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4.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6.xml" ContentType="application/vnd.openxmlformats-officedocument.drawing+xml"/>
  <Override PartName="/xl/comments6.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7.xml" ContentType="application/vnd.openxmlformats-officedocument.drawing+xml"/>
  <Override PartName="/xl/comments7.xml" ContentType="application/vnd.openxmlformats-officedocument.spreadsheetml.comments+xml"/>
  <Override PartName="/xl/charts/chart33.xml" ContentType="application/vnd.openxmlformats-officedocument.drawingml.chart+xml"/>
  <Override PartName="/xl/charts/chart34.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https://grandimolini-my.sharepoint.com/personal/mpasetto_grandimolini_it/Documents/Desktop/BACKUP/per PEC/"/>
    </mc:Choice>
  </mc:AlternateContent>
  <xr:revisionPtr revIDLastSave="0" documentId="14_{4C6812B2-023B-4466-BCD7-A19F0C86F139}" xr6:coauthVersionLast="47" xr6:coauthVersionMax="47" xr10:uidLastSave="{00000000-0000-0000-0000-000000000000}"/>
  <bookViews>
    <workbookView xWindow="-108" yWindow="-108" windowWidth="23256" windowHeight="12456" tabRatio="925" firstSheet="32" activeTab="34" xr2:uid="{00000000-000D-0000-FFFF-FFFF00000000}"/>
  </bookViews>
  <sheets>
    <sheet name="INDICE" sheetId="107" r:id="rId1"/>
    <sheet name="SCADENZE complessive" sheetId="109" r:id="rId2"/>
    <sheet name="schede sicurezza prodotti" sheetId="79" r:id="rId3"/>
    <sheet name="elenco accumulatori" sheetId="53" r:id="rId4"/>
    <sheet name="kit SCADUTO" sheetId="56" r:id="rId5"/>
    <sheet name="Kit in USO" sheetId="91" r:id="rId6"/>
    <sheet name="Registro Legislativo" sheetId="42" r:id="rId7"/>
    <sheet name="nostre autorizzazioni" sheetId="4" r:id="rId8"/>
    <sheet name="adempimenti" sheetId="67" r:id="rId9"/>
    <sheet name="contratti fornitori" sheetId="44" r:id="rId10"/>
    <sheet name="autorizzazioni fornitori" sheetId="36" r:id="rId11"/>
    <sheet name="RIFIUTI- COMUNIC_SCELTA GESTORE" sheetId="89" r:id="rId12"/>
    <sheet name="Autorizzazioni manutentori" sheetId="69" r:id="rId13"/>
    <sheet name="Aspetti ambientali indiretti" sheetId="70" r:id="rId14"/>
    <sheet name="movim_carico e scarico 2008" sheetId="40" r:id="rId15"/>
    <sheet name="movim_carico e scarico_2009" sheetId="39" r:id="rId16"/>
    <sheet name="movim_carico e scarico_2010" sheetId="41" r:id="rId17"/>
    <sheet name="movim_carico e scarico_2011" sheetId="45" r:id="rId18"/>
    <sheet name="movim_carico e scarico_2012" sheetId="52" r:id="rId19"/>
    <sheet name="movim_carico e scarico_2013" sheetId="59" r:id="rId20"/>
    <sheet name="PROM_mov_carico e scarico_2013" sheetId="61" r:id="rId21"/>
    <sheet name="GMI+PRO_carico e scarico_2013" sheetId="64" r:id="rId22"/>
    <sheet name="movim_carico e scarico_2014" sheetId="62" r:id="rId23"/>
    <sheet name="movim_carico e scarico_2015" sheetId="71" r:id="rId24"/>
    <sheet name="movim_carico e scarico_2016" sheetId="74" r:id="rId25"/>
    <sheet name="movim_carico e scarico_2017" sheetId="76" r:id="rId26"/>
    <sheet name="movim_carico e scarico_2018" sheetId="77" r:id="rId27"/>
    <sheet name="movim_carico e scarico_2019" sheetId="81" r:id="rId28"/>
    <sheet name="movim_carico e scarico_2020" sheetId="82" r:id="rId29"/>
    <sheet name="movim_carico e scarico_2021" sheetId="86" r:id="rId30"/>
    <sheet name="movim_carico e scarico_2022" sheetId="92" r:id="rId31"/>
    <sheet name="movim_carico e scarico_2023" sheetId="98" r:id="rId32"/>
    <sheet name="movim_carico e scarico_2024" sheetId="101" r:id="rId33"/>
    <sheet name="movim_carico e scarico_2025" sheetId="106" r:id="rId34"/>
    <sheet name="movim_carico e scarico_2026" sheetId="111" r:id="rId35"/>
    <sheet name="prod e dest rifiuti" sheetId="24" r:id="rId36"/>
    <sheet name="Emissioni in atm " sheetId="97" r:id="rId37"/>
    <sheet name="ADR_movimenti 2023" sheetId="103" r:id="rId38"/>
    <sheet name="ADR_movimenti 2024 " sheetId="104" r:id="rId39"/>
    <sheet name="ADR_movimenti 2025" sheetId="105" r:id="rId40"/>
    <sheet name="ADR_movimenti 2026" sheetId="110" r:id="rId41"/>
    <sheet name="gestione fanghi fosse settiche" sheetId="96" r:id="rId42"/>
    <sheet name="Analisi rifiuti" sheetId="65" r:id="rId43"/>
    <sheet name="Consumi" sheetId="5" r:id="rId44"/>
    <sheet name="Prevenzione incendi" sheetId="29" r:id="rId45"/>
    <sheet name="prev inc da CPI del 25_09_2008" sheetId="54" r:id="rId46"/>
    <sheet name="prev inc da CPI del 03_11_2011" sheetId="55" r:id="rId47"/>
    <sheet name="prev inc da CPI del 30_06_14" sheetId="72" r:id="rId48"/>
    <sheet name="prev inc da CPI del 24_06_19" sheetId="83" r:id="rId49"/>
    <sheet name="Prevenz. emergenze ambientali" sheetId="37" r:id="rId50"/>
    <sheet name="EPRTR" sheetId="75" r:id="rId51"/>
    <sheet name="controlli acque meteoriche" sheetId="57" r:id="rId52"/>
    <sheet name="Dati AIA" sheetId="51" r:id="rId53"/>
    <sheet name="check list adempimenti AIA 2021" sheetId="95" r:id="rId54"/>
    <sheet name="check list adempimenti AIA 2022" sheetId="94" r:id="rId55"/>
    <sheet name="check list adempimenti AIA 2023" sheetId="100" r:id="rId56"/>
    <sheet name="Impianti riscaldamento" sheetId="30" r:id="rId57"/>
    <sheet name="Impianti condizionamento" sheetId="35" r:id="rId58"/>
    <sheet name="FORMAZIONE" sheetId="84" r:id="rId59"/>
    <sheet name="INDICATORI DI PRESTAZIONE" sheetId="80" r:id="rId60"/>
    <sheet name="Foglio1" sheetId="108" r:id="rId61"/>
  </sheets>
  <externalReferences>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s>
  <definedNames>
    <definedName name="_xlnm._FilterDatabase" localSheetId="3" hidden="1">'elenco accumulatori'!$C$5:$O$24</definedName>
    <definedName name="_xlnm._FilterDatabase" localSheetId="36" hidden="1">'Emissioni in atm '!$A$21:$AG$21</definedName>
    <definedName name="_xlnm._FilterDatabase" localSheetId="21" hidden="1">'GMI+PRO_carico e scarico_2013'!$A$1:$K$367</definedName>
    <definedName name="_xlnm._FilterDatabase" localSheetId="57" hidden="1">'Impianti condizionamento'!$B$2:$Z$2</definedName>
    <definedName name="_xlnm._FilterDatabase" localSheetId="5" hidden="1">'Kit in USO'!$A$11:$O$83</definedName>
    <definedName name="_xlnm._FilterDatabase" localSheetId="4" hidden="1">'kit SCADUTO'!$A$10:$O$82</definedName>
    <definedName name="_xlnm._FilterDatabase" localSheetId="14" hidden="1">'movim_carico e scarico 2008'!$A$1:$L$483</definedName>
    <definedName name="_xlnm._FilterDatabase" localSheetId="15" hidden="1">'movim_carico e scarico_2009'!$A$1:$L$234</definedName>
    <definedName name="_xlnm._FilterDatabase" localSheetId="16" hidden="1">'movim_carico e scarico_2010'!$A$1:$L$280</definedName>
    <definedName name="_xlnm._FilterDatabase" localSheetId="17" hidden="1">'movim_carico e scarico_2011'!$A$1:$K$369</definedName>
    <definedName name="_xlnm._FilterDatabase" localSheetId="18" hidden="1">'movim_carico e scarico_2012'!$A$1:$K$369</definedName>
    <definedName name="_xlnm._FilterDatabase" localSheetId="19" hidden="1">'movim_carico e scarico_2013'!$A$1:$K$367</definedName>
    <definedName name="_xlnm._FilterDatabase" localSheetId="22" hidden="1">'movim_carico e scarico_2014'!$A$5:$AC$390</definedName>
    <definedName name="_xlnm._FilterDatabase" localSheetId="23" hidden="1">'movim_carico e scarico_2015'!$A$5:$AC$384</definedName>
    <definedName name="_xlnm._FilterDatabase" localSheetId="24" hidden="1">'movim_carico e scarico_2016'!$A$5:$AC$384</definedName>
    <definedName name="_xlnm._FilterDatabase" localSheetId="25" hidden="1">'movim_carico e scarico_2017'!$A$5:$AC$384</definedName>
    <definedName name="_xlnm._FilterDatabase" localSheetId="26" hidden="1">'movim_carico e scarico_2018'!$A$5:$AC$384</definedName>
    <definedName name="_xlnm._FilterDatabase" localSheetId="27" hidden="1">'movim_carico e scarico_2019'!$A$5:$AC$385</definedName>
    <definedName name="_xlnm._FilterDatabase" localSheetId="28" hidden="1">'movim_carico e scarico_2020'!$A$5:$AC$394</definedName>
    <definedName name="_xlnm._FilterDatabase" localSheetId="29" hidden="1">'movim_carico e scarico_2021'!$A$5:$AE$373</definedName>
    <definedName name="_xlnm._FilterDatabase" localSheetId="30" hidden="1">'movim_carico e scarico_2022'!$A$5:$AE$451</definedName>
    <definedName name="_xlnm._FilterDatabase" localSheetId="31" hidden="1">'movim_carico e scarico_2023'!$A$5:$AE$451</definedName>
    <definedName name="_xlnm._FilterDatabase" localSheetId="32" hidden="1">'movim_carico e scarico_2024'!$A$5:$AE$451</definedName>
    <definedName name="_xlnm._FilterDatabase" localSheetId="33" hidden="1">'movim_carico e scarico_2025'!$A$5:$AE$451</definedName>
    <definedName name="_xlnm._FilterDatabase" localSheetId="34" hidden="1">'movim_carico e scarico_2026'!$A$5:$AE$451</definedName>
    <definedName name="_xlnm._FilterDatabase" localSheetId="20" hidden="1">'PROM_mov_carico e scarico_2013'!$A$1:$K$367</definedName>
    <definedName name="_xlnm._FilterDatabase" localSheetId="2" hidden="1">'schede sicurezza prodotti'!#REF!</definedName>
    <definedName name="_xlnm.Print_Area" localSheetId="3">'elenco accumulatori'!$A$1:$P$24</definedName>
    <definedName name="_xlnm.Print_Area" localSheetId="57">'Impianti condizionamento'!$A$1:$AH$46</definedName>
    <definedName name="_xlnm.Print_Area" localSheetId="59">'INDICATORI DI PRESTAZIONE'!$A$5:$C$35</definedName>
    <definedName name="_xlnm.Print_Area" localSheetId="5">'Kit in USO'!$A$1:$Q$65</definedName>
    <definedName name="_xlnm.Print_Area" localSheetId="4">'kit SCADUTO'!$A$1:$AA$90</definedName>
    <definedName name="_xlnm.Print_Area" localSheetId="35">'prod e dest rifiuti'!$A$1:$AD$111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70" i="24" l="1"/>
  <c r="AD69" i="24"/>
  <c r="AD67" i="24"/>
  <c r="AD64" i="24"/>
  <c r="AD62" i="24"/>
  <c r="AD61" i="24"/>
  <c r="AD58" i="24"/>
  <c r="AD57" i="24"/>
  <c r="AD55" i="24"/>
  <c r="AD52" i="24"/>
  <c r="AD50" i="24"/>
  <c r="AD49" i="24"/>
  <c r="AD46" i="24"/>
  <c r="AD45" i="24"/>
  <c r="AD43" i="24"/>
  <c r="AD41" i="24"/>
  <c r="AD39" i="24"/>
  <c r="AD37" i="24"/>
  <c r="AD35" i="24"/>
  <c r="AD33" i="24"/>
  <c r="AD31" i="24"/>
  <c r="AD29" i="24"/>
  <c r="AD27" i="24"/>
  <c r="AD25" i="24"/>
  <c r="AD23" i="24"/>
  <c r="AD21" i="24"/>
  <c r="AD19" i="24"/>
  <c r="AD17" i="24"/>
  <c r="AD15" i="24"/>
  <c r="AD12" i="24"/>
  <c r="AD11" i="24"/>
  <c r="AD8" i="24"/>
  <c r="AD6" i="24"/>
  <c r="AD5" i="24"/>
  <c r="AC70" i="24"/>
  <c r="AC69" i="24"/>
  <c r="AC67" i="24"/>
  <c r="AC64" i="24"/>
  <c r="AC62" i="24"/>
  <c r="AC61" i="24"/>
  <c r="AC58" i="24"/>
  <c r="AC57" i="24"/>
  <c r="AC55" i="24"/>
  <c r="AC52" i="24"/>
  <c r="AC50" i="24"/>
  <c r="AC49" i="24"/>
  <c r="AC46" i="24"/>
  <c r="AC45" i="24"/>
  <c r="AC43" i="24"/>
  <c r="AC41" i="24"/>
  <c r="AC39" i="24"/>
  <c r="AC37" i="24"/>
  <c r="AC35" i="24"/>
  <c r="AC33" i="24"/>
  <c r="K363" i="5"/>
  <c r="J363" i="5"/>
  <c r="I363" i="5"/>
  <c r="H363" i="5"/>
  <c r="F363" i="5"/>
  <c r="E363" i="5"/>
  <c r="D363" i="5"/>
  <c r="C363" i="5"/>
  <c r="B363" i="5"/>
  <c r="AC31" i="24"/>
  <c r="AC29" i="24"/>
  <c r="AC27" i="24"/>
  <c r="AC25" i="24"/>
  <c r="AC23" i="24"/>
  <c r="AC21" i="24"/>
  <c r="AC19" i="24"/>
  <c r="AC17" i="24"/>
  <c r="AC15" i="24"/>
  <c r="AC12" i="24"/>
  <c r="AC11" i="24"/>
  <c r="AC8" i="24"/>
  <c r="AC6" i="24"/>
  <c r="AC5" i="24"/>
  <c r="G451" i="111"/>
  <c r="G450" i="111"/>
  <c r="G449" i="111"/>
  <c r="G448" i="111"/>
  <c r="G447" i="111"/>
  <c r="G446" i="111"/>
  <c r="G445" i="111"/>
  <c r="G444" i="111"/>
  <c r="G443" i="111"/>
  <c r="G442" i="111"/>
  <c r="H29" i="110"/>
  <c r="D29" i="110"/>
  <c r="H14" i="110"/>
  <c r="D14" i="110"/>
  <c r="K346" i="5"/>
  <c r="J346" i="5"/>
  <c r="I346" i="5"/>
  <c r="K329" i="5"/>
  <c r="J329" i="5"/>
  <c r="I329" i="5"/>
  <c r="J312" i="5"/>
  <c r="I312" i="5"/>
  <c r="H346" i="5"/>
  <c r="F346" i="5"/>
  <c r="E346" i="5"/>
  <c r="D346" i="5"/>
  <c r="C346" i="5"/>
  <c r="B346" i="5"/>
  <c r="AB12" i="24" l="1"/>
  <c r="AB70" i="24"/>
  <c r="AB69" i="24"/>
  <c r="AB67" i="24"/>
  <c r="AB64" i="24"/>
  <c r="AB62" i="24"/>
  <c r="AB61" i="24"/>
  <c r="AB58" i="24"/>
  <c r="AB57" i="24"/>
  <c r="AB55" i="24"/>
  <c r="AB52" i="24"/>
  <c r="AB50" i="24"/>
  <c r="AB49" i="24"/>
  <c r="AB46" i="24"/>
  <c r="AB45" i="24"/>
  <c r="AB43" i="24"/>
  <c r="AB41" i="24"/>
  <c r="AB39" i="24"/>
  <c r="AB37" i="24"/>
  <c r="AB35" i="24"/>
  <c r="AB33" i="24"/>
  <c r="AB31" i="24"/>
  <c r="AB29" i="24"/>
  <c r="AB27" i="24"/>
  <c r="AB25" i="24"/>
  <c r="AB23" i="24"/>
  <c r="AB21" i="24"/>
  <c r="AB19" i="24"/>
  <c r="AB17" i="24"/>
  <c r="AB15" i="24"/>
  <c r="AB11" i="24"/>
  <c r="AB8" i="24"/>
  <c r="AB6" i="24"/>
  <c r="AB5" i="24"/>
  <c r="G451" i="106"/>
  <c r="G450" i="106"/>
  <c r="G449" i="106"/>
  <c r="G448" i="106"/>
  <c r="G447" i="106"/>
  <c r="G446" i="106"/>
  <c r="G445" i="106"/>
  <c r="G444" i="106"/>
  <c r="G443" i="106"/>
  <c r="G442" i="106"/>
  <c r="G441" i="106"/>
  <c r="G440" i="106"/>
  <c r="G439" i="106"/>
  <c r="G438" i="106"/>
  <c r="G437" i="106"/>
  <c r="G436" i="106"/>
  <c r="G435" i="106"/>
  <c r="G434" i="106"/>
  <c r="G433" i="106"/>
  <c r="G432" i="106"/>
  <c r="G431" i="106"/>
  <c r="G430" i="106"/>
  <c r="G429" i="106"/>
  <c r="G428" i="106"/>
  <c r="G427" i="106"/>
  <c r="G426" i="106"/>
  <c r="G425" i="106"/>
  <c r="G424" i="106"/>
  <c r="G423" i="106"/>
  <c r="G422" i="106"/>
  <c r="G421" i="106"/>
  <c r="G420" i="106"/>
  <c r="G419" i="106"/>
  <c r="G418" i="106"/>
  <c r="G417" i="106"/>
  <c r="G416" i="106"/>
  <c r="G415" i="106"/>
  <c r="G414" i="106"/>
  <c r="G413" i="106"/>
  <c r="G412" i="106"/>
  <c r="G411" i="106"/>
  <c r="G410" i="106"/>
  <c r="G409" i="106"/>
  <c r="G408" i="106"/>
  <c r="G407" i="106"/>
  <c r="G406" i="106"/>
  <c r="G405" i="106"/>
  <c r="G404" i="106"/>
  <c r="G403" i="106"/>
  <c r="G402" i="106"/>
  <c r="G401" i="106"/>
  <c r="G400" i="106"/>
  <c r="G399" i="106"/>
  <c r="G398" i="106"/>
  <c r="G397" i="106"/>
  <c r="G396" i="106"/>
  <c r="G395" i="106"/>
  <c r="G394" i="106"/>
  <c r="G393" i="106"/>
  <c r="G392" i="106"/>
  <c r="G391" i="106"/>
  <c r="G390" i="106"/>
  <c r="G389" i="106"/>
  <c r="G388" i="106"/>
  <c r="G387" i="106"/>
  <c r="G386" i="106"/>
  <c r="G385" i="106"/>
  <c r="G384" i="106"/>
  <c r="G383" i="106"/>
  <c r="G382" i="106"/>
  <c r="G381" i="106"/>
  <c r="G380" i="106"/>
  <c r="G379" i="106"/>
  <c r="G378" i="106"/>
  <c r="G377" i="106"/>
  <c r="G376" i="106"/>
  <c r="G375" i="106"/>
  <c r="G374" i="106"/>
  <c r="G373" i="106"/>
  <c r="G372" i="106"/>
  <c r="G371" i="106"/>
  <c r="G370" i="106"/>
  <c r="G369" i="106"/>
  <c r="G368" i="106"/>
  <c r="G367" i="106"/>
  <c r="G366" i="106"/>
  <c r="G365" i="106"/>
  <c r="G364" i="106"/>
  <c r="G363" i="106"/>
  <c r="G362" i="106"/>
  <c r="G361" i="106"/>
  <c r="G360" i="106"/>
  <c r="G359" i="106"/>
  <c r="G358" i="106"/>
  <c r="G357" i="106"/>
  <c r="G356" i="106"/>
  <c r="G355" i="106"/>
  <c r="G354" i="106"/>
  <c r="G353" i="106"/>
  <c r="G352" i="106"/>
  <c r="G351" i="106"/>
  <c r="G350" i="106"/>
  <c r="G349" i="106"/>
  <c r="G348" i="106"/>
  <c r="G347" i="106"/>
  <c r="G346" i="106"/>
  <c r="G345" i="106"/>
  <c r="G344" i="106"/>
  <c r="G343" i="106"/>
  <c r="G342" i="106"/>
  <c r="G341" i="106"/>
  <c r="G340" i="106"/>
  <c r="G339" i="106"/>
  <c r="G338" i="106"/>
  <c r="G337" i="106"/>
  <c r="G336" i="106"/>
  <c r="G335" i="106"/>
  <c r="G334" i="106"/>
  <c r="G333" i="106"/>
  <c r="G332" i="106"/>
  <c r="G331" i="106"/>
  <c r="G330" i="106"/>
  <c r="G329" i="106"/>
  <c r="G328" i="106"/>
  <c r="G327" i="106"/>
  <c r="G326" i="106"/>
  <c r="G325" i="106"/>
  <c r="G324" i="106"/>
  <c r="G323" i="106"/>
  <c r="G322" i="106"/>
  <c r="G321" i="106"/>
  <c r="G320" i="106"/>
  <c r="G319" i="106"/>
  <c r="G318" i="106"/>
  <c r="G317" i="106"/>
  <c r="G316" i="106"/>
  <c r="G314" i="106"/>
  <c r="G313" i="106"/>
  <c r="G312" i="106"/>
  <c r="H29" i="105"/>
  <c r="D29" i="105"/>
  <c r="H14" i="105"/>
  <c r="D14" i="105"/>
  <c r="H29" i="104"/>
  <c r="D29" i="104"/>
  <c r="H14" i="104"/>
  <c r="D14" i="104"/>
  <c r="D29" i="103"/>
  <c r="D14" i="103"/>
  <c r="H29" i="103"/>
  <c r="H14" i="103"/>
  <c r="G3" i="111" l="1"/>
  <c r="F3" i="111"/>
  <c r="Q11" i="80"/>
  <c r="E3" i="111" l="1"/>
  <c r="O6" i="101"/>
  <c r="O7" i="101"/>
  <c r="O8" i="101"/>
  <c r="O9" i="101"/>
  <c r="O10" i="101"/>
  <c r="O12" i="101"/>
  <c r="O13" i="101"/>
  <c r="O14" i="101"/>
  <c r="O15" i="101"/>
  <c r="O16" i="101"/>
  <c r="O17" i="101"/>
  <c r="O18" i="101"/>
  <c r="O19" i="101"/>
  <c r="O20" i="101"/>
  <c r="O21" i="101"/>
  <c r="O22" i="101"/>
  <c r="O23" i="101"/>
  <c r="O24" i="101"/>
  <c r="O25" i="101"/>
  <c r="O26" i="101"/>
  <c r="O28" i="101"/>
  <c r="O29" i="101"/>
  <c r="O30" i="101"/>
  <c r="O31" i="101"/>
  <c r="O32" i="101"/>
  <c r="O33" i="101"/>
  <c r="O34" i="101"/>
  <c r="O35" i="101"/>
  <c r="O36" i="101"/>
  <c r="O37" i="101"/>
  <c r="O38" i="101"/>
  <c r="O39" i="101"/>
  <c r="O40" i="101"/>
  <c r="O41" i="101"/>
  <c r="O42" i="101"/>
  <c r="O45" i="101"/>
  <c r="O46" i="101"/>
  <c r="O47" i="101"/>
  <c r="O48" i="101"/>
  <c r="O49" i="101"/>
  <c r="O50" i="101"/>
  <c r="O51" i="101"/>
  <c r="O52" i="101"/>
  <c r="O53" i="101"/>
  <c r="O54" i="101"/>
  <c r="O55" i="101"/>
  <c r="O56" i="101"/>
  <c r="O57" i="101"/>
  <c r="O58" i="101"/>
  <c r="O60" i="101"/>
  <c r="O61" i="101"/>
  <c r="O62" i="101"/>
  <c r="O63" i="101"/>
  <c r="O64" i="101"/>
  <c r="O65" i="101"/>
  <c r="O67" i="101"/>
  <c r="O68" i="101"/>
  <c r="O69" i="101"/>
  <c r="O70" i="101"/>
  <c r="O71" i="101"/>
  <c r="O72" i="101"/>
  <c r="O73" i="101"/>
  <c r="O74" i="101"/>
  <c r="O75" i="101"/>
  <c r="O76" i="101"/>
  <c r="O77" i="101"/>
  <c r="O78" i="101"/>
  <c r="O79" i="101"/>
  <c r="O80" i="101"/>
  <c r="O81" i="101"/>
  <c r="O82" i="101"/>
  <c r="O83" i="101"/>
  <c r="O86" i="101"/>
  <c r="O87" i="101"/>
  <c r="O88" i="101"/>
  <c r="O89" i="101"/>
  <c r="O91" i="101"/>
  <c r="O92" i="101"/>
  <c r="O93" i="101"/>
  <c r="O94" i="101"/>
  <c r="O95" i="101"/>
  <c r="O96" i="101"/>
  <c r="O97" i="101"/>
  <c r="O98" i="101"/>
  <c r="O99" i="101"/>
  <c r="O101" i="101"/>
  <c r="O102" i="101"/>
  <c r="O103" i="101"/>
  <c r="O105" i="101"/>
  <c r="O106" i="101"/>
  <c r="O107" i="101"/>
  <c r="O108" i="101"/>
  <c r="O109" i="101"/>
  <c r="O110" i="101"/>
  <c r="O111" i="101"/>
  <c r="O112" i="101"/>
  <c r="O113" i="101"/>
  <c r="O114" i="101"/>
  <c r="O115" i="101"/>
  <c r="O116" i="101"/>
  <c r="O117" i="101"/>
  <c r="O120" i="101"/>
  <c r="O121" i="101"/>
  <c r="O122" i="101"/>
  <c r="O123" i="101"/>
  <c r="O124" i="101"/>
  <c r="O126" i="101"/>
  <c r="O127" i="101"/>
  <c r="O128" i="101"/>
  <c r="K312" i="5"/>
  <c r="H311" i="5" l="1"/>
  <c r="H310" i="5"/>
  <c r="AA50" i="24" l="1"/>
  <c r="Z50" i="24"/>
  <c r="Z49" i="24"/>
  <c r="H329" i="5" l="1"/>
  <c r="F329" i="5"/>
  <c r="E329" i="5"/>
  <c r="D329" i="5"/>
  <c r="C329" i="5"/>
  <c r="B329" i="5"/>
  <c r="G3" i="106" l="1"/>
  <c r="AA70" i="24"/>
  <c r="AA69" i="24"/>
  <c r="AA67" i="24"/>
  <c r="AA64" i="24"/>
  <c r="AA62" i="24"/>
  <c r="AA61" i="24"/>
  <c r="AA58" i="24"/>
  <c r="AA57" i="24"/>
  <c r="AA55" i="24"/>
  <c r="AA52" i="24"/>
  <c r="AA49" i="24"/>
  <c r="AA46" i="24"/>
  <c r="AA45" i="24"/>
  <c r="AA43" i="24"/>
  <c r="AA41" i="24"/>
  <c r="AA39" i="24"/>
  <c r="AA37" i="24"/>
  <c r="F3" i="106" l="1"/>
  <c r="E3" i="106" s="1"/>
  <c r="AA35" i="24"/>
  <c r="AA33" i="24"/>
  <c r="AA31" i="24"/>
  <c r="AA29" i="24"/>
  <c r="AA27" i="24"/>
  <c r="AA25" i="24"/>
  <c r="AA23" i="24"/>
  <c r="AA21" i="24"/>
  <c r="AA19" i="24"/>
  <c r="AA17" i="24"/>
  <c r="AA15" i="24"/>
  <c r="AA12" i="24"/>
  <c r="AA11" i="24"/>
  <c r="AA8" i="24"/>
  <c r="AA6" i="24"/>
  <c r="AA5" i="24"/>
  <c r="G451" i="101" l="1"/>
  <c r="G450" i="101"/>
  <c r="G449" i="101"/>
  <c r="G448" i="101"/>
  <c r="G447" i="101"/>
  <c r="G446" i="101"/>
  <c r="G445" i="101"/>
  <c r="G444" i="101"/>
  <c r="G443" i="101"/>
  <c r="G442" i="101"/>
  <c r="G441" i="101"/>
  <c r="G440" i="101"/>
  <c r="G439" i="101"/>
  <c r="G438" i="101"/>
  <c r="G437" i="101"/>
  <c r="G436" i="101"/>
  <c r="G435" i="101"/>
  <c r="G434" i="101"/>
  <c r="G433" i="101"/>
  <c r="G432" i="101"/>
  <c r="G431" i="101"/>
  <c r="G430" i="101"/>
  <c r="G429" i="101"/>
  <c r="G428" i="101"/>
  <c r="G427" i="101"/>
  <c r="G426" i="101"/>
  <c r="G425" i="101"/>
  <c r="G424" i="101"/>
  <c r="G423" i="101"/>
  <c r="G422" i="101"/>
  <c r="G421" i="101"/>
  <c r="G420" i="101"/>
  <c r="G419" i="101"/>
  <c r="G418" i="101"/>
  <c r="G417" i="101"/>
  <c r="G416" i="101"/>
  <c r="G415" i="101"/>
  <c r="G414" i="101"/>
  <c r="G413" i="101"/>
  <c r="G412" i="101"/>
  <c r="G411" i="101"/>
  <c r="G410" i="101"/>
  <c r="G409" i="101"/>
  <c r="G408" i="101"/>
  <c r="G407" i="101"/>
  <c r="G406" i="101"/>
  <c r="G405" i="101"/>
  <c r="G404" i="101"/>
  <c r="G403" i="101"/>
  <c r="G402" i="101"/>
  <c r="G401" i="101"/>
  <c r="G400" i="101"/>
  <c r="G399" i="101"/>
  <c r="G398" i="101"/>
  <c r="G397" i="101"/>
  <c r="G396" i="101"/>
  <c r="G395" i="101"/>
  <c r="G394" i="101"/>
  <c r="G393" i="101"/>
  <c r="G392" i="101"/>
  <c r="G391" i="101"/>
  <c r="G390" i="101"/>
  <c r="G389" i="101"/>
  <c r="G388" i="101"/>
  <c r="G387" i="101"/>
  <c r="G386" i="101"/>
  <c r="G385" i="101"/>
  <c r="G384" i="101"/>
  <c r="G383" i="101"/>
  <c r="G382" i="101"/>
  <c r="G381" i="101"/>
  <c r="G380" i="101"/>
  <c r="G379" i="101"/>
  <c r="G378" i="101"/>
  <c r="G377" i="101"/>
  <c r="G376" i="101"/>
  <c r="G375" i="101"/>
  <c r="G374" i="101"/>
  <c r="G373" i="101"/>
  <c r="G372" i="101"/>
  <c r="G371" i="101"/>
  <c r="G370" i="101"/>
  <c r="G369" i="101"/>
  <c r="G368" i="101"/>
  <c r="G367" i="101"/>
  <c r="G366" i="101"/>
  <c r="G365" i="101"/>
  <c r="G364" i="101"/>
  <c r="G363" i="101"/>
  <c r="G362" i="101"/>
  <c r="G361" i="101"/>
  <c r="G360" i="101"/>
  <c r="G359" i="101"/>
  <c r="G358" i="101"/>
  <c r="G357" i="101"/>
  <c r="G356" i="101"/>
  <c r="G355" i="101"/>
  <c r="G354" i="101"/>
  <c r="G353" i="101"/>
  <c r="G352" i="101"/>
  <c r="G351" i="101"/>
  <c r="G350" i="101"/>
  <c r="G349" i="101"/>
  <c r="G348" i="101"/>
  <c r="G347" i="101"/>
  <c r="G346" i="101"/>
  <c r="G345" i="101"/>
  <c r="G344" i="101"/>
  <c r="G343" i="101"/>
  <c r="G342" i="101"/>
  <c r="G341" i="101"/>
  <c r="G340" i="101"/>
  <c r="G339" i="101"/>
  <c r="G338" i="101"/>
  <c r="G337" i="101"/>
  <c r="G336" i="101"/>
  <c r="G335" i="101"/>
  <c r="G334" i="101"/>
  <c r="G333" i="101"/>
  <c r="G332" i="101"/>
  <c r="G331" i="101"/>
  <c r="G330" i="101"/>
  <c r="G329" i="101"/>
  <c r="G328" i="101"/>
  <c r="G327" i="101"/>
  <c r="G326" i="101"/>
  <c r="G325" i="101"/>
  <c r="G324" i="101"/>
  <c r="G323" i="101"/>
  <c r="G322" i="101"/>
  <c r="G321" i="101"/>
  <c r="G320" i="101"/>
  <c r="G319" i="101"/>
  <c r="G318" i="101"/>
  <c r="G317" i="101"/>
  <c r="G316" i="101"/>
  <c r="G315" i="101"/>
  <c r="G314" i="101"/>
  <c r="G313" i="101"/>
  <c r="G312" i="101"/>
  <c r="P31" i="80" l="1"/>
  <c r="P34" i="80"/>
  <c r="P33" i="80"/>
  <c r="P30" i="80"/>
  <c r="P29" i="80"/>
  <c r="P28" i="80"/>
  <c r="P27" i="80"/>
  <c r="P26" i="80"/>
  <c r="P25" i="80"/>
  <c r="P20" i="80"/>
  <c r="P19" i="80"/>
  <c r="P16" i="80"/>
  <c r="P14" i="80"/>
  <c r="P13" i="80"/>
  <c r="P12" i="80"/>
  <c r="Q16" i="80" l="1"/>
  <c r="D2" i="100" l="1"/>
  <c r="F3" i="101" l="1"/>
  <c r="G3" i="101"/>
  <c r="Z70" i="24"/>
  <c r="Z69" i="24"/>
  <c r="Z67" i="24"/>
  <c r="Z64" i="24"/>
  <c r="Z62" i="24"/>
  <c r="Z61" i="24"/>
  <c r="Z58" i="24"/>
  <c r="Z57" i="24"/>
  <c r="Z55" i="24"/>
  <c r="Z52" i="24"/>
  <c r="Z46" i="24"/>
  <c r="Z45" i="24"/>
  <c r="Y45" i="24"/>
  <c r="Z43" i="24"/>
  <c r="Z41" i="24"/>
  <c r="Z39" i="24"/>
  <c r="Z37" i="24"/>
  <c r="Z35" i="24"/>
  <c r="Z33" i="24"/>
  <c r="Z31" i="24"/>
  <c r="Z29" i="24"/>
  <c r="Z27" i="24"/>
  <c r="Z25" i="24"/>
  <c r="Z23" i="24"/>
  <c r="Z21" i="24"/>
  <c r="Z19" i="24"/>
  <c r="Z17" i="24"/>
  <c r="Z15" i="24"/>
  <c r="Z12" i="24"/>
  <c r="Z11" i="24"/>
  <c r="Z8" i="24"/>
  <c r="Z6" i="24"/>
  <c r="Z5" i="24"/>
  <c r="E3" i="101" l="1"/>
  <c r="H312" i="5"/>
  <c r="F312" i="5"/>
  <c r="E312" i="5"/>
  <c r="D312" i="5"/>
  <c r="C312" i="5"/>
  <c r="B312" i="5"/>
  <c r="G451" i="98" l="1"/>
  <c r="G450" i="98"/>
  <c r="G449" i="98"/>
  <c r="G448" i="98"/>
  <c r="G447" i="98"/>
  <c r="G446" i="98"/>
  <c r="G445" i="98"/>
  <c r="G444" i="98"/>
  <c r="G443" i="98"/>
  <c r="G442" i="98"/>
  <c r="G441" i="98"/>
  <c r="G440" i="98"/>
  <c r="G439" i="98"/>
  <c r="G438" i="98"/>
  <c r="G437" i="98"/>
  <c r="G436" i="98"/>
  <c r="G435" i="98"/>
  <c r="G434" i="98"/>
  <c r="G433" i="98"/>
  <c r="G432" i="98"/>
  <c r="G431" i="98"/>
  <c r="G430" i="98"/>
  <c r="G429" i="98"/>
  <c r="G428" i="98"/>
  <c r="G427" i="98"/>
  <c r="G426" i="98"/>
  <c r="G425" i="98"/>
  <c r="G424" i="98"/>
  <c r="G423" i="98"/>
  <c r="G422" i="98"/>
  <c r="G421" i="98"/>
  <c r="G420" i="98"/>
  <c r="G419" i="98"/>
  <c r="G418" i="98"/>
  <c r="G417" i="98"/>
  <c r="G416" i="98"/>
  <c r="G415" i="98"/>
  <c r="G414" i="98"/>
  <c r="G413" i="98"/>
  <c r="G412" i="98"/>
  <c r="G411" i="98"/>
  <c r="G410" i="98"/>
  <c r="G409" i="98"/>
  <c r="G408" i="98"/>
  <c r="G407" i="98"/>
  <c r="G406" i="98"/>
  <c r="G405" i="98"/>
  <c r="G404" i="98"/>
  <c r="G403" i="98"/>
  <c r="G402" i="98"/>
  <c r="G401" i="98"/>
  <c r="G400" i="98"/>
  <c r="G399" i="98"/>
  <c r="G398" i="98"/>
  <c r="G397" i="98"/>
  <c r="G396" i="98"/>
  <c r="G395" i="98"/>
  <c r="G394" i="98"/>
  <c r="G393" i="98"/>
  <c r="G392" i="98"/>
  <c r="G391" i="98"/>
  <c r="G390" i="98"/>
  <c r="G389" i="98"/>
  <c r="G388" i="98"/>
  <c r="G387" i="98"/>
  <c r="G386" i="98"/>
  <c r="G385" i="98"/>
  <c r="G384" i="98"/>
  <c r="G383" i="98"/>
  <c r="G382" i="98"/>
  <c r="G381" i="98"/>
  <c r="G380" i="98"/>
  <c r="G379" i="98"/>
  <c r="G378" i="98"/>
  <c r="G377" i="98"/>
  <c r="G376" i="98"/>
  <c r="G375" i="98"/>
  <c r="G374" i="98"/>
  <c r="G373" i="98"/>
  <c r="G372" i="98"/>
  <c r="G371" i="98"/>
  <c r="G370" i="98"/>
  <c r="G369" i="98"/>
  <c r="G368" i="98"/>
  <c r="G367" i="98"/>
  <c r="G366" i="98"/>
  <c r="G365" i="98"/>
  <c r="G364" i="98"/>
  <c r="G363" i="98"/>
  <c r="G362" i="98"/>
  <c r="G361" i="98"/>
  <c r="G360" i="98"/>
  <c r="G359" i="98"/>
  <c r="G358" i="98"/>
  <c r="G357" i="98"/>
  <c r="G356" i="98"/>
  <c r="G355" i="98"/>
  <c r="G354" i="98"/>
  <c r="G353" i="98"/>
  <c r="G352" i="98"/>
  <c r="G351" i="98"/>
  <c r="G350" i="98"/>
  <c r="G349" i="98"/>
  <c r="G348" i="98"/>
  <c r="G347" i="98"/>
  <c r="G346" i="98"/>
  <c r="G345" i="98"/>
  <c r="G344" i="98"/>
  <c r="G343" i="98"/>
  <c r="G342" i="98"/>
  <c r="G341" i="98"/>
  <c r="G340" i="98"/>
  <c r="G339" i="98"/>
  <c r="G338" i="98"/>
  <c r="G337" i="98"/>
  <c r="G336" i="98"/>
  <c r="G335" i="98"/>
  <c r="G334" i="98"/>
  <c r="G333" i="98"/>
  <c r="G332" i="98"/>
  <c r="G331" i="98"/>
  <c r="G330" i="98"/>
  <c r="G329" i="98"/>
  <c r="G328" i="98"/>
  <c r="G327" i="98"/>
  <c r="G326" i="98"/>
  <c r="G325" i="98"/>
  <c r="G324" i="98"/>
  <c r="G323" i="98"/>
  <c r="G322" i="98"/>
  <c r="G321" i="98"/>
  <c r="G320" i="98"/>
  <c r="G319" i="98"/>
  <c r="G318" i="98"/>
  <c r="G317" i="98"/>
  <c r="G316" i="98"/>
  <c r="G315" i="98"/>
  <c r="G314" i="98"/>
  <c r="G313" i="98"/>
  <c r="G312" i="98"/>
  <c r="G311" i="98"/>
  <c r="G310" i="98"/>
  <c r="G309" i="98"/>
  <c r="G308" i="98"/>
  <c r="G307" i="98"/>
  <c r="G306" i="98"/>
  <c r="G305" i="98"/>
  <c r="G304" i="98"/>
  <c r="G303" i="98"/>
  <c r="G302" i="98"/>
  <c r="G300" i="98"/>
  <c r="G299" i="98"/>
  <c r="G298" i="98"/>
  <c r="G297" i="98"/>
  <c r="G296" i="98"/>
  <c r="G295" i="98"/>
  <c r="G294" i="98"/>
  <c r="G293" i="98"/>
  <c r="G292" i="98"/>
  <c r="G291" i="98"/>
  <c r="G290" i="98"/>
  <c r="G289" i="98"/>
  <c r="G288" i="98"/>
  <c r="G287" i="98"/>
  <c r="G286" i="98"/>
  <c r="G285" i="98"/>
  <c r="G284" i="98"/>
  <c r="G283" i="98"/>
  <c r="G281" i="98"/>
  <c r="G280" i="98"/>
  <c r="G279" i="98"/>
  <c r="G278" i="98"/>
  <c r="G277" i="98"/>
  <c r="G276" i="98"/>
  <c r="G275" i="98"/>
  <c r="G274" i="98"/>
  <c r="G273" i="98"/>
  <c r="G272" i="98"/>
  <c r="G271" i="98"/>
  <c r="G270" i="98"/>
  <c r="G269" i="98"/>
  <c r="G268" i="98"/>
  <c r="G267" i="98"/>
  <c r="G266" i="98"/>
  <c r="G265" i="98"/>
  <c r="G6" i="86"/>
  <c r="G7" i="86"/>
  <c r="G8" i="86"/>
  <c r="G9" i="86"/>
  <c r="G10" i="86"/>
  <c r="G11" i="86"/>
  <c r="G12" i="86"/>
  <c r="G13" i="86"/>
  <c r="G14" i="86"/>
  <c r="G15" i="86"/>
  <c r="G16" i="86"/>
  <c r="G17" i="86"/>
  <c r="G18" i="86"/>
  <c r="G19" i="86"/>
  <c r="G20" i="86"/>
  <c r="G21" i="86"/>
  <c r="G22" i="86"/>
  <c r="G23" i="86"/>
  <c r="G24" i="86"/>
  <c r="G25" i="86"/>
  <c r="G26" i="86"/>
  <c r="G27" i="86"/>
  <c r="G28" i="86"/>
  <c r="G29" i="86"/>
  <c r="G30" i="86"/>
  <c r="G31" i="86"/>
  <c r="G32" i="86"/>
  <c r="G33" i="86"/>
  <c r="G34" i="86"/>
  <c r="G35" i="86"/>
  <c r="G36" i="86"/>
  <c r="G37" i="86"/>
  <c r="G38" i="86"/>
  <c r="G39" i="86"/>
  <c r="G40" i="86"/>
  <c r="G41" i="86"/>
  <c r="G42" i="86"/>
  <c r="G43" i="86"/>
  <c r="G44" i="86"/>
  <c r="G45" i="86"/>
  <c r="G46" i="86"/>
  <c r="G47" i="86"/>
  <c r="G48" i="86"/>
  <c r="G49" i="86"/>
  <c r="G50" i="86"/>
  <c r="G51" i="86"/>
  <c r="G52" i="86"/>
  <c r="G53" i="86"/>
  <c r="G54" i="86"/>
  <c r="G55" i="86"/>
  <c r="G56" i="86"/>
  <c r="G57" i="86"/>
  <c r="G58" i="86"/>
  <c r="G59" i="86"/>
  <c r="G60" i="86"/>
  <c r="G61" i="86"/>
  <c r="G62" i="86"/>
  <c r="G63" i="86"/>
  <c r="G64" i="86"/>
  <c r="G65" i="86"/>
  <c r="G66" i="86"/>
  <c r="G67" i="86"/>
  <c r="G68" i="86"/>
  <c r="G69" i="86"/>
  <c r="G70" i="86"/>
  <c r="G71" i="86"/>
  <c r="G72" i="86"/>
  <c r="G73" i="86"/>
  <c r="G74" i="86"/>
  <c r="G75" i="86"/>
  <c r="G76" i="86"/>
  <c r="G77" i="86"/>
  <c r="G78" i="86"/>
  <c r="G79" i="86"/>
  <c r="G80" i="86"/>
  <c r="G81" i="86"/>
  <c r="G82" i="86"/>
  <c r="G83" i="86"/>
  <c r="G84" i="86"/>
  <c r="G85" i="86"/>
  <c r="G86" i="86"/>
  <c r="G87" i="86"/>
  <c r="G88" i="86"/>
  <c r="G89" i="86"/>
  <c r="G90" i="86"/>
  <c r="G91" i="86"/>
  <c r="G92" i="86"/>
  <c r="G93" i="86"/>
  <c r="G94" i="86"/>
  <c r="G95" i="86"/>
  <c r="G96" i="86"/>
  <c r="G97" i="86"/>
  <c r="G98" i="86"/>
  <c r="G99" i="86"/>
  <c r="G100" i="86"/>
  <c r="G101" i="86"/>
  <c r="G102" i="86"/>
  <c r="G103" i="86"/>
  <c r="G104" i="86"/>
  <c r="G105" i="86"/>
  <c r="G106" i="86"/>
  <c r="G107" i="86"/>
  <c r="G108" i="86"/>
  <c r="G109" i="86"/>
  <c r="G110" i="86"/>
  <c r="G111" i="86"/>
  <c r="G112" i="86"/>
  <c r="G113" i="86"/>
  <c r="G114" i="86"/>
  <c r="G115" i="86"/>
  <c r="G116" i="86"/>
  <c r="G117" i="86"/>
  <c r="G118" i="86"/>
  <c r="G119" i="86"/>
  <c r="G120" i="86"/>
  <c r="G121" i="86"/>
  <c r="G122" i="86"/>
  <c r="G123" i="86"/>
  <c r="G124" i="86"/>
  <c r="G125" i="86"/>
  <c r="G126" i="86"/>
  <c r="G127" i="86"/>
  <c r="G128" i="86"/>
  <c r="G129" i="86"/>
  <c r="G130" i="86"/>
  <c r="G131" i="86"/>
  <c r="G132" i="86"/>
  <c r="G133" i="86"/>
  <c r="G134" i="86"/>
  <c r="G135" i="86"/>
  <c r="G136" i="86"/>
  <c r="G137" i="86"/>
  <c r="G138" i="86"/>
  <c r="G139" i="86"/>
  <c r="G140" i="86"/>
  <c r="G141" i="86"/>
  <c r="G142" i="86"/>
  <c r="G143" i="86"/>
  <c r="G144" i="86"/>
  <c r="G145" i="86"/>
  <c r="G146" i="86"/>
  <c r="G147" i="86"/>
  <c r="G148" i="86"/>
  <c r="G149" i="86"/>
  <c r="G150" i="86"/>
  <c r="G151" i="86"/>
  <c r="G152" i="86"/>
  <c r="G153" i="86"/>
  <c r="G154" i="86"/>
  <c r="G155" i="86"/>
  <c r="G156" i="86"/>
  <c r="G157" i="86"/>
  <c r="G158" i="86"/>
  <c r="G159" i="86"/>
  <c r="G160" i="86"/>
  <c r="G161" i="86"/>
  <c r="G162" i="86"/>
  <c r="G163" i="86"/>
  <c r="G164" i="86"/>
  <c r="G165" i="86"/>
  <c r="G166" i="86"/>
  <c r="G167" i="86"/>
  <c r="G168" i="86"/>
  <c r="G169" i="86"/>
  <c r="G170" i="86"/>
  <c r="G171" i="86"/>
  <c r="G172" i="86"/>
  <c r="G173" i="86"/>
  <c r="G174" i="86"/>
  <c r="G175" i="86"/>
  <c r="G176" i="86"/>
  <c r="G177" i="86"/>
  <c r="G178" i="86"/>
  <c r="G179" i="86"/>
  <c r="G180" i="86"/>
  <c r="G181" i="86"/>
  <c r="G182" i="86"/>
  <c r="G183" i="86"/>
  <c r="G184" i="86"/>
  <c r="G185" i="86"/>
  <c r="G186" i="86"/>
  <c r="G187" i="86"/>
  <c r="G188" i="86"/>
  <c r="G189" i="86"/>
  <c r="G190" i="86"/>
  <c r="G191" i="86"/>
  <c r="G192" i="86"/>
  <c r="G193" i="86"/>
  <c r="G194" i="86"/>
  <c r="G195" i="86"/>
  <c r="G196" i="86"/>
  <c r="G197" i="86"/>
  <c r="G198" i="86"/>
  <c r="G199" i="86"/>
  <c r="G200" i="86"/>
  <c r="G201" i="86"/>
  <c r="G202" i="86"/>
  <c r="G203" i="86"/>
  <c r="G204" i="86"/>
  <c r="G205" i="86"/>
  <c r="G206" i="86"/>
  <c r="G207" i="86"/>
  <c r="G208" i="86"/>
  <c r="G209" i="86"/>
  <c r="G210" i="86"/>
  <c r="G211" i="86"/>
  <c r="G212" i="86"/>
  <c r="G213" i="86"/>
  <c r="G214" i="86"/>
  <c r="G215" i="86"/>
  <c r="G216" i="86"/>
  <c r="G217" i="86"/>
  <c r="G218" i="86"/>
  <c r="G219" i="86"/>
  <c r="G220" i="86"/>
  <c r="G221" i="86"/>
  <c r="G222" i="86"/>
  <c r="G223" i="86"/>
  <c r="G224" i="86"/>
  <c r="G225" i="86"/>
  <c r="G226" i="86"/>
  <c r="G227" i="86"/>
  <c r="G228" i="86"/>
  <c r="G229" i="86"/>
  <c r="G230" i="86"/>
  <c r="G231" i="86"/>
  <c r="G232" i="86"/>
  <c r="G233" i="86"/>
  <c r="G234" i="86"/>
  <c r="G235" i="86"/>
  <c r="G236" i="86"/>
  <c r="G237" i="86"/>
  <c r="G238" i="86"/>
  <c r="G239" i="86"/>
  <c r="G240" i="86"/>
  <c r="G241" i="86"/>
  <c r="G242" i="86"/>
  <c r="G243" i="86"/>
  <c r="G244" i="86"/>
  <c r="G245" i="86"/>
  <c r="G246" i="86"/>
  <c r="G247" i="86"/>
  <c r="G248" i="86"/>
  <c r="G249" i="86"/>
  <c r="G250" i="86"/>
  <c r="G251" i="86"/>
  <c r="G252" i="86"/>
  <c r="G253" i="86"/>
  <c r="G254" i="86"/>
  <c r="G255" i="86"/>
  <c r="G256" i="86"/>
  <c r="G257" i="86"/>
  <c r="G258" i="86"/>
  <c r="G259" i="86"/>
  <c r="G260" i="86"/>
  <c r="G261" i="86"/>
  <c r="G262" i="86"/>
  <c r="G263" i="86"/>
  <c r="G264" i="86"/>
  <c r="G265" i="86"/>
  <c r="G266" i="86"/>
  <c r="G267" i="86"/>
  <c r="G268" i="86"/>
  <c r="G269" i="86"/>
  <c r="G270" i="86"/>
  <c r="G271" i="86"/>
  <c r="G272" i="86"/>
  <c r="G273" i="86"/>
  <c r="G274" i="86"/>
  <c r="G275" i="86"/>
  <c r="G276" i="86"/>
  <c r="G277" i="86"/>
  <c r="G278" i="86"/>
  <c r="G279" i="86"/>
  <c r="G280" i="86"/>
  <c r="G281" i="86"/>
  <c r="G282" i="86"/>
  <c r="G283" i="86"/>
  <c r="G284" i="86"/>
  <c r="G285" i="86"/>
  <c r="G286" i="86"/>
  <c r="G287" i="86"/>
  <c r="G288" i="86"/>
  <c r="G289" i="86"/>
  <c r="G290" i="86"/>
  <c r="G291" i="86"/>
  <c r="G292" i="86"/>
  <c r="G293" i="86"/>
  <c r="G294" i="86"/>
  <c r="G295" i="86"/>
  <c r="G296" i="86"/>
  <c r="G297" i="86"/>
  <c r="G298" i="86"/>
  <c r="G299" i="86"/>
  <c r="G300" i="86"/>
  <c r="G301" i="86"/>
  <c r="G302" i="86"/>
  <c r="G303" i="86"/>
  <c r="G304" i="86"/>
  <c r="G305" i="86"/>
  <c r="G306" i="86"/>
  <c r="G307" i="86"/>
  <c r="G308" i="86"/>
  <c r="G309" i="86"/>
  <c r="G310" i="86"/>
  <c r="G311" i="86"/>
  <c r="G312" i="86"/>
  <c r="G313" i="86"/>
  <c r="G314" i="86"/>
  <c r="G315" i="86"/>
  <c r="G316" i="86"/>
  <c r="G317" i="86"/>
  <c r="G318" i="86"/>
  <c r="G319" i="86"/>
  <c r="G320" i="86"/>
  <c r="G321" i="86"/>
  <c r="G322" i="86"/>
  <c r="G323" i="86"/>
  <c r="G324" i="86"/>
  <c r="G325" i="86"/>
  <c r="G326" i="86"/>
  <c r="G327" i="86"/>
  <c r="G328" i="86"/>
  <c r="G329" i="86"/>
  <c r="G330" i="86"/>
  <c r="G331" i="86"/>
  <c r="G332" i="86"/>
  <c r="G333" i="86"/>
  <c r="G334" i="86"/>
  <c r="G335" i="86"/>
  <c r="G336" i="86"/>
  <c r="G337" i="86"/>
  <c r="G338" i="86"/>
  <c r="G339" i="86"/>
  <c r="G340" i="86"/>
  <c r="G341" i="86"/>
  <c r="G342" i="86"/>
  <c r="G343" i="86"/>
  <c r="G344" i="86"/>
  <c r="G345" i="86"/>
  <c r="G346" i="86"/>
  <c r="G347" i="86"/>
  <c r="G348" i="86"/>
  <c r="G349" i="86"/>
  <c r="G350" i="86"/>
  <c r="G351" i="86"/>
  <c r="G352" i="86"/>
  <c r="G353" i="86"/>
  <c r="G354" i="86"/>
  <c r="G355" i="86"/>
  <c r="G356" i="86"/>
  <c r="G357" i="86"/>
  <c r="G358" i="86"/>
  <c r="G359" i="86"/>
  <c r="G113" i="92"/>
  <c r="G114" i="92"/>
  <c r="G115" i="92"/>
  <c r="G116" i="92"/>
  <c r="G117" i="92"/>
  <c r="G118" i="92"/>
  <c r="G119" i="92"/>
  <c r="G120" i="92"/>
  <c r="G121" i="92"/>
  <c r="G122" i="92"/>
  <c r="G123" i="92"/>
  <c r="G124" i="92"/>
  <c r="G125" i="92"/>
  <c r="G126" i="92"/>
  <c r="G127" i="92"/>
  <c r="G128" i="92"/>
  <c r="G129" i="92"/>
  <c r="G130" i="92"/>
  <c r="G131" i="92"/>
  <c r="G132" i="92"/>
  <c r="G133" i="92"/>
  <c r="G134" i="92"/>
  <c r="G135" i="92"/>
  <c r="G136" i="92"/>
  <c r="G137" i="92"/>
  <c r="G138" i="92"/>
  <c r="G139" i="92"/>
  <c r="G140" i="92"/>
  <c r="G141" i="92"/>
  <c r="G142" i="92"/>
  <c r="G143" i="92"/>
  <c r="G144" i="92"/>
  <c r="G145" i="92"/>
  <c r="G146" i="92"/>
  <c r="G147" i="92"/>
  <c r="G148" i="92"/>
  <c r="G149" i="92"/>
  <c r="G150" i="92"/>
  <c r="G151" i="92"/>
  <c r="G152" i="92"/>
  <c r="G153" i="92"/>
  <c r="G154" i="92"/>
  <c r="G155" i="92"/>
  <c r="G156" i="92"/>
  <c r="G157" i="92"/>
  <c r="G158" i="92"/>
  <c r="G159" i="92"/>
  <c r="G160" i="92"/>
  <c r="G161" i="92"/>
  <c r="G162" i="92"/>
  <c r="G163" i="92"/>
  <c r="G164" i="92"/>
  <c r="G165" i="92"/>
  <c r="G166" i="92"/>
  <c r="G167" i="92"/>
  <c r="G168" i="92"/>
  <c r="G169" i="92"/>
  <c r="G170" i="92"/>
  <c r="G171" i="92"/>
  <c r="G172" i="92"/>
  <c r="G173" i="92"/>
  <c r="G174" i="92"/>
  <c r="G175" i="92"/>
  <c r="G176" i="92"/>
  <c r="G177" i="92"/>
  <c r="G178" i="92"/>
  <c r="G179" i="92"/>
  <c r="G180" i="92"/>
  <c r="G181" i="92"/>
  <c r="G182" i="92"/>
  <c r="G183" i="92"/>
  <c r="G184" i="92"/>
  <c r="G185" i="92"/>
  <c r="G186" i="92"/>
  <c r="G187" i="92"/>
  <c r="G188" i="92"/>
  <c r="G189" i="92"/>
  <c r="G190" i="92"/>
  <c r="G191" i="92"/>
  <c r="G192" i="92"/>
  <c r="G193" i="92"/>
  <c r="G194" i="92"/>
  <c r="G195" i="92"/>
  <c r="G196" i="92"/>
  <c r="G197" i="92"/>
  <c r="G198" i="92"/>
  <c r="G199" i="92"/>
  <c r="G200" i="92"/>
  <c r="G201" i="92"/>
  <c r="G202" i="92"/>
  <c r="G203" i="92"/>
  <c r="G204" i="92"/>
  <c r="G205" i="92"/>
  <c r="G206" i="92"/>
  <c r="G207" i="92"/>
  <c r="G208" i="92"/>
  <c r="G209" i="92"/>
  <c r="G210" i="92"/>
  <c r="G211" i="92"/>
  <c r="G212" i="92"/>
  <c r="G213" i="92"/>
  <c r="G214" i="92"/>
  <c r="G215" i="92"/>
  <c r="G216" i="92"/>
  <c r="G217" i="92"/>
  <c r="G218" i="92"/>
  <c r="G219" i="92"/>
  <c r="G220" i="92"/>
  <c r="G221" i="92"/>
  <c r="G222" i="92"/>
  <c r="G223" i="92"/>
  <c r="G224" i="92"/>
  <c r="G225" i="92"/>
  <c r="G226" i="92"/>
  <c r="G227" i="92"/>
  <c r="G228" i="92"/>
  <c r="G229" i="92"/>
  <c r="G230" i="92"/>
  <c r="G231" i="92"/>
  <c r="G232" i="92"/>
  <c r="G233" i="92"/>
  <c r="G234" i="92"/>
  <c r="G235" i="92"/>
  <c r="G236" i="92"/>
  <c r="G237" i="92"/>
  <c r="G238" i="92"/>
  <c r="G239" i="92"/>
  <c r="G240" i="92"/>
  <c r="G241" i="92"/>
  <c r="G242" i="92"/>
  <c r="G243" i="92"/>
  <c r="G244" i="92"/>
  <c r="G245" i="92"/>
  <c r="G246" i="92"/>
  <c r="G247" i="92"/>
  <c r="G248" i="92"/>
  <c r="G249" i="92"/>
  <c r="G250" i="92"/>
  <c r="G251" i="92"/>
  <c r="G252" i="92"/>
  <c r="G253" i="92"/>
  <c r="G254" i="92"/>
  <c r="G255" i="92"/>
  <c r="G256" i="92"/>
  <c r="G257" i="92"/>
  <c r="G258" i="92"/>
  <c r="G259" i="92"/>
  <c r="G260" i="92"/>
  <c r="G261" i="92"/>
  <c r="G262" i="92"/>
  <c r="G263" i="92"/>
  <c r="G264" i="92"/>
  <c r="G265" i="92"/>
  <c r="G266" i="92"/>
  <c r="G267" i="92"/>
  <c r="G268" i="92"/>
  <c r="G269" i="92"/>
  <c r="G270" i="92"/>
  <c r="G271" i="92"/>
  <c r="G272" i="92"/>
  <c r="G273" i="92"/>
  <c r="G274" i="92"/>
  <c r="G275" i="92"/>
  <c r="G276" i="92"/>
  <c r="G277" i="92"/>
  <c r="G278" i="92"/>
  <c r="G279" i="92"/>
  <c r="G280" i="92"/>
  <c r="G281" i="92"/>
  <c r="G282" i="92"/>
  <c r="G283" i="92"/>
  <c r="G284" i="92"/>
  <c r="G285" i="92"/>
  <c r="G286" i="92"/>
  <c r="G287" i="92"/>
  <c r="G288" i="92"/>
  <c r="G289" i="92"/>
  <c r="G290" i="92"/>
  <c r="G291" i="92"/>
  <c r="G292" i="92"/>
  <c r="G293" i="92"/>
  <c r="G294" i="92"/>
  <c r="G295" i="92"/>
  <c r="G296" i="92"/>
  <c r="G297" i="92"/>
  <c r="G298" i="92"/>
  <c r="G299" i="92"/>
  <c r="G300" i="92"/>
  <c r="G301" i="92"/>
  <c r="G302" i="92"/>
  <c r="G303" i="92"/>
  <c r="G304" i="92"/>
  <c r="G305" i="92"/>
  <c r="G306" i="92"/>
  <c r="G307" i="92"/>
  <c r="G308" i="92"/>
  <c r="G309" i="92"/>
  <c r="G310" i="92"/>
  <c r="G311" i="92"/>
  <c r="G312" i="92"/>
  <c r="G313" i="92"/>
  <c r="G314" i="92"/>
  <c r="G315" i="92"/>
  <c r="G316" i="92"/>
  <c r="G317" i="92"/>
  <c r="G318" i="92"/>
  <c r="G319" i="92"/>
  <c r="G320" i="92"/>
  <c r="G321" i="92"/>
  <c r="G322" i="92"/>
  <c r="G323" i="92"/>
  <c r="G324" i="92"/>
  <c r="G325" i="92"/>
  <c r="G326" i="92"/>
  <c r="G327" i="92"/>
  <c r="G328" i="92"/>
  <c r="G329" i="92"/>
  <c r="G330" i="92"/>
  <c r="G331" i="92"/>
  <c r="G332" i="92"/>
  <c r="G333" i="92"/>
  <c r="G334" i="92"/>
  <c r="G335" i="92"/>
  <c r="G336" i="92"/>
  <c r="G337" i="92"/>
  <c r="G338" i="92"/>
  <c r="G339" i="92"/>
  <c r="G340" i="92"/>
  <c r="G341" i="92"/>
  <c r="G342" i="92"/>
  <c r="G343" i="92"/>
  <c r="G344" i="92"/>
  <c r="G345" i="92"/>
  <c r="G346" i="92"/>
  <c r="G347" i="92"/>
  <c r="G348" i="92"/>
  <c r="G349" i="92"/>
  <c r="G350" i="92"/>
  <c r="G351" i="92"/>
  <c r="G352" i="92"/>
  <c r="G353" i="92"/>
  <c r="G354" i="92"/>
  <c r="G355" i="92"/>
  <c r="G356" i="92"/>
  <c r="G357" i="92"/>
  <c r="G358" i="92"/>
  <c r="G359" i="92"/>
  <c r="G360" i="92"/>
  <c r="G361" i="92"/>
  <c r="G362" i="92"/>
  <c r="G363" i="92"/>
  <c r="G364" i="92"/>
  <c r="G365" i="92"/>
  <c r="G366" i="92"/>
  <c r="G367" i="92"/>
  <c r="G368" i="92"/>
  <c r="G369" i="92"/>
  <c r="G370" i="92"/>
  <c r="G371" i="92"/>
  <c r="G372" i="92"/>
  <c r="G373" i="92"/>
  <c r="G374" i="92"/>
  <c r="G375" i="92"/>
  <c r="G376" i="92"/>
  <c r="G377" i="92"/>
  <c r="G378" i="92"/>
  <c r="G379" i="92"/>
  <c r="G380" i="92"/>
  <c r="G381" i="92"/>
  <c r="G382" i="92"/>
  <c r="G383" i="92"/>
  <c r="G384" i="92"/>
  <c r="G385" i="92"/>
  <c r="G386" i="92"/>
  <c r="G387" i="92"/>
  <c r="G388" i="92"/>
  <c r="G389" i="92"/>
  <c r="G390" i="92"/>
  <c r="G391" i="92"/>
  <c r="G392" i="92"/>
  <c r="G393" i="92"/>
  <c r="G394" i="92"/>
  <c r="G395" i="92"/>
  <c r="G396" i="92"/>
  <c r="G397" i="92"/>
  <c r="G398" i="92"/>
  <c r="G399" i="92"/>
  <c r="G400" i="92"/>
  <c r="G401" i="92"/>
  <c r="G402" i="92"/>
  <c r="G403" i="92"/>
  <c r="G404" i="92"/>
  <c r="G405" i="92"/>
  <c r="G406" i="92"/>
  <c r="G407" i="92"/>
  <c r="G408" i="92"/>
  <c r="G409" i="92"/>
  <c r="G410" i="92"/>
  <c r="G411" i="92"/>
  <c r="G412" i="92"/>
  <c r="G413" i="92"/>
  <c r="G414" i="92"/>
  <c r="G415" i="92"/>
  <c r="G416" i="92"/>
  <c r="G417" i="92"/>
  <c r="G418" i="92"/>
  <c r="G419" i="92"/>
  <c r="G420" i="92"/>
  <c r="G421" i="92"/>
  <c r="G422" i="92"/>
  <c r="G423" i="92"/>
  <c r="G424" i="92"/>
  <c r="G425" i="92"/>
  <c r="G426" i="92"/>
  <c r="G427" i="92"/>
  <c r="G428" i="92"/>
  <c r="G429" i="92"/>
  <c r="G430" i="92"/>
  <c r="G431" i="92"/>
  <c r="G432" i="92"/>
  <c r="G433" i="92"/>
  <c r="G434" i="92"/>
  <c r="G435" i="92"/>
  <c r="G436" i="92"/>
  <c r="G437" i="92"/>
  <c r="G438" i="92"/>
  <c r="G439" i="92"/>
  <c r="G440" i="92"/>
  <c r="G441" i="92"/>
  <c r="G442" i="92"/>
  <c r="G443" i="92"/>
  <c r="G444" i="92"/>
  <c r="G445" i="92"/>
  <c r="G446" i="92"/>
  <c r="G447" i="92"/>
  <c r="G448" i="92"/>
  <c r="G449" i="92"/>
  <c r="G450" i="92"/>
  <c r="G451" i="92"/>
  <c r="G6" i="92"/>
  <c r="G7" i="92"/>
  <c r="G8" i="92"/>
  <c r="G9" i="92"/>
  <c r="G10" i="92"/>
  <c r="G11" i="92"/>
  <c r="G12" i="92"/>
  <c r="G13" i="92"/>
  <c r="G14" i="92"/>
  <c r="G15" i="92"/>
  <c r="G16" i="92"/>
  <c r="G17" i="92"/>
  <c r="G18" i="92"/>
  <c r="G19" i="92"/>
  <c r="G20" i="92"/>
  <c r="G21" i="92"/>
  <c r="G22" i="92"/>
  <c r="G23" i="92"/>
  <c r="G24" i="92"/>
  <c r="G25" i="92"/>
  <c r="G26" i="92"/>
  <c r="G27" i="92"/>
  <c r="G28" i="92"/>
  <c r="G29" i="92"/>
  <c r="G30" i="92"/>
  <c r="G31" i="92"/>
  <c r="G32" i="92"/>
  <c r="G33" i="92"/>
  <c r="G34" i="92"/>
  <c r="G35" i="92"/>
  <c r="G36" i="92"/>
  <c r="G37" i="92"/>
  <c r="G38" i="92"/>
  <c r="G39" i="92"/>
  <c r="G40" i="92"/>
  <c r="G41" i="92"/>
  <c r="G42" i="92"/>
  <c r="G43" i="92"/>
  <c r="G44" i="92"/>
  <c r="G45" i="92"/>
  <c r="G46" i="92"/>
  <c r="G47" i="92"/>
  <c r="G48" i="92"/>
  <c r="G49" i="92"/>
  <c r="G50" i="92"/>
  <c r="G51" i="92"/>
  <c r="G52" i="92"/>
  <c r="G53" i="92"/>
  <c r="G54" i="92"/>
  <c r="G55" i="92"/>
  <c r="G56" i="92"/>
  <c r="G57" i="92"/>
  <c r="G58" i="92"/>
  <c r="G59" i="92"/>
  <c r="G60" i="92"/>
  <c r="G61" i="92"/>
  <c r="G62" i="92"/>
  <c r="G63" i="92"/>
  <c r="G64" i="92"/>
  <c r="G65" i="92"/>
  <c r="G66" i="92"/>
  <c r="G67" i="92"/>
  <c r="G68" i="92"/>
  <c r="G69" i="92"/>
  <c r="G70" i="92"/>
  <c r="G71" i="92"/>
  <c r="G72" i="92"/>
  <c r="G73" i="92"/>
  <c r="G74" i="92"/>
  <c r="G75" i="92"/>
  <c r="G76" i="92"/>
  <c r="G77" i="92"/>
  <c r="G78" i="92"/>
  <c r="G79" i="92"/>
  <c r="G80" i="92"/>
  <c r="G81" i="92"/>
  <c r="G82" i="92"/>
  <c r="G83" i="92"/>
  <c r="G84" i="92"/>
  <c r="G85" i="92"/>
  <c r="G86" i="92"/>
  <c r="G87" i="92"/>
  <c r="G88" i="92"/>
  <c r="G89" i="92"/>
  <c r="G90" i="92"/>
  <c r="G91" i="92"/>
  <c r="G92" i="92"/>
  <c r="G93" i="92"/>
  <c r="G94" i="92"/>
  <c r="G95" i="92"/>
  <c r="G96" i="92"/>
  <c r="G97" i="92"/>
  <c r="G98" i="92"/>
  <c r="G99" i="92"/>
  <c r="G100" i="92"/>
  <c r="G101" i="92"/>
  <c r="G102" i="92"/>
  <c r="G103" i="92"/>
  <c r="G105" i="92"/>
  <c r="G106" i="92"/>
  <c r="G107" i="92"/>
  <c r="G108" i="92"/>
  <c r="G109" i="92"/>
  <c r="G110" i="92"/>
  <c r="G111" i="92"/>
  <c r="G112" i="92"/>
  <c r="G104" i="92"/>
  <c r="D2" i="95"/>
  <c r="D2" i="94"/>
  <c r="O31" i="80" l="1"/>
  <c r="M31" i="80" l="1"/>
  <c r="O34" i="80"/>
  <c r="O33" i="80"/>
  <c r="O30" i="80"/>
  <c r="O29" i="80"/>
  <c r="O28" i="80"/>
  <c r="O27" i="80"/>
  <c r="O26" i="80"/>
  <c r="O25" i="80"/>
  <c r="O20" i="80"/>
  <c r="O19" i="80"/>
  <c r="O16" i="80"/>
  <c r="O14" i="80"/>
  <c r="O13" i="80"/>
  <c r="L12" i="80"/>
  <c r="O12" i="80"/>
  <c r="H278" i="5" l="1"/>
  <c r="H295" i="5" l="1"/>
  <c r="F295" i="5"/>
  <c r="E295" i="5"/>
  <c r="D295" i="5"/>
  <c r="C295" i="5"/>
  <c r="B295" i="5"/>
  <c r="X11" i="24"/>
  <c r="X46" i="24"/>
  <c r="W46" i="24"/>
  <c r="V46" i="24"/>
  <c r="U46" i="24"/>
  <c r="T46" i="24"/>
  <c r="S46" i="24"/>
  <c r="R46" i="24"/>
  <c r="Q46" i="24"/>
  <c r="P46" i="24"/>
  <c r="O46" i="24"/>
  <c r="N46" i="24"/>
  <c r="M46" i="24"/>
  <c r="L46" i="24"/>
  <c r="K46" i="24"/>
  <c r="J46" i="24"/>
  <c r="N31" i="80" l="1"/>
  <c r="N34" i="80" l="1"/>
  <c r="N33" i="80"/>
  <c r="N30" i="80"/>
  <c r="N29" i="80"/>
  <c r="N28" i="80"/>
  <c r="N27" i="80"/>
  <c r="N26" i="80"/>
  <c r="N25" i="80"/>
  <c r="N20" i="80"/>
  <c r="N19" i="80"/>
  <c r="N16" i="80"/>
  <c r="N14" i="80"/>
  <c r="N13" i="80"/>
  <c r="N12" i="80"/>
  <c r="X70" i="24" l="1"/>
  <c r="X69" i="24"/>
  <c r="X67" i="24"/>
  <c r="X64" i="24"/>
  <c r="X62" i="24"/>
  <c r="X61" i="24"/>
  <c r="X58" i="24"/>
  <c r="X57" i="24"/>
  <c r="X55" i="24"/>
  <c r="X52" i="24"/>
  <c r="X51" i="24"/>
  <c r="X49" i="24"/>
  <c r="X45" i="24"/>
  <c r="X43" i="24"/>
  <c r="X41" i="24"/>
  <c r="X39" i="24"/>
  <c r="X37" i="24"/>
  <c r="X35" i="24"/>
  <c r="X33" i="24"/>
  <c r="X31" i="24"/>
  <c r="X29" i="24"/>
  <c r="X27" i="24"/>
  <c r="X25" i="24"/>
  <c r="X23" i="24"/>
  <c r="X21" i="24"/>
  <c r="X19" i="24"/>
  <c r="X17" i="24"/>
  <c r="X15" i="24"/>
  <c r="X12" i="24"/>
  <c r="X8" i="24"/>
  <c r="X6" i="24"/>
  <c r="X5" i="24"/>
  <c r="F278" i="5"/>
  <c r="E278" i="5"/>
  <c r="D278" i="5"/>
  <c r="C278" i="5"/>
  <c r="B278" i="5"/>
  <c r="M30" i="80" l="1"/>
  <c r="L30" i="80"/>
  <c r="K30" i="80"/>
  <c r="J30" i="80"/>
  <c r="I30" i="80"/>
  <c r="H30" i="80"/>
  <c r="M34" i="80" l="1"/>
  <c r="M33" i="80"/>
  <c r="M29" i="80"/>
  <c r="M28" i="80"/>
  <c r="M27" i="80"/>
  <c r="M26" i="80"/>
  <c r="M25" i="80"/>
  <c r="M20" i="80"/>
  <c r="M19" i="80"/>
  <c r="M16" i="80"/>
  <c r="M14" i="80"/>
  <c r="M13" i="80"/>
  <c r="M12" i="80"/>
  <c r="W51" i="24"/>
  <c r="W43" i="24"/>
  <c r="V43" i="24"/>
  <c r="U43" i="24"/>
  <c r="T43" i="24"/>
  <c r="W41" i="24"/>
  <c r="V41" i="24"/>
  <c r="W39" i="24"/>
  <c r="V39" i="24"/>
  <c r="W35" i="24"/>
  <c r="V35" i="24"/>
  <c r="W19" i="24"/>
  <c r="V19" i="24"/>
  <c r="W11" i="24"/>
  <c r="V11" i="24"/>
  <c r="W33" i="24" l="1"/>
  <c r="V33" i="24"/>
  <c r="W70" i="24"/>
  <c r="W69" i="24"/>
  <c r="W67" i="24"/>
  <c r="W64" i="24"/>
  <c r="W62" i="24"/>
  <c r="W61" i="24"/>
  <c r="W58" i="24"/>
  <c r="W57" i="24"/>
  <c r="W55" i="24"/>
  <c r="W52" i="24"/>
  <c r="W49" i="24"/>
  <c r="W45" i="24"/>
  <c r="W37" i="24"/>
  <c r="W31" i="24"/>
  <c r="W29" i="24"/>
  <c r="W27" i="24"/>
  <c r="W25" i="24"/>
  <c r="W23" i="24"/>
  <c r="W21" i="24"/>
  <c r="W17" i="24"/>
  <c r="W15" i="24"/>
  <c r="W12" i="24"/>
  <c r="W8" i="24"/>
  <c r="W6" i="24"/>
  <c r="W5" i="24"/>
  <c r="H261" i="5"/>
  <c r="F261" i="5"/>
  <c r="E261" i="5"/>
  <c r="D261" i="5"/>
  <c r="C261" i="5"/>
  <c r="B261" i="5"/>
  <c r="V61" i="24" l="1"/>
  <c r="U61" i="24"/>
  <c r="T61" i="24"/>
  <c r="S61" i="24"/>
  <c r="R61" i="24"/>
  <c r="Q61" i="24"/>
  <c r="P61" i="24"/>
  <c r="I61" i="24"/>
  <c r="I75" i="24" s="1"/>
  <c r="I78" i="24" s="1"/>
  <c r="O61" i="24"/>
  <c r="N61" i="24"/>
  <c r="M61" i="24"/>
  <c r="L61" i="24"/>
  <c r="K61" i="24"/>
  <c r="J61" i="24"/>
  <c r="C3" i="29"/>
  <c r="H16" i="80"/>
  <c r="H12" i="80"/>
  <c r="H19" i="80"/>
  <c r="H29" i="80"/>
  <c r="H27" i="80"/>
  <c r="H25" i="80"/>
  <c r="I16" i="80"/>
  <c r="I12" i="80"/>
  <c r="I34" i="80"/>
  <c r="I27" i="80"/>
  <c r="L34" i="80"/>
  <c r="L33" i="80"/>
  <c r="L29" i="80"/>
  <c r="L28" i="80"/>
  <c r="L27" i="80"/>
  <c r="L26" i="80"/>
  <c r="L25" i="80"/>
  <c r="L20" i="80"/>
  <c r="L19" i="80"/>
  <c r="L16" i="80"/>
  <c r="L13" i="80"/>
  <c r="L14" i="80"/>
  <c r="I29" i="80"/>
  <c r="H244" i="5"/>
  <c r="F244" i="5"/>
  <c r="E244" i="5"/>
  <c r="D244" i="5"/>
  <c r="C244" i="5"/>
  <c r="B244" i="5"/>
  <c r="V70" i="24"/>
  <c r="V69" i="24"/>
  <c r="V67" i="24"/>
  <c r="V64" i="24"/>
  <c r="V62" i="24"/>
  <c r="V58" i="24"/>
  <c r="V57" i="24"/>
  <c r="V55" i="24"/>
  <c r="V52" i="24"/>
  <c r="V50" i="24"/>
  <c r="V49" i="24"/>
  <c r="V45" i="24"/>
  <c r="V37" i="24"/>
  <c r="V31" i="24"/>
  <c r="V29" i="24"/>
  <c r="V27" i="24"/>
  <c r="V25" i="24"/>
  <c r="V23" i="24"/>
  <c r="V21" i="24"/>
  <c r="V17" i="24"/>
  <c r="V15" i="24"/>
  <c r="V12" i="24"/>
  <c r="V8" i="24"/>
  <c r="V6" i="24"/>
  <c r="V5" i="24"/>
  <c r="J25" i="24"/>
  <c r="K25" i="24"/>
  <c r="L25" i="24"/>
  <c r="M25" i="24"/>
  <c r="N25" i="24"/>
  <c r="O25" i="24"/>
  <c r="P25" i="24"/>
  <c r="Q25" i="24"/>
  <c r="R25" i="24"/>
  <c r="S25" i="24"/>
  <c r="T25" i="24"/>
  <c r="U25" i="24"/>
  <c r="K34" i="80"/>
  <c r="J34" i="80"/>
  <c r="K33" i="80"/>
  <c r="J33" i="80"/>
  <c r="K29" i="80"/>
  <c r="J29" i="80"/>
  <c r="K28" i="80"/>
  <c r="J28" i="80"/>
  <c r="K27" i="80"/>
  <c r="J27" i="80"/>
  <c r="K26" i="80"/>
  <c r="J26" i="80"/>
  <c r="K25" i="80"/>
  <c r="J25" i="80"/>
  <c r="K20" i="80"/>
  <c r="J20" i="80"/>
  <c r="K19" i="80"/>
  <c r="J19" i="80"/>
  <c r="I19" i="80"/>
  <c r="K16" i="80"/>
  <c r="J16" i="80"/>
  <c r="K14" i="80"/>
  <c r="J14" i="80"/>
  <c r="K13" i="80"/>
  <c r="J13" i="80"/>
  <c r="K12" i="80"/>
  <c r="J12" i="80"/>
  <c r="E107" i="5"/>
  <c r="C107" i="5"/>
  <c r="E106" i="5"/>
  <c r="C106" i="5"/>
  <c r="E105" i="5"/>
  <c r="C105" i="5"/>
  <c r="E104" i="5"/>
  <c r="C104" i="5"/>
  <c r="E103" i="5"/>
  <c r="C103" i="5"/>
  <c r="E102" i="5"/>
  <c r="C102" i="5"/>
  <c r="E101" i="5"/>
  <c r="C101" i="5"/>
  <c r="C100" i="5"/>
  <c r="C99" i="5"/>
  <c r="C98" i="5"/>
  <c r="C97" i="5"/>
  <c r="C96" i="5"/>
  <c r="H98" i="5"/>
  <c r="H97" i="5"/>
  <c r="H96" i="5"/>
  <c r="D107" i="5"/>
  <c r="B107" i="5"/>
  <c r="D106" i="5"/>
  <c r="B106" i="5"/>
  <c r="D105" i="5"/>
  <c r="B105" i="5"/>
  <c r="D104" i="5"/>
  <c r="B104" i="5"/>
  <c r="D103" i="5"/>
  <c r="B103" i="5"/>
  <c r="D102" i="5"/>
  <c r="B102" i="5"/>
  <c r="D101" i="5"/>
  <c r="B101" i="5"/>
  <c r="D100" i="5"/>
  <c r="B100" i="5"/>
  <c r="D99" i="5"/>
  <c r="B99" i="5"/>
  <c r="D98" i="5"/>
  <c r="B98" i="5"/>
  <c r="D97" i="5"/>
  <c r="B97" i="5"/>
  <c r="D96" i="5"/>
  <c r="B96" i="5"/>
  <c r="B23" i="5"/>
  <c r="C23" i="5"/>
  <c r="D23" i="5"/>
  <c r="E23" i="5"/>
  <c r="B40" i="5"/>
  <c r="C40" i="5"/>
  <c r="D40" i="5"/>
  <c r="E40" i="5"/>
  <c r="B57" i="5"/>
  <c r="C57" i="5"/>
  <c r="D57" i="5"/>
  <c r="E57" i="5"/>
  <c r="H57" i="5"/>
  <c r="B74" i="5"/>
  <c r="C74" i="5"/>
  <c r="D74" i="5"/>
  <c r="E74" i="5"/>
  <c r="H74" i="5"/>
  <c r="B91" i="5"/>
  <c r="C91" i="5"/>
  <c r="D91" i="5"/>
  <c r="E91" i="5"/>
  <c r="H91" i="5"/>
  <c r="I108" i="5"/>
  <c r="J108" i="5"/>
  <c r="B125" i="5"/>
  <c r="C125" i="5"/>
  <c r="D125" i="5"/>
  <c r="E125" i="5"/>
  <c r="H125" i="5"/>
  <c r="I125" i="5"/>
  <c r="J125" i="5"/>
  <c r="B142" i="5"/>
  <c r="C142" i="5"/>
  <c r="D142" i="5"/>
  <c r="E142" i="5"/>
  <c r="H142" i="5"/>
  <c r="I142" i="5"/>
  <c r="J142" i="5"/>
  <c r="B159" i="5"/>
  <c r="C159" i="5"/>
  <c r="D159" i="5"/>
  <c r="E159" i="5"/>
  <c r="F159" i="5"/>
  <c r="H159" i="5"/>
  <c r="I159" i="5"/>
  <c r="J159" i="5"/>
  <c r="B176" i="5"/>
  <c r="C176" i="5"/>
  <c r="D176" i="5"/>
  <c r="E176" i="5"/>
  <c r="F176" i="5"/>
  <c r="H176" i="5"/>
  <c r="B193" i="5"/>
  <c r="C193" i="5"/>
  <c r="D193" i="5"/>
  <c r="E193" i="5"/>
  <c r="F193" i="5"/>
  <c r="H193" i="5"/>
  <c r="B210" i="5"/>
  <c r="C210" i="5"/>
  <c r="D210" i="5"/>
  <c r="E210" i="5"/>
  <c r="F210" i="5"/>
  <c r="H210" i="5"/>
  <c r="B227" i="5"/>
  <c r="C227" i="5"/>
  <c r="D227" i="5"/>
  <c r="E227" i="5"/>
  <c r="F227" i="5"/>
  <c r="H227" i="5"/>
  <c r="I11" i="56"/>
  <c r="K11" i="56"/>
  <c r="Q11" i="56"/>
  <c r="I12" i="56"/>
  <c r="K12" i="56"/>
  <c r="Q12" i="56"/>
  <c r="I13" i="56"/>
  <c r="K13" i="56"/>
  <c r="Q13" i="56"/>
  <c r="I14" i="56"/>
  <c r="K14" i="56"/>
  <c r="Q14" i="56"/>
  <c r="I15" i="56"/>
  <c r="K15" i="56"/>
  <c r="Q15" i="56"/>
  <c r="E18" i="56"/>
  <c r="F18" i="56"/>
  <c r="I18" i="56" s="1"/>
  <c r="K18" i="56"/>
  <c r="Q18" i="56"/>
  <c r="E22" i="56"/>
  <c r="F22" i="56"/>
  <c r="I22" i="56" s="1"/>
  <c r="K22" i="56"/>
  <c r="Q22" i="56"/>
  <c r="E29" i="56"/>
  <c r="F29" i="56"/>
  <c r="I29" i="56" s="1"/>
  <c r="K29" i="56"/>
  <c r="Q29" i="56"/>
  <c r="E35" i="56"/>
  <c r="F35" i="56"/>
  <c r="I35" i="56" s="1"/>
  <c r="K35" i="56"/>
  <c r="Q35" i="56"/>
  <c r="E40" i="56"/>
  <c r="F40" i="56"/>
  <c r="I40" i="56" s="1"/>
  <c r="K40" i="56"/>
  <c r="Q40" i="56"/>
  <c r="E45" i="56"/>
  <c r="F45" i="56"/>
  <c r="I45" i="56" s="1"/>
  <c r="K45" i="56"/>
  <c r="Q45" i="56"/>
  <c r="E49" i="56"/>
  <c r="F49" i="56"/>
  <c r="I49" i="56" s="1"/>
  <c r="K49" i="56"/>
  <c r="Q49" i="56"/>
  <c r="I52" i="56"/>
  <c r="K52" i="56"/>
  <c r="Q52" i="56"/>
  <c r="I53" i="56"/>
  <c r="K53" i="56"/>
  <c r="Q53" i="56"/>
  <c r="I54" i="56"/>
  <c r="K54" i="56"/>
  <c r="Q54" i="56"/>
  <c r="I55" i="56"/>
  <c r="K55" i="56"/>
  <c r="Q55" i="56"/>
  <c r="I56" i="56"/>
  <c r="K56" i="56"/>
  <c r="Q56" i="56"/>
  <c r="E68" i="56"/>
  <c r="F68" i="56"/>
  <c r="I68" i="56" s="1"/>
  <c r="K68" i="56"/>
  <c r="Q68" i="56"/>
  <c r="I70" i="56"/>
  <c r="K70" i="56"/>
  <c r="Q70" i="56"/>
  <c r="E76" i="56"/>
  <c r="F76" i="56"/>
  <c r="I76" i="56" s="1"/>
  <c r="K76" i="56"/>
  <c r="Q76" i="56"/>
  <c r="Q79" i="56"/>
  <c r="E79" i="56"/>
  <c r="F79" i="56"/>
  <c r="I79" i="56" s="1"/>
  <c r="K79" i="56"/>
  <c r="I80" i="56"/>
  <c r="K80" i="56"/>
  <c r="Q80" i="56"/>
  <c r="I81" i="56"/>
  <c r="K81" i="56"/>
  <c r="Q81" i="56"/>
  <c r="I82" i="56"/>
  <c r="K82" i="56"/>
  <c r="Q82" i="56"/>
  <c r="M83" i="56"/>
  <c r="N83" i="56"/>
  <c r="W83" i="56"/>
  <c r="J5" i="24"/>
  <c r="K5" i="24"/>
  <c r="L5" i="24"/>
  <c r="M5" i="24"/>
  <c r="N5" i="24"/>
  <c r="O5" i="24"/>
  <c r="P5" i="24"/>
  <c r="Q5" i="24"/>
  <c r="R5" i="24"/>
  <c r="S5" i="24"/>
  <c r="T5" i="24"/>
  <c r="U5" i="24"/>
  <c r="J6" i="24"/>
  <c r="K6" i="24"/>
  <c r="L6" i="24"/>
  <c r="M6" i="24"/>
  <c r="N6" i="24"/>
  <c r="O6" i="24"/>
  <c r="P6" i="24"/>
  <c r="Q6" i="24"/>
  <c r="R6" i="24"/>
  <c r="S6" i="24"/>
  <c r="T6" i="24"/>
  <c r="U6" i="24"/>
  <c r="J8" i="24"/>
  <c r="K8" i="24"/>
  <c r="L8" i="24"/>
  <c r="M8" i="24"/>
  <c r="N8" i="24"/>
  <c r="O8" i="24"/>
  <c r="P8" i="24"/>
  <c r="Q8" i="24"/>
  <c r="R8" i="24"/>
  <c r="S8" i="24"/>
  <c r="T8" i="24"/>
  <c r="U8" i="24"/>
  <c r="J10" i="24"/>
  <c r="K10" i="24"/>
  <c r="L10" i="24"/>
  <c r="M10" i="24"/>
  <c r="N10" i="24"/>
  <c r="O10" i="24"/>
  <c r="P10" i="24"/>
  <c r="Q10" i="24"/>
  <c r="R10" i="24"/>
  <c r="S10" i="24"/>
  <c r="T10" i="24"/>
  <c r="U10" i="24"/>
  <c r="J12" i="24"/>
  <c r="K12" i="24"/>
  <c r="L12" i="24"/>
  <c r="M12" i="24"/>
  <c r="N12" i="24"/>
  <c r="O12" i="24"/>
  <c r="P12" i="24"/>
  <c r="Q12" i="24"/>
  <c r="R12" i="24"/>
  <c r="S12" i="24"/>
  <c r="T12" i="24"/>
  <c r="U12" i="24"/>
  <c r="J15" i="24"/>
  <c r="K15" i="24"/>
  <c r="L15" i="24"/>
  <c r="M15" i="24"/>
  <c r="N15" i="24"/>
  <c r="O15" i="24"/>
  <c r="P15" i="24"/>
  <c r="Q15" i="24"/>
  <c r="R15" i="24"/>
  <c r="S15" i="24"/>
  <c r="T15" i="24"/>
  <c r="U15" i="24"/>
  <c r="J17" i="24"/>
  <c r="K17" i="24"/>
  <c r="L17" i="24"/>
  <c r="M17" i="24"/>
  <c r="N17" i="24"/>
  <c r="O17" i="24"/>
  <c r="P17" i="24"/>
  <c r="Q17" i="24"/>
  <c r="R17" i="24"/>
  <c r="S17" i="24"/>
  <c r="T17" i="24"/>
  <c r="U17" i="24"/>
  <c r="J18" i="24"/>
  <c r="K18" i="24"/>
  <c r="L18" i="24"/>
  <c r="M18" i="24"/>
  <c r="N18" i="24"/>
  <c r="O18" i="24"/>
  <c r="P18" i="24"/>
  <c r="Q18" i="24"/>
  <c r="R18" i="24"/>
  <c r="S18" i="24"/>
  <c r="T18" i="24"/>
  <c r="U18" i="24"/>
  <c r="J20" i="24"/>
  <c r="K20" i="24"/>
  <c r="L20" i="24"/>
  <c r="M20" i="24"/>
  <c r="N21" i="24"/>
  <c r="O21" i="24"/>
  <c r="P21" i="24"/>
  <c r="Q21" i="24"/>
  <c r="R21" i="24"/>
  <c r="S21" i="24"/>
  <c r="T21" i="24"/>
  <c r="U21" i="24"/>
  <c r="J23" i="24"/>
  <c r="K23" i="24"/>
  <c r="L23" i="24"/>
  <c r="M23" i="24"/>
  <c r="N23" i="24"/>
  <c r="O23" i="24"/>
  <c r="P23" i="24"/>
  <c r="Q23" i="24"/>
  <c r="R23" i="24"/>
  <c r="S23" i="24"/>
  <c r="T23" i="24"/>
  <c r="U23" i="24"/>
  <c r="J27" i="24"/>
  <c r="K27" i="24"/>
  <c r="L27" i="24"/>
  <c r="M27" i="24"/>
  <c r="N27" i="24"/>
  <c r="O27" i="24"/>
  <c r="P27" i="24"/>
  <c r="Q27" i="24"/>
  <c r="R27" i="24"/>
  <c r="S27" i="24"/>
  <c r="T27" i="24"/>
  <c r="U27" i="24"/>
  <c r="J28" i="24"/>
  <c r="K28" i="24"/>
  <c r="L29" i="24"/>
  <c r="M29" i="24"/>
  <c r="N29" i="24"/>
  <c r="O29" i="24"/>
  <c r="P29" i="24"/>
  <c r="Q29" i="24"/>
  <c r="R29" i="24"/>
  <c r="S29" i="24"/>
  <c r="T29" i="24"/>
  <c r="U29" i="24"/>
  <c r="J30" i="24"/>
  <c r="K30" i="24"/>
  <c r="L30" i="24"/>
  <c r="M30" i="24"/>
  <c r="N31" i="24"/>
  <c r="O31" i="24"/>
  <c r="P31" i="24"/>
  <c r="Q31" i="24"/>
  <c r="R31" i="24"/>
  <c r="S31" i="24"/>
  <c r="T31" i="24"/>
  <c r="U31" i="24"/>
  <c r="J32" i="24"/>
  <c r="K32" i="24"/>
  <c r="L32" i="24"/>
  <c r="M32" i="24"/>
  <c r="N33" i="24"/>
  <c r="O33" i="24"/>
  <c r="P33" i="24"/>
  <c r="Q33" i="24"/>
  <c r="R33" i="24"/>
  <c r="S33" i="24"/>
  <c r="T33" i="24"/>
  <c r="U33" i="24"/>
  <c r="J34" i="24"/>
  <c r="K34" i="24"/>
  <c r="L34" i="24"/>
  <c r="M34" i="24"/>
  <c r="N34" i="24"/>
  <c r="O34" i="24"/>
  <c r="P34" i="24"/>
  <c r="Q34" i="24"/>
  <c r="R34" i="24"/>
  <c r="S34" i="24"/>
  <c r="T34" i="24"/>
  <c r="U34" i="24"/>
  <c r="J37" i="24"/>
  <c r="K37" i="24"/>
  <c r="L37" i="24"/>
  <c r="M37" i="24"/>
  <c r="N37" i="24"/>
  <c r="O37" i="24"/>
  <c r="P37" i="24"/>
  <c r="Q37" i="24"/>
  <c r="R37" i="24"/>
  <c r="S37" i="24"/>
  <c r="T37" i="24"/>
  <c r="U37" i="24"/>
  <c r="J38" i="24"/>
  <c r="K38" i="24"/>
  <c r="L38" i="24"/>
  <c r="M38" i="24"/>
  <c r="N38" i="24"/>
  <c r="O38" i="24"/>
  <c r="P38" i="24"/>
  <c r="Q38" i="24"/>
  <c r="R38" i="24"/>
  <c r="S38" i="24"/>
  <c r="T38" i="24"/>
  <c r="U38" i="24"/>
  <c r="J40" i="24"/>
  <c r="K40" i="24"/>
  <c r="L40" i="24"/>
  <c r="M40" i="24"/>
  <c r="N40" i="24"/>
  <c r="O40" i="24"/>
  <c r="P40" i="24"/>
  <c r="Q40" i="24"/>
  <c r="R40" i="24"/>
  <c r="S40" i="24"/>
  <c r="T40" i="24"/>
  <c r="U40" i="24"/>
  <c r="J42" i="24"/>
  <c r="K42" i="24"/>
  <c r="L42" i="24"/>
  <c r="M42" i="24"/>
  <c r="N42" i="24"/>
  <c r="O42" i="24"/>
  <c r="P42" i="24"/>
  <c r="Q42" i="24"/>
  <c r="R42" i="24"/>
  <c r="S42" i="24"/>
  <c r="J45" i="24"/>
  <c r="K45" i="24"/>
  <c r="L45" i="24"/>
  <c r="M45" i="24"/>
  <c r="N45" i="24"/>
  <c r="O45" i="24"/>
  <c r="P45" i="24"/>
  <c r="Q45" i="24"/>
  <c r="R45" i="24"/>
  <c r="S45" i="24"/>
  <c r="T45" i="24"/>
  <c r="U45" i="24"/>
  <c r="P49" i="24"/>
  <c r="Q49" i="24"/>
  <c r="R49" i="24"/>
  <c r="S49" i="24"/>
  <c r="T49" i="24"/>
  <c r="U49" i="24"/>
  <c r="J50" i="24"/>
  <c r="K50" i="24"/>
  <c r="L50" i="24"/>
  <c r="M50" i="24"/>
  <c r="N50" i="24"/>
  <c r="O50" i="24"/>
  <c r="P50" i="24"/>
  <c r="Q50" i="24"/>
  <c r="R50" i="24"/>
  <c r="S50" i="24"/>
  <c r="T50" i="24"/>
  <c r="U50" i="24"/>
  <c r="R52" i="24"/>
  <c r="S52" i="24"/>
  <c r="T52" i="24"/>
  <c r="U52" i="24"/>
  <c r="J55" i="24"/>
  <c r="K55" i="24"/>
  <c r="L55" i="24"/>
  <c r="M55" i="24"/>
  <c r="N55" i="24"/>
  <c r="O55" i="24"/>
  <c r="P55" i="24"/>
  <c r="Q55" i="24"/>
  <c r="R55" i="24"/>
  <c r="S55" i="24"/>
  <c r="T55" i="24"/>
  <c r="U55" i="24"/>
  <c r="J57" i="24"/>
  <c r="K57" i="24"/>
  <c r="L57" i="24"/>
  <c r="M57" i="24"/>
  <c r="N57" i="24"/>
  <c r="O57" i="24"/>
  <c r="P57" i="24"/>
  <c r="Q57" i="24"/>
  <c r="R57" i="24"/>
  <c r="S57" i="24"/>
  <c r="T57" i="24"/>
  <c r="U57" i="24"/>
  <c r="J58" i="24"/>
  <c r="K58" i="24"/>
  <c r="L58" i="24"/>
  <c r="M58" i="24"/>
  <c r="N58" i="24"/>
  <c r="O58" i="24"/>
  <c r="P58" i="24"/>
  <c r="Q58" i="24"/>
  <c r="R58" i="24"/>
  <c r="S58" i="24"/>
  <c r="T58" i="24"/>
  <c r="U58" i="24"/>
  <c r="J62" i="24"/>
  <c r="K62" i="24"/>
  <c r="L62" i="24"/>
  <c r="M62" i="24"/>
  <c r="N62" i="24"/>
  <c r="O62" i="24"/>
  <c r="P62" i="24"/>
  <c r="Q62" i="24"/>
  <c r="R62" i="24"/>
  <c r="S62" i="24"/>
  <c r="T62" i="24"/>
  <c r="U62" i="24"/>
  <c r="J64" i="24"/>
  <c r="K64" i="24"/>
  <c r="L64" i="24"/>
  <c r="M64" i="24"/>
  <c r="N64" i="24"/>
  <c r="O64" i="24"/>
  <c r="P64" i="24"/>
  <c r="Q64" i="24"/>
  <c r="R64" i="24"/>
  <c r="S64" i="24"/>
  <c r="T64" i="24"/>
  <c r="U64" i="24"/>
  <c r="J67" i="24"/>
  <c r="K67" i="24"/>
  <c r="L67" i="24"/>
  <c r="M67" i="24"/>
  <c r="N67" i="24"/>
  <c r="O67" i="24"/>
  <c r="P67" i="24"/>
  <c r="Q67" i="24"/>
  <c r="R67" i="24"/>
  <c r="S67" i="24"/>
  <c r="T67" i="24"/>
  <c r="U67" i="24"/>
  <c r="J68" i="24"/>
  <c r="K68" i="24"/>
  <c r="L68" i="24"/>
  <c r="M68" i="24"/>
  <c r="N69" i="24"/>
  <c r="O69" i="24"/>
  <c r="P69" i="24"/>
  <c r="Q69" i="24"/>
  <c r="R69" i="24"/>
  <c r="S69" i="24"/>
  <c r="T69" i="24"/>
  <c r="U69" i="24"/>
  <c r="J70" i="24"/>
  <c r="K70" i="24"/>
  <c r="L70" i="24"/>
  <c r="M70" i="24"/>
  <c r="N70" i="24"/>
  <c r="O70" i="24"/>
  <c r="P70" i="24"/>
  <c r="Q70" i="24"/>
  <c r="R70" i="24"/>
  <c r="S70" i="24"/>
  <c r="T70" i="24"/>
  <c r="U70" i="24"/>
  <c r="G75" i="24"/>
  <c r="H75" i="24"/>
  <c r="G76" i="24"/>
  <c r="H76" i="24"/>
  <c r="I76" i="24"/>
  <c r="I79" i="24" s="1"/>
  <c r="G82" i="24"/>
  <c r="H82" i="24"/>
  <c r="I82" i="24"/>
  <c r="P82" i="24" l="1"/>
  <c r="Q76" i="24"/>
  <c r="K76" i="24"/>
  <c r="O76" i="24"/>
  <c r="J82" i="24"/>
  <c r="L82" i="24"/>
  <c r="M75" i="24"/>
  <c r="M76" i="24"/>
  <c r="R76" i="24"/>
  <c r="J76" i="24"/>
  <c r="J79" i="24" s="1"/>
  <c r="P76" i="24"/>
  <c r="L18" i="56"/>
  <c r="N76" i="24"/>
  <c r="L76" i="24"/>
  <c r="L29" i="56"/>
  <c r="L22" i="56"/>
  <c r="L15" i="56"/>
  <c r="L11" i="56"/>
  <c r="N82" i="24"/>
  <c r="L76" i="56"/>
  <c r="L13" i="56"/>
  <c r="Q83" i="56"/>
  <c r="N85" i="56" s="1"/>
  <c r="L79" i="56"/>
  <c r="L70" i="56"/>
  <c r="L56" i="56"/>
  <c r="L54" i="56"/>
  <c r="L52" i="56"/>
  <c r="L49" i="56"/>
  <c r="L45" i="56"/>
  <c r="L40" i="56"/>
  <c r="L35" i="56"/>
  <c r="G77" i="24"/>
  <c r="G83" i="24" s="1"/>
  <c r="L81" i="56"/>
  <c r="O82" i="24"/>
  <c r="Q82" i="24"/>
  <c r="H34" i="80"/>
  <c r="H28" i="80"/>
  <c r="H26" i="80"/>
  <c r="H20" i="80"/>
  <c r="H13" i="80"/>
  <c r="H33" i="80"/>
  <c r="H14" i="80"/>
  <c r="I25" i="80"/>
  <c r="I26" i="80"/>
  <c r="I20" i="80"/>
  <c r="I13" i="80"/>
  <c r="I33" i="80"/>
  <c r="I14" i="80"/>
  <c r="M82" i="24"/>
  <c r="R82" i="24"/>
  <c r="I77" i="24"/>
  <c r="I83" i="24" s="1"/>
  <c r="L55" i="56"/>
  <c r="L53" i="56"/>
  <c r="L14" i="56"/>
  <c r="L12" i="56"/>
  <c r="L75" i="24"/>
  <c r="O75" i="24"/>
  <c r="K75" i="24"/>
  <c r="N75" i="24"/>
  <c r="P75" i="24"/>
  <c r="I80" i="24"/>
  <c r="I81" i="24" s="1"/>
  <c r="H77" i="24"/>
  <c r="H83" i="24" s="1"/>
  <c r="J75" i="24"/>
  <c r="J78" i="24" s="1"/>
  <c r="Q75" i="24"/>
  <c r="K82" i="24"/>
  <c r="C108" i="5"/>
  <c r="H108" i="5"/>
  <c r="L68" i="56"/>
  <c r="I83" i="56"/>
  <c r="L82" i="56"/>
  <c r="L80" i="56"/>
  <c r="D108" i="5"/>
  <c r="R75" i="24"/>
  <c r="E108" i="5"/>
  <c r="B108" i="5"/>
  <c r="M77" i="24" l="1"/>
  <c r="M83" i="24" s="1"/>
  <c r="Q77" i="24"/>
  <c r="Q83" i="24" s="1"/>
  <c r="O77" i="24"/>
  <c r="O83" i="24" s="1"/>
  <c r="K77" i="24"/>
  <c r="K83" i="24" s="1"/>
  <c r="R77" i="24"/>
  <c r="R83" i="24" s="1"/>
  <c r="J80" i="24"/>
  <c r="J81" i="24" s="1"/>
  <c r="P77" i="24"/>
  <c r="P83" i="24" s="1"/>
  <c r="L83" i="56"/>
  <c r="L77" i="24"/>
  <c r="L83" i="24" s="1"/>
  <c r="N77" i="24"/>
  <c r="N83" i="24" s="1"/>
  <c r="I28" i="80"/>
  <c r="J77" i="24"/>
  <c r="J83" i="24" s="1"/>
  <c r="Y41" i="24" l="1"/>
  <c r="Y52" i="24"/>
  <c r="Y11" i="24"/>
  <c r="Y21" i="24"/>
  <c r="Y55" i="24"/>
  <c r="Y62" i="24"/>
  <c r="Y29" i="24"/>
  <c r="Y27" i="24"/>
  <c r="Y64" i="24"/>
  <c r="Y61" i="24"/>
  <c r="Y37" i="24"/>
  <c r="Y35" i="24"/>
  <c r="Y70" i="24"/>
  <c r="Y6" i="24"/>
  <c r="Y67" i="24"/>
  <c r="Y51" i="24"/>
  <c r="Y15" i="24"/>
  <c r="Y39" i="24"/>
  <c r="Y49" i="24"/>
  <c r="Y57" i="24"/>
  <c r="Y17" i="24"/>
  <c r="Y25" i="24"/>
  <c r="Y58" i="24"/>
  <c r="Y43" i="24"/>
  <c r="Y23" i="24"/>
  <c r="Y31" i="24"/>
  <c r="Y69" i="24"/>
  <c r="Y33" i="24"/>
  <c r="Y46" i="24"/>
  <c r="Y12" i="24"/>
  <c r="Y5" i="24"/>
  <c r="Y19" i="24"/>
  <c r="Y8" i="24"/>
  <c r="F3" i="98" l="1"/>
  <c r="G3" i="98"/>
  <c r="K3" i="86"/>
  <c r="F3" i="92"/>
  <c r="AD72" i="24"/>
  <c r="G3" i="92"/>
  <c r="J3" i="74"/>
  <c r="J3" i="76"/>
  <c r="J3" i="62"/>
  <c r="J3" i="82"/>
  <c r="L3" i="86"/>
  <c r="I3" i="74"/>
  <c r="I3" i="81"/>
  <c r="I3" i="76"/>
  <c r="I3" i="62"/>
  <c r="I3" i="77"/>
  <c r="I3" i="82"/>
  <c r="I3" i="71"/>
  <c r="J3" i="81"/>
  <c r="J3" i="77"/>
  <c r="J3" i="71"/>
  <c r="G3" i="76" l="1"/>
  <c r="E3" i="98"/>
  <c r="I3" i="86"/>
  <c r="G3" i="82"/>
  <c r="E3" i="92"/>
  <c r="G3" i="62"/>
  <c r="G3" i="74"/>
  <c r="G3" i="71"/>
  <c r="G3" i="77"/>
  <c r="G3" i="81"/>
  <c r="Q31" i="80" l="1"/>
  <c r="Q27" i="80" l="1"/>
  <c r="Q26" i="80"/>
  <c r="Q14" i="80"/>
  <c r="Q34" i="80"/>
  <c r="Q13" i="80"/>
  <c r="Q33" i="80"/>
  <c r="Q20" i="80"/>
  <c r="Q28" i="80"/>
  <c r="Q25" i="80" l="1"/>
  <c r="Q19" i="80"/>
  <c r="Q30" i="80"/>
  <c r="Q29" i="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COLaboratorio1</author>
    <author>COlaboratorio</author>
  </authors>
  <commentList>
    <comment ref="B1" authorId="0" shapeId="0" xr:uid="{00000000-0006-0000-0200-000001000000}">
      <text>
        <r>
          <rPr>
            <b/>
            <sz val="9"/>
            <color indexed="81"/>
            <rFont val="Tahoma"/>
            <family val="2"/>
          </rPr>
          <t>COLaboratorio1:</t>
        </r>
        <r>
          <rPr>
            <sz val="9"/>
            <color indexed="81"/>
            <rFont val="Tahoma"/>
            <family val="2"/>
          </rPr>
          <t xml:space="preserve">
aggiornato al 11/06/2025</t>
        </r>
      </text>
    </comment>
    <comment ref="B32" authorId="0" shapeId="0" xr:uid="{00000000-0006-0000-0200-000002000000}">
      <text>
        <r>
          <rPr>
            <b/>
            <sz val="9"/>
            <color indexed="81"/>
            <rFont val="Tahoma"/>
            <family val="2"/>
          </rPr>
          <t>COLaboratorio1:</t>
        </r>
        <r>
          <rPr>
            <sz val="9"/>
            <color indexed="81"/>
            <rFont val="Tahoma"/>
            <family val="2"/>
          </rPr>
          <t xml:space="preserve">
IN ESAURIMENTO</t>
        </r>
      </text>
    </comment>
    <comment ref="B33" authorId="0" shapeId="0" xr:uid="{00000000-0006-0000-0200-000003000000}">
      <text>
        <r>
          <rPr>
            <b/>
            <sz val="9"/>
            <color indexed="81"/>
            <rFont val="Tahoma"/>
            <family val="2"/>
          </rPr>
          <t>COLaboratorio1:</t>
        </r>
        <r>
          <rPr>
            <sz val="9"/>
            <color indexed="81"/>
            <rFont val="Tahoma"/>
            <family val="2"/>
          </rPr>
          <t xml:space="preserve">
SOSTITUISCE BECHEM BERULUB GD 50 H1</t>
        </r>
      </text>
    </comment>
    <comment ref="B50" authorId="0" shapeId="0" xr:uid="{00000000-0006-0000-0200-000004000000}">
      <text>
        <r>
          <rPr>
            <b/>
            <sz val="9"/>
            <color indexed="81"/>
            <rFont val="Tahoma"/>
            <family val="2"/>
          </rPr>
          <t>COLaboratorio1:</t>
        </r>
        <r>
          <rPr>
            <sz val="9"/>
            <color indexed="81"/>
            <rFont val="Tahoma"/>
            <family val="2"/>
          </rPr>
          <t xml:space="preserve">
IN ESAURIMENTO</t>
        </r>
      </text>
    </comment>
    <comment ref="B52" authorId="0" shapeId="0" xr:uid="{00000000-0006-0000-0200-000005000000}">
      <text>
        <r>
          <rPr>
            <b/>
            <sz val="9"/>
            <color indexed="81"/>
            <rFont val="Tahoma"/>
            <family val="2"/>
          </rPr>
          <t>COLaboratorio1:</t>
        </r>
        <r>
          <rPr>
            <sz val="9"/>
            <color indexed="81"/>
            <rFont val="Tahoma"/>
            <family val="2"/>
          </rPr>
          <t xml:space="preserve">
IN ESAURIMENTO</t>
        </r>
      </text>
    </comment>
    <comment ref="B53" authorId="0" shapeId="0" xr:uid="{00000000-0006-0000-0200-000006000000}">
      <text>
        <r>
          <rPr>
            <b/>
            <sz val="9"/>
            <color indexed="81"/>
            <rFont val="Tahoma"/>
            <family val="2"/>
          </rPr>
          <t>COLaboratorio1:</t>
        </r>
        <r>
          <rPr>
            <sz val="9"/>
            <color indexed="81"/>
            <rFont val="Tahoma"/>
            <family val="2"/>
          </rPr>
          <t xml:space="preserve">
ANDRA' A SOSTUTUIRE ESSEX COMPREX PAO</t>
        </r>
      </text>
    </comment>
    <comment ref="B54" authorId="0" shapeId="0" xr:uid="{00000000-0006-0000-0200-000007000000}">
      <text>
        <r>
          <rPr>
            <b/>
            <sz val="9"/>
            <color indexed="81"/>
            <rFont val="Tahoma"/>
            <family val="2"/>
          </rPr>
          <t>COLaboratorio1:</t>
        </r>
        <r>
          <rPr>
            <sz val="9"/>
            <color indexed="81"/>
            <rFont val="Tahoma"/>
            <family val="2"/>
          </rPr>
          <t xml:space="preserve">
ANDRANNO A SOTITUIRE REPSOL ZEUS GUIA 32 E 68</t>
        </r>
      </text>
    </comment>
    <comment ref="B55" authorId="0" shapeId="0" xr:uid="{00000000-0006-0000-0200-000008000000}">
      <text>
        <r>
          <rPr>
            <b/>
            <sz val="9"/>
            <color indexed="81"/>
            <rFont val="Tahoma"/>
            <family val="2"/>
          </rPr>
          <t>COLaboratorio1:</t>
        </r>
        <r>
          <rPr>
            <sz val="9"/>
            <color indexed="81"/>
            <rFont val="Tahoma"/>
            <family val="2"/>
          </rPr>
          <t xml:space="preserve">
ANDRANNO A SOTITUIRE REPSOL ZEUS GUIA 32 E 68</t>
        </r>
      </text>
    </comment>
    <comment ref="B57" authorId="1" shapeId="0" xr:uid="{00000000-0006-0000-0200-000009000000}">
      <text>
        <r>
          <rPr>
            <b/>
            <sz val="9"/>
            <color indexed="81"/>
            <rFont val="Tahoma"/>
            <family val="2"/>
          </rPr>
          <t>COlaboratorio:</t>
        </r>
        <r>
          <rPr>
            <sz val="9"/>
            <color indexed="81"/>
            <rFont val="Tahoma"/>
            <family val="2"/>
          </rPr>
          <t xml:space="preserve">
apri cartella per SDS di ogni prodotto</t>
        </r>
      </text>
    </comment>
    <comment ref="B59" authorId="1" shapeId="0" xr:uid="{00000000-0006-0000-0200-00000A000000}">
      <text>
        <r>
          <rPr>
            <b/>
            <sz val="9"/>
            <color indexed="81"/>
            <rFont val="Tahoma"/>
            <family val="2"/>
          </rPr>
          <t>COlaboratorio:</t>
        </r>
        <r>
          <rPr>
            <sz val="9"/>
            <color indexed="81"/>
            <rFont val="Tahoma"/>
            <family val="2"/>
          </rPr>
          <t xml:space="preserve">
apri cartella per SDS di ogni prodotto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gmi</author>
  </authors>
  <commentList>
    <comment ref="F7" authorId="0" shapeId="0" xr:uid="{00000000-0006-0000-0700-000001000000}">
      <text>
        <r>
          <rPr>
            <b/>
            <sz val="8"/>
            <color indexed="81"/>
            <rFont val="Tahoma"/>
            <family val="2"/>
          </rPr>
          <t>gmi:</t>
        </r>
        <r>
          <rPr>
            <sz val="8"/>
            <color indexed="81"/>
            <rFont val="Tahoma"/>
            <family val="2"/>
          </rPr>
          <t xml:space="preserve">
data entro la quale è stata presentata documentazione per il  rilascio dell' Autorizzazione Integrata Ambientale </t>
        </r>
        <r>
          <rPr>
            <b/>
            <sz val="8"/>
            <color indexed="81"/>
            <rFont val="Tahoma"/>
            <family val="2"/>
          </rPr>
          <t>DEFINITIVA; siamo in attesa di riceverla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gmi</author>
  </authors>
  <commentList>
    <comment ref="A9" authorId="0" shapeId="0" xr:uid="{00000000-0006-0000-0A00-000001000000}">
      <text>
        <r>
          <rPr>
            <b/>
            <sz val="8"/>
            <color indexed="81"/>
            <rFont val="Tahoma"/>
            <family val="2"/>
          </rPr>
          <t>gmi:</t>
        </r>
      </text>
    </comment>
    <comment ref="G10" authorId="0" shapeId="0" xr:uid="{00000000-0006-0000-0A00-000002000000}">
      <text>
        <r>
          <rPr>
            <b/>
            <sz val="8"/>
            <color indexed="81"/>
            <rFont val="Tahoma"/>
            <family val="2"/>
          </rPr>
          <t>gmi:</t>
        </r>
        <r>
          <rPr>
            <sz val="8"/>
            <color indexed="81"/>
            <rFont val="Tahoma"/>
            <family val="2"/>
          </rPr>
          <t xml:space="preserve">
proroga  con decreto n° 99 del 29/12/2009</t>
        </r>
      </text>
    </comment>
    <comment ref="A12" authorId="0" shapeId="0" xr:uid="{00000000-0006-0000-0A00-000003000000}">
      <text>
        <r>
          <rPr>
            <b/>
            <sz val="8"/>
            <color indexed="81"/>
            <rFont val="Tahoma"/>
            <family val="2"/>
          </rPr>
          <t>gmi:</t>
        </r>
        <r>
          <rPr>
            <sz val="8"/>
            <color indexed="81"/>
            <rFont val="Tahoma"/>
            <family val="2"/>
          </rPr>
          <t xml:space="preserve">
COLLABORAZIONE CONCLUSA</t>
        </r>
      </text>
    </comment>
    <comment ref="E17" authorId="0" shapeId="0" xr:uid="{00000000-0006-0000-0A00-000004000000}">
      <text>
        <r>
          <rPr>
            <b/>
            <sz val="8"/>
            <color indexed="81"/>
            <rFont val="Tahoma"/>
            <family val="2"/>
          </rPr>
          <t>gmi:</t>
        </r>
        <r>
          <rPr>
            <sz val="8"/>
            <color indexed="81"/>
            <rFont val="Tahoma"/>
            <family val="2"/>
          </rPr>
          <t xml:space="preserve">
sostituisce la 1987/09 del 01/04/2009</t>
        </r>
      </text>
    </comment>
    <comment ref="A19" authorId="0" shapeId="0" xr:uid="{00000000-0006-0000-0A00-000005000000}">
      <text>
        <r>
          <rPr>
            <b/>
            <sz val="8"/>
            <color indexed="81"/>
            <rFont val="Tahoma"/>
            <family val="2"/>
          </rPr>
          <t>gmi:</t>
        </r>
        <r>
          <rPr>
            <sz val="8"/>
            <color indexed="81"/>
            <rFont val="Tahoma"/>
            <family val="2"/>
          </rPr>
          <t xml:space="preserve">
non più operativo</t>
        </r>
      </text>
    </comment>
    <comment ref="G20" authorId="0" shapeId="0" xr:uid="{00000000-0006-0000-0A00-000006000000}">
      <text>
        <r>
          <rPr>
            <b/>
            <sz val="8"/>
            <color indexed="81"/>
            <rFont val="Tahoma"/>
            <family val="2"/>
          </rPr>
          <t>gmi:</t>
        </r>
        <r>
          <rPr>
            <sz val="8"/>
            <color indexed="81"/>
            <rFont val="Tahoma"/>
            <family val="2"/>
          </rPr>
          <t xml:space="preserve">
con proroga n° 725282/57.19 del 31/12/2009</t>
        </r>
      </text>
    </comment>
    <comment ref="G21" authorId="0" shapeId="0" xr:uid="{00000000-0006-0000-0A00-000007000000}">
      <text>
        <r>
          <rPr>
            <b/>
            <sz val="8"/>
            <color indexed="81"/>
            <rFont val="Tahoma"/>
            <family val="2"/>
          </rPr>
          <t>gmi:</t>
        </r>
        <r>
          <rPr>
            <sz val="8"/>
            <color indexed="81"/>
            <rFont val="Tahoma"/>
            <family val="2"/>
          </rPr>
          <t xml:space="preserve">
19/03/2011 ultimo rapporto con GMI</t>
        </r>
      </text>
    </comment>
    <comment ref="G72" authorId="0" shapeId="0" xr:uid="{00000000-0006-0000-0A00-000008000000}">
      <text>
        <r>
          <rPr>
            <b/>
            <sz val="8"/>
            <color indexed="81"/>
            <rFont val="Tahoma"/>
            <family val="2"/>
          </rPr>
          <t>gmi:</t>
        </r>
        <r>
          <rPr>
            <sz val="8"/>
            <color indexed="81"/>
            <rFont val="Tahoma"/>
            <family val="2"/>
          </rPr>
          <t xml:space="preserve">
PROROGA PER COVID</t>
        </r>
      </text>
    </comment>
    <comment ref="C88" authorId="0" shapeId="0" xr:uid="{00000000-0006-0000-0A00-000009000000}">
      <text>
        <r>
          <rPr>
            <b/>
            <sz val="8"/>
            <color indexed="81"/>
            <rFont val="Tahoma"/>
            <family val="2"/>
          </rPr>
          <t>gmi:</t>
        </r>
        <r>
          <rPr>
            <sz val="8"/>
            <color indexed="81"/>
            <rFont val="Tahoma"/>
            <family val="2"/>
          </rPr>
          <t xml:space="preserve">
RINNOVO DEL 17/04/2019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Mauro Pasetto</author>
  </authors>
  <commentList>
    <comment ref="C312" authorId="0" shapeId="0" xr:uid="{BBC3ADBF-2594-487F-8CE7-1FC32E649431}">
      <text>
        <r>
          <rPr>
            <b/>
            <sz val="9"/>
            <color indexed="81"/>
            <rFont val="Tahoma"/>
            <family val="2"/>
          </rPr>
          <t>Mauro Pasetto:</t>
        </r>
        <r>
          <rPr>
            <sz val="9"/>
            <color indexed="81"/>
            <rFont val="Tahoma"/>
            <family val="2"/>
          </rPr>
          <t xml:space="preserve">
Con rettifica movimento su RENTRI per inserimento peso a destino riportare su ANNOTAZIONI i riferimenti ADR indicati sul formulario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gmi</author>
  </authors>
  <commentList>
    <comment ref="D5" authorId="0" shapeId="0" xr:uid="{00000000-0006-0000-2200-000001000000}">
      <text>
        <r>
          <rPr>
            <b/>
            <sz val="8"/>
            <color indexed="81"/>
            <rFont val="Tahoma"/>
            <family val="2"/>
          </rPr>
          <t>gmi:</t>
        </r>
        <r>
          <rPr>
            <sz val="8"/>
            <color indexed="81"/>
            <rFont val="Tahoma"/>
            <family val="2"/>
          </rPr>
          <t xml:space="preserve">
media di 1300 Kg/m3 per i sassolini e 500 per gli sfarinati </t>
        </r>
      </text>
    </comment>
    <comment ref="B8" authorId="0" shapeId="0" xr:uid="{00000000-0006-0000-2200-000002000000}">
      <text>
        <r>
          <rPr>
            <b/>
            <sz val="8"/>
            <color indexed="81"/>
            <rFont val="Tahoma"/>
            <family val="2"/>
          </rPr>
          <t>gmi:</t>
        </r>
        <r>
          <rPr>
            <sz val="8"/>
            <color indexed="81"/>
            <rFont val="Tahoma"/>
            <family val="2"/>
          </rPr>
          <t xml:space="preserve">
CLASSI DI PERICOLO: H08 e H05</t>
        </r>
      </text>
    </comment>
    <comment ref="D23" authorId="0" shapeId="0" xr:uid="{00000000-0006-0000-2200-000003000000}">
      <text>
        <r>
          <rPr>
            <b/>
            <sz val="8"/>
            <color indexed="81"/>
            <rFont val="Tahoma"/>
            <family val="2"/>
          </rPr>
          <t>gmi:</t>
        </r>
        <r>
          <rPr>
            <sz val="8"/>
            <color indexed="81"/>
            <rFont val="Tahoma"/>
            <family val="2"/>
          </rPr>
          <t xml:space="preserve">
da tabella sarebbe tra 700 e 1150 Kg/m3 ma per gli sfridi è stato considerato il massimo riempimento del press-container da 26 m3.</t>
        </r>
      </text>
    </comment>
    <comment ref="D25" authorId="0" shapeId="0" xr:uid="{00000000-0006-0000-2200-000004000000}">
      <text>
        <r>
          <rPr>
            <b/>
            <sz val="8"/>
            <color indexed="81"/>
            <rFont val="Tahoma"/>
            <family val="2"/>
          </rPr>
          <t>gmi: il valore corrisponde ad 1/3 del valore di riferimento per il nylon in quanto il rifiuto viene depositato alla rinfusa ed occupa più volume</t>
        </r>
        <r>
          <rPr>
            <sz val="8"/>
            <color indexed="81"/>
            <rFont val="Tahoma"/>
            <family val="2"/>
          </rPr>
          <t xml:space="preserve">
</t>
        </r>
      </text>
    </comment>
    <comment ref="D29" authorId="0" shapeId="0" xr:uid="{00000000-0006-0000-2200-000005000000}">
      <text>
        <r>
          <rPr>
            <b/>
            <sz val="8"/>
            <color indexed="81"/>
            <rFont val="Tahoma"/>
            <family val="2"/>
          </rPr>
          <t>gmi:</t>
        </r>
        <r>
          <rPr>
            <sz val="8"/>
            <color indexed="81"/>
            <rFont val="Tahoma"/>
            <family val="2"/>
          </rPr>
          <t xml:space="preserve">
considerato massimo smaltimento effettuato con container da 20 m3 pieno</t>
        </r>
      </text>
    </comment>
    <comment ref="D31" authorId="0" shapeId="0" xr:uid="{00000000-0006-0000-2200-000006000000}">
      <text>
        <r>
          <rPr>
            <b/>
            <sz val="8"/>
            <color indexed="81"/>
            <rFont val="Tahoma"/>
            <family val="2"/>
          </rPr>
          <t>gmi:</t>
        </r>
        <r>
          <rPr>
            <sz val="8"/>
            <color indexed="81"/>
            <rFont val="Tahoma"/>
            <family val="2"/>
          </rPr>
          <t xml:space="preserve">
CONSIDERATO VALORE MEDIO TRA CONTENITORI/TANICHE IN METALLO E PLASTICA </t>
        </r>
        <r>
          <rPr>
            <b/>
            <sz val="8"/>
            <color indexed="10"/>
            <rFont val="Tahoma"/>
            <family val="2"/>
          </rPr>
          <t>NON SCHIACCIATI.</t>
        </r>
      </text>
    </comment>
    <comment ref="D33" authorId="0" shapeId="0" xr:uid="{00000000-0006-0000-2200-000007000000}">
      <text>
        <r>
          <rPr>
            <b/>
            <sz val="8"/>
            <color indexed="81"/>
            <rFont val="Tahoma"/>
            <family val="2"/>
          </rPr>
          <t>gmi:</t>
        </r>
        <r>
          <rPr>
            <sz val="8"/>
            <color indexed="81"/>
            <rFont val="Tahoma"/>
            <family val="2"/>
          </rPr>
          <t xml:space="preserve">
CONSIDERATO PESO DELLE BOMBOLETTE METALLICHE NON SCHIACCIATE</t>
        </r>
      </text>
    </comment>
    <comment ref="D37" authorId="0" shapeId="0" xr:uid="{00000000-0006-0000-2200-000008000000}">
      <text>
        <r>
          <rPr>
            <b/>
            <sz val="8"/>
            <color indexed="81"/>
            <rFont val="Tahoma"/>
            <family val="2"/>
          </rPr>
          <t>gmi:</t>
        </r>
        <r>
          <rPr>
            <sz val="8"/>
            <color indexed="81"/>
            <rFont val="Tahoma"/>
            <family val="2"/>
          </rPr>
          <t xml:space="preserve">
CONSIDERATO MASSIMO SMALTIMENTO EFFETTUATO (1700 KG) A CONTAINER DA 20 M3 PIENO  </t>
        </r>
      </text>
    </comment>
    <comment ref="D39" authorId="0" shapeId="0" xr:uid="{00000000-0006-0000-2200-000009000000}">
      <text>
        <r>
          <rPr>
            <b/>
            <sz val="8"/>
            <color indexed="81"/>
            <rFont val="Tahoma"/>
            <family val="2"/>
          </rPr>
          <t>gmi:</t>
        </r>
        <r>
          <rPr>
            <sz val="8"/>
            <color indexed="81"/>
            <rFont val="Tahoma"/>
            <family val="2"/>
          </rPr>
          <t xml:space="preserve">
CONSIDERATO IL PESO DI MONITOR A TUBO CATODICO E FOTOCOPIATRICI</t>
        </r>
      </text>
    </comment>
    <comment ref="D41" authorId="0" shapeId="0" xr:uid="{00000000-0006-0000-2200-00000A000000}">
      <text>
        <r>
          <rPr>
            <b/>
            <sz val="8"/>
            <color indexed="81"/>
            <rFont val="Tahoma"/>
            <family val="2"/>
          </rPr>
          <t>gmi:</t>
        </r>
        <r>
          <rPr>
            <sz val="8"/>
            <color indexed="81"/>
            <rFont val="Tahoma"/>
            <family val="2"/>
          </rPr>
          <t xml:space="preserve">
CONSIDERATO IL PESO DI PORTALAMPADE, STAMPANTI, TASTIERE, MOUSE ECC.</t>
        </r>
      </text>
    </comment>
    <comment ref="D43" authorId="0" shapeId="0" xr:uid="{00000000-0006-0000-2200-00000B000000}">
      <text>
        <r>
          <rPr>
            <b/>
            <sz val="8"/>
            <color indexed="81"/>
            <rFont val="Tahoma"/>
            <family val="2"/>
          </rPr>
          <t>gmi:</t>
        </r>
        <r>
          <rPr>
            <sz val="8"/>
            <color indexed="81"/>
            <rFont val="Tahoma"/>
            <family val="2"/>
          </rPr>
          <t xml:space="preserve">
CONDENSATORI ELETTRICI DI RIFASAMENTO PRIVI DI PCB/PCT</t>
        </r>
      </text>
    </comment>
    <comment ref="D57" authorId="0" shapeId="0" xr:uid="{00000000-0006-0000-2200-00000C000000}">
      <text>
        <r>
          <rPr>
            <b/>
            <sz val="8"/>
            <color indexed="81"/>
            <rFont val="Tahoma"/>
            <family val="2"/>
          </rPr>
          <t>gmi:</t>
        </r>
        <r>
          <rPr>
            <sz val="8"/>
            <color indexed="81"/>
            <rFont val="Tahoma"/>
            <family val="2"/>
          </rPr>
          <t xml:space="preserve">
da tabella sarebbe 7860 Kg/m3 ma preso come riferimento il massimo smaltimento effettuato a container  (da 10 m3) pieno.</t>
        </r>
      </text>
    </comment>
    <comment ref="D58" authorId="0" shapeId="0" xr:uid="{00000000-0006-0000-2200-00000D000000}">
      <text>
        <r>
          <rPr>
            <b/>
            <sz val="8"/>
            <color indexed="81"/>
            <rFont val="Tahoma"/>
            <family val="2"/>
          </rPr>
          <t>gmi:</t>
        </r>
        <r>
          <rPr>
            <sz val="8"/>
            <color indexed="81"/>
            <rFont val="Tahoma"/>
            <family val="2"/>
          </rPr>
          <t xml:space="preserve">
da tabella relativo ad eternite</t>
        </r>
      </text>
    </comment>
    <comment ref="D69" authorId="0" shapeId="0" xr:uid="{00000000-0006-0000-2200-00000E000000}">
      <text>
        <r>
          <rPr>
            <b/>
            <sz val="8"/>
            <color indexed="81"/>
            <rFont val="Tahoma"/>
            <family val="2"/>
          </rPr>
          <t>gmi:</t>
        </r>
        <r>
          <rPr>
            <sz val="8"/>
            <color indexed="81"/>
            <rFont val="Tahoma"/>
            <family val="2"/>
          </rPr>
          <t xml:space="preserve">
considerate lampade al neon comprensive di imballaggio antiurto in cartone </t>
        </r>
      </text>
    </comment>
    <comment ref="X70" authorId="0" shapeId="0" xr:uid="{00000000-0006-0000-2200-00000F000000}">
      <text>
        <r>
          <rPr>
            <sz val="8"/>
            <color indexed="81"/>
            <rFont val="Tahoma"/>
            <family val="2"/>
          </rPr>
          <t xml:space="preserve">smaltimento con produttore SCALIGERA SERVIZI effettuato il 05/08/2021 - rif. formulario DUC 978561/2020 del 05/08/2021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gmi</author>
  </authors>
  <commentList>
    <comment ref="AJ26" authorId="0" shapeId="0" xr:uid="{00000000-0006-0000-2300-000001000000}">
      <text>
        <r>
          <rPr>
            <b/>
            <sz val="8"/>
            <color indexed="81"/>
            <rFont val="Tahoma"/>
            <family val="2"/>
          </rPr>
          <t>gmi:</t>
        </r>
        <r>
          <rPr>
            <sz val="8"/>
            <color indexed="81"/>
            <rFont val="Tahoma"/>
            <family val="2"/>
          </rPr>
          <t xml:space="preserve">
SUL REFERTO è INDICATO &lt;0,1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gmi</author>
  </authors>
  <commentList>
    <comment ref="H83" authorId="0" shapeId="0" xr:uid="{00000000-0006-0000-2900-000001000000}">
      <text>
        <r>
          <rPr>
            <b/>
            <sz val="8"/>
            <color indexed="81"/>
            <rFont val="Tahoma"/>
            <family val="2"/>
          </rPr>
          <t>gmi:</t>
        </r>
        <r>
          <rPr>
            <sz val="8"/>
            <color indexed="81"/>
            <rFont val="Tahoma"/>
            <family val="2"/>
          </rPr>
          <t xml:space="preserve">
impianto inattivo per diversi giorni causa adeguamento all' interrompibile</t>
        </r>
      </text>
    </comment>
    <comment ref="C90" authorId="0" shapeId="0" xr:uid="{00000000-0006-0000-2900-000002000000}">
      <text>
        <r>
          <rPr>
            <b/>
            <sz val="8"/>
            <color indexed="81"/>
            <rFont val="Tahoma"/>
            <family val="2"/>
          </rPr>
          <t>gmi:</t>
        </r>
        <r>
          <rPr>
            <sz val="8"/>
            <color indexed="81"/>
            <rFont val="Tahoma"/>
            <family val="2"/>
          </rPr>
          <t xml:space="preserve">
consumo elevato dovuto a ripristino acqua su vasca antincendio a seguito prove di tenuta impianto</t>
        </r>
      </text>
    </comment>
    <comment ref="J93" authorId="0" shapeId="0" xr:uid="{00000000-0006-0000-2900-000003000000}">
      <text>
        <r>
          <rPr>
            <b/>
            <sz val="8"/>
            <color indexed="81"/>
            <rFont val="Tahoma"/>
            <family val="2"/>
          </rPr>
          <t>gmi:</t>
        </r>
        <r>
          <rPr>
            <sz val="8"/>
            <color indexed="81"/>
            <rFont val="Tahoma"/>
            <family val="2"/>
          </rPr>
          <t xml:space="preserve">
in funzione dal 22/04/2011</t>
        </r>
      </text>
    </comment>
    <comment ref="E96" authorId="0" shapeId="0" xr:uid="{00000000-0006-0000-2900-000004000000}">
      <text>
        <r>
          <rPr>
            <b/>
            <sz val="8"/>
            <color indexed="81"/>
            <rFont val="Tahoma"/>
            <family val="2"/>
          </rPr>
          <t>gmi:</t>
        </r>
        <r>
          <rPr>
            <sz val="8"/>
            <color indexed="81"/>
            <rFont val="Tahoma"/>
            <family val="2"/>
          </rPr>
          <t xml:space="preserve">
DATO FATTURATO</t>
        </r>
      </text>
    </comment>
    <comment ref="E97" authorId="0" shapeId="0" xr:uid="{00000000-0006-0000-2900-000005000000}">
      <text>
        <r>
          <rPr>
            <b/>
            <sz val="8"/>
            <color indexed="81"/>
            <rFont val="Tahoma"/>
            <family val="2"/>
          </rPr>
          <t>gmi:</t>
        </r>
        <r>
          <rPr>
            <sz val="8"/>
            <color indexed="81"/>
            <rFont val="Tahoma"/>
            <family val="2"/>
          </rPr>
          <t xml:space="preserve">
DATO FATTURATO</t>
        </r>
      </text>
    </comment>
    <comment ref="E98" authorId="0" shapeId="0" xr:uid="{00000000-0006-0000-2900-000006000000}">
      <text>
        <r>
          <rPr>
            <b/>
            <sz val="8"/>
            <color indexed="81"/>
            <rFont val="Tahoma"/>
            <family val="2"/>
          </rPr>
          <t>gmi:</t>
        </r>
        <r>
          <rPr>
            <sz val="8"/>
            <color indexed="81"/>
            <rFont val="Tahoma"/>
            <family val="2"/>
          </rPr>
          <t xml:space="preserve">
DATO FATTURATO</t>
        </r>
      </text>
    </comment>
    <comment ref="E99" authorId="0" shapeId="0" xr:uid="{00000000-0006-0000-2900-000007000000}">
      <text>
        <r>
          <rPr>
            <b/>
            <sz val="8"/>
            <color indexed="81"/>
            <rFont val="Tahoma"/>
            <family val="2"/>
          </rPr>
          <t>gmi:</t>
        </r>
        <r>
          <rPr>
            <sz val="8"/>
            <color indexed="81"/>
            <rFont val="Tahoma"/>
            <family val="2"/>
          </rPr>
          <t xml:space="preserve">
DATO FATTURATO</t>
        </r>
      </text>
    </comment>
    <comment ref="E100" authorId="0" shapeId="0" xr:uid="{00000000-0006-0000-2900-000008000000}">
      <text>
        <r>
          <rPr>
            <b/>
            <sz val="8"/>
            <color indexed="81"/>
            <rFont val="Tahoma"/>
            <family val="2"/>
          </rPr>
          <t>gmi:</t>
        </r>
        <r>
          <rPr>
            <sz val="8"/>
            <color indexed="81"/>
            <rFont val="Tahoma"/>
            <family val="2"/>
          </rPr>
          <t xml:space="preserve">
DATO FATTURATO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COLaboratorio1</author>
    <author>Mauro Pasetto</author>
  </authors>
  <commentList>
    <comment ref="AF15" authorId="0" shapeId="0" xr:uid="{00000000-0006-0000-2A00-000001000000}">
      <text>
        <r>
          <rPr>
            <b/>
            <sz val="9"/>
            <color indexed="81"/>
            <rFont val="Tahoma"/>
            <family val="2"/>
          </rPr>
          <t>COLaboratorio1:</t>
        </r>
        <r>
          <rPr>
            <sz val="9"/>
            <color indexed="81"/>
            <rFont val="Tahoma"/>
            <family val="2"/>
          </rPr>
          <t xml:space="preserve">
VEDI FILE EXCEL CARTELLA VERBALI 2020</t>
        </r>
      </text>
    </comment>
    <comment ref="AG15" authorId="0" shapeId="0" xr:uid="{00000000-0006-0000-2A00-000002000000}">
      <text>
        <r>
          <rPr>
            <b/>
            <sz val="9"/>
            <color indexed="81"/>
            <rFont val="Tahoma"/>
            <family val="2"/>
          </rPr>
          <t>COLaboratorio1:</t>
        </r>
        <r>
          <rPr>
            <sz val="9"/>
            <color indexed="81"/>
            <rFont val="Tahoma"/>
            <family val="2"/>
          </rPr>
          <t xml:space="preserve">
VEDI CARTELLA ZIP</t>
        </r>
      </text>
    </comment>
    <comment ref="AH15" authorId="0" shapeId="0" xr:uid="{00000000-0006-0000-2A00-000003000000}">
      <text>
        <r>
          <rPr>
            <b/>
            <sz val="9"/>
            <color indexed="81"/>
            <rFont val="Tahoma"/>
            <family val="2"/>
          </rPr>
          <t>COLaboratorio1:</t>
        </r>
        <r>
          <rPr>
            <sz val="9"/>
            <color indexed="81"/>
            <rFont val="Tahoma"/>
            <family val="2"/>
          </rPr>
          <t xml:space="preserve">
VEDI REPORT CARTACEO</t>
        </r>
      </text>
    </comment>
    <comment ref="AH16" authorId="0" shapeId="0" xr:uid="{00000000-0006-0000-2A00-000004000000}">
      <text>
        <r>
          <rPr>
            <b/>
            <sz val="9"/>
            <color indexed="81"/>
            <rFont val="Tahoma"/>
            <family val="2"/>
          </rPr>
          <t>COLaboratorio1:</t>
        </r>
        <r>
          <rPr>
            <sz val="9"/>
            <color indexed="81"/>
            <rFont val="Tahoma"/>
            <family val="2"/>
          </rPr>
          <t xml:space="preserve">
VEDI REPORT CARTACEO</t>
        </r>
      </text>
    </comment>
    <comment ref="C22" authorId="0" shapeId="0" xr:uid="{00000000-0006-0000-2A00-000005000000}">
      <text>
        <r>
          <rPr>
            <b/>
            <sz val="9"/>
            <color indexed="81"/>
            <rFont val="Tahoma"/>
            <family val="2"/>
          </rPr>
          <t>COLaboratorio1:</t>
        </r>
        <r>
          <rPr>
            <sz val="9"/>
            <color indexed="81"/>
            <rFont val="Tahoma"/>
            <family val="2"/>
          </rPr>
          <t xml:space="preserve">
verifica integrità recipienti a pressione è decennale</t>
        </r>
      </text>
    </comment>
    <comment ref="AN24" authorId="1" shapeId="0" xr:uid="{00000000-0006-0000-2A00-000006000000}">
      <text>
        <r>
          <rPr>
            <b/>
            <sz val="9"/>
            <color indexed="81"/>
            <rFont val="Tahoma"/>
            <family val="2"/>
          </rPr>
          <t>Mauro Pasetto:</t>
        </r>
        <r>
          <rPr>
            <sz val="9"/>
            <color indexed="81"/>
            <rFont val="Tahoma"/>
            <family val="2"/>
          </rPr>
          <t xml:space="preserve">
4 porte sono risultate NC; 3 sono state sostituite ad agosto 2024; l'altra è da programmare la sostituzione</t>
        </r>
      </text>
    </comment>
    <comment ref="C30" authorId="0" shapeId="0" xr:uid="{00000000-0006-0000-2A00-000007000000}">
      <text>
        <r>
          <rPr>
            <b/>
            <sz val="9"/>
            <color indexed="81"/>
            <rFont val="Tahoma"/>
            <family val="2"/>
          </rPr>
          <t>COLaboratorio1:</t>
        </r>
        <r>
          <rPr>
            <sz val="9"/>
            <color indexed="81"/>
            <rFont val="Tahoma"/>
            <family val="2"/>
          </rPr>
          <t xml:space="preserve">
DOPO 10 ANNI DIVENTA BIENNALE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gmi</author>
    <author>COLaboratorio1</author>
  </authors>
  <commentList>
    <comment ref="B30" authorId="0" shapeId="0" xr:uid="{00000000-0006-0000-3600-000001000000}">
      <text>
        <r>
          <rPr>
            <b/>
            <sz val="8"/>
            <color indexed="81"/>
            <rFont val="Tahoma"/>
            <family val="2"/>
          </rPr>
          <t>gmi:</t>
        </r>
        <r>
          <rPr>
            <sz val="10"/>
            <color indexed="81"/>
            <rFont val="Tahoma"/>
            <family val="2"/>
          </rPr>
          <t xml:space="preserve">
</t>
        </r>
        <r>
          <rPr>
            <b/>
            <sz val="12"/>
            <color indexed="81"/>
            <rFont val="Tahoma"/>
            <family val="2"/>
          </rPr>
          <t>dismessa  il 13/05/2022 perché non più funzionante</t>
        </r>
      </text>
    </comment>
    <comment ref="B31" authorId="1" shapeId="0" xr:uid="{00000000-0006-0000-3600-000002000000}">
      <text>
        <r>
          <rPr>
            <b/>
            <sz val="12"/>
            <color indexed="81"/>
            <rFont val="Tahoma"/>
            <family val="2"/>
          </rPr>
          <t>COLaboratorio1:
messa in servizio il 23/12/2022</t>
        </r>
      </text>
    </comment>
    <comment ref="A32" authorId="0" shapeId="0" xr:uid="{00000000-0006-0000-3600-000003000000}">
      <text>
        <r>
          <rPr>
            <b/>
            <sz val="12"/>
            <color indexed="81"/>
            <rFont val="Tahoma"/>
            <family val="2"/>
          </rPr>
          <t>gmi:regolarizzati controlli per caldaia ad olio diatermico in data 24/10/2007</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COLaboratorio1</author>
    <author>gmi</author>
    <author>Mauro Pasetto</author>
  </authors>
  <commentList>
    <comment ref="D5" authorId="0" shapeId="0" xr:uid="{00000000-0006-0000-3700-000001000000}">
      <text>
        <r>
          <rPr>
            <b/>
            <sz val="9"/>
            <color indexed="81"/>
            <rFont val="Tahoma"/>
            <family val="2"/>
          </rPr>
          <t xml:space="preserve">COLaboratorio1:  </t>
        </r>
        <r>
          <rPr>
            <sz val="9"/>
            <color indexed="81"/>
            <rFont val="Tahoma"/>
            <family val="2"/>
          </rPr>
          <t>farsi mandare il rapporto di smantellamento</t>
        </r>
      </text>
    </comment>
    <comment ref="E5" authorId="0" shapeId="0" xr:uid="{00000000-0006-0000-3700-000002000000}">
      <text>
        <r>
          <rPr>
            <b/>
            <sz val="9"/>
            <color indexed="81"/>
            <rFont val="Tahoma"/>
            <family val="2"/>
          </rPr>
          <t>COLaboratorio1:</t>
        </r>
        <r>
          <rPr>
            <sz val="9"/>
            <color indexed="81"/>
            <rFont val="Tahoma"/>
            <family val="2"/>
          </rPr>
          <t xml:space="preserve">
smantellato in data 11/08/2023</t>
        </r>
      </text>
    </comment>
    <comment ref="E6" authorId="0" shapeId="0" xr:uid="{00000000-0006-0000-3700-000003000000}">
      <text>
        <r>
          <rPr>
            <b/>
            <sz val="9"/>
            <color indexed="81"/>
            <rFont val="Tahoma"/>
            <family val="2"/>
          </rPr>
          <t>COLaboratorio1:</t>
        </r>
        <r>
          <rPr>
            <sz val="9"/>
            <color indexed="81"/>
            <rFont val="Tahoma"/>
            <family val="2"/>
          </rPr>
          <t xml:space="preserve">
instalato in data 11/08/2023</t>
        </r>
      </text>
    </comment>
    <comment ref="E22" authorId="1" shapeId="0" xr:uid="{00000000-0006-0000-3700-000004000000}">
      <text>
        <r>
          <rPr>
            <b/>
            <sz val="8"/>
            <color indexed="81"/>
            <rFont val="Tahoma"/>
            <family val="2"/>
          </rPr>
          <t>gmi:</t>
        </r>
        <r>
          <rPr>
            <sz val="8"/>
            <color indexed="81"/>
            <rFont val="Tahoma"/>
            <family val="2"/>
          </rPr>
          <t xml:space="preserve">
smantellato in data 05/08/2022</t>
        </r>
      </text>
    </comment>
    <comment ref="E25" authorId="1" shapeId="0" xr:uid="{00000000-0006-0000-3700-000005000000}">
      <text>
        <r>
          <rPr>
            <b/>
            <sz val="8"/>
            <color indexed="81"/>
            <rFont val="Tahoma"/>
            <family val="2"/>
          </rPr>
          <t>gmi:</t>
        </r>
        <r>
          <rPr>
            <sz val="8"/>
            <color indexed="81"/>
            <rFont val="Tahoma"/>
            <family val="2"/>
          </rPr>
          <t xml:space="preserve">
smantellato in data 11/08/2020 in quanto guasto e completamente scarico di gas</t>
        </r>
      </text>
    </comment>
    <comment ref="E28" authorId="1" shapeId="0" xr:uid="{00000000-0006-0000-3700-000006000000}">
      <text>
        <r>
          <rPr>
            <b/>
            <sz val="8"/>
            <color indexed="81"/>
            <rFont val="Tahoma"/>
            <family val="2"/>
          </rPr>
          <t>gmi:</t>
        </r>
        <r>
          <rPr>
            <sz val="8"/>
            <color indexed="81"/>
            <rFont val="Tahoma"/>
            <family val="2"/>
          </rPr>
          <t xml:space="preserve">
installato in data 11/08/2020</t>
        </r>
      </text>
    </comment>
    <comment ref="AQ31" authorId="2" shapeId="0" xr:uid="{00000000-0006-0000-3700-000007000000}">
      <text>
        <r>
          <rPr>
            <b/>
            <sz val="9"/>
            <color indexed="81"/>
            <rFont val="Tahoma"/>
            <family val="2"/>
          </rPr>
          <t xml:space="preserve">Mauro Pasetto
</t>
        </r>
        <r>
          <rPr>
            <sz val="9"/>
            <color indexed="81"/>
            <rFont val="Tahoma"/>
            <family val="2"/>
          </rPr>
          <t>esegiota manutenzione in data 14/12/2023 con ricarica dell'intero quantitativo di gas R-134a</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gmi</author>
  </authors>
  <commentList>
    <comment ref="R16" authorId="0" shapeId="0" xr:uid="{00000000-0006-0000-3900-000001000000}">
      <text>
        <r>
          <rPr>
            <b/>
            <sz val="8"/>
            <color indexed="81"/>
            <rFont val="Tahoma"/>
            <family val="2"/>
          </rPr>
          <t>gmi:
per il 2023 mancano ancora i rilievi dei campionamenti</t>
        </r>
      </text>
    </comment>
  </commentList>
</comments>
</file>

<file path=xl/sharedStrings.xml><?xml version="1.0" encoding="utf-8"?>
<sst xmlns="http://schemas.openxmlformats.org/spreadsheetml/2006/main" count="19339" uniqueCount="4234">
  <si>
    <t>277,283,291,295,301,308,322,338,340</t>
  </si>
  <si>
    <t>FIR 0123006/14</t>
  </si>
  <si>
    <t>feb</t>
  </si>
  <si>
    <t>mar</t>
  </si>
  <si>
    <t>apr</t>
  </si>
  <si>
    <t>mag</t>
  </si>
  <si>
    <t>giu</t>
  </si>
  <si>
    <t>lug</t>
  </si>
  <si>
    <t>ago</t>
  </si>
  <si>
    <t>set</t>
  </si>
  <si>
    <t>ott</t>
  </si>
  <si>
    <t>nov</t>
  </si>
  <si>
    <t>dic</t>
  </si>
  <si>
    <t>tot.2005</t>
  </si>
  <si>
    <t>Metano (m³)</t>
  </si>
  <si>
    <t xml:space="preserve">Consumi </t>
  </si>
  <si>
    <t>Identificazione rifiuto</t>
  </si>
  <si>
    <t>Codice rifiuto</t>
  </si>
  <si>
    <t>Anno 2006</t>
  </si>
  <si>
    <t>Smaltimento</t>
  </si>
  <si>
    <t>Recupero</t>
  </si>
  <si>
    <t>Responsabile interno</t>
  </si>
  <si>
    <t>Ente di rilascio</t>
  </si>
  <si>
    <t>Titolo</t>
  </si>
  <si>
    <t>Frequenza</t>
  </si>
  <si>
    <t>Controlli di manutenzione previsti sui sistemi di abbattimento</t>
  </si>
  <si>
    <t>Camino n.</t>
  </si>
  <si>
    <t>Tipologia controllo</t>
  </si>
  <si>
    <t>Impianto termico n.</t>
  </si>
  <si>
    <t>Tipo caldaia</t>
  </si>
  <si>
    <t>Manutenzione</t>
  </si>
  <si>
    <t>Controlli di manutenzione previsti sui sistemi di prevenzione e di spegnimento</t>
  </si>
  <si>
    <t>14,128,130,134,136</t>
  </si>
  <si>
    <t>FIR 27102/2013</t>
  </si>
  <si>
    <t>Data scadenza autorizzazione</t>
  </si>
  <si>
    <t>Anno 2007</t>
  </si>
  <si>
    <t>Relativo a</t>
  </si>
  <si>
    <t>AA 008196/16</t>
  </si>
  <si>
    <t>193,200,209</t>
  </si>
  <si>
    <t>AA 45694/11</t>
  </si>
  <si>
    <t>178,188,192,199,202,214</t>
  </si>
  <si>
    <t>RIF 648879/10</t>
  </si>
  <si>
    <t>554172/08</t>
  </si>
  <si>
    <t>218</t>
  </si>
  <si>
    <t>554175/08</t>
  </si>
  <si>
    <t>221</t>
  </si>
  <si>
    <t>554177/08</t>
  </si>
  <si>
    <t>223</t>
  </si>
  <si>
    <t>554183/08</t>
  </si>
  <si>
    <t>226</t>
  </si>
  <si>
    <t>55,58,61</t>
  </si>
  <si>
    <t>FIR 43349/2014</t>
  </si>
  <si>
    <t>26,29,34,39,47,54,63,66</t>
  </si>
  <si>
    <t>RIF 0124119/14</t>
  </si>
  <si>
    <t>VE 00088</t>
  </si>
  <si>
    <t>VE 00924</t>
  </si>
  <si>
    <t>05133/07</t>
  </si>
  <si>
    <t>219,225,228</t>
  </si>
  <si>
    <t>AA 0836801</t>
  </si>
  <si>
    <t>227</t>
  </si>
  <si>
    <t>554184/08</t>
  </si>
  <si>
    <t>232</t>
  </si>
  <si>
    <t>554187/08</t>
  </si>
  <si>
    <t>36,95,139,234,237</t>
  </si>
  <si>
    <t>05311/07</t>
  </si>
  <si>
    <t>AUA 273/16</t>
  </si>
  <si>
    <t>AGROFERT SRL, LOC. CA' MAGRE, ISOLA DELLA SCALA - 37063 (VR), COD. FISCALE 03323970289</t>
  </si>
  <si>
    <t>236</t>
  </si>
  <si>
    <t>in fase di autorizzazione</t>
  </si>
  <si>
    <t>misuraz. temp non possibile</t>
  </si>
  <si>
    <t>554190/08</t>
  </si>
  <si>
    <t>240</t>
  </si>
  <si>
    <t>554193/08</t>
  </si>
  <si>
    <t>242</t>
  </si>
  <si>
    <t>554198/08</t>
  </si>
  <si>
    <t>235,244,246</t>
  </si>
  <si>
    <t>178,183,188,189</t>
  </si>
  <si>
    <t>FIR 27361/2013</t>
  </si>
  <si>
    <r>
      <t>Valore concentrazione  rilevato (mg/Nm</t>
    </r>
    <r>
      <rPr>
        <b/>
        <vertAlign val="superscript"/>
        <sz val="10"/>
        <rFont val="Comic Sans MS"/>
        <family val="4"/>
      </rPr>
      <t>3</t>
    </r>
    <r>
      <rPr>
        <b/>
        <sz val="10"/>
        <rFont val="Comic Sans MS"/>
        <family val="4"/>
      </rPr>
      <t>)</t>
    </r>
  </si>
  <si>
    <t>Anno 2008</t>
  </si>
  <si>
    <t>Anno 2009</t>
  </si>
  <si>
    <t>Data intervento</t>
  </si>
  <si>
    <t>annuale</t>
  </si>
  <si>
    <t>semestrale</t>
  </si>
  <si>
    <t>Quantità grano            macinato (q.li)</t>
  </si>
  <si>
    <t>Luci emergenza</t>
  </si>
  <si>
    <t>Manichette</t>
  </si>
  <si>
    <t>Idranti</t>
  </si>
  <si>
    <t>gruppo elettrogeno per pompa antincendio</t>
  </si>
  <si>
    <t>sistemi rilevazione  incendi</t>
  </si>
  <si>
    <t>Limite di concentrazione (mg/Nm3)</t>
  </si>
  <si>
    <t>recupero carta</t>
  </si>
  <si>
    <t>294,304,310</t>
  </si>
  <si>
    <t>286,315</t>
  </si>
  <si>
    <t>307,311,319,324,326</t>
  </si>
  <si>
    <t>159,214,244,271,293,321,327</t>
  </si>
  <si>
    <t>PRW 751354/13</t>
  </si>
  <si>
    <t>AA 001869/14</t>
  </si>
  <si>
    <t>RIF 0006331/14</t>
  </si>
  <si>
    <t>olio diatermico</t>
  </si>
  <si>
    <t>DelcoTerm M32</t>
  </si>
  <si>
    <t>226,270,276</t>
  </si>
  <si>
    <t>AA 0837991</t>
  </si>
  <si>
    <t>279</t>
  </si>
  <si>
    <t>554234/08</t>
  </si>
  <si>
    <t>281</t>
  </si>
  <si>
    <t>554236/08</t>
  </si>
  <si>
    <t>283</t>
  </si>
  <si>
    <t>554241/08</t>
  </si>
  <si>
    <t>264,277,284</t>
  </si>
  <si>
    <t>136,139,144</t>
  </si>
  <si>
    <t>Intervento di controllo e manutenzione ai sensi                del Reg. 517/14</t>
  </si>
  <si>
    <t>23,52,83,114,146</t>
  </si>
  <si>
    <t>AA 006028/16</t>
  </si>
  <si>
    <t>174,177</t>
  </si>
  <si>
    <t>PRW 872134'15</t>
  </si>
  <si>
    <t>VERIFICA DI SUSSISTENZA DELL'OBBLIGO DI PRESENTARE LA RELAZIONE DI RIFERIMENTO</t>
  </si>
  <si>
    <t>NON SOGGETTA</t>
  </si>
  <si>
    <t>NOTE</t>
  </si>
  <si>
    <t>entro 30/04/16</t>
  </si>
  <si>
    <t>entro 13/11/15</t>
  </si>
  <si>
    <t>PRW 872130'15</t>
  </si>
  <si>
    <t>6137/07</t>
  </si>
  <si>
    <t>288</t>
  </si>
  <si>
    <t>554243/08</t>
  </si>
  <si>
    <t>285,289</t>
  </si>
  <si>
    <t>AA 629415</t>
  </si>
  <si>
    <t>292</t>
  </si>
  <si>
    <t>554246/08</t>
  </si>
  <si>
    <t>295</t>
  </si>
  <si>
    <t>061176/08</t>
  </si>
  <si>
    <t>297</t>
  </si>
  <si>
    <t>45,48,49</t>
  </si>
  <si>
    <t>41,47,50,57</t>
  </si>
  <si>
    <t>AA 005135/15</t>
  </si>
  <si>
    <t>FIR 44582/2014</t>
  </si>
  <si>
    <t>54,62</t>
  </si>
  <si>
    <t>61,64,67</t>
  </si>
  <si>
    <t>FIR 44639/2014</t>
  </si>
  <si>
    <t>PRJ 658292'15</t>
  </si>
  <si>
    <t>298,300,302</t>
  </si>
  <si>
    <t>FIR 15504/2016</t>
  </si>
  <si>
    <t>AA 47223/11</t>
  </si>
  <si>
    <t>Certificato prevenzione incendi</t>
  </si>
  <si>
    <t>Data rilascio</t>
  </si>
  <si>
    <t>Autorizzazione n.</t>
  </si>
  <si>
    <t>109</t>
  </si>
  <si>
    <t>PRJ 658266'15</t>
  </si>
  <si>
    <t>30 aprile di ogni anno</t>
  </si>
  <si>
    <t>Comando Prov. VVF</t>
  </si>
  <si>
    <t>Anno</t>
  </si>
  <si>
    <t>Tot.2006</t>
  </si>
  <si>
    <t>Tot.2007</t>
  </si>
  <si>
    <t>Imballaggi in carta e cartone</t>
  </si>
  <si>
    <t>Imballaggi in materiali misti</t>
  </si>
  <si>
    <t>Soluzione e fanghi di rigenerazione delle resine a scambio ionico</t>
  </si>
  <si>
    <t>paranco</t>
  </si>
  <si>
    <t>triennale</t>
  </si>
  <si>
    <t>Det. 3984/17</t>
  </si>
  <si>
    <t>180,184,192,197,202</t>
  </si>
  <si>
    <t>AA 000736/14</t>
  </si>
  <si>
    <t>195,199,200,204</t>
  </si>
  <si>
    <t>FIR 27444/2013</t>
  </si>
  <si>
    <t>Toner per stampa esauriti, diversi da quelli di cui alla voce 080317</t>
  </si>
  <si>
    <t>080318</t>
  </si>
  <si>
    <t>RIF 0389143/13</t>
  </si>
  <si>
    <t>0302454/08</t>
  </si>
  <si>
    <t>68,73,77</t>
  </si>
  <si>
    <t>AA 0075010/13</t>
  </si>
  <si>
    <t>69,71,74,79</t>
  </si>
  <si>
    <t>FIR 26927/2013</t>
  </si>
  <si>
    <t>DIN.ECO SRL, VIA DELLA CONCORDIA 13, 37036, SAN MARTINO BUON ALBERGO (VR) , COD. FISCALE 02114590231</t>
  </si>
  <si>
    <t>147,340</t>
  </si>
  <si>
    <t>0302456/08</t>
  </si>
  <si>
    <t>145,341</t>
  </si>
  <si>
    <t>28/01/2016     05/09/2016</t>
  </si>
  <si>
    <t>14/01/2016        06/09/2016</t>
  </si>
  <si>
    <t>11/01/2016        19/09/2016</t>
  </si>
  <si>
    <t>188,207,213,215</t>
  </si>
  <si>
    <t>AA 006508/16</t>
  </si>
  <si>
    <t>218,219,221</t>
  </si>
  <si>
    <t>AA 006547/16</t>
  </si>
  <si>
    <t>216,223,226</t>
  </si>
  <si>
    <t>AA 006623/16</t>
  </si>
  <si>
    <t>214,220,225,233</t>
  </si>
  <si>
    <t>FIR 42157/2014</t>
  </si>
  <si>
    <t>173,186,192,198,203,206,224,235,239,241,243</t>
  </si>
  <si>
    <t>RIF 0495062/15</t>
  </si>
  <si>
    <t>0302457/08</t>
  </si>
  <si>
    <t>144,342</t>
  </si>
  <si>
    <t>0302458/08</t>
  </si>
  <si>
    <t>146,343</t>
  </si>
  <si>
    <t>0302459/08</t>
  </si>
  <si>
    <t>344</t>
  </si>
  <si>
    <t>0302460/08</t>
  </si>
  <si>
    <t>345</t>
  </si>
  <si>
    <t>0302461/08</t>
  </si>
  <si>
    <t>346</t>
  </si>
  <si>
    <t>0302462/08</t>
  </si>
  <si>
    <t>347</t>
  </si>
  <si>
    <t>213,265,347</t>
  </si>
  <si>
    <t>RIF 0119820/12</t>
  </si>
  <si>
    <t>306,309,313</t>
  </si>
  <si>
    <t>FIR 28026/2013</t>
  </si>
  <si>
    <t>203,232,294</t>
  </si>
  <si>
    <t>RIF 0119821/12</t>
  </si>
  <si>
    <t>171,201,235,247,292,323,349</t>
  </si>
  <si>
    <t>RIF 0119822/12</t>
  </si>
  <si>
    <t>244,350</t>
  </si>
  <si>
    <t>RIF 0119824/12</t>
  </si>
  <si>
    <t>351</t>
  </si>
  <si>
    <t>RIF 0119828/12</t>
  </si>
  <si>
    <t>352</t>
  </si>
  <si>
    <t>RIF 0119829/12</t>
  </si>
  <si>
    <t>13,21,41,82,96,165,174,178,185,187,257,260,270,277,362</t>
  </si>
  <si>
    <t>AA 0000062/12</t>
  </si>
  <si>
    <t>341,343,344,345,353</t>
  </si>
  <si>
    <t>RIF 011070/2012</t>
  </si>
  <si>
    <t>172,197,229,263,291,322,354</t>
  </si>
  <si>
    <t>Tot.2015</t>
  </si>
  <si>
    <t>RFK 595825'04</t>
  </si>
  <si>
    <t>assorbenti, materiali filtranti (inclusi filtri dell'olio non specificati altrimenti), stracci e indumenti protettivi, contaminati da sostanze pericolose</t>
  </si>
  <si>
    <t>150110*</t>
  </si>
  <si>
    <t>imballaggi contenenti residui di sostanze pericolose o contaminati da tali sostanze</t>
  </si>
  <si>
    <t>25,27,31</t>
  </si>
  <si>
    <t>A 088697/16</t>
  </si>
  <si>
    <t>&lt;0,113</t>
  </si>
  <si>
    <t>&lt;1,06</t>
  </si>
  <si>
    <t>&lt;0,130</t>
  </si>
  <si>
    <t>36</t>
  </si>
  <si>
    <t>RFW 061240/08</t>
  </si>
  <si>
    <t>39</t>
  </si>
  <si>
    <t>RFW 061243/08</t>
  </si>
  <si>
    <t>43</t>
  </si>
  <si>
    <t>RFW 061249/08</t>
  </si>
  <si>
    <t>37,40,44</t>
  </si>
  <si>
    <t>AA 0948129</t>
  </si>
  <si>
    <t>42,47</t>
  </si>
  <si>
    <t>RIF 3576/06</t>
  </si>
  <si>
    <t>48</t>
  </si>
  <si>
    <t>Elettricità (kW)</t>
  </si>
  <si>
    <t>RFW 061251/08</t>
  </si>
  <si>
    <t>51,52,55</t>
  </si>
  <si>
    <t>AA 0948511</t>
  </si>
  <si>
    <t>54</t>
  </si>
  <si>
    <t>RFW 061256/08</t>
  </si>
  <si>
    <t>53,57</t>
  </si>
  <si>
    <t>RIF 10086/07</t>
  </si>
  <si>
    <t>63,66</t>
  </si>
  <si>
    <t>RIF 08020/07</t>
  </si>
  <si>
    <t>65</t>
  </si>
  <si>
    <t>RFW 061267/08</t>
  </si>
  <si>
    <t>STAZIONE RICARICA ESTERNA</t>
  </si>
  <si>
    <t>MAGAZZINO EX BISCOTTIFICIO</t>
  </si>
  <si>
    <t>MITSUBISHI</t>
  </si>
  <si>
    <t>annuale (efficienza Energetica ogni 4 anni)</t>
  </si>
  <si>
    <t>Arpav, Provincia</t>
  </si>
  <si>
    <t>ESEGUITO (non soggetta)</t>
  </si>
  <si>
    <t>EPRTR</t>
  </si>
  <si>
    <t>ASSOGGETTABILITA'</t>
  </si>
  <si>
    <t>ANNO RIFERIMENTO</t>
  </si>
  <si>
    <t>LIMITI</t>
  </si>
  <si>
    <t>emissione polveri &lt;50 t/a</t>
  </si>
  <si>
    <t>produzione rifiuti pericolosi &lt; 2 t/a</t>
  </si>
  <si>
    <t>produzione rifiuti non pericolosi &lt;2000 t/a</t>
  </si>
  <si>
    <t xml:space="preserve"> Uffici </t>
  </si>
  <si>
    <t>AC1P202H0033</t>
  </si>
  <si>
    <t>H412</t>
  </si>
  <si>
    <t xml:space="preserve"> Cabina trasformazione molino</t>
  </si>
  <si>
    <t>Hitachi</t>
  </si>
  <si>
    <t>sala quadri silos grano</t>
  </si>
  <si>
    <t>Panasonic</t>
  </si>
  <si>
    <t>0719910091</t>
  </si>
  <si>
    <t>ufficio molino 1P</t>
  </si>
  <si>
    <t>0704707914</t>
  </si>
  <si>
    <t>2,9,12,14,17</t>
  </si>
  <si>
    <t>AA 0010919/17</t>
  </si>
  <si>
    <t>10,13,15,19,21</t>
  </si>
  <si>
    <t>XRIF 10603/17</t>
  </si>
  <si>
    <t>5394/13</t>
  </si>
  <si>
    <t>Adempimento</t>
  </si>
  <si>
    <t>Camera di commercio di Verona (ente cui inviare il modello)</t>
  </si>
  <si>
    <t>Data entro il quale deve essere soddisfatto l'adempimento</t>
  </si>
  <si>
    <t xml:space="preserve">Nuovi libretti per gli impianti termici conformi all'allegato 1 del Decreto Ministeriale del 10/02/2014 </t>
  </si>
  <si>
    <t>Ecoassistance</t>
  </si>
  <si>
    <t>Ente/referente di competenza</t>
  </si>
  <si>
    <t>Arpav, Provincia e Comune</t>
  </si>
  <si>
    <t>112</t>
  </si>
  <si>
    <t>FIR 43552/2014</t>
  </si>
  <si>
    <t>118,119</t>
  </si>
  <si>
    <t>FIR 14675/2013</t>
  </si>
  <si>
    <t>LAMACART S.P.A._FR, VIA FRANCIA 45 - 37069 VILLAFRANCA DI VERONA (VR) COD. FISCALE 00803800234</t>
  </si>
  <si>
    <t>LAMACART S.P.A., VIA 1° MAGGIO - 37069 VILLAFRANCA DI VERONA (VR) COD. FISCALE 00803800234</t>
  </si>
  <si>
    <t>31 gennaio di ogni anno</t>
  </si>
  <si>
    <t>Arpav di Belluno</t>
  </si>
  <si>
    <t>Ispra</t>
  </si>
  <si>
    <t>Oli isolanti e termovettori minerali, non clorurati</t>
  </si>
  <si>
    <t>0772980476(est.) + 926817(int.)+ 926876(int.)</t>
  </si>
  <si>
    <t>ver. iniz. 14/03/08</t>
  </si>
  <si>
    <t>3/4</t>
  </si>
  <si>
    <t>2/3</t>
  </si>
  <si>
    <t>SI (dal 14/03/08)</t>
  </si>
  <si>
    <t>82,87,90,94,101</t>
  </si>
  <si>
    <t>AA 002872/14</t>
  </si>
  <si>
    <t>&lt;1</t>
  </si>
  <si>
    <t>&lt;0,1</t>
  </si>
  <si>
    <t>2/2</t>
  </si>
  <si>
    <t>1/1</t>
  </si>
  <si>
    <t>4/5</t>
  </si>
  <si>
    <t>5/6</t>
  </si>
  <si>
    <t>5/7</t>
  </si>
  <si>
    <t>5/8</t>
  </si>
  <si>
    <t>6/9</t>
  </si>
  <si>
    <t>7/10</t>
  </si>
  <si>
    <t>8/11</t>
  </si>
  <si>
    <t>n.d.</t>
  </si>
  <si>
    <t>imballaggi in legno</t>
  </si>
  <si>
    <t>200121*</t>
  </si>
  <si>
    <t>tubi fluorescenti ed altri rifiuti contenenti mercurio</t>
  </si>
  <si>
    <t>288,291,294</t>
  </si>
  <si>
    <t>RIF 8763/2011</t>
  </si>
  <si>
    <t>AA 46682/11</t>
  </si>
  <si>
    <t>290,293,295,298</t>
  </si>
  <si>
    <t>2,8,14,20,30,38,46,58,65</t>
  </si>
  <si>
    <t>RIF 0493447/15</t>
  </si>
  <si>
    <t>Rifiuti liquidi acquosi contenenti adesivi o sigillanti, diversi da 08-04-15</t>
  </si>
  <si>
    <t>Imballaggi di carta e cartone</t>
  </si>
  <si>
    <t>162,16,167</t>
  </si>
  <si>
    <t>FIR 43711/2014</t>
  </si>
  <si>
    <t>108,115,121</t>
  </si>
  <si>
    <t>RIF 11226/07</t>
  </si>
  <si>
    <t>114,117,123,124</t>
  </si>
  <si>
    <t>AA 0950303</t>
  </si>
  <si>
    <t>Rifiuti destinati a recupero (Kg)</t>
  </si>
  <si>
    <t>Rifiuti destinati a smaltimento (Kg)</t>
  </si>
  <si>
    <t>Anno    2006</t>
  </si>
  <si>
    <t>Anno      2007</t>
  </si>
  <si>
    <t>Anno      2008</t>
  </si>
  <si>
    <t>Anno       2009</t>
  </si>
  <si>
    <t>Anno    2010</t>
  </si>
  <si>
    <t>Rifiuti destinati a recupero (%)</t>
  </si>
  <si>
    <t>Rifiuti destinati a smaltimento (%)</t>
  </si>
  <si>
    <t>Totale rifiuti prodotti (Kg)</t>
  </si>
  <si>
    <t>126,128,130</t>
  </si>
  <si>
    <t>AA 0950784</t>
  </si>
  <si>
    <t>132,134</t>
  </si>
  <si>
    <t>AA 0950785</t>
  </si>
  <si>
    <t>135</t>
  </si>
  <si>
    <t>AA 0950795</t>
  </si>
  <si>
    <t>127,133,139,141</t>
  </si>
  <si>
    <t>RIF 1404/09</t>
  </si>
  <si>
    <t>118,129,145</t>
  </si>
  <si>
    <t>RIF 1940/09</t>
  </si>
  <si>
    <t>90,146</t>
  </si>
  <si>
    <t>RI 1962/09</t>
  </si>
  <si>
    <t>XRIF 1710/17</t>
  </si>
  <si>
    <t>83,259,266</t>
  </si>
  <si>
    <t>RIF 107024/17</t>
  </si>
  <si>
    <t>141,147,185,204,210,221,242,261,265</t>
  </si>
  <si>
    <t>RIF 107025/17</t>
  </si>
  <si>
    <t>P410</t>
  </si>
  <si>
    <t>P409</t>
  </si>
  <si>
    <t>M514</t>
  </si>
  <si>
    <t>M513</t>
  </si>
  <si>
    <t>M403</t>
  </si>
  <si>
    <t>M218</t>
  </si>
  <si>
    <t>M219</t>
  </si>
  <si>
    <t>F202</t>
  </si>
  <si>
    <t>F508</t>
  </si>
  <si>
    <t>cubettatura + asp. Sottoprodotti</t>
  </si>
  <si>
    <t>C203</t>
  </si>
  <si>
    <t>29,96,163,164,165,170,173,187,248,250,252</t>
  </si>
  <si>
    <t>AA 001464/14</t>
  </si>
  <si>
    <t>PESO RISCONTRATO A DESTINO             KG</t>
  </si>
  <si>
    <t>MOV.DI REG. CARICO/SCARICO</t>
  </si>
  <si>
    <t>TREND INDICATORI AMBIENTALI</t>
  </si>
  <si>
    <t>G505</t>
  </si>
  <si>
    <t>Ditta</t>
  </si>
  <si>
    <t>SCALIGERA SERVIZI DI SCALA PIERGIORGIO</t>
  </si>
  <si>
    <t>VE00638</t>
  </si>
  <si>
    <t>PUNTO PALLETTS TRESCORE</t>
  </si>
  <si>
    <t>Autorizzazione al trasporto</t>
  </si>
  <si>
    <t>1,4,7</t>
  </si>
  <si>
    <t>97,100</t>
  </si>
  <si>
    <t>RIF 0523462/12</t>
  </si>
  <si>
    <t>91,172</t>
  </si>
  <si>
    <t>RIF 0633761/08</t>
  </si>
  <si>
    <t>93,173</t>
  </si>
  <si>
    <t>RIF 0633762/08</t>
  </si>
  <si>
    <t>92,116,175</t>
  </si>
  <si>
    <t>RIF 0633763/08</t>
  </si>
  <si>
    <t>95</t>
  </si>
  <si>
    <t>RIF 0633764/08</t>
  </si>
  <si>
    <t>94</t>
  </si>
  <si>
    <t>RIF 0633765/08</t>
  </si>
  <si>
    <t>103,176</t>
  </si>
  <si>
    <t>RIF 0633766/08</t>
  </si>
  <si>
    <t>102,179</t>
  </si>
  <si>
    <t>RIF 0633767/08</t>
  </si>
  <si>
    <t>180</t>
  </si>
  <si>
    <t>RIF 0633768/08</t>
  </si>
  <si>
    <t>96,178,181</t>
  </si>
  <si>
    <t>RIF 0633769/08</t>
  </si>
  <si>
    <t>imbracature anticaduta</t>
  </si>
  <si>
    <t>cordini anticaduta</t>
  </si>
  <si>
    <t>168,171,177,182</t>
  </si>
  <si>
    <t>AA 1058332</t>
  </si>
  <si>
    <t>VE01120 cat. 8</t>
  </si>
  <si>
    <t>174,194</t>
  </si>
  <si>
    <t>RIF 3080/09</t>
  </si>
  <si>
    <t>105,170</t>
  </si>
  <si>
    <t>RIF 0633847/08</t>
  </si>
  <si>
    <t>197,198</t>
  </si>
  <si>
    <t>AA 1058667</t>
  </si>
  <si>
    <t>201,202,203</t>
  </si>
  <si>
    <t>AA 1059095</t>
  </si>
  <si>
    <t>RIF 006371/09</t>
  </si>
  <si>
    <t>152,206,211</t>
  </si>
  <si>
    <t>RIF 006496/09</t>
  </si>
  <si>
    <t>207,209,212</t>
  </si>
  <si>
    <t>58,61,63,65</t>
  </si>
  <si>
    <t>FIR 26812/2013</t>
  </si>
  <si>
    <t>AA 1059452</t>
  </si>
  <si>
    <t>113,131,208,213</t>
  </si>
  <si>
    <t>RFK 595812'04</t>
  </si>
  <si>
    <t>RFK 595813'04</t>
  </si>
  <si>
    <t>224</t>
  </si>
  <si>
    <t>262,266,269</t>
  </si>
  <si>
    <t>FIR 27804/2013</t>
  </si>
  <si>
    <t>Det. 2473/14</t>
  </si>
  <si>
    <t>242,245,249</t>
  </si>
  <si>
    <t>FIR 27683/2013</t>
  </si>
  <si>
    <t>254,257,260</t>
  </si>
  <si>
    <t>FIR 27737/2013</t>
  </si>
  <si>
    <t>23,107</t>
  </si>
  <si>
    <t>RIF 0523718/12</t>
  </si>
  <si>
    <t>46,74,108,126</t>
  </si>
  <si>
    <t>267,270,273,274</t>
  </si>
  <si>
    <t>FIR 44131/2014</t>
  </si>
  <si>
    <t>RIF 0523720/12</t>
  </si>
  <si>
    <t>17,120,127,140</t>
  </si>
  <si>
    <t>RIF 011711/2012</t>
  </si>
  <si>
    <t>EXECO SRL, VIA MEUCCI 2/A - 35037 TEOLO (PD) COD. FISCALE 04278390283</t>
  </si>
  <si>
    <t>RIF 9078/2011</t>
  </si>
  <si>
    <t>scadenza</t>
  </si>
  <si>
    <t>data rilascio</t>
  </si>
  <si>
    <t>SEV SRL</t>
  </si>
  <si>
    <t>92,94,102,104</t>
  </si>
  <si>
    <t>RIF 9641/2011</t>
  </si>
  <si>
    <t>VE002083/O</t>
  </si>
  <si>
    <t>DAL CORSO DORIANO (SEV)</t>
  </si>
  <si>
    <t>VE01441</t>
  </si>
  <si>
    <t>VE001450/OS</t>
  </si>
  <si>
    <t>DINECO</t>
  </si>
  <si>
    <t>SISTEMA AMBIENTE</t>
  </si>
  <si>
    <t>VE00826</t>
  </si>
  <si>
    <t>SO.DE.A SRL</t>
  </si>
  <si>
    <t>POLESINE SERVIZI</t>
  </si>
  <si>
    <t>VENETA RECUPERI</t>
  </si>
  <si>
    <t>TABARINI STEFANO</t>
  </si>
  <si>
    <t>VE0118</t>
  </si>
  <si>
    <t>ECO WAY SRL (CAT 1-4)</t>
  </si>
  <si>
    <t>RIF 0389252/13</t>
  </si>
  <si>
    <t>106</t>
  </si>
  <si>
    <t>RIF 0389253/13</t>
  </si>
  <si>
    <t>89,103</t>
  </si>
  <si>
    <t>RIF 0389254/13</t>
  </si>
  <si>
    <t>88,102</t>
  </si>
  <si>
    <t>RIF 0389255/13</t>
  </si>
  <si>
    <t>107</t>
  </si>
  <si>
    <t>RIF 0389256/13</t>
  </si>
  <si>
    <t>23,44,82,97,115,117</t>
  </si>
  <si>
    <t>RIF 0389257/13</t>
  </si>
  <si>
    <t>84,98,116</t>
  </si>
  <si>
    <t>RIF 0389261/13</t>
  </si>
  <si>
    <t>86,101</t>
  </si>
  <si>
    <t>281,282,284,288</t>
  </si>
  <si>
    <t>XRIF 2975/17</t>
  </si>
  <si>
    <t>289</t>
  </si>
  <si>
    <t>XRIF 2976/17</t>
  </si>
  <si>
    <t>283,293</t>
  </si>
  <si>
    <t>AA 0010612/17</t>
  </si>
  <si>
    <t>RIF 0389262/13</t>
  </si>
  <si>
    <t>85,93,111,127</t>
  </si>
  <si>
    <t>AA 0075302/13</t>
  </si>
  <si>
    <t>AMBIENTE ENERGIA SRL, VIALE DELL' INDUSTRIA 126, 36015 SCHIO (VI) COD. FISCALE 03549330243</t>
  </si>
  <si>
    <t>17,41,50,52</t>
  </si>
  <si>
    <t>AA 0074748/13</t>
  </si>
  <si>
    <t>43,47,51,55</t>
  </si>
  <si>
    <t>C/2006 n° 0005920</t>
  </si>
  <si>
    <t>AMBIENTE ENERGIA SRL</t>
  </si>
  <si>
    <t>19,22,27,28,29</t>
  </si>
  <si>
    <t>AA 1061455</t>
  </si>
  <si>
    <t>ACQUE VENETE SPA, VIA COLOMBO 29/a, 35043 MONSELICE (PD) - IMPIANTO DI BADIA POLESINE, 45021 (RO) SITO IN VIA CAMIGNOLA VECCHIA, COD. FISCALE 00064780281</t>
  </si>
  <si>
    <r>
      <t>COD</t>
    </r>
    <r>
      <rPr>
        <sz val="11"/>
        <rFont val="Arial"/>
        <family val="2"/>
      </rPr>
      <t xml:space="preserve">  </t>
    </r>
    <r>
      <rPr>
        <sz val="10"/>
        <rFont val="Arial"/>
        <family val="2"/>
      </rPr>
      <t xml:space="preserve">                                                      </t>
    </r>
    <r>
      <rPr>
        <sz val="9"/>
        <rFont val="Arial"/>
        <family val="2"/>
      </rPr>
      <t>(Met ISO 15705:2002)</t>
    </r>
  </si>
  <si>
    <r>
      <t>IDROCARBURI TOTALI</t>
    </r>
    <r>
      <rPr>
        <sz val="10"/>
        <rFont val="Arial"/>
        <family val="2"/>
      </rPr>
      <t xml:space="preserve">                                                    </t>
    </r>
    <r>
      <rPr>
        <sz val="9"/>
        <rFont val="Arial"/>
        <family val="2"/>
      </rPr>
      <t>(Met APAT CNR IRSA 5160 A2 man 29 2003)</t>
    </r>
  </si>
  <si>
    <r>
      <t>BOD 5</t>
    </r>
    <r>
      <rPr>
        <sz val="11"/>
        <rFont val="Arial"/>
        <family val="2"/>
      </rPr>
      <t xml:space="preserve">  </t>
    </r>
    <r>
      <rPr>
        <sz val="10"/>
        <rFont val="Arial"/>
        <family val="2"/>
      </rPr>
      <t xml:space="preserve">                                                      </t>
    </r>
    <r>
      <rPr>
        <sz val="9"/>
        <rFont val="Arial"/>
        <family val="2"/>
      </rPr>
      <t>(Met APAT CNR IRSA 5120 man 29 2003)</t>
    </r>
  </si>
  <si>
    <r>
      <t xml:space="preserve">pH </t>
    </r>
    <r>
      <rPr>
        <sz val="11"/>
        <rFont val="Arial"/>
        <family val="2"/>
      </rPr>
      <t xml:space="preserve">   </t>
    </r>
    <r>
      <rPr>
        <sz val="10"/>
        <rFont val="Arial"/>
        <family val="2"/>
      </rPr>
      <t xml:space="preserve">                                                      </t>
    </r>
    <r>
      <rPr>
        <sz val="9"/>
        <rFont val="Arial"/>
        <family val="2"/>
      </rPr>
      <t>(Met APAT CNR IRSA 2060 man 29 2003)</t>
    </r>
  </si>
  <si>
    <t>U.M</t>
  </si>
  <si>
    <t>mg/l</t>
  </si>
  <si>
    <t>mg/l (come O2)</t>
  </si>
  <si>
    <t>DETERMINAZIONE</t>
  </si>
  <si>
    <t>LIMITI PREVISTI (secondo Dlgs 152)</t>
  </si>
  <si>
    <t>&lt;= 80</t>
  </si>
  <si>
    <t>&lt;= 40</t>
  </si>
  <si>
    <t>&lt;= 160</t>
  </si>
  <si>
    <t>Anno       2015</t>
  </si>
  <si>
    <t>Anno       2016</t>
  </si>
  <si>
    <t>AA 005421/15</t>
  </si>
  <si>
    <t>RAC25YH6 matr. 016663 (est.) + RAS25FH6 matr. 011585 (int.)</t>
  </si>
  <si>
    <t>35</t>
  </si>
  <si>
    <t>RFK 595815'04</t>
  </si>
  <si>
    <t>32,27</t>
  </si>
  <si>
    <t>RIF 009701/09</t>
  </si>
  <si>
    <t>34,40</t>
  </si>
  <si>
    <t>AA 1061689</t>
  </si>
  <si>
    <t>43,45,47,48,50</t>
  </si>
  <si>
    <t>AA 1062166</t>
  </si>
  <si>
    <t>(A.I.A.) decreto n° 5</t>
  </si>
  <si>
    <t>160216</t>
  </si>
  <si>
    <t>31,39,42,46,49,53,55,57,71</t>
  </si>
  <si>
    <t>RIF 0435529/09</t>
  </si>
  <si>
    <t>58,73</t>
  </si>
  <si>
    <t>RIF 0435533/09</t>
  </si>
  <si>
    <t>67,69</t>
  </si>
  <si>
    <t>286,288,296</t>
  </si>
  <si>
    <t>RIF 010794/2012</t>
  </si>
  <si>
    <t>PRK 209947/12</t>
  </si>
  <si>
    <t>ACQUE VENETE SPA</t>
  </si>
  <si>
    <t>VE 00638 (Cat 8F)</t>
  </si>
  <si>
    <t>VE 00638 (Cat 4F e 5F)</t>
  </si>
  <si>
    <t>VE 00638 (Cat 4E)</t>
  </si>
  <si>
    <t>276,285,289,298</t>
  </si>
  <si>
    <t>231,242,249,259,268,275,280,287,300</t>
  </si>
  <si>
    <t>RIF 0119255/12</t>
  </si>
  <si>
    <t>99,195,234,302</t>
  </si>
  <si>
    <t>RIF107371/17</t>
  </si>
  <si>
    <t>102,197,300</t>
  </si>
  <si>
    <t>RIF107372/17</t>
  </si>
  <si>
    <t>100,301</t>
  </si>
  <si>
    <t>RIF107373/17</t>
  </si>
  <si>
    <t>101,193,233,299</t>
  </si>
  <si>
    <t>RIF107374/17</t>
  </si>
  <si>
    <t>161,190,232,257,274,297</t>
  </si>
  <si>
    <t>RIF107375/17</t>
  </si>
  <si>
    <t>196,273,303</t>
  </si>
  <si>
    <t>RIF107376/17</t>
  </si>
  <si>
    <t>149,174,189,212,228,249,256,285,296</t>
  </si>
  <si>
    <t>RIF107377/17</t>
  </si>
  <si>
    <t>258,298</t>
  </si>
  <si>
    <t>RIF107378/17</t>
  </si>
  <si>
    <t>n.r.</t>
  </si>
  <si>
    <t>17,7 +- 3,8</t>
  </si>
  <si>
    <t xml:space="preserve">DATA CONTROLLO </t>
  </si>
  <si>
    <t>2325/13</t>
  </si>
  <si>
    <t xml:space="preserve">Nome sostanza o preparato </t>
  </si>
  <si>
    <t>data agg. Schede sicurezzza</t>
  </si>
  <si>
    <t>194,319</t>
  </si>
  <si>
    <t>Anno 2018</t>
  </si>
  <si>
    <t>Tot.2018</t>
  </si>
  <si>
    <t xml:space="preserve">Dichiarazione F-Gas 2017 </t>
  </si>
  <si>
    <t>Dichiarazione F-Gas 2018</t>
  </si>
  <si>
    <t>AA 002658/10</t>
  </si>
  <si>
    <t>68,82</t>
  </si>
  <si>
    <t>RIF 3499/09</t>
  </si>
  <si>
    <t>59,86</t>
  </si>
  <si>
    <t>RIF 0435709/09</t>
  </si>
  <si>
    <t>per smaltimento estintori a polvere</t>
  </si>
  <si>
    <t>SOLO OFFERTA</t>
  </si>
  <si>
    <r>
      <t>160509*</t>
    </r>
    <r>
      <rPr>
        <sz val="10"/>
        <rFont val="Arial"/>
        <family val="2"/>
      </rPr>
      <t xml:space="preserve"> (estintori a polvere)</t>
    </r>
  </si>
  <si>
    <t>solo per BOBINE NUOVE a macero</t>
  </si>
  <si>
    <r>
      <t>VARI</t>
    </r>
    <r>
      <rPr>
        <sz val="10"/>
        <rFont val="Arial"/>
        <family val="2"/>
      </rPr>
      <t>: integrazione analisi per appendice</t>
    </r>
  </si>
  <si>
    <t>ECOVENETA SPA, VIA DELL' ECONOMIA 60, 36100 - VICENZA (VI) COD. FISCALE 01561150242</t>
  </si>
  <si>
    <t>84,89</t>
  </si>
  <si>
    <t>RIF 011550/09</t>
  </si>
  <si>
    <t>RIF 0004279/17</t>
  </si>
  <si>
    <t>320</t>
  </si>
  <si>
    <t>RIF 0004280/17</t>
  </si>
  <si>
    <t>294,315,321</t>
  </si>
  <si>
    <t>XRIF 3578/17</t>
  </si>
  <si>
    <t>150,191,317</t>
  </si>
  <si>
    <t>RIF107424/17</t>
  </si>
  <si>
    <t>85,87,91</t>
  </si>
  <si>
    <t>AA 003015/10</t>
  </si>
  <si>
    <t>65,94</t>
  </si>
  <si>
    <t>RIF 0435782/09</t>
  </si>
  <si>
    <t>62</t>
  </si>
  <si>
    <t>RIF 0435783/09</t>
  </si>
  <si>
    <t>64</t>
  </si>
  <si>
    <t>RIF 0435784/09</t>
  </si>
  <si>
    <t>63,95</t>
  </si>
  <si>
    <t>Dichiarazione F-Gas 2014</t>
  </si>
  <si>
    <t>Dichiarazione F-Gas 2013</t>
  </si>
  <si>
    <t xml:space="preserve">Dichiarazione F-Gas 2015 </t>
  </si>
  <si>
    <t>PMC 2016 (PROMOLOG)</t>
  </si>
  <si>
    <t>letture contatori 2016</t>
  </si>
  <si>
    <t>relazione 2015 (PROMOLOG)</t>
  </si>
  <si>
    <t>75</t>
  </si>
  <si>
    <t>PRJ 658298,15</t>
  </si>
  <si>
    <t>56,57</t>
  </si>
  <si>
    <t>PRW 812152'16</t>
  </si>
  <si>
    <t>17,26,33,35</t>
  </si>
  <si>
    <t>PRJ 658289'15</t>
  </si>
  <si>
    <t>GIUNONE PALLETT S.R.L., VIA COLOMBA 8, 37030 COLOGNOLA AI COLLI (VR) COD. FISCALE 02900300233</t>
  </si>
  <si>
    <t>31,37,39</t>
  </si>
  <si>
    <t>FIR 44542/2014</t>
  </si>
  <si>
    <t>40,42</t>
  </si>
  <si>
    <t>PRJ 658290'15</t>
  </si>
  <si>
    <t>RIF 0435785/09</t>
  </si>
  <si>
    <t>60,96</t>
  </si>
  <si>
    <t>RIF 0435786/09</t>
  </si>
  <si>
    <t>61,97</t>
  </si>
  <si>
    <t>RIF 0435787/09</t>
  </si>
  <si>
    <t>66,98</t>
  </si>
  <si>
    <t>RIF 0435788/09</t>
  </si>
  <si>
    <t>99</t>
  </si>
  <si>
    <t>RIF 0435789/09</t>
  </si>
  <si>
    <t>100</t>
  </si>
  <si>
    <t>RIF 0435791/09</t>
  </si>
  <si>
    <t>176,194</t>
  </si>
  <si>
    <r>
      <t>160505</t>
    </r>
    <r>
      <rPr>
        <sz val="10"/>
        <rFont val="Arial"/>
        <family val="2"/>
      </rPr>
      <t xml:space="preserve"> (estintori a polvere), </t>
    </r>
    <r>
      <rPr>
        <b/>
        <sz val="10"/>
        <rFont val="Arial"/>
        <family val="2"/>
      </rPr>
      <t>160215*</t>
    </r>
    <r>
      <rPr>
        <sz val="10"/>
        <rFont val="Arial"/>
        <family val="2"/>
      </rPr>
      <t xml:space="preserve"> (condensatori)</t>
    </r>
  </si>
  <si>
    <t>RIF 0390021/13</t>
  </si>
  <si>
    <t>33,101</t>
  </si>
  <si>
    <t>RIF 0435792/09</t>
  </si>
  <si>
    <t>24,93,113</t>
  </si>
  <si>
    <t>RFZ 586104/10</t>
  </si>
  <si>
    <t>115</t>
  </si>
  <si>
    <t>RFZ 586230/10</t>
  </si>
  <si>
    <t>TRANSECO SRL</t>
  </si>
  <si>
    <t>VE1120</t>
  </si>
  <si>
    <t>3896/07</t>
  </si>
  <si>
    <t>3896/07 (integrazione)</t>
  </si>
  <si>
    <t>120</t>
  </si>
  <si>
    <t>RIF 04181/2010</t>
  </si>
  <si>
    <t>D 14</t>
  </si>
  <si>
    <t>D 09</t>
  </si>
  <si>
    <t>R 13</t>
  </si>
  <si>
    <t>D 15</t>
  </si>
  <si>
    <t>D 13</t>
  </si>
  <si>
    <t>R 04</t>
  </si>
  <si>
    <t>ECO-ENERGY S.P.A.</t>
  </si>
  <si>
    <t>(A.I.A.) decreto n°38</t>
  </si>
  <si>
    <t>allegato codici Rifiuti (pag 1-11)</t>
  </si>
  <si>
    <t>allegato codici Rifiuti (pag 12-22)</t>
  </si>
  <si>
    <t>170603*</t>
  </si>
  <si>
    <t>Altri materiali isolanti contenenti o costituiti da sostanze pericolose</t>
  </si>
  <si>
    <t>Ferro e acciaio</t>
  </si>
  <si>
    <t>142,144,150,155</t>
  </si>
  <si>
    <t>FIR 27175/2013</t>
  </si>
  <si>
    <t>Sostanze chimiche di laboratorio contenenti o costituite da sostanze pericolose, comprese le miscele di sostanze chimiche di laboratorio</t>
  </si>
  <si>
    <t>impianto di messa a terra</t>
  </si>
  <si>
    <t>biennale</t>
  </si>
  <si>
    <t>352,363,367</t>
  </si>
  <si>
    <t>RIF 9021/2011</t>
  </si>
  <si>
    <t>ver. iniz. 21/04/10</t>
  </si>
  <si>
    <t>Clivet</t>
  </si>
  <si>
    <t>scariche atmosferiche</t>
  </si>
  <si>
    <t>139,140</t>
  </si>
  <si>
    <t>FIR 27120/2013</t>
  </si>
  <si>
    <t>verifica impianti elettrici in luoghi a rischio esplosione</t>
  </si>
  <si>
    <t>A.I.A. n° 92 (697471/5719)</t>
  </si>
  <si>
    <t>REGISTRO LEGISLATIVO</t>
  </si>
  <si>
    <t>ECOVENETA SPA</t>
  </si>
  <si>
    <t>Decreto n° 69</t>
  </si>
  <si>
    <t>316</t>
  </si>
  <si>
    <t>RFK 595824'04</t>
  </si>
  <si>
    <t>198,318</t>
  </si>
  <si>
    <t>179,182,186,191,196,201,208,216</t>
  </si>
  <si>
    <t>RIF 0390317/13</t>
  </si>
  <si>
    <t>206,209,215,219</t>
  </si>
  <si>
    <t>FIR 27552/2013</t>
  </si>
  <si>
    <t>207,212,217,220</t>
  </si>
  <si>
    <t>AA 000975/14</t>
  </si>
  <si>
    <t>RIF 000122/12</t>
  </si>
  <si>
    <t>309,312,315,325</t>
  </si>
  <si>
    <t>RIF 010925/2012</t>
  </si>
  <si>
    <t>314,327</t>
  </si>
  <si>
    <t>RIF 0119536/12</t>
  </si>
  <si>
    <t>iscrizione albo gestori e categorie</t>
  </si>
  <si>
    <t>Matr. 4024021 (60,58 KW)</t>
  </si>
  <si>
    <t>Matr. 960109 (1710,31 KW)</t>
  </si>
  <si>
    <t>170603</t>
  </si>
  <si>
    <t>123</t>
  </si>
  <si>
    <t>RIF 0435951/09</t>
  </si>
  <si>
    <t>99,105</t>
  </si>
  <si>
    <t>RIF 0124486/14</t>
  </si>
  <si>
    <t>RIF 0124487/14</t>
  </si>
  <si>
    <t>103,106</t>
  </si>
  <si>
    <t>FIR 43530/2014</t>
  </si>
  <si>
    <t>31 maggio di ogni anno</t>
  </si>
  <si>
    <t>ECO-ENERGY SPA, VIA E. MAJORANA 5, NOVENTA DI PIAVE (VE) COD. FISCALE 02941250272</t>
  </si>
  <si>
    <t xml:space="preserve">integrazione mezzi DF520PW... </t>
  </si>
  <si>
    <t>integrazione mezzi EA494MR…</t>
  </si>
  <si>
    <t>53 +- 8,9</t>
  </si>
  <si>
    <t>6,82 +- 0,14</t>
  </si>
  <si>
    <t>6,3 +- 3,4</t>
  </si>
  <si>
    <t>integrazione mezzi DF900PW…</t>
  </si>
  <si>
    <t>integrazione mezzi EA766MR…</t>
  </si>
  <si>
    <t xml:space="preserve">Matr. 23488630968 (95,3 KW) - RIELLO </t>
  </si>
  <si>
    <t>67,76,77</t>
  </si>
  <si>
    <t>RIF 9491/2011</t>
  </si>
  <si>
    <t>80,81,83</t>
  </si>
  <si>
    <t>RIF 9558/2011</t>
  </si>
  <si>
    <t>20,55,74,85</t>
  </si>
  <si>
    <t>AA 85139/11</t>
  </si>
  <si>
    <t>75,84</t>
  </si>
  <si>
    <t>AA 85140/11</t>
  </si>
  <si>
    <t>271,275,280,282</t>
  </si>
  <si>
    <t>AA 004032/15</t>
  </si>
  <si>
    <t>Matr. 22389 (31 KW) - ACCORRONI</t>
  </si>
  <si>
    <t>Sigla su registro manutenzione</t>
  </si>
  <si>
    <t>117,119,124,129,130</t>
  </si>
  <si>
    <t>AA 003701/10</t>
  </si>
  <si>
    <t>136</t>
  </si>
  <si>
    <t>AA 003949/10</t>
  </si>
  <si>
    <t>92,118,121,126,128,131,135,139</t>
  </si>
  <si>
    <t>RIF 0436160/09</t>
  </si>
  <si>
    <t>125,140,142</t>
  </si>
  <si>
    <t>RIF 008028/2010</t>
  </si>
  <si>
    <t>133,134,138,144,146</t>
  </si>
  <si>
    <t>AA 004410/10</t>
  </si>
  <si>
    <t>scarico rinfusa cella 29</t>
  </si>
  <si>
    <t>149,154,157</t>
  </si>
  <si>
    <t>RIF 009182/2010</t>
  </si>
  <si>
    <t>148,151,153,160</t>
  </si>
  <si>
    <t>AA 004961/10</t>
  </si>
  <si>
    <t>150,155,158,165</t>
  </si>
  <si>
    <t>RIF 009379/2010</t>
  </si>
  <si>
    <t>166,170</t>
  </si>
  <si>
    <t>RIF 009776/2010</t>
  </si>
  <si>
    <t>145,152,156,159,163,169,171,173</t>
  </si>
  <si>
    <t>RIF 0436552/09</t>
  </si>
  <si>
    <t>164,168,174,176</t>
  </si>
  <si>
    <t>AA 005391/10</t>
  </si>
  <si>
    <t>AGROFERT SRL, LOC. CA' MAGRE, ISOLA DELLA SCALA - 37063 (VR), COD. FISCALE 01599790233</t>
  </si>
  <si>
    <t>CER RIFIUTO</t>
  </si>
  <si>
    <t>DATA CONTRATTO</t>
  </si>
  <si>
    <t>SCADENZA CONTRATTO</t>
  </si>
  <si>
    <t>NOTE CONTRATTO</t>
  </si>
  <si>
    <t>&lt;0,127</t>
  </si>
  <si>
    <t>&lt;0,252</t>
  </si>
  <si>
    <t>&lt;0,0967</t>
  </si>
  <si>
    <t>&lt;0,162</t>
  </si>
  <si>
    <t>FORNITORE SERVIZIO</t>
  </si>
  <si>
    <t>180,182</t>
  </si>
  <si>
    <t>RIF 010317/2010</t>
  </si>
  <si>
    <t>178,181,183</t>
  </si>
  <si>
    <t>AA 005645/10</t>
  </si>
  <si>
    <t>179,186</t>
  </si>
  <si>
    <t>RFK 595817'04</t>
  </si>
  <si>
    <t>RIF 011000/2010</t>
  </si>
  <si>
    <t>RFK 595821'04</t>
  </si>
  <si>
    <r>
      <t>150101</t>
    </r>
    <r>
      <rPr>
        <sz val="10"/>
        <rFont val="Arial"/>
        <family val="2"/>
      </rPr>
      <t xml:space="preserve"> (imballaggi in carta e cartone)</t>
    </r>
  </si>
  <si>
    <t>224,234,235,237</t>
  </si>
  <si>
    <t>76,239</t>
  </si>
  <si>
    <t>AA 001087/14</t>
  </si>
  <si>
    <t>72,131,181,210,236</t>
  </si>
  <si>
    <t>AA 001088/14</t>
  </si>
  <si>
    <t>AA 001086/14</t>
  </si>
  <si>
    <t xml:space="preserve">STIMA (IN LITRI) DEL CONTENUTO ACIDO IN BASE LA CAPACITA' DELLA BATTERIA </t>
  </si>
  <si>
    <r>
      <t>170405</t>
    </r>
    <r>
      <rPr>
        <sz val="10"/>
        <rFont val="Arial"/>
        <family val="2"/>
      </rPr>
      <t xml:space="preserve"> (ferro e acciaio)</t>
    </r>
  </si>
  <si>
    <r>
      <t>080416</t>
    </r>
    <r>
      <rPr>
        <sz val="10"/>
        <rFont val="Arial"/>
        <family val="2"/>
      </rPr>
      <t xml:space="preserve"> (rifiuti liquidi acquosi contenenti adesivi e sigillanti..)</t>
    </r>
  </si>
  <si>
    <t>CONTRATTI IN ESSERE</t>
  </si>
  <si>
    <t>190,192</t>
  </si>
  <si>
    <t>AA 006100/10</t>
  </si>
  <si>
    <t>191,194,196</t>
  </si>
  <si>
    <t>RIF 0436960/09</t>
  </si>
  <si>
    <t>200,203</t>
  </si>
  <si>
    <t>RIF 011784/2010</t>
  </si>
  <si>
    <t>195,197,198,201,202,205</t>
  </si>
  <si>
    <t>AA 006626/10</t>
  </si>
  <si>
    <t>Cella 29 - F508</t>
  </si>
  <si>
    <t>Cella 30 - F509</t>
  </si>
  <si>
    <t>Cella 31 - F510</t>
  </si>
  <si>
    <t>Cella 32 - F511</t>
  </si>
  <si>
    <t>208,210,212,213</t>
  </si>
  <si>
    <t>AA 006874/10</t>
  </si>
  <si>
    <t>209,222</t>
  </si>
  <si>
    <t>RIF 012792/2010</t>
  </si>
  <si>
    <t>173,194,197,207,211</t>
  </si>
  <si>
    <t>AA 46203/11</t>
  </si>
  <si>
    <t>253,266,269,271</t>
  </si>
  <si>
    <t>RIF 8647/2011</t>
  </si>
  <si>
    <t>217,221,227,229,233,264,267,270,273</t>
  </si>
  <si>
    <t>RIF 649353/10</t>
  </si>
  <si>
    <t>216,218,220,223,226</t>
  </si>
  <si>
    <t>AA 52387/10</t>
  </si>
  <si>
    <t>207,211,215,217,219,225,232,241,252</t>
  </si>
  <si>
    <t>RIF 0350779/10</t>
  </si>
  <si>
    <t>235,244,253</t>
  </si>
  <si>
    <t>RIF 0350790/10</t>
  </si>
  <si>
    <t>230,243</t>
  </si>
  <si>
    <t>RIF 0350791/10</t>
  </si>
  <si>
    <t>237,248</t>
  </si>
  <si>
    <t>RIF 0350792/10</t>
  </si>
  <si>
    <t>236,245,250</t>
  </si>
  <si>
    <t>RIF 0350793/10</t>
  </si>
  <si>
    <t>239,249</t>
  </si>
  <si>
    <t>RIF 0350794/10</t>
  </si>
  <si>
    <t>260</t>
  </si>
  <si>
    <t>RIF 0350795/10</t>
  </si>
  <si>
    <t>231</t>
  </si>
  <si>
    <t>RIF 0350796/10</t>
  </si>
  <si>
    <t>229,233,240,242,246,251</t>
  </si>
  <si>
    <t>321</t>
  </si>
  <si>
    <t>RIF 0126255/15</t>
  </si>
  <si>
    <t>173,188,196,228,255,286,311,320,325</t>
  </si>
  <si>
    <t>RIF 0126256/15</t>
  </si>
  <si>
    <t>309,330</t>
  </si>
  <si>
    <t>RIF 0126257/15</t>
  </si>
  <si>
    <t>308,331</t>
  </si>
  <si>
    <t>RIF 0126258/15</t>
  </si>
  <si>
    <t>329</t>
  </si>
  <si>
    <t>RIF 0126259/15</t>
  </si>
  <si>
    <t>159,160</t>
  </si>
  <si>
    <t>AA 005984/15</t>
  </si>
  <si>
    <t>161</t>
  </si>
  <si>
    <t>PRW 872133'15</t>
  </si>
  <si>
    <t>24,51,79,113,141,148</t>
  </si>
  <si>
    <t>RIF 0494247/15</t>
  </si>
  <si>
    <t>118,149</t>
  </si>
  <si>
    <t>RIF 0494248/15</t>
  </si>
  <si>
    <t>7,60 +- 0,67</t>
  </si>
  <si>
    <t>intervento</t>
  </si>
  <si>
    <t>Verifica corretta compilazione libretto</t>
  </si>
  <si>
    <r>
      <t xml:space="preserve">VERIFICA ASSOGGETTABILITA' DICHIARAZIONE AD </t>
    </r>
    <r>
      <rPr>
        <b/>
        <sz val="10"/>
        <rFont val="Arial"/>
        <family val="2"/>
      </rPr>
      <t>ISPRA</t>
    </r>
  </si>
  <si>
    <t>104,114,134,136</t>
  </si>
  <si>
    <t>AA 008800/16</t>
  </si>
  <si>
    <t>119,150</t>
  </si>
  <si>
    <t>RIF 0494249/15</t>
  </si>
  <si>
    <t>116,151</t>
  </si>
  <si>
    <t>RIF 0494250/15</t>
  </si>
  <si>
    <t>157</t>
  </si>
  <si>
    <t>RIF 0494251/15</t>
  </si>
  <si>
    <t>53,111,140</t>
  </si>
  <si>
    <t>RIF 0494252/15</t>
  </si>
  <si>
    <t>55,80,112,171</t>
  </si>
  <si>
    <t>PRW 751358/13</t>
  </si>
  <si>
    <t>242,299,328</t>
  </si>
  <si>
    <t>RIF 0126260/15</t>
  </si>
  <si>
    <t>307,327</t>
  </si>
  <si>
    <t>RIF 0126261/15</t>
  </si>
  <si>
    <t>229,256,287,312</t>
  </si>
  <si>
    <t>RIF 0126262/15</t>
  </si>
  <si>
    <t>322,333,342</t>
  </si>
  <si>
    <t>FIR 44367/2014</t>
  </si>
  <si>
    <t>315,324,332,343</t>
  </si>
  <si>
    <t>AA 004553/15</t>
  </si>
  <si>
    <t>76,110,117,136,139,142,161,191,277,285,344</t>
  </si>
  <si>
    <t>AA 004554/15</t>
  </si>
  <si>
    <t>AA 52970/10</t>
  </si>
  <si>
    <t>234,247</t>
  </si>
  <si>
    <t>RIF 013780/2010</t>
  </si>
  <si>
    <t>264,267,269</t>
  </si>
  <si>
    <t>RIF 014108/2010</t>
  </si>
  <si>
    <t>REGIONE VENETO unità GENIO CIVILE</t>
  </si>
  <si>
    <t>592426 (pratica pozzo D/3113)</t>
  </si>
  <si>
    <t>Disciplinare per derivazione d'acqua dalla falda sotterranea per uso industriale</t>
  </si>
  <si>
    <t>268,274</t>
  </si>
  <si>
    <t>RIF 014276/2010</t>
  </si>
  <si>
    <t>272</t>
  </si>
  <si>
    <t>FIR 24211/09</t>
  </si>
  <si>
    <t>221,228,273</t>
  </si>
  <si>
    <t>192</t>
  </si>
  <si>
    <t>RIF 9900/2011</t>
  </si>
  <si>
    <t>182,188,194</t>
  </si>
  <si>
    <t>RIF 9941/2011</t>
  </si>
  <si>
    <t>AA 51746/10</t>
  </si>
  <si>
    <t>265,266,271,275</t>
  </si>
  <si>
    <t>AA 53283/10</t>
  </si>
  <si>
    <t>Anno 2011</t>
  </si>
  <si>
    <t>Anno       2011</t>
  </si>
  <si>
    <t>RIF 0350978/10</t>
  </si>
  <si>
    <t>Rifiuti liquidi acquosi contenenti adesivi e sigillanti, diversi da 080415</t>
  </si>
  <si>
    <t>1,3,8,12,13</t>
  </si>
  <si>
    <t>AA 53635/10</t>
  </si>
  <si>
    <t>Note</t>
  </si>
  <si>
    <t>160,179</t>
  </si>
  <si>
    <t>RIF 0524172/12</t>
  </si>
  <si>
    <t>162,165,168,180</t>
  </si>
  <si>
    <t>RIF 011866/2012</t>
  </si>
  <si>
    <t>167,181,186,187</t>
  </si>
  <si>
    <t>AA 0072199/12</t>
  </si>
  <si>
    <t>184,188,191,193,196</t>
  </si>
  <si>
    <t>RIF 011943/2012</t>
  </si>
  <si>
    <t>Entro il 31 gennaio di ogni anno deve essere presentata all 'ARPAV di Belluno (Dipartimento Regionale per la Sicurezza del Territorio U.O. Rete Idrografica Regionale Via del Candel, 65 - 32100 Belluno) denuncia in apposito modulo di quanta acqua è stata prelevata dal pozzo.</t>
  </si>
  <si>
    <t>5,10,17</t>
  </si>
  <si>
    <t>RIF 014808/2010</t>
  </si>
  <si>
    <t>172</t>
  </si>
  <si>
    <t>RFK 595820'04</t>
  </si>
  <si>
    <t>15,25</t>
  </si>
  <si>
    <t>AA 84109/11</t>
  </si>
  <si>
    <t>19,22,24,27</t>
  </si>
  <si>
    <t>RIF 9218/2011</t>
  </si>
  <si>
    <t>29,30,33</t>
  </si>
  <si>
    <t>RIF 9266/2011</t>
  </si>
  <si>
    <t>27,0 +- 5,3</t>
  </si>
  <si>
    <t>7,51 +- 0,14</t>
  </si>
  <si>
    <t>171,187,191,198,201,203</t>
  </si>
  <si>
    <t>60,66,69,72</t>
  </si>
  <si>
    <t>FIR 15874/2016</t>
  </si>
  <si>
    <t>lubrificante macchine ICA</t>
  </si>
  <si>
    <t>detergente lavapezzi</t>
  </si>
  <si>
    <t>Officina</t>
  </si>
  <si>
    <t>RIF 8380/2011</t>
  </si>
  <si>
    <t>217,220,230,232,238,244,250,260,265</t>
  </si>
  <si>
    <t>RIF 0525120/12</t>
  </si>
  <si>
    <t>249,261,268</t>
  </si>
  <si>
    <t>AA 0073275/12</t>
  </si>
  <si>
    <t>259,264,267,269</t>
  </si>
  <si>
    <t>RIF 012257/2012</t>
  </si>
  <si>
    <t>RI 1644/13</t>
  </si>
  <si>
    <t>51,147,224,272,274</t>
  </si>
  <si>
    <t>178,205,254,262,273,278</t>
  </si>
  <si>
    <t>RFX 160278/11</t>
  </si>
  <si>
    <t>177,204,281</t>
  </si>
  <si>
    <t>RIF 0525289/12</t>
  </si>
  <si>
    <t>171,201,223,251,282</t>
  </si>
  <si>
    <t>RIF 0525290/12</t>
  </si>
  <si>
    <t>173,202,225,252</t>
  </si>
  <si>
    <t>RIF 0525291/12</t>
  </si>
  <si>
    <t>174,283</t>
  </si>
  <si>
    <t>RIF 0525292/12</t>
  </si>
  <si>
    <t>175,284</t>
  </si>
  <si>
    <t>RIF 0525293/12</t>
  </si>
  <si>
    <t>176,203,226,253</t>
  </si>
  <si>
    <t>RIF 0525294/12</t>
  </si>
  <si>
    <t>285</t>
  </si>
  <si>
    <t>RIF 0525295/12</t>
  </si>
  <si>
    <t>194,227,286</t>
  </si>
  <si>
    <t>RIF 0525296/12</t>
  </si>
  <si>
    <t>287</t>
  </si>
  <si>
    <t>RIF 0525297/12</t>
  </si>
  <si>
    <t>94,96,111,146,163,246,258,263,277,288,299</t>
  </si>
  <si>
    <t>AA 0073421/13</t>
  </si>
  <si>
    <t>276,279,298,300</t>
  </si>
  <si>
    <t>RIF 012306/2012</t>
  </si>
  <si>
    <t>117,251</t>
  </si>
  <si>
    <t>RIF 0000343/16</t>
  </si>
  <si>
    <t>262</t>
  </si>
  <si>
    <t>RI 2584/16</t>
  </si>
  <si>
    <t>260,265,267,268</t>
  </si>
  <si>
    <t>FIR 15380/2016</t>
  </si>
  <si>
    <t>178,253</t>
  </si>
  <si>
    <t>RIF 0495317/15</t>
  </si>
  <si>
    <t>TRANSECO S.R.L., VIA RONCHESANA 56/E, 37059 ZEVIO (VR) COD. FISCALE 02380030235</t>
  </si>
  <si>
    <t>LAMACART S.P.A., VIA FRANCIA 45 - 37069 VILLAFRANCA DI VERONA (VR) COD. FISCALE 00803800234</t>
  </si>
  <si>
    <t>16,19,22,25,27</t>
  </si>
  <si>
    <t>AA 54085/10</t>
  </si>
  <si>
    <t>2,4,9,14,20,24,26,29,34</t>
  </si>
  <si>
    <t>RFY 036121/10</t>
  </si>
  <si>
    <t>21,33,37</t>
  </si>
  <si>
    <t>185,190,192,199,209</t>
  </si>
  <si>
    <t>RIF 0524580/12</t>
  </si>
  <si>
    <t>206,208,212,214</t>
  </si>
  <si>
    <t>RIF 012012/2013</t>
  </si>
  <si>
    <t>195,207,211,213</t>
  </si>
  <si>
    <t>AA 0072557/12</t>
  </si>
  <si>
    <t>RIF 015904/2010</t>
  </si>
  <si>
    <t>32,36,40,41,42</t>
  </si>
  <si>
    <t>AA 54476/10</t>
  </si>
  <si>
    <t>45</t>
  </si>
  <si>
    <t>RFK 595818'04</t>
  </si>
  <si>
    <t>47,49,51,54,56</t>
  </si>
  <si>
    <t>AA 02703/11</t>
  </si>
  <si>
    <t>52,57</t>
  </si>
  <si>
    <t>RIF 017112/2010</t>
  </si>
  <si>
    <t>142,148,152,154</t>
  </si>
  <si>
    <t>AA 008975/16</t>
  </si>
  <si>
    <t>146,151,153,156</t>
  </si>
  <si>
    <t>XRIF 9862/16</t>
  </si>
  <si>
    <t>23,62,66</t>
  </si>
  <si>
    <t>RIF 017354/2010</t>
  </si>
  <si>
    <t>60,64,69,71</t>
  </si>
  <si>
    <t>AA 03038/11</t>
  </si>
  <si>
    <t>67,75,91</t>
  </si>
  <si>
    <t>AA 1176/11</t>
  </si>
  <si>
    <t>38,43,48,53,55,65,70,73,88,94</t>
  </si>
  <si>
    <t>RIF 0520904/10</t>
  </si>
  <si>
    <t>30,63,92</t>
  </si>
  <si>
    <t>RFK 595819'04</t>
  </si>
  <si>
    <t>76,90,97</t>
  </si>
  <si>
    <t>RIF 09945/2010</t>
  </si>
  <si>
    <t>GIUNONE PALLETS</t>
  </si>
  <si>
    <t>3678/10</t>
  </si>
  <si>
    <t>VE19156</t>
  </si>
  <si>
    <t>BONINSEGNA SRL, VIA ISOLO 24, 37050 OPPEANO (VR), COD. FISCALE 02829180237</t>
  </si>
  <si>
    <t>2612/16 (rinnovo 3678/10)</t>
  </si>
  <si>
    <t>170,181,183</t>
  </si>
  <si>
    <t>FIR 44995/2014</t>
  </si>
  <si>
    <t>189,191,194</t>
  </si>
  <si>
    <t>FIR 45069/2014</t>
  </si>
  <si>
    <t>Anno       2014</t>
  </si>
  <si>
    <t>92,3 +2</t>
  </si>
  <si>
    <t>94,2 + 2</t>
  </si>
  <si>
    <t>92,7 +2</t>
  </si>
  <si>
    <t>GMI + PROMOLOG     Anno 2013</t>
  </si>
  <si>
    <t>BONINSEGNA SRL</t>
  </si>
  <si>
    <t>VE 523 Cat. 2C</t>
  </si>
  <si>
    <t>VE 523 Cat. 4C</t>
  </si>
  <si>
    <t>62/11</t>
  </si>
  <si>
    <t>USVARDI SRL</t>
  </si>
  <si>
    <t>3898/10</t>
  </si>
  <si>
    <t>156,159,162,167,181,186,190,196,205,216,219</t>
  </si>
  <si>
    <t>RIF 0118579/12</t>
  </si>
  <si>
    <t>214,218,221</t>
  </si>
  <si>
    <t>RIF 010534/2012</t>
  </si>
  <si>
    <t>163,183,189,200,217,223,225</t>
  </si>
  <si>
    <t>AA 25469/12</t>
  </si>
  <si>
    <t>215,226,237</t>
  </si>
  <si>
    <t>AA 25573/12</t>
  </si>
  <si>
    <t>224,236,238,240</t>
  </si>
  <si>
    <t>RIF 010580/2012</t>
  </si>
  <si>
    <t>letture contatori 2015</t>
  </si>
  <si>
    <t>PMC 2015 (PROMOLOG)</t>
  </si>
  <si>
    <t>21,41,75,96,115,123,140</t>
  </si>
  <si>
    <t>RIF 0124690/14</t>
  </si>
  <si>
    <t>128</t>
  </si>
  <si>
    <t>RIF 0124691/14</t>
  </si>
  <si>
    <t>RIF 0124692/14</t>
  </si>
  <si>
    <t>43,127</t>
  </si>
  <si>
    <t>129</t>
  </si>
  <si>
    <t>RIF 0124693/14</t>
  </si>
  <si>
    <t>98,130</t>
  </si>
  <si>
    <t>RIF 0124694/14</t>
  </si>
  <si>
    <t>42,97,126</t>
  </si>
  <si>
    <t>RIF 0124695/14</t>
  </si>
  <si>
    <t>60</t>
  </si>
  <si>
    <t>RIF 0124696/14</t>
  </si>
  <si>
    <t>25,77,113,124,141</t>
  </si>
  <si>
    <t>RIF 0124697/14</t>
  </si>
  <si>
    <t>111,125,133,152</t>
  </si>
  <si>
    <t>AA 003064/14</t>
  </si>
  <si>
    <t xml:space="preserve">                                                                                                                                                                                                                                                                                                 </t>
  </si>
  <si>
    <t>103</t>
  </si>
  <si>
    <t>RIF 09978/2010</t>
  </si>
  <si>
    <t>100,108</t>
  </si>
  <si>
    <t>RIF 000914/11</t>
  </si>
  <si>
    <t>107,111</t>
  </si>
  <si>
    <t>AA 1446/11</t>
  </si>
  <si>
    <t>99,102,105,109,112,115</t>
  </si>
  <si>
    <t>C/2006 0005884</t>
  </si>
  <si>
    <t>234,274</t>
  </si>
  <si>
    <t>ADEMPIMENTI DI PROSSIMA ATTUAZIONE:</t>
  </si>
  <si>
    <t>RIF 0119088/12</t>
  </si>
  <si>
    <t>273,278,279,281,283</t>
  </si>
  <si>
    <t>RIF 010750/2012</t>
  </si>
  <si>
    <t>BOTTARI S.A.S. DI BOTTARI GIOVANNI &amp; C., VIA EDISON (Z.A.I.) 4/6 - 37136 VERONA (VR) COD. FISCALE 01741870230</t>
  </si>
  <si>
    <t>140603</t>
  </si>
  <si>
    <t>74,117</t>
  </si>
  <si>
    <t>RIF 0521086/10</t>
  </si>
  <si>
    <t>77,118</t>
  </si>
  <si>
    <t>RIF 0521087/10</t>
  </si>
  <si>
    <t>79</t>
  </si>
  <si>
    <t>RIF 0521092/10</t>
  </si>
  <si>
    <t>80,120</t>
  </si>
  <si>
    <t>RIF 0521093/10</t>
  </si>
  <si>
    <t>81</t>
  </si>
  <si>
    <t>304,308,317,319</t>
  </si>
  <si>
    <t>AA 47057/11</t>
  </si>
  <si>
    <t>RIF 0521094/10</t>
  </si>
  <si>
    <t>82,121</t>
  </si>
  <si>
    <t>PMC 2017 (PROMOLOG)</t>
  </si>
  <si>
    <t>letture contatori 2017</t>
  </si>
  <si>
    <t>1,4,6,9</t>
  </si>
  <si>
    <t>FIR 15664/2016</t>
  </si>
  <si>
    <t>3,7,13</t>
  </si>
  <si>
    <t>AA 007844/16</t>
  </si>
  <si>
    <t>RIF 0521095/10</t>
  </si>
  <si>
    <t>83,122</t>
  </si>
  <si>
    <t>RIF 0521096/10</t>
  </si>
  <si>
    <t>84</t>
  </si>
  <si>
    <t>RIF 0521097/10</t>
  </si>
  <si>
    <t>11,31,50,61,123</t>
  </si>
  <si>
    <t>RIF 0521098/10</t>
  </si>
  <si>
    <t>85,124</t>
  </si>
  <si>
    <t>PROVINCIA di VERONA Sezione AMBIENTE</t>
  </si>
  <si>
    <t>2437/11</t>
  </si>
  <si>
    <t>RIF 0521099/10</t>
  </si>
  <si>
    <t>86,125</t>
  </si>
  <si>
    <t>RIF 0521100/10</t>
  </si>
  <si>
    <t>87,126</t>
  </si>
  <si>
    <t>RIF 0521101/10</t>
  </si>
  <si>
    <t>127</t>
  </si>
  <si>
    <t>RIF 0521102/10</t>
  </si>
  <si>
    <t>Quantità prodotta (kg) da GRANDI MOLINI ITALIANI</t>
  </si>
  <si>
    <t>Quantità prodotta (kg) da PROMOLOG</t>
  </si>
  <si>
    <t>RIF 012455/2012</t>
  </si>
  <si>
    <t>2,5</t>
  </si>
  <si>
    <t>AA 0073873/13</t>
  </si>
  <si>
    <t>10,13</t>
  </si>
  <si>
    <t>AA 0073890/13</t>
  </si>
  <si>
    <t>9,21</t>
  </si>
  <si>
    <t>RIF 0387919/13</t>
  </si>
  <si>
    <t>3,8,11,15,20,22</t>
  </si>
  <si>
    <t>RIF 0387925/13</t>
  </si>
  <si>
    <t>12,27</t>
  </si>
  <si>
    <t>RIF 012496/2012</t>
  </si>
  <si>
    <t>14,19,23</t>
  </si>
  <si>
    <t>RIF 012497/2012</t>
  </si>
  <si>
    <t>16,32</t>
  </si>
  <si>
    <t>RIF 0388081/13</t>
  </si>
  <si>
    <t>RIF 0388082/13</t>
  </si>
  <si>
    <t>RIF 0388084/13</t>
  </si>
  <si>
    <t>RIF 0388085/13</t>
  </si>
  <si>
    <t>RIF 0388086/13</t>
  </si>
  <si>
    <t>37</t>
  </si>
  <si>
    <t>RIF 0388087/13</t>
  </si>
  <si>
    <t>38</t>
  </si>
  <si>
    <t>RIF 0388088/13</t>
  </si>
  <si>
    <t>RIF 0388089/13</t>
  </si>
  <si>
    <t>17,40</t>
  </si>
  <si>
    <t>RIF 0388090/13</t>
  </si>
  <si>
    <t>ECOLOGICA TREDI SRL, VIA PONZINA 1/D, 37045 LEGNAGO (VR) COD. FISCALE 02838880231</t>
  </si>
  <si>
    <t>A.I.A. n° 9</t>
  </si>
  <si>
    <t>AA 0074123/13</t>
  </si>
  <si>
    <t>24,55</t>
  </si>
  <si>
    <t>30,52,54</t>
  </si>
  <si>
    <t>AA 0074124/13</t>
  </si>
  <si>
    <t>31,41,51,53</t>
  </si>
  <si>
    <t>FIR 26577/2013</t>
  </si>
  <si>
    <t>INTEGRA SRL, VIA DELL'ECONOMIA 60, 36100 VICENZA (VI) COD. FISCALE 06613181004</t>
  </si>
  <si>
    <t>150202*,150110*(PLASTICI, METALLICI e di LABORATORIO) ,150111*,160506*,080318,200121*,070101*,170203</t>
  </si>
  <si>
    <t>altri solventi e miscele di solventi</t>
  </si>
  <si>
    <t>140603*</t>
  </si>
  <si>
    <t>D14</t>
  </si>
  <si>
    <t>ESEGUITO (da inviare per via telemativa collegandosi al sito www.mudtelematico.it)</t>
  </si>
  <si>
    <t xml:space="preserve">Dichiarazione E-PRTR (dati 2013) con riferimento al regolamento (CE) n. 166 del 2006 - Da quest'anno (commi 3 e 4) sono applicabili sanzioni amministrative pecuniarie per omissione e ritardi nelle dichiarzioni </t>
  </si>
  <si>
    <t>H350, H350(i), H351, H340, H341</t>
  </si>
  <si>
    <t>33 +- 6,1</t>
  </si>
  <si>
    <t>8,13 +- 0,14</t>
  </si>
  <si>
    <t>17,8 +- 3,8</t>
  </si>
  <si>
    <r>
      <t>Classe 2</t>
    </r>
    <r>
      <rPr>
        <b/>
        <sz val="9"/>
        <rFont val="Comic Sans MS"/>
        <family val="4"/>
      </rPr>
      <t xml:space="preserve"> (sostanze letali, sostanze pericolose per la fertilità o per il feto, sostanze tossiche per l'ambiente</t>
    </r>
  </si>
  <si>
    <r>
      <t>Classe 1</t>
    </r>
    <r>
      <rPr>
        <b/>
        <sz val="9"/>
        <rFont val="Comic Sans MS"/>
        <family val="4"/>
      </rPr>
      <t xml:space="preserve"> (sostanze cancerogene e/o mutagene accertate o sospette) </t>
    </r>
  </si>
  <si>
    <t>H300, H304, H310, H330, H360(d), H360(f), H361(de), H361(f), H361(fd), H400, H410, H411, R54, R55, R56, R57</t>
  </si>
  <si>
    <t>H301, H311, H331, H370, H371, H372</t>
  </si>
  <si>
    <r>
      <t>Classe 3</t>
    </r>
    <r>
      <rPr>
        <b/>
        <sz val="9"/>
        <rFont val="Comic Sans MS"/>
        <family val="4"/>
      </rPr>
      <t xml:space="preserve"> (sostanze tossiche per l'uomo)</t>
    </r>
  </si>
  <si>
    <r>
      <t>Classe 4</t>
    </r>
    <r>
      <rPr>
        <b/>
        <sz val="9"/>
        <rFont val="Comic Sans MS"/>
        <family val="4"/>
      </rPr>
      <t xml:space="preserve"> (sostanze pericolose per l'uomo e/o per l'ambiente)</t>
    </r>
  </si>
  <si>
    <t>H302, H312, H332, H412, H413, R58</t>
  </si>
  <si>
    <t>Indicazioni di pericolo per relazione di riferimento (secondo regolamento (CE) n. 1272/2008)</t>
  </si>
  <si>
    <t>Relazione di riferimento (D.M. 0000272 del 13/11/2014)</t>
  </si>
  <si>
    <t>ARPAV e Provincia</t>
  </si>
  <si>
    <r>
      <t xml:space="preserve">Soglia: </t>
    </r>
    <r>
      <rPr>
        <b/>
        <sz val="9"/>
        <color indexed="10"/>
        <rFont val="Comic Sans MS"/>
        <family val="4"/>
      </rPr>
      <t>&gt;= 10</t>
    </r>
    <r>
      <rPr>
        <b/>
        <sz val="9"/>
        <rFont val="Comic Sans MS"/>
        <family val="4"/>
      </rPr>
      <t xml:space="preserve"> Kg/anno o dm</t>
    </r>
    <r>
      <rPr>
        <b/>
        <vertAlign val="superscript"/>
        <sz val="9"/>
        <rFont val="Comic Sans MS"/>
        <family val="4"/>
      </rPr>
      <t>3</t>
    </r>
    <r>
      <rPr>
        <b/>
        <sz val="9"/>
        <rFont val="Comic Sans MS"/>
        <family val="4"/>
      </rPr>
      <t>/anno</t>
    </r>
  </si>
  <si>
    <r>
      <t xml:space="preserve">Soglia: </t>
    </r>
    <r>
      <rPr>
        <b/>
        <sz val="9"/>
        <color indexed="10"/>
        <rFont val="Comic Sans MS"/>
        <family val="4"/>
      </rPr>
      <t>&gt;= 100</t>
    </r>
    <r>
      <rPr>
        <b/>
        <sz val="9"/>
        <rFont val="Comic Sans MS"/>
        <family val="4"/>
      </rPr>
      <t xml:space="preserve"> Kg/anno o dm</t>
    </r>
    <r>
      <rPr>
        <b/>
        <vertAlign val="superscript"/>
        <sz val="9"/>
        <rFont val="Comic Sans MS"/>
        <family val="4"/>
      </rPr>
      <t>3</t>
    </r>
    <r>
      <rPr>
        <b/>
        <sz val="9"/>
        <rFont val="Comic Sans MS"/>
        <family val="4"/>
      </rPr>
      <t>/anno</t>
    </r>
  </si>
  <si>
    <r>
      <t xml:space="preserve">Soglia: </t>
    </r>
    <r>
      <rPr>
        <b/>
        <sz val="9"/>
        <color indexed="10"/>
        <rFont val="Comic Sans MS"/>
        <family val="4"/>
      </rPr>
      <t>&gt;= 1.000</t>
    </r>
    <r>
      <rPr>
        <b/>
        <sz val="9"/>
        <rFont val="Comic Sans MS"/>
        <family val="4"/>
      </rPr>
      <t xml:space="preserve"> Kg/anno o dm</t>
    </r>
    <r>
      <rPr>
        <b/>
        <vertAlign val="superscript"/>
        <sz val="9"/>
        <rFont val="Comic Sans MS"/>
        <family val="4"/>
      </rPr>
      <t>3</t>
    </r>
    <r>
      <rPr>
        <b/>
        <sz val="9"/>
        <rFont val="Comic Sans MS"/>
        <family val="4"/>
      </rPr>
      <t>/anno</t>
    </r>
  </si>
  <si>
    <r>
      <t xml:space="preserve">Soglia: </t>
    </r>
    <r>
      <rPr>
        <b/>
        <sz val="9"/>
        <color indexed="10"/>
        <rFont val="Comic Sans MS"/>
        <family val="4"/>
      </rPr>
      <t>&gt;= 10.000</t>
    </r>
    <r>
      <rPr>
        <b/>
        <sz val="9"/>
        <rFont val="Comic Sans MS"/>
        <family val="4"/>
      </rPr>
      <t xml:space="preserve"> Kg/anno o dm</t>
    </r>
    <r>
      <rPr>
        <b/>
        <vertAlign val="superscript"/>
        <sz val="9"/>
        <rFont val="Comic Sans MS"/>
        <family val="4"/>
      </rPr>
      <t>3</t>
    </r>
    <r>
      <rPr>
        <b/>
        <sz val="9"/>
        <rFont val="Comic Sans MS"/>
        <family val="4"/>
      </rPr>
      <t>/anno</t>
    </r>
  </si>
  <si>
    <t>H304, H411</t>
  </si>
  <si>
    <r>
      <t>NON APPLICABILE</t>
    </r>
    <r>
      <rPr>
        <sz val="10"/>
        <rFont val="Comic Sans MS"/>
        <family val="4"/>
      </rPr>
      <t xml:space="preserve"> in quanto: le emissioni in aria di polveri sono &lt;50 t/a, la produzione di rifiuti pericolosi è &lt;2 t/a e la produzione di rifiuti non pericolosi è &lt; 2000 t/a</t>
    </r>
  </si>
  <si>
    <t>n.a.</t>
  </si>
  <si>
    <t>IMMOBILTRANS</t>
  </si>
  <si>
    <t>CARTOTECNICA POSTUMIA</t>
  </si>
  <si>
    <t>BECHEM - Berulub GD 50 H1 spray</t>
  </si>
  <si>
    <t>lubrificante /antiruggine</t>
  </si>
  <si>
    <t>lubrificante / distaccante</t>
  </si>
  <si>
    <t>115,159,163,168,170</t>
  </si>
  <si>
    <t>AA 0009231/16</t>
  </si>
  <si>
    <t>160,164,166,171</t>
  </si>
  <si>
    <t>XRIF 11176/16</t>
  </si>
  <si>
    <t xml:space="preserve">SKF Grasso LGWA2 </t>
  </si>
  <si>
    <t>TG CAR</t>
  </si>
  <si>
    <t>ANSPED</t>
  </si>
  <si>
    <t>SSV</t>
  </si>
  <si>
    <t>ESPERIA</t>
  </si>
  <si>
    <t>BELLINAZZO COSTRUZIONI</t>
  </si>
  <si>
    <t>DA.TA. VISION</t>
  </si>
  <si>
    <t>NUOVA TERMOTECNICA</t>
  </si>
  <si>
    <t>AUTOTRASPORTI F. &amp; M. NALETTO</t>
  </si>
  <si>
    <t>FIORINI IMBALLAGGI</t>
  </si>
  <si>
    <t>restituzione questionario</t>
  </si>
  <si>
    <t>TRIVENETA DISINFESTAZIONI</t>
  </si>
  <si>
    <t>Fornitori, appaltatori e subappaltatori</t>
  </si>
  <si>
    <t>Aziende di trasporto materie prime                e/o prodotti finiti</t>
  </si>
  <si>
    <t>354,</t>
  </si>
  <si>
    <t>RIF 0123190/14</t>
  </si>
  <si>
    <t>336,352</t>
  </si>
  <si>
    <t>RIF 0123191/14</t>
  </si>
  <si>
    <t>146,168,185,211,243,270,292,312,343,359</t>
  </si>
  <si>
    <t>RIF 0123192/14</t>
  </si>
  <si>
    <t>355,</t>
  </si>
  <si>
    <t>RIF 0123193/14</t>
  </si>
  <si>
    <t>153,228,280,357</t>
  </si>
  <si>
    <t>RIF 0123194/14</t>
  </si>
  <si>
    <t>152,227,317,356</t>
  </si>
  <si>
    <t>RIF 0123195/14</t>
  </si>
  <si>
    <t>154,318,353</t>
  </si>
  <si>
    <t>RIF 0123196/14</t>
  </si>
  <si>
    <t>177,193,226,279,316,351</t>
  </si>
  <si>
    <t>RIF 0123197/14</t>
  </si>
  <si>
    <t>339,361</t>
  </si>
  <si>
    <t>RIF 0123198/14</t>
  </si>
  <si>
    <t>151,213,305,344,360</t>
  </si>
  <si>
    <t>RIF 0123199/14</t>
  </si>
  <si>
    <t>358</t>
  </si>
  <si>
    <t>RIF 0123200/14</t>
  </si>
  <si>
    <t>278,298,320,363</t>
  </si>
  <si>
    <t>AA 002108/14</t>
  </si>
  <si>
    <t>333,341,348,362,365</t>
  </si>
  <si>
    <t>AA 002109/14</t>
  </si>
  <si>
    <t>VENETA RECUPERI AMBIENTE SRL, VIA MOLINARA 7, 37060, SONA (VR) , COD. FISCALE 02290420229</t>
  </si>
  <si>
    <t xml:space="preserve">COMUNICAZIONE DEL 09/06/2014: RISPETTO ASPETTI AMBIENTALI INDIRETTI E RICHIESTA COMPILAZIONE QUESTIONARIO DEDICATO </t>
  </si>
  <si>
    <t>SMI</t>
  </si>
  <si>
    <t>142,144,147,148</t>
  </si>
  <si>
    <t>RIF 8079/2011</t>
  </si>
  <si>
    <t>143,145,152,153</t>
  </si>
  <si>
    <t>AA 1738/11</t>
  </si>
  <si>
    <t>146,155,159</t>
  </si>
  <si>
    <t>AA 1769/11</t>
  </si>
  <si>
    <t>12,15,17,21</t>
  </si>
  <si>
    <t>FIR 15713/2016</t>
  </si>
  <si>
    <t>2,5,8,11,16,18,24,26,29,30</t>
  </si>
  <si>
    <t>RIF 0254667/16</t>
  </si>
  <si>
    <t>78,89,119,158</t>
  </si>
  <si>
    <t>AA 1768/11</t>
  </si>
  <si>
    <t>FOMET S.P.A., VIA LARGA 25, 37050 SAN PIETRO DI MORUBIO (VR) COD.FISCALE 00236940235</t>
  </si>
  <si>
    <t>SISTRI</t>
  </si>
  <si>
    <t>Diagnosi energetica (Dlgs 102 del 20/07/14)</t>
  </si>
  <si>
    <t>18 +- 4,3</t>
  </si>
  <si>
    <t>6,32 +- 0,14</t>
  </si>
  <si>
    <t>9,0 +- 3,4</t>
  </si>
  <si>
    <t>28,6 +- 4,6</t>
  </si>
  <si>
    <t>Tonnellate CO2 equivalente</t>
  </si>
  <si>
    <t>8,35</t>
  </si>
  <si>
    <t>&gt;= 5 tonnellate CO2</t>
  </si>
  <si>
    <t>Toso Marzia</t>
  </si>
  <si>
    <t xml:space="preserve">concessione scarico acque meteoriche </t>
  </si>
  <si>
    <t>PRIVINCIA di VERONA                        U.O. Tutela delle acque e del suolo</t>
  </si>
  <si>
    <t>Prot. N. 0111281</t>
  </si>
  <si>
    <t>Data entro cui ci si deve            attivare per il rinnovo</t>
  </si>
  <si>
    <r>
      <t xml:space="preserve">Energia prod.     da imp. n° </t>
    </r>
    <r>
      <rPr>
        <b/>
        <sz val="10"/>
        <color indexed="57"/>
        <rFont val="Comic Sans MS"/>
        <family val="4"/>
      </rPr>
      <t>1</t>
    </r>
  </si>
  <si>
    <r>
      <t xml:space="preserve">Energia prod.     da imp. n° </t>
    </r>
    <r>
      <rPr>
        <b/>
        <sz val="10"/>
        <color indexed="57"/>
        <rFont val="Comic Sans MS"/>
        <family val="4"/>
      </rPr>
      <t>2</t>
    </r>
  </si>
  <si>
    <t>dismessi in data 04/04/2011</t>
  </si>
  <si>
    <t>Anno 2017</t>
  </si>
  <si>
    <t>Anno       2017</t>
  </si>
  <si>
    <t>Tot.2016</t>
  </si>
  <si>
    <t>RAC25YH6 matr. 024862 (est.) + RAS25FH6 matr. 018352 (int.)</t>
  </si>
  <si>
    <t>ver. iniz. 04/04/11</t>
  </si>
  <si>
    <t>sala quadri inverter fotovoltaico (imp. n° 1)</t>
  </si>
  <si>
    <t>sala quadri inverter fotovoltaico (imp. n° 2)</t>
  </si>
  <si>
    <t>11/14</t>
  </si>
  <si>
    <t>10/13</t>
  </si>
  <si>
    <t>SI (dal 20/05/10)</t>
  </si>
  <si>
    <t>RAS-6HRNM1E matr. 4HE88482 (est.) + RPC-6.0FSN2E matr. 4HE81889 (int.)</t>
  </si>
  <si>
    <t>ver. iniz. 28/04/11</t>
  </si>
  <si>
    <t>265,277,278</t>
  </si>
  <si>
    <t>AA 46375/11</t>
  </si>
  <si>
    <t>276,283</t>
  </si>
  <si>
    <t>RIF 649492/10</t>
  </si>
  <si>
    <t>275,280,282,286</t>
  </si>
  <si>
    <t>RIF 8701/2011</t>
  </si>
  <si>
    <t>verifica recipienti a pressione sala compressori</t>
  </si>
  <si>
    <t>Simulazione di emergenza ambientale e controlli di conformità armadi ambientali</t>
  </si>
  <si>
    <r>
      <t>150106</t>
    </r>
    <r>
      <rPr>
        <sz val="10"/>
        <rFont val="Arial"/>
        <family val="2"/>
      </rPr>
      <t xml:space="preserve"> (imballaggi in materiali misti)</t>
    </r>
  </si>
  <si>
    <r>
      <t>150203</t>
    </r>
    <r>
      <rPr>
        <sz val="10"/>
        <rFont val="Arial"/>
        <family val="2"/>
      </rPr>
      <t xml:space="preserve"> (assorbenti….filtri a manica)</t>
    </r>
  </si>
  <si>
    <t>070101*</t>
  </si>
  <si>
    <t>Soluzioni acquose di lavaggio ed acque madri</t>
  </si>
  <si>
    <r>
      <t>020304</t>
    </r>
    <r>
      <rPr>
        <sz val="10"/>
        <rFont val="Arial"/>
        <family val="2"/>
      </rPr>
      <t xml:space="preserve"> (scarti inutilizzabili…..sassi pulitura...)</t>
    </r>
  </si>
  <si>
    <r>
      <t>020304</t>
    </r>
    <r>
      <rPr>
        <sz val="10"/>
        <rFont val="Arial"/>
        <family val="2"/>
      </rPr>
      <t xml:space="preserve"> (scarti inutilizzabili…polvere di grano ...)</t>
    </r>
  </si>
  <si>
    <t>Tot.2013</t>
  </si>
  <si>
    <t>190906, 130507</t>
  </si>
  <si>
    <t>MARCA ACCUMULATORE</t>
  </si>
  <si>
    <t>MODELLO ACCUMULATORE          (SE RIPORTATO)</t>
  </si>
  <si>
    <t>MATRICOLA ACCUMULATORE</t>
  </si>
  <si>
    <t>TIPOLOGIA CONTENUTO (SOLUZIONE ACIDA / GEL)</t>
  </si>
  <si>
    <t>070101</t>
  </si>
  <si>
    <t xml:space="preserve">QUANTITATIVO  IN LITRI DELLA SOLUZ. ACIDA/GEL </t>
  </si>
  <si>
    <t>VOLT</t>
  </si>
  <si>
    <t>CAPACITA' (Ah)</t>
  </si>
  <si>
    <t xml:space="preserve">DOW CORNING -MOLYKOTE(R) G-4500 FM </t>
  </si>
  <si>
    <t>grasso alimentare bianco</t>
  </si>
  <si>
    <t xml:space="preserve">Dichiarazione F-Gas 2016 </t>
  </si>
  <si>
    <r>
      <t xml:space="preserve">Rifiuti destinati a recupero (kg) </t>
    </r>
    <r>
      <rPr>
        <b/>
        <sz val="9"/>
        <rFont val="Comic Sans MS"/>
        <family val="4"/>
      </rPr>
      <t>escludendo il CER 15 01 03 "Imballaggi in legno"</t>
    </r>
  </si>
  <si>
    <r>
      <t xml:space="preserve">Rifiuti destinati a recupero (%) </t>
    </r>
    <r>
      <rPr>
        <b/>
        <sz val="9"/>
        <rFont val="Comic Sans MS"/>
        <family val="4"/>
      </rPr>
      <t>escludendo il CER 15 01 03 "Imballaggi in legno"</t>
    </r>
  </si>
  <si>
    <t>337,345,346,347,349</t>
  </si>
  <si>
    <t>FIR 28151/2013</t>
  </si>
  <si>
    <r>
      <t xml:space="preserve">Totale rifiuti prodotti (Kg) </t>
    </r>
    <r>
      <rPr>
        <b/>
        <sz val="9"/>
        <rFont val="Comic Sans MS"/>
        <family val="4"/>
      </rPr>
      <t>escludendo il CER 15 01 03 "Imballaggi in legno"</t>
    </r>
  </si>
  <si>
    <r>
      <t xml:space="preserve">Rifiuti destinati a smaltimento (%) </t>
    </r>
    <r>
      <rPr>
        <b/>
        <sz val="9"/>
        <rFont val="Comic Sans MS"/>
        <family val="4"/>
      </rPr>
      <t>escludendo il CER 15 01 03 "imballaggi in legno"</t>
    </r>
  </si>
  <si>
    <t>TIPO APPARECCHIATURA IN CUI VIENE UTILIZZATO L'ACCUMULATORE                                        (es.carrello elevatore, AGV,..ecc.ecc.)</t>
  </si>
  <si>
    <t>UBICAZIONE APPARECCHIATURA</t>
  </si>
  <si>
    <t>MODELLO APPARECCHIATURA IN CUI         VIENE UTILIZZATO L'ACCUMULATORE</t>
  </si>
  <si>
    <t>2979/15</t>
  </si>
  <si>
    <r>
      <t>Autorizzazione Integrata Ambientale (</t>
    </r>
    <r>
      <rPr>
        <b/>
        <sz val="10"/>
        <rFont val="Comic Sans MS"/>
        <family val="4"/>
      </rPr>
      <t>GMI SPA</t>
    </r>
    <r>
      <rPr>
        <sz val="10"/>
        <rFont val="Comic Sans MS"/>
        <family val="4"/>
      </rPr>
      <t>)</t>
    </r>
  </si>
  <si>
    <r>
      <t>Autorizzazione Integrata Ambientale (</t>
    </r>
    <r>
      <rPr>
        <b/>
        <sz val="10"/>
        <rFont val="Comic Sans MS"/>
        <family val="4"/>
      </rPr>
      <t>PROMOLOG SRL</t>
    </r>
    <r>
      <rPr>
        <sz val="10"/>
        <rFont val="Comic Sans MS"/>
        <family val="4"/>
      </rPr>
      <t>)</t>
    </r>
  </si>
  <si>
    <t>Comunicazione del PMC ad ARPAV, Provincia e Comune entro il 30/04 di ogni anno</t>
  </si>
  <si>
    <t>ACQUE POLESINE SPA</t>
  </si>
  <si>
    <t>PRW 751357/13</t>
  </si>
  <si>
    <t>POLESINE ACQUE SPA, VIA DA GAROFOLO 11 (RO) - IMPIANTO DI BADIA POLESINE (RO) SITO IN VIA CAMIGNOLA VECCHIA, COD. FISCALE 01063770299</t>
  </si>
  <si>
    <t>2,5,8</t>
  </si>
  <si>
    <t>FIR 28296/2013</t>
  </si>
  <si>
    <t>MATRICOLA DELL'APPARECCHIATURA</t>
  </si>
  <si>
    <t>EXIDE</t>
  </si>
  <si>
    <t>ACIDO SOLFORICO</t>
  </si>
  <si>
    <t>CARRELLO ELEVATORE DIESEL</t>
  </si>
  <si>
    <t>VARIA</t>
  </si>
  <si>
    <t>MITSUBISHI FD30N</t>
  </si>
  <si>
    <t>EFI4E - 00465</t>
  </si>
  <si>
    <t>TITAN POWER</t>
  </si>
  <si>
    <t>EFI4E - 00860</t>
  </si>
  <si>
    <t>FIAMM</t>
  </si>
  <si>
    <t>CARRELLO ELEVATORE ELETTRICO</t>
  </si>
  <si>
    <t>MAGAZZINO "BARONI"</t>
  </si>
  <si>
    <t>101,104,113,141,150,154,160,165</t>
  </si>
  <si>
    <t>RIF 0521343/10</t>
  </si>
  <si>
    <t>151,157,164,167</t>
  </si>
  <si>
    <t>RIF 8149/2011</t>
  </si>
  <si>
    <t>102,107,120</t>
  </si>
  <si>
    <t>FIR 44805/2014</t>
  </si>
  <si>
    <t>124,129</t>
  </si>
  <si>
    <t>PRJ 658274'15</t>
  </si>
  <si>
    <t>125,127,132</t>
  </si>
  <si>
    <t>FIR 44862/2014</t>
  </si>
  <si>
    <t>108,126,133,135</t>
  </si>
  <si>
    <t>AA 005787/15</t>
  </si>
  <si>
    <t>163,166</t>
  </si>
  <si>
    <t>AA 1883/11</t>
  </si>
  <si>
    <t>HOPPECKE</t>
  </si>
  <si>
    <t>LAMACART SPA</t>
  </si>
  <si>
    <t>S-PZSH-600</t>
  </si>
  <si>
    <t>SALA BOBINE</t>
  </si>
  <si>
    <t>MITSUBISHI FB16KT</t>
  </si>
  <si>
    <t>EFB4A-27134</t>
  </si>
  <si>
    <t>TMH 455/6 EPZSW 750</t>
  </si>
  <si>
    <t>SALA AGV</t>
  </si>
  <si>
    <t>YALE 20 ATF</t>
  </si>
  <si>
    <t>D807A0272SW</t>
  </si>
  <si>
    <t>CLASSIC</t>
  </si>
  <si>
    <t>TRANSPALLETT</t>
  </si>
  <si>
    <t>MAGAZZINO ORIZZONTALE</t>
  </si>
  <si>
    <t>MITSUBISHI PBV20H</t>
  </si>
  <si>
    <t>PVN2000454</t>
  </si>
  <si>
    <t>5,5-9,5</t>
  </si>
  <si>
    <t>&lt;= 5</t>
  </si>
  <si>
    <t>PVN2000385</t>
  </si>
  <si>
    <t>HAGEM</t>
  </si>
  <si>
    <t>ACEX I7EPZ5880</t>
  </si>
  <si>
    <t>06130369 - 00728239</t>
  </si>
  <si>
    <t>MITSUBISHI FBI5KRT</t>
  </si>
  <si>
    <t>EFB10-50810</t>
  </si>
  <si>
    <t>NBA</t>
  </si>
  <si>
    <t>3TU6E</t>
  </si>
  <si>
    <t>6 x 6</t>
  </si>
  <si>
    <t>180 x 6</t>
  </si>
  <si>
    <t>LAVAPAVIMENTI</t>
  </si>
  <si>
    <t>NILFISH BR850</t>
  </si>
  <si>
    <t>FAH</t>
  </si>
  <si>
    <t>BE12120CY</t>
  </si>
  <si>
    <t>12 x 2</t>
  </si>
  <si>
    <t>120 x 2</t>
  </si>
  <si>
    <t>ROUTATOR</t>
  </si>
  <si>
    <t>3PZSW240</t>
  </si>
  <si>
    <t>AGV</t>
  </si>
  <si>
    <t>SWISSLOG FORKTURA 01</t>
  </si>
  <si>
    <t>501380-101-001</t>
  </si>
  <si>
    <t>SWISSLOG FORKTURA 02</t>
  </si>
  <si>
    <t>501380-101-002</t>
  </si>
  <si>
    <t>SWISSLOG FORKTURA 03</t>
  </si>
  <si>
    <t>501380-101-003</t>
  </si>
  <si>
    <t>SWISSLOG FORKTURA 04</t>
  </si>
  <si>
    <t>501380-101-004</t>
  </si>
  <si>
    <t>24X3T1MK433</t>
  </si>
  <si>
    <t>ZA10510E2</t>
  </si>
  <si>
    <t>SWISSLOG FORKTURA 05</t>
  </si>
  <si>
    <t>14 +- 4,3</t>
  </si>
  <si>
    <t>7,55 +- 0,66</t>
  </si>
  <si>
    <t>6,0 +- 3,3</t>
  </si>
  <si>
    <t>27,5 +- 4,4</t>
  </si>
  <si>
    <t>201,205</t>
  </si>
  <si>
    <t>XRIF 13387/16</t>
  </si>
  <si>
    <t>501380-101-005</t>
  </si>
  <si>
    <t>MITSUBISHI PBV20K</t>
  </si>
  <si>
    <t>PV2000667</t>
  </si>
  <si>
    <t>SPAZZATRICE BRAVA</t>
  </si>
  <si>
    <t>MAGAZZINO  EX BARONI</t>
  </si>
  <si>
    <t>BRAVA</t>
  </si>
  <si>
    <t>12x2</t>
  </si>
  <si>
    <t>110x2</t>
  </si>
  <si>
    <t xml:space="preserve">BA 410 </t>
  </si>
  <si>
    <t>URANIO</t>
  </si>
  <si>
    <t>600.720D</t>
  </si>
  <si>
    <t>VASCHE ANTINCENDIO</t>
  </si>
  <si>
    <t>MOTORE VM D706LT</t>
  </si>
  <si>
    <t>27B02212</t>
  </si>
  <si>
    <r>
      <t xml:space="preserve">GRANDI MOLINI ITALIANI - CORIANO V.SE </t>
    </r>
    <r>
      <rPr>
        <sz val="10"/>
        <rFont val="Arial"/>
        <family val="2"/>
      </rPr>
      <t xml:space="preserve">                   </t>
    </r>
    <r>
      <rPr>
        <b/>
        <sz val="10"/>
        <rFont val="Arial"/>
        <family val="2"/>
      </rPr>
      <t xml:space="preserve"> </t>
    </r>
    <r>
      <rPr>
        <b/>
        <sz val="14"/>
        <rFont val="Arial"/>
        <family val="2"/>
      </rPr>
      <t>(ELENCO ACCUMULATORI)</t>
    </r>
  </si>
  <si>
    <t>FOMET SPA</t>
  </si>
  <si>
    <t>3621/09</t>
  </si>
  <si>
    <t>INTEGRA SRL</t>
  </si>
  <si>
    <t>verifica contenuto armadi ambientali</t>
  </si>
  <si>
    <t>salsicciotti di contenimento</t>
  </si>
  <si>
    <t>ELENCO MATERIALE MINIMO:</t>
  </si>
  <si>
    <t>gen</t>
  </si>
  <si>
    <t>AA 0837282</t>
  </si>
  <si>
    <t>245,247</t>
  </si>
  <si>
    <t>05591/07</t>
  </si>
  <si>
    <t>248</t>
  </si>
  <si>
    <t>DATA MOVIM.</t>
  </si>
  <si>
    <t>1,3,6</t>
  </si>
  <si>
    <t>FIR 26627/2013</t>
  </si>
  <si>
    <t>5,10</t>
  </si>
  <si>
    <t>RIF 0388330/13</t>
  </si>
  <si>
    <t>9,14,16</t>
  </si>
  <si>
    <t>67,70,79,89,92</t>
  </si>
  <si>
    <t>AA 008592/16</t>
  </si>
  <si>
    <t>FIR 26685/2013</t>
  </si>
  <si>
    <t>19</t>
  </si>
  <si>
    <t>PRW 751351/13</t>
  </si>
  <si>
    <t>4,11,15,21</t>
  </si>
  <si>
    <t>AA 0074435/13</t>
  </si>
  <si>
    <t>2,7,12,25,28,31,33</t>
  </si>
  <si>
    <t>RIF 0388571/13</t>
  </si>
  <si>
    <t>22,27,30,32,36,37</t>
  </si>
  <si>
    <t>FIR 26758/2013</t>
  </si>
  <si>
    <t>AA 0074636/13</t>
  </si>
  <si>
    <t>24,38,45</t>
  </si>
  <si>
    <t>PRW 751352/13</t>
  </si>
  <si>
    <t>554202/08</t>
  </si>
  <si>
    <t>252</t>
  </si>
  <si>
    <t>554206/08</t>
  </si>
  <si>
    <t>255</t>
  </si>
  <si>
    <t>554208/08</t>
  </si>
  <si>
    <t>258</t>
  </si>
  <si>
    <t>554214/08</t>
  </si>
  <si>
    <t>254,260</t>
  </si>
  <si>
    <t>AA 0837609</t>
  </si>
  <si>
    <t>261</t>
  </si>
  <si>
    <t>554219/08</t>
  </si>
  <si>
    <t>265</t>
  </si>
  <si>
    <t>554222/08</t>
  </si>
  <si>
    <t>268</t>
  </si>
  <si>
    <t>554226/08</t>
  </si>
  <si>
    <t>269</t>
  </si>
  <si>
    <t>554227/08</t>
  </si>
  <si>
    <t>273</t>
  </si>
  <si>
    <t>???</t>
  </si>
  <si>
    <t>169,178,203,208,214,217</t>
  </si>
  <si>
    <t>AA 0009855/16</t>
  </si>
  <si>
    <t>209,215,216,218</t>
  </si>
  <si>
    <t>XRIF 14323/16</t>
  </si>
  <si>
    <t>554230/08</t>
  </si>
  <si>
    <t>26,29,33,36,37</t>
  </si>
  <si>
    <t>XRIF 11688/17</t>
  </si>
  <si>
    <t>XFIR 040230/17</t>
  </si>
  <si>
    <r>
      <t xml:space="preserve">Parametro di controllo: </t>
    </r>
    <r>
      <rPr>
        <b/>
        <sz val="10"/>
        <color indexed="57"/>
        <rFont val="Comic Sans MS"/>
        <family val="4"/>
      </rPr>
      <t>polveri</t>
    </r>
  </si>
  <si>
    <t>Valore di flusso di massa rilevato (g/h)</t>
  </si>
  <si>
    <t>119,142,151,154</t>
  </si>
  <si>
    <t>AA 0071759/12</t>
  </si>
  <si>
    <t>144,149,156,158</t>
  </si>
  <si>
    <t>RIF 011792/2012</t>
  </si>
  <si>
    <t>113,128,143,150,153,157,161,164,166,169</t>
  </si>
  <si>
    <t>RIF 0524122/12</t>
  </si>
  <si>
    <t>Limite di flusso di massa (g/h)</t>
  </si>
  <si>
    <t xml:space="preserve">Controlli analitici </t>
  </si>
  <si>
    <t xml:space="preserve">Controlli combustione </t>
  </si>
  <si>
    <t>Controlli e manutenzioni</t>
  </si>
  <si>
    <t>prepulitura</t>
  </si>
  <si>
    <t>GRANIFIX SRL</t>
  </si>
  <si>
    <t>EXECO SRL</t>
  </si>
  <si>
    <t>A.I.A. n° 97</t>
  </si>
  <si>
    <t>AIA N° 6</t>
  </si>
  <si>
    <t>lav. scarti pulitura</t>
  </si>
  <si>
    <t>pulitura</t>
  </si>
  <si>
    <t>trasp. pneum. PM1</t>
  </si>
  <si>
    <t>2,6</t>
  </si>
  <si>
    <t>AA 47616/11</t>
  </si>
  <si>
    <t>trasp. pneum. PM2</t>
  </si>
  <si>
    <t>semolatrici</t>
  </si>
  <si>
    <t>essiccazione</t>
  </si>
  <si>
    <t>raffreddamento</t>
  </si>
  <si>
    <t>trasporto</t>
  </si>
  <si>
    <t>aspiraz. scarico grano</t>
  </si>
  <si>
    <t>164,168,173</t>
  </si>
  <si>
    <t>AA 24846/12</t>
  </si>
  <si>
    <t>161,166,169,176</t>
  </si>
  <si>
    <t>RIF 9860/2011</t>
  </si>
  <si>
    <t>179</t>
  </si>
  <si>
    <t>RIF 9861/2011</t>
  </si>
  <si>
    <t>aspiraz. confezionamento</t>
  </si>
  <si>
    <t>061177/08</t>
  </si>
  <si>
    <t>300</t>
  </si>
  <si>
    <t>061180/08</t>
  </si>
  <si>
    <t>302</t>
  </si>
  <si>
    <t>061184/08</t>
  </si>
  <si>
    <t>155</t>
  </si>
  <si>
    <t>AA 85678/11</t>
  </si>
  <si>
    <t>294,299,304</t>
  </si>
  <si>
    <t>AA 0838708</t>
  </si>
  <si>
    <t>303,307</t>
  </si>
  <si>
    <t>07263/07</t>
  </si>
  <si>
    <t>309</t>
  </si>
  <si>
    <t>061187/08</t>
  </si>
  <si>
    <t>170904</t>
  </si>
  <si>
    <t>311</t>
  </si>
  <si>
    <t>061191/08</t>
  </si>
  <si>
    <t>315</t>
  </si>
  <si>
    <t>061192/08</t>
  </si>
  <si>
    <t>313</t>
  </si>
  <si>
    <t>09396/07</t>
  </si>
  <si>
    <t>222,224,225,227</t>
  </si>
  <si>
    <t>XRIF 15214/16</t>
  </si>
  <si>
    <t>138,257,275</t>
  </si>
  <si>
    <t>09410/07</t>
  </si>
  <si>
    <t xml:space="preserve">ECOLOGICA TREDI SRL, VIA CALCARA 10, CEREA, 37053 VERONA (VR), COD. FISCALE 02838880231 </t>
  </si>
  <si>
    <t>319</t>
  </si>
  <si>
    <t>061196/08</t>
  </si>
  <si>
    <t>312,320</t>
  </si>
  <si>
    <t>AA 0838287</t>
  </si>
  <si>
    <t>326</t>
  </si>
  <si>
    <t>061197/08</t>
  </si>
  <si>
    <t>328</t>
  </si>
  <si>
    <t>061203/08</t>
  </si>
  <si>
    <t>331</t>
  </si>
  <si>
    <t>061207/08</t>
  </si>
  <si>
    <t>325,330,332</t>
  </si>
  <si>
    <t>AA 0947030</t>
  </si>
  <si>
    <t>324,335</t>
  </si>
  <si>
    <t>09020/07</t>
  </si>
  <si>
    <t>336</t>
  </si>
  <si>
    <t>061210/08</t>
  </si>
  <si>
    <t>160214</t>
  </si>
  <si>
    <t>160213</t>
  </si>
  <si>
    <t>143,339</t>
  </si>
  <si>
    <t>48,53,57,64,67,70,75,90,92</t>
  </si>
  <si>
    <t>2912/17 (proroga della 3077-12)</t>
  </si>
  <si>
    <t>BOTTARI S.A.S., VIA CARMELITANI SCALZI, 1 - 37122 VERONA (VR) COD. FISCALE 01741870230</t>
  </si>
  <si>
    <t>RIF 0122854/14</t>
  </si>
  <si>
    <t>---</t>
  </si>
  <si>
    <t>--</t>
  </si>
  <si>
    <t>Ossigeno %</t>
  </si>
  <si>
    <t>Rendimento combustione %</t>
  </si>
  <si>
    <t>Anno 2004</t>
  </si>
  <si>
    <t>Anno 2005</t>
  </si>
  <si>
    <t>Controllo combustione</t>
  </si>
  <si>
    <t>CO (ppm)</t>
  </si>
  <si>
    <t>SI</t>
  </si>
  <si>
    <t>NO</t>
  </si>
  <si>
    <t>Anno 2013</t>
  </si>
  <si>
    <t>Anno       2013</t>
  </si>
  <si>
    <t>Per gli impianti per i quali è previsto il libretto di impianto (quantità R22 &gt; 3 kg) è previsto oltre al rapporto di manutenzione anche la compilazione del libretto</t>
  </si>
  <si>
    <t>211,215,223,224,225</t>
  </si>
  <si>
    <t>FIR 43960/2014</t>
  </si>
  <si>
    <t>4,'78</t>
  </si>
  <si>
    <t>162,167,171</t>
  </si>
  <si>
    <t>FIR 27268/2013</t>
  </si>
  <si>
    <t>Modello Unico di Dichiarazione (MUD)</t>
  </si>
  <si>
    <t>324</t>
  </si>
  <si>
    <t>0302463-08</t>
  </si>
  <si>
    <t>349</t>
  </si>
  <si>
    <t>061211/08</t>
  </si>
  <si>
    <t>350</t>
  </si>
  <si>
    <t>AA 0947199</t>
  </si>
  <si>
    <t>2</t>
  </si>
  <si>
    <t>RFW 061213/08</t>
  </si>
  <si>
    <t>149,3</t>
  </si>
  <si>
    <t>RIF 4191/08</t>
  </si>
  <si>
    <t>BOTTARI S.A.S., VIA CARMELITANI SCALZI 1 - 37122 VERONA (VR) COD. FISCALE 01741870230</t>
  </si>
  <si>
    <t>6</t>
  </si>
  <si>
    <t>RFW 061217/08</t>
  </si>
  <si>
    <t>8</t>
  </si>
  <si>
    <t>RFW 061222/08</t>
  </si>
  <si>
    <t>10,12</t>
  </si>
  <si>
    <t>AA 0947443</t>
  </si>
  <si>
    <t>148,348</t>
  </si>
  <si>
    <t>RIF 0302582/08</t>
  </si>
  <si>
    <t>13</t>
  </si>
  <si>
    <t>AUTOTRASPORTI COSTA SRL</t>
  </si>
  <si>
    <t>VE21636</t>
  </si>
  <si>
    <t>VARIAZIONE SOCIALE</t>
  </si>
  <si>
    <t>RFW 061225/08</t>
  </si>
  <si>
    <t>11,19</t>
  </si>
  <si>
    <t>RIF 08698/07</t>
  </si>
  <si>
    <t>56,62,68,71</t>
  </si>
  <si>
    <t>AA 002637/14</t>
  </si>
  <si>
    <t>44,69,78</t>
  </si>
  <si>
    <t>PRW 751355/13</t>
  </si>
  <si>
    <t>65,70,73,80</t>
  </si>
  <si>
    <t>FIR 43420/2014</t>
  </si>
  <si>
    <t>RFW 061228/08</t>
  </si>
  <si>
    <t>323,18,22</t>
  </si>
  <si>
    <t>RIF 6628/07</t>
  </si>
  <si>
    <t>26</t>
  </si>
  <si>
    <t>RFW 061233/08</t>
  </si>
  <si>
    <t>RFW 061235/08</t>
  </si>
  <si>
    <t>31</t>
  </si>
  <si>
    <t>RFW 061236/08</t>
  </si>
  <si>
    <t>17,25,30</t>
  </si>
  <si>
    <t>AA 0947821</t>
  </si>
  <si>
    <t>34</t>
  </si>
  <si>
    <t>RFW 061239/08</t>
  </si>
  <si>
    <t>Acque oleose prodotte dalla separazione olio/acqua</t>
  </si>
  <si>
    <t>130507*</t>
  </si>
  <si>
    <t>Acido cloridrico</t>
  </si>
  <si>
    <t>Fanghi delle fosse settiche</t>
  </si>
  <si>
    <t>170,177,179,181</t>
  </si>
  <si>
    <t>FIR 43767/2014</t>
  </si>
  <si>
    <t>95,135,165,174</t>
  </si>
  <si>
    <t>A 039961/14</t>
  </si>
  <si>
    <t>160,164,168,171,178,182,187,189</t>
  </si>
  <si>
    <t>RIF 0124867/15</t>
  </si>
  <si>
    <t>160213*</t>
  </si>
  <si>
    <t>130205*</t>
  </si>
  <si>
    <t>scarti di olio minerale per motori, ingranaggi e lubrificazione, non clorurati</t>
  </si>
  <si>
    <t>150202*</t>
  </si>
  <si>
    <t>251,330</t>
  </si>
  <si>
    <t>AA 69516/12</t>
  </si>
  <si>
    <t>305,311,324,331</t>
  </si>
  <si>
    <t>AA 69494/12</t>
  </si>
  <si>
    <t>RIF 0119677/12</t>
  </si>
  <si>
    <t>306,310,321,335,337</t>
  </si>
  <si>
    <t>328,334,336</t>
  </si>
  <si>
    <t>RIF 010999/2012</t>
  </si>
  <si>
    <t>250,266,293,313,340</t>
  </si>
  <si>
    <t>AA 69608/12</t>
  </si>
  <si>
    <t>170,199,227,264,290,320,346</t>
  </si>
  <si>
    <t>RIF 0119819/12</t>
  </si>
  <si>
    <t>MAGAZZINO ORIZZONTALE / AGV</t>
  </si>
  <si>
    <t>AVVOLGITORE</t>
  </si>
  <si>
    <t>62,64,69</t>
  </si>
  <si>
    <t>AA 0948833</t>
  </si>
  <si>
    <t>71,73,75</t>
  </si>
  <si>
    <t>AA 0949109</t>
  </si>
  <si>
    <t>72,74,77</t>
  </si>
  <si>
    <t>RIF 10647/07</t>
  </si>
  <si>
    <t>83</t>
  </si>
  <si>
    <t>XRE 038360/08</t>
  </si>
  <si>
    <t>79,81,82</t>
  </si>
  <si>
    <t>AA 0949372</t>
  </si>
  <si>
    <t>60,80,88</t>
  </si>
  <si>
    <t>RIF 10532/07</t>
  </si>
  <si>
    <t>87,97</t>
  </si>
  <si>
    <t>21,0 +- 4,6</t>
  </si>
  <si>
    <t>6,61 +- 0,14</t>
  </si>
  <si>
    <t>223,226,236,240</t>
  </si>
  <si>
    <t>AA 0010079/17</t>
  </si>
  <si>
    <t>229,241</t>
  </si>
  <si>
    <t>AA 0010124/17</t>
  </si>
  <si>
    <t>237,238,239,245</t>
  </si>
  <si>
    <t>XRIF 18220/16</t>
  </si>
  <si>
    <t>248,251,253,254</t>
  </si>
  <si>
    <t>AA 0010318/17</t>
  </si>
  <si>
    <t>132,135,145,147</t>
  </si>
  <si>
    <t>AA 000146/14</t>
  </si>
  <si>
    <t>Aggiornamento Autorizzazione Integrata Ambientale a seguito voltura a favore di Promolog Srl</t>
  </si>
  <si>
    <t>160506*</t>
  </si>
  <si>
    <t>semestrale (*)</t>
  </si>
  <si>
    <t>verifica pressione Anello antincendio</t>
  </si>
  <si>
    <t>Estintori (sorveglianza)</t>
  </si>
  <si>
    <t>Estintori (controllo periodico)</t>
  </si>
  <si>
    <t>Estintori (revisione)</t>
  </si>
  <si>
    <t>continua</t>
  </si>
  <si>
    <t>in funzione tipo</t>
  </si>
  <si>
    <t>(**) suggerito  - Verificare indicazioni ditta costruttrice</t>
  </si>
  <si>
    <t>060102*</t>
  </si>
  <si>
    <t>imballaggi contaminati, compresi i contenitori a pressione vuoti</t>
  </si>
  <si>
    <t>1,4,5</t>
  </si>
  <si>
    <t>FIR 44424/2014</t>
  </si>
  <si>
    <t>150111*</t>
  </si>
  <si>
    <t>Sbampato Gianluca</t>
  </si>
  <si>
    <t>DINECO cat 4 classe C</t>
  </si>
  <si>
    <t>marca</t>
  </si>
  <si>
    <t>matricola</t>
  </si>
  <si>
    <t>VE01120 cat. 4 e 5</t>
  </si>
  <si>
    <t>Dichiarazione F-Gas 2013 per le apparecchiature con più di 3 Kg di gas fluorurati ad effetto serra.</t>
  </si>
  <si>
    <t>RIF 11663/07</t>
  </si>
  <si>
    <t>61,98</t>
  </si>
  <si>
    <t>RFK 595811 '04</t>
  </si>
  <si>
    <t>86,101,107,110</t>
  </si>
  <si>
    <t>AA 0949754</t>
  </si>
  <si>
    <t>R 134A</t>
  </si>
  <si>
    <t>9,12,14</t>
  </si>
  <si>
    <t>RIF 9143/2011</t>
  </si>
  <si>
    <t>Anno 2012</t>
  </si>
  <si>
    <t>concomitante il controllo compressori</t>
  </si>
  <si>
    <t>sala compressori - essiccatore</t>
  </si>
  <si>
    <t>M.T.A. Srl mod. DE225</t>
  </si>
  <si>
    <t>RFW 061299/08</t>
  </si>
  <si>
    <t>119</t>
  </si>
  <si>
    <t>151,156,157</t>
  </si>
  <si>
    <t>FIR 43657/2014</t>
  </si>
  <si>
    <t>4BE36375</t>
  </si>
  <si>
    <t>magazzino ricambi</t>
  </si>
  <si>
    <t>4BE41511+4BE47902</t>
  </si>
  <si>
    <t>spogliatoi ditte esterne</t>
  </si>
  <si>
    <t>513804+871736</t>
  </si>
  <si>
    <t>sala mensa</t>
  </si>
  <si>
    <t>435715+383718</t>
  </si>
  <si>
    <t>ufficio control room ica</t>
  </si>
  <si>
    <t>6300700858+6100701358+6100701331</t>
  </si>
  <si>
    <t>ufficio control room magazzino spedizioni</t>
  </si>
  <si>
    <t>553460+872269</t>
  </si>
  <si>
    <t>sala attesa autisti</t>
  </si>
  <si>
    <t>Annuale</t>
  </si>
  <si>
    <t>NON PIU' IN USO</t>
  </si>
  <si>
    <t>/</t>
  </si>
  <si>
    <t>26-29/06/2011</t>
  </si>
  <si>
    <t>CAVAZZOLA E VICENTINI SRL</t>
  </si>
  <si>
    <t>237,240,245,247</t>
  </si>
  <si>
    <t>FIR 45284/2014</t>
  </si>
  <si>
    <t>236,242,248</t>
  </si>
  <si>
    <t>AA 006904/16</t>
  </si>
  <si>
    <t>130307</t>
  </si>
  <si>
    <t>130307*</t>
  </si>
  <si>
    <t>41,45,46</t>
  </si>
  <si>
    <t>FIR 15811/2016</t>
  </si>
  <si>
    <t>19/06/2017   06/11/2017</t>
  </si>
  <si>
    <t>VE00523</t>
  </si>
  <si>
    <t>105,107</t>
  </si>
  <si>
    <t>PRW 751360/13</t>
  </si>
  <si>
    <t>AUTOTRASPORTI COSTA S.R.L, VIA MONTEGRAPPA 20, 35010 CARMIGNANO DI BRENTA (PD) COD. FISCALE 03544060282</t>
  </si>
  <si>
    <t>EURO-CART S.R.L., VIA DELLA SCIENZA 16, 36070 CASTELGOMBERTO (VI) COD. FISCALE 02526140245</t>
  </si>
  <si>
    <t>3360/13</t>
  </si>
  <si>
    <t>140,142,144</t>
  </si>
  <si>
    <t>AA 0951370</t>
  </si>
  <si>
    <t>ver. iniz. 18/08/09</t>
  </si>
  <si>
    <t>018380(est.) + 012016(int.)</t>
  </si>
  <si>
    <t>FERRANTE CLAUDIO</t>
  </si>
  <si>
    <t>151,153,154,156</t>
  </si>
  <si>
    <t>AA 1057324</t>
  </si>
  <si>
    <t>155,157</t>
  </si>
  <si>
    <t>RIF 2812/09</t>
  </si>
  <si>
    <t>smoke out (evacuatori fumo)</t>
  </si>
  <si>
    <t>impianto antiesplosione</t>
  </si>
  <si>
    <t>161,164</t>
  </si>
  <si>
    <t>RIF 3348/09</t>
  </si>
  <si>
    <t>160,162,163,165</t>
  </si>
  <si>
    <t>AA 1057809</t>
  </si>
  <si>
    <t xml:space="preserve">simulazione di evacuazione </t>
  </si>
  <si>
    <t>104,169</t>
  </si>
  <si>
    <t>RIF 0633752/08</t>
  </si>
  <si>
    <t>68,71</t>
  </si>
  <si>
    <t>PRJ 658297,15</t>
  </si>
  <si>
    <t>299,302,305,307,309</t>
  </si>
  <si>
    <t>RIF 8836/2011</t>
  </si>
  <si>
    <t>6,13,16,19</t>
  </si>
  <si>
    <t>AA 004774/15</t>
  </si>
  <si>
    <t>10,12,18,25,27</t>
  </si>
  <si>
    <t>FIR 44492/2014</t>
  </si>
  <si>
    <t>28,32</t>
  </si>
  <si>
    <t>AA 004891/15</t>
  </si>
  <si>
    <t>(*) oltre alla verifica di funzionamento, è prevista la sostituzione periodica della batteria tampone, secondo protocollo ditta fornitrice o ditta incaricata di manutenzione.</t>
  </si>
  <si>
    <t>Liquido refrig.</t>
  </si>
  <si>
    <t>quantità (kg)</t>
  </si>
  <si>
    <t>R 407C</t>
  </si>
  <si>
    <t>R 410A</t>
  </si>
  <si>
    <t>R 22</t>
  </si>
  <si>
    <t xml:space="preserve"> (A) 198900+471011</t>
  </si>
  <si>
    <t xml:space="preserve"> (B) 198894+371353</t>
  </si>
  <si>
    <t>306,310,314</t>
  </si>
  <si>
    <t>FIR 15555/2016</t>
  </si>
  <si>
    <t>309,316</t>
  </si>
  <si>
    <t>RIF 0495864/15</t>
  </si>
  <si>
    <t>261,270,278,286,289,299,304,305,311,313,318</t>
  </si>
  <si>
    <t>RIF 0495906/15</t>
  </si>
  <si>
    <t>(A) 4EE44857</t>
  </si>
  <si>
    <t>(B) 4EE46613</t>
  </si>
  <si>
    <t>(C ) 4CE49966</t>
  </si>
  <si>
    <t>G506</t>
  </si>
  <si>
    <t>S504</t>
  </si>
  <si>
    <t>247,250,252,260,262</t>
  </si>
  <si>
    <t>RFK 595814'04</t>
  </si>
  <si>
    <t>Energia prodotta da fotovoltaico (KW)</t>
  </si>
  <si>
    <t>106,109,111,220,226</t>
  </si>
  <si>
    <t>AA 1132657</t>
  </si>
  <si>
    <t>217,219,222,227</t>
  </si>
  <si>
    <t>AA 1059798</t>
  </si>
  <si>
    <t>TRANSECO S.R.L., VIA RONCHESANA 56, 37059 ZEVIO (VR) COD. FISCALE 02380030235</t>
  </si>
  <si>
    <t>230,231,232</t>
  </si>
  <si>
    <t>AA 1059979</t>
  </si>
  <si>
    <t xml:space="preserve"> </t>
  </si>
  <si>
    <t>2,3</t>
  </si>
  <si>
    <t>RIF 007226/09</t>
  </si>
  <si>
    <t>Tot.2009</t>
  </si>
  <si>
    <t>Tot.2010</t>
  </si>
  <si>
    <t>1,5,6,7</t>
  </si>
  <si>
    <t xml:space="preserve">USVARDI SRL, VIA DEI BURSI 21, 37050 CA' DEGLI OPPI (VR) COD. FISCALE 00891430233 </t>
  </si>
  <si>
    <t>Carico Rinfusa</t>
  </si>
  <si>
    <t>9,10,11,13,14</t>
  </si>
  <si>
    <t>AA 1060964</t>
  </si>
  <si>
    <t>AA 1060372</t>
  </si>
  <si>
    <t>848/10</t>
  </si>
  <si>
    <t>080416</t>
  </si>
  <si>
    <t>12,15,18</t>
  </si>
  <si>
    <t>RIF 008761/09</t>
  </si>
  <si>
    <t>17,21,23,25</t>
  </si>
  <si>
    <t>Tot.2011</t>
  </si>
  <si>
    <t>Tot.2012</t>
  </si>
  <si>
    <t>porte REI</t>
  </si>
  <si>
    <t>uscite di sicurezza</t>
  </si>
  <si>
    <t>RIF 0210186/09</t>
  </si>
  <si>
    <t>83,105</t>
  </si>
  <si>
    <t>RIF 0389250/13</t>
  </si>
  <si>
    <t>87,104,108</t>
  </si>
  <si>
    <t>264,272,275</t>
  </si>
  <si>
    <t>AA 0010454/17</t>
  </si>
  <si>
    <t>269,271,276,278,279</t>
  </si>
  <si>
    <t>XRIF 2391/17</t>
  </si>
  <si>
    <t>53,58,61,67,76,81,86,102</t>
  </si>
  <si>
    <t>RIF 0523474/12</t>
  </si>
  <si>
    <t>RIF 011663/2012</t>
  </si>
  <si>
    <t>93,99,110,114</t>
  </si>
  <si>
    <t>88,95,98,112</t>
  </si>
  <si>
    <t>AA 0071473/12</t>
  </si>
  <si>
    <t>20,43,69</t>
  </si>
  <si>
    <t>AA 0071503/12</t>
  </si>
  <si>
    <t>230(2012),367(2012),49,103,121</t>
  </si>
  <si>
    <t>RIF 0523708/12</t>
  </si>
  <si>
    <t>156,160,174</t>
  </si>
  <si>
    <t>AA 000414/14</t>
  </si>
  <si>
    <t>21,44,70,104,122</t>
  </si>
  <si>
    <t>RIF 0523709/12</t>
  </si>
  <si>
    <t>RIF 0523710/12</t>
  </si>
  <si>
    <t>47</t>
  </si>
  <si>
    <t>RIF 0523711/12</t>
  </si>
  <si>
    <t>124</t>
  </si>
  <si>
    <t>RIF 0523712/12</t>
  </si>
  <si>
    <t>50</t>
  </si>
  <si>
    <t>RIF 0523713/12</t>
  </si>
  <si>
    <t xml:space="preserve"> Data sostituzione manica filtrante (manutenzione ordinaria)</t>
  </si>
  <si>
    <t>202(2012),233(2012),295(2012),366(2012),48,105</t>
  </si>
  <si>
    <t>RIF 0523714/12</t>
  </si>
  <si>
    <t>125</t>
  </si>
  <si>
    <t>RIF 0523716/12</t>
  </si>
  <si>
    <t>243(2012),368(2012),106</t>
  </si>
  <si>
    <t>RIF 0523717/12</t>
  </si>
  <si>
    <t>247,255,259,264,267</t>
  </si>
  <si>
    <t>AA 001347/14</t>
  </si>
  <si>
    <t>225,230,233,246,253,256,258,263,265,268</t>
  </si>
  <si>
    <t>RIF 0122339/14</t>
  </si>
  <si>
    <t>85</t>
  </si>
  <si>
    <t>AA 005374/15</t>
  </si>
  <si>
    <t>87</t>
  </si>
  <si>
    <t>AA 005383/15</t>
  </si>
  <si>
    <t>PRJ 658254'15</t>
  </si>
  <si>
    <t>91</t>
  </si>
  <si>
    <t>PRJ 658256'15</t>
  </si>
  <si>
    <t>73,77,82,84,93</t>
  </si>
  <si>
    <t>FIR 44730/2014</t>
  </si>
  <si>
    <t>scadenza efficacia</t>
  </si>
  <si>
    <t>lotto</t>
  </si>
  <si>
    <t>13SETTEMBRE27</t>
  </si>
  <si>
    <t>SETTEMBRE 2020</t>
  </si>
  <si>
    <t>78,96,104,122,128,131,138,152</t>
  </si>
  <si>
    <t>RIF 0494196/15</t>
  </si>
  <si>
    <t>142,143,153</t>
  </si>
  <si>
    <t>320,326,328</t>
  </si>
  <si>
    <t>AA 007684/16</t>
  </si>
  <si>
    <t>115,231,319</t>
  </si>
  <si>
    <t>AA 007685/16</t>
  </si>
  <si>
    <t>301,312,322,325</t>
  </si>
  <si>
    <t>AA 007686/16</t>
  </si>
  <si>
    <t>9,11,15,22,60,123,184,193,238,244,285,327</t>
  </si>
  <si>
    <t>AA 007687/16</t>
  </si>
  <si>
    <t>323,324,333,335</t>
  </si>
  <si>
    <t>FIR 15598/2016</t>
  </si>
  <si>
    <t>FIR 44946/2014</t>
  </si>
  <si>
    <t>147,156</t>
  </si>
  <si>
    <t>AA 005982/15</t>
  </si>
  <si>
    <t>XRIF 3833/17</t>
  </si>
  <si>
    <t>ECO WAY SRL (CAT 2)</t>
  </si>
  <si>
    <t>VE0113/O</t>
  </si>
  <si>
    <t>GUGLIELMI</t>
  </si>
  <si>
    <t>VE00075/O</t>
  </si>
  <si>
    <t>BOTTARI</t>
  </si>
  <si>
    <t>VE01036/O</t>
  </si>
  <si>
    <t>(voltura)</t>
  </si>
  <si>
    <t>48,49,53</t>
  </si>
  <si>
    <t>RIF 9385/2011</t>
  </si>
  <si>
    <t>51,57,60</t>
  </si>
  <si>
    <t>AA 84695/11</t>
  </si>
  <si>
    <t>56,61,63</t>
  </si>
  <si>
    <t>RIF 9429/2011</t>
  </si>
  <si>
    <t>ROTTAMI FERROSI DI ROMELLINI FERRUCCIO &amp; C. SNC (cat. 2E)</t>
  </si>
  <si>
    <r>
      <t>MATERIALI IN SOSPENSIONE</t>
    </r>
    <r>
      <rPr>
        <b/>
        <sz val="10"/>
        <rFont val="Arial"/>
        <family val="2"/>
      </rPr>
      <t xml:space="preserve"> </t>
    </r>
    <r>
      <rPr>
        <sz val="10"/>
        <rFont val="Arial"/>
        <family val="2"/>
      </rPr>
      <t xml:space="preserve">                 </t>
    </r>
    <r>
      <rPr>
        <sz val="9"/>
        <rFont val="Arial"/>
        <family val="2"/>
      </rPr>
      <t>(Met APAT CNR IRSA 2090 B man 29 2003)</t>
    </r>
  </si>
  <si>
    <t>24,27,30,32</t>
  </si>
  <si>
    <t>FIR 28415/2013</t>
  </si>
  <si>
    <t>22,28,31</t>
  </si>
  <si>
    <t>XFIR 008121/14</t>
  </si>
  <si>
    <t>AMIA VERONA SPA, VIA BARTOLOMEO AVESANI 31, 37135 VERONA, COD. FISCALE 02737960233</t>
  </si>
  <si>
    <t>AMIA VERONA SPA (GRUPPO AGSM)</t>
  </si>
  <si>
    <t>VE00002</t>
  </si>
  <si>
    <t>304</t>
  </si>
  <si>
    <t>PRW 751362/13</t>
  </si>
  <si>
    <t>299,303,304,307</t>
  </si>
  <si>
    <t>RIF 010859/2012</t>
  </si>
  <si>
    <t>323,331,332,334</t>
  </si>
  <si>
    <t>FIR 28083/2013</t>
  </si>
  <si>
    <t>Prescrizione AIA analisi annuale di caratterizzazione</t>
  </si>
  <si>
    <t>AUTOTRASPORTI DA.MA.EXPRESS DI MANGANO DAVIDE, VIA TIONE 47, 37069 VILLAFRANCA (VR), COD. FISCALE MNGDVD68R08F918C, P.IVA 03221250230</t>
  </si>
  <si>
    <t>AUTOTRASPORTI DA.MA EXPRESS DI MANGANO DAVIDE</t>
  </si>
  <si>
    <t>VE19614</t>
  </si>
  <si>
    <t>ATTO NOTORIO</t>
  </si>
  <si>
    <t>RFK 595816'04</t>
  </si>
  <si>
    <t>VE00826 cat. 5 classe E</t>
  </si>
  <si>
    <t>Raccolta dati per Autorizzazione Integrata Ambientale</t>
  </si>
  <si>
    <t>Elettricità (kW/h)</t>
  </si>
  <si>
    <t>44,52,76</t>
  </si>
  <si>
    <t>RIF 011085/09</t>
  </si>
  <si>
    <t>sottoposto   a normativa ADR</t>
  </si>
  <si>
    <t>RIF 011371/09</t>
  </si>
  <si>
    <t>54,56,70,79</t>
  </si>
  <si>
    <r>
      <t xml:space="preserve">QUANTITATIVO </t>
    </r>
    <r>
      <rPr>
        <b/>
        <sz val="8"/>
        <rFont val="Comic Sans MS"/>
        <family val="4"/>
      </rPr>
      <t>COMPLESSIVO</t>
    </r>
    <r>
      <rPr>
        <sz val="8"/>
        <rFont val="Comic Sans MS"/>
        <family val="4"/>
      </rPr>
      <t xml:space="preserve"> RIFIUTI ATTUALM. IN CARICO                         </t>
    </r>
    <r>
      <rPr>
        <b/>
        <sz val="8"/>
        <color indexed="10"/>
        <rFont val="Comic Sans MS"/>
        <family val="4"/>
      </rPr>
      <t>(MAX 30 M</t>
    </r>
    <r>
      <rPr>
        <b/>
        <vertAlign val="superscript"/>
        <sz val="8"/>
        <color indexed="10"/>
        <rFont val="Comic Sans MS"/>
        <family val="4"/>
      </rPr>
      <t>3</t>
    </r>
    <r>
      <rPr>
        <b/>
        <sz val="8"/>
        <color indexed="10"/>
        <rFont val="Comic Sans MS"/>
        <family val="4"/>
      </rPr>
      <t>)</t>
    </r>
  </si>
  <si>
    <r>
      <t xml:space="preserve">QUANTITATIVO RIFIUTI </t>
    </r>
    <r>
      <rPr>
        <b/>
        <sz val="8"/>
        <color indexed="10"/>
        <rFont val="Comic Sans MS"/>
        <family val="4"/>
      </rPr>
      <t>PERICOLOSI</t>
    </r>
    <r>
      <rPr>
        <sz val="8"/>
        <rFont val="Comic Sans MS"/>
        <family val="4"/>
      </rPr>
      <t xml:space="preserve"> ATTUALM. IN CARICO                         </t>
    </r>
    <r>
      <rPr>
        <b/>
        <sz val="8"/>
        <color indexed="10"/>
        <rFont val="Comic Sans MS"/>
        <family val="4"/>
      </rPr>
      <t>(MAX 10 M</t>
    </r>
    <r>
      <rPr>
        <b/>
        <vertAlign val="superscript"/>
        <sz val="8"/>
        <color indexed="10"/>
        <rFont val="Comic Sans MS"/>
        <family val="4"/>
      </rPr>
      <t>3</t>
    </r>
    <r>
      <rPr>
        <b/>
        <sz val="8"/>
        <color indexed="10"/>
        <rFont val="Comic Sans MS"/>
        <family val="4"/>
      </rPr>
      <t>)</t>
    </r>
  </si>
  <si>
    <r>
      <t xml:space="preserve">QUANTITATIVO RIFIUTI </t>
    </r>
    <r>
      <rPr>
        <b/>
        <sz val="8"/>
        <rFont val="Comic Sans MS"/>
        <family val="4"/>
      </rPr>
      <t>NON</t>
    </r>
    <r>
      <rPr>
        <sz val="8"/>
        <rFont val="Comic Sans MS"/>
        <family val="4"/>
      </rPr>
      <t xml:space="preserve"> PERICOLOSI   ATTUALM. IN CARICO                         </t>
    </r>
    <r>
      <rPr>
        <b/>
        <sz val="8"/>
        <rFont val="Comic Sans MS"/>
        <family val="4"/>
      </rPr>
      <t>(M</t>
    </r>
    <r>
      <rPr>
        <b/>
        <vertAlign val="superscript"/>
        <sz val="8"/>
        <rFont val="Comic Sans MS"/>
        <family val="4"/>
      </rPr>
      <t>3</t>
    </r>
    <r>
      <rPr>
        <b/>
        <sz val="8"/>
        <rFont val="Comic Sans MS"/>
        <family val="4"/>
      </rPr>
      <t>)</t>
    </r>
  </si>
  <si>
    <t xml:space="preserve">RIFIUTI ATTUALMENTE IN CARICO (Kg) </t>
  </si>
  <si>
    <t>Kg di rifiuti complessivi in carico</t>
  </si>
  <si>
    <t>APPUNTI SU GESTIONE RIFIUTI</t>
  </si>
  <si>
    <r>
      <t>Peso specif. Kg/m</t>
    </r>
    <r>
      <rPr>
        <b/>
        <vertAlign val="superscript"/>
        <sz val="9"/>
        <rFont val="Comic Sans MS"/>
        <family val="4"/>
      </rPr>
      <t>3</t>
    </r>
  </si>
  <si>
    <t xml:space="preserve">FREQUENZA CONTROLLO </t>
  </si>
  <si>
    <t>11,0 +- 3,7</t>
  </si>
  <si>
    <t>6,12 +- 0,14</t>
  </si>
  <si>
    <t>19,36,65,82,110</t>
  </si>
  <si>
    <t>AA 008702/16</t>
  </si>
  <si>
    <t>306,327,329</t>
  </si>
  <si>
    <t>RIF 107515/17</t>
  </si>
  <si>
    <t>186,206,211,213,230,287,328</t>
  </si>
  <si>
    <t>AA 0010778/17</t>
  </si>
  <si>
    <t>62,74,162,167,175,182,188,200,202,270,290</t>
  </si>
  <si>
    <t>AA 0010779/17</t>
  </si>
  <si>
    <t>316,326,331,335</t>
  </si>
  <si>
    <t>AA 0010780/17</t>
  </si>
  <si>
    <t>325,332,334</t>
  </si>
  <si>
    <t>XRIF 4169/17</t>
  </si>
  <si>
    <t>231,286,333,340</t>
  </si>
  <si>
    <t>PRW 751363/13</t>
  </si>
  <si>
    <t>BOTTARI S.A.S. di BOTTARI GIOVANNI &amp; C., VIA EDISON (Z.A.I.) 4/6 - 37136 VERONA (VR) COD. FISCALE 01741870230</t>
  </si>
  <si>
    <t xml:space="preserve">attivatore  per adesivi </t>
  </si>
  <si>
    <t>Cloruro di sodio in pastiglie</t>
  </si>
  <si>
    <t>304,310,313,316</t>
  </si>
  <si>
    <t>FIR 44298/2014</t>
  </si>
  <si>
    <t>160505</t>
  </si>
  <si>
    <t>261,272,278,283,297,303,314,317,319,323</t>
  </si>
  <si>
    <t>RIF 0126206/15</t>
  </si>
  <si>
    <t>prodotto per addolcitori</t>
  </si>
  <si>
    <t>Gasolio trazione</t>
  </si>
  <si>
    <t>carburante motori diesel</t>
  </si>
  <si>
    <t>Gel di silice</t>
  </si>
  <si>
    <t>GIANMELT HM/315</t>
  </si>
  <si>
    <t>Kaeser sigma fluid S460</t>
  </si>
  <si>
    <t>kit Don</t>
  </si>
  <si>
    <t>K-obiol ulv6</t>
  </si>
  <si>
    <t xml:space="preserve">adesivo istantaneo </t>
  </si>
  <si>
    <t>232,237,239,246</t>
  </si>
  <si>
    <t>FIR 44024/2014</t>
  </si>
  <si>
    <t>209,229,259,281,308,337</t>
  </si>
  <si>
    <t>PRW 751359/13</t>
  </si>
  <si>
    <t>FIR 44035/2014</t>
  </si>
  <si>
    <t>195,202,207,212,219,226,236,245,250,252</t>
  </si>
  <si>
    <t>RIF 0125377/15</t>
  </si>
  <si>
    <t>93 (elenco CER)</t>
  </si>
  <si>
    <t>8 +- 3,7</t>
  </si>
  <si>
    <t>7,26 +- 0,06</t>
  </si>
  <si>
    <t>ROTTAMI FERROSI DI ROMELLINI FERRUCCIO &amp; C. SNC (cat. 1F- 4E)</t>
  </si>
  <si>
    <t>218,219,228</t>
  </si>
  <si>
    <t>RIF 012074/2012</t>
  </si>
  <si>
    <t>221,234,236</t>
  </si>
  <si>
    <t>AA 0072854/12</t>
  </si>
  <si>
    <t>152,172,198,200,222,240</t>
  </si>
  <si>
    <t>AA 0072897/12</t>
  </si>
  <si>
    <t>231,233,235,237,241</t>
  </si>
  <si>
    <t>RIF 012151/2012</t>
  </si>
  <si>
    <t>245,247,255</t>
  </si>
  <si>
    <t>RIF 012206/2012</t>
  </si>
  <si>
    <t>29/06/10-22/12/10</t>
  </si>
  <si>
    <t xml:space="preserve">Libretto impianto ai sensi dell'art. 3 comma 8 del  Decreto Ministeriale del 10/02/2014 pubblicato in G.U. 55 del 07/03/2014 </t>
  </si>
  <si>
    <t>DICHIARAZIONI F-GAS</t>
  </si>
  <si>
    <t>DATA</t>
  </si>
  <si>
    <t>STATO</t>
  </si>
  <si>
    <t>ESEGUITO</t>
  </si>
  <si>
    <t>75,248</t>
  </si>
  <si>
    <t>AA 0073001/12</t>
  </si>
  <si>
    <t>18/02/2009</t>
  </si>
  <si>
    <t>R.C.S. DI NALIN FOSCO</t>
  </si>
  <si>
    <t>Autorizzazione allo stoccaggio/smaltimento/recupero</t>
  </si>
  <si>
    <t>VE02244</t>
  </si>
  <si>
    <t>Tot.2008</t>
  </si>
  <si>
    <t>REGIONE VENETO Sezione AMBIENTE</t>
  </si>
  <si>
    <t>Carta e cartone</t>
  </si>
  <si>
    <t>R13</t>
  </si>
  <si>
    <t>200101</t>
  </si>
  <si>
    <t>Pasetto Mauro</t>
  </si>
  <si>
    <t>Anno 2010</t>
  </si>
  <si>
    <t>95,103,106,112</t>
  </si>
  <si>
    <t>XRIF 8429/16</t>
  </si>
  <si>
    <t>EURO-CART S.R.L., VIA I. NIEVO 5, 36073 CORNEDO VICENTINO (VI) COD. FISCALE 02526140245</t>
  </si>
  <si>
    <t>Polvere di grano; Scarti inutilizzabili per il consumo o la trasformazione</t>
  </si>
  <si>
    <t>020304</t>
  </si>
  <si>
    <t>122,131</t>
  </si>
  <si>
    <t>FIR 43601/2014</t>
  </si>
  <si>
    <t>FIR 14843/2013</t>
  </si>
  <si>
    <t>Filtri a manica (assorbenti, materiali filtranti….)</t>
  </si>
  <si>
    <t>MI22783</t>
  </si>
  <si>
    <t>47,61,63</t>
  </si>
  <si>
    <t>AA 008357/16</t>
  </si>
  <si>
    <t>A.I.A. 143 (provvisoria)</t>
  </si>
  <si>
    <t>AGROFERT SRL</t>
  </si>
  <si>
    <t>7221/06</t>
  </si>
  <si>
    <t>ECOLOGICA TREDI SRL</t>
  </si>
  <si>
    <t>A.I.A. 72 (provvisoria)</t>
  </si>
  <si>
    <t>1987/09</t>
  </si>
  <si>
    <t>10017/2008</t>
  </si>
  <si>
    <t>Simulazione emergenza ambientale</t>
  </si>
  <si>
    <t>Data</t>
  </si>
  <si>
    <t>158,163,172,175</t>
  </si>
  <si>
    <t>AA 003278/14</t>
  </si>
  <si>
    <t>Apparecchiature fuori uso, contenenti componenti pericolosi diversi da quelli di cui alle voci 160209 e 160212</t>
  </si>
  <si>
    <t>Apparecchiature fuori uso, diverse da quelle di cui alle voci 160209 a 160213</t>
  </si>
  <si>
    <t>sala quadri farine</t>
  </si>
  <si>
    <t>Libretto impianto / Registro apparecchiatura</t>
  </si>
  <si>
    <t>4,00</t>
  </si>
  <si>
    <t>U46J8011(est.) + 4GE67587(int.) + 4HE03871(int.)</t>
  </si>
  <si>
    <t>7,30</t>
  </si>
  <si>
    <t>4GE74056(est.) + 4GE65738(int.)</t>
  </si>
  <si>
    <t>0,87</t>
  </si>
  <si>
    <t>9/12</t>
  </si>
  <si>
    <t>4GE60123(est.) + 4GE65158(int.)</t>
  </si>
  <si>
    <t>N.</t>
  </si>
  <si>
    <t>Impiego/tipo</t>
  </si>
  <si>
    <t>Mansione lavorativa</t>
  </si>
  <si>
    <t>disinfestazione</t>
  </si>
  <si>
    <t>insetticida</t>
  </si>
  <si>
    <t>ACTELLIC 5</t>
  </si>
  <si>
    <t>216,218,220,223</t>
  </si>
  <si>
    <t>RIF 8510/2011</t>
  </si>
  <si>
    <t>154,158</t>
  </si>
  <si>
    <t>RIF 9787/2011</t>
  </si>
  <si>
    <t>179,219,226,231,234</t>
  </si>
  <si>
    <t>AA 46024/11</t>
  </si>
  <si>
    <t>225,230,235</t>
  </si>
  <si>
    <t>AA 46026/11</t>
  </si>
  <si>
    <t>185,236</t>
  </si>
  <si>
    <t>RIF 649134/10</t>
  </si>
  <si>
    <t>228,232,239,240</t>
  </si>
  <si>
    <t>RIF 8574/2011</t>
  </si>
  <si>
    <t>160215</t>
  </si>
  <si>
    <t>184,243</t>
  </si>
  <si>
    <t>RIF 649193/10</t>
  </si>
  <si>
    <t>183,195,244</t>
  </si>
  <si>
    <t>RIF 649182/10</t>
  </si>
  <si>
    <t>245</t>
  </si>
  <si>
    <t>RIF 649183/10</t>
  </si>
  <si>
    <t>246</t>
  </si>
  <si>
    <t>RIF 649184/10</t>
  </si>
  <si>
    <t>180,196,247</t>
  </si>
  <si>
    <t>RIF 649185/10</t>
  </si>
  <si>
    <t>181,205,222,248</t>
  </si>
  <si>
    <t>RIF 649186/10</t>
  </si>
  <si>
    <t>182,249</t>
  </si>
  <si>
    <t>RIF 649187/10</t>
  </si>
  <si>
    <t>250</t>
  </si>
  <si>
    <t>RIF 649188/10</t>
  </si>
  <si>
    <t>251</t>
  </si>
  <si>
    <t>RIF 649189/10</t>
  </si>
  <si>
    <t>6,77 +- 0,14</t>
  </si>
  <si>
    <t>28,2 +- 4,5</t>
  </si>
  <si>
    <t>RIF 649195/10</t>
  </si>
  <si>
    <t>160215*</t>
  </si>
  <si>
    <t>Componenti pericolosi rimossi da apparecchiature fuori uso</t>
  </si>
  <si>
    <t>36,38,45,46,48</t>
  </si>
  <si>
    <t>FIR 28479/2013</t>
  </si>
  <si>
    <t>51</t>
  </si>
  <si>
    <t>FIR 12726/2013</t>
  </si>
  <si>
    <t>37,49</t>
  </si>
  <si>
    <t>A 035837/14</t>
  </si>
  <si>
    <t>23,40,57</t>
  </si>
  <si>
    <t>A 035875/14</t>
  </si>
  <si>
    <t>295,298,300,301</t>
  </si>
  <si>
    <t>FIR 44237/2014</t>
  </si>
  <si>
    <t>291, 296</t>
  </si>
  <si>
    <t>AA 004240/15</t>
  </si>
  <si>
    <t>CAVAZZOLA E VICENTINI SRL, VIA VIALI 1, 37035 S.GIOVANNI ILARIONE (VR) COD. FISCALE/P.IVA 04222200232</t>
  </si>
  <si>
    <t>LAMACART S.P.A., VIA 1° MAGGIO, 14 - 37069 VILLAFRANCA DI VERONA (VR) COD. FISCALE 00803800234</t>
  </si>
  <si>
    <t>TRANSECO S.R.L., VIA VILLA BROGGIA 56, 37059 ZEVIO (VR) COD. FISCALE 02380030235</t>
  </si>
  <si>
    <t>ACIDO CLORIDRICO</t>
  </si>
  <si>
    <t>332</t>
  </si>
  <si>
    <t>RIF 0200872/11</t>
  </si>
  <si>
    <t>333</t>
  </si>
  <si>
    <t>RIF 0200873/11</t>
  </si>
  <si>
    <t>334</t>
  </si>
  <si>
    <t>RIF 0200874/11</t>
  </si>
  <si>
    <t>RIF 0200875/11</t>
  </si>
  <si>
    <t>22,49,80,116,121</t>
  </si>
  <si>
    <t>RIF 0255393/16</t>
  </si>
  <si>
    <t>23,50,117,122</t>
  </si>
  <si>
    <t>RIF 0255394/16</t>
  </si>
  <si>
    <t>37,52,98</t>
  </si>
  <si>
    <t>RIF 0255395/16</t>
  </si>
  <si>
    <t>118</t>
  </si>
  <si>
    <t>RIF 0255396/16</t>
  </si>
  <si>
    <t>RIF 0255397/16</t>
  </si>
  <si>
    <t>54,97</t>
  </si>
  <si>
    <t>RIF 0255398/16</t>
  </si>
  <si>
    <t>53,119</t>
  </si>
  <si>
    <t>RIF 0255399/16</t>
  </si>
  <si>
    <t>59</t>
  </si>
  <si>
    <t>RIF 0255400/16</t>
  </si>
  <si>
    <t>339</t>
  </si>
  <si>
    <t>RIF 0200876/11</t>
  </si>
  <si>
    <t>338</t>
  </si>
  <si>
    <t>RIF 0200877/11</t>
  </si>
  <si>
    <t>285,331,346</t>
  </si>
  <si>
    <t xml:space="preserve">OK </t>
  </si>
  <si>
    <t>RIF 0200878/11</t>
  </si>
  <si>
    <t>296,323,350</t>
  </si>
  <si>
    <t>AA 47372/11</t>
  </si>
  <si>
    <t>337,351,353</t>
  </si>
  <si>
    <t>AA 47373/11</t>
  </si>
  <si>
    <t>303</t>
  </si>
  <si>
    <t>AA 47408/11</t>
  </si>
  <si>
    <t>312,365</t>
  </si>
  <si>
    <t>RFK 595822'04</t>
  </si>
  <si>
    <t>255,341</t>
  </si>
  <si>
    <t>RIF 0254304/16</t>
  </si>
  <si>
    <t>179,254</t>
  </si>
  <si>
    <t>RIF 0254305/16</t>
  </si>
  <si>
    <t>256</t>
  </si>
  <si>
    <t>RIF 0254306/16</t>
  </si>
  <si>
    <t>252,339</t>
  </si>
  <si>
    <t>RIF 0254307/16</t>
  </si>
  <si>
    <t>340</t>
  </si>
  <si>
    <t>RIF 0254308/16</t>
  </si>
  <si>
    <t>208,228,258,282,307,334,342</t>
  </si>
  <si>
    <t>RIF 0254319/16</t>
  </si>
  <si>
    <t>210,230</t>
  </si>
  <si>
    <t>RIF 0254320/16</t>
  </si>
  <si>
    <t>VE00826 (cat. 4 classe C)</t>
  </si>
  <si>
    <t>reagente per laboratorio</t>
  </si>
  <si>
    <t>OK</t>
  </si>
  <si>
    <t>lab. Controllo qualità</t>
  </si>
  <si>
    <t>manutenzione</t>
  </si>
  <si>
    <t>olio per riduttori</t>
  </si>
  <si>
    <t>184,191,206</t>
  </si>
  <si>
    <t>AA 25216/12</t>
  </si>
  <si>
    <t>207</t>
  </si>
  <si>
    <t>RIF 9968/2011</t>
  </si>
  <si>
    <t>&lt; RL</t>
  </si>
  <si>
    <t>7,55 +- 0,14</t>
  </si>
  <si>
    <t>8,8 +- 3,4</t>
  </si>
  <si>
    <t>204,210,211</t>
  </si>
  <si>
    <t>RIF 9996/2011</t>
  </si>
  <si>
    <t>lubrificante</t>
  </si>
  <si>
    <t>grasso lubrificante</t>
  </si>
  <si>
    <t>* almeno 1 tappeto copritombino</t>
  </si>
  <si>
    <t>* almeno 5 Kg prodotto assorbente</t>
  </si>
  <si>
    <t xml:space="preserve">* almeno 10 metri complessivi di </t>
  </si>
  <si>
    <t>* prodotto assorbente elettrolita batterie</t>
  </si>
  <si>
    <t xml:space="preserve">* DPI: 1 paio di guanti, </t>
  </si>
  <si>
    <t>1,4</t>
  </si>
  <si>
    <t>AA 69738/12</t>
  </si>
  <si>
    <t>2,3,6,8</t>
  </si>
  <si>
    <t>RIF 011128/2012</t>
  </si>
  <si>
    <t>entro 30/04/17</t>
  </si>
  <si>
    <t>relazione 2016 (PROMOLOG)</t>
  </si>
  <si>
    <r>
      <t xml:space="preserve">Acqua (m³) di pozzo </t>
    </r>
    <r>
      <rPr>
        <b/>
        <sz val="8"/>
        <rFont val="Comic Sans MS"/>
        <family val="4"/>
      </rPr>
      <t>(</t>
    </r>
    <r>
      <rPr>
        <b/>
        <sz val="8"/>
        <color indexed="10"/>
        <rFont val="Comic Sans MS"/>
        <family val="4"/>
      </rPr>
      <t>max 1990 m</t>
    </r>
    <r>
      <rPr>
        <b/>
        <vertAlign val="superscript"/>
        <sz val="8"/>
        <color indexed="10"/>
        <rFont val="Comic Sans MS"/>
        <family val="4"/>
      </rPr>
      <t>3</t>
    </r>
    <r>
      <rPr>
        <b/>
        <sz val="8"/>
        <color indexed="10"/>
        <rFont val="Comic Sans MS"/>
        <family val="4"/>
      </rPr>
      <t xml:space="preserve"> /anno e 0,37 l/s max)</t>
    </r>
    <r>
      <rPr>
        <b/>
        <sz val="8"/>
        <rFont val="Comic Sans MS"/>
        <family val="4"/>
      </rPr>
      <t xml:space="preserve"> </t>
    </r>
  </si>
  <si>
    <t>RIF 011198/2012</t>
  </si>
  <si>
    <t>11,14</t>
  </si>
  <si>
    <t>10,13,15</t>
  </si>
  <si>
    <t>AA 0000101/12</t>
  </si>
  <si>
    <t>24,27</t>
  </si>
  <si>
    <t>RIF 011264/2012</t>
  </si>
  <si>
    <t>26,31,33</t>
  </si>
  <si>
    <t>AA 70224/12</t>
  </si>
  <si>
    <t>29,32,34,37</t>
  </si>
  <si>
    <t>RIF 011324/2012</t>
  </si>
  <si>
    <t>5,12,16,19,25,30,35,39</t>
  </si>
  <si>
    <t>RIF 0522817/12</t>
  </si>
  <si>
    <t>41,52,54,56</t>
  </si>
  <si>
    <t>RIF 011396/2012</t>
  </si>
  <si>
    <t>1 paio di occhiali protettivi</t>
  </si>
  <si>
    <t>1 sessola e 3 buste PE</t>
  </si>
  <si>
    <t>ASSORBENTI PER ACIDI BATTERIE</t>
  </si>
  <si>
    <t>22,45,72,145</t>
  </si>
  <si>
    <t>RFX 160277/11</t>
  </si>
  <si>
    <t>GRANIFIX SRL, VIA DELL'ARTIGIANATO 15, 35026 CONSELVE (PD), COD. FISCALE 00956990287</t>
  </si>
  <si>
    <t>0051 Pakelo Way Lubrificant BIV ISO 32</t>
  </si>
  <si>
    <t>fornitore</t>
  </si>
  <si>
    <t>TEKVA</t>
  </si>
  <si>
    <t>7,14 +- 0,14</t>
  </si>
  <si>
    <t>Tot.2014</t>
  </si>
  <si>
    <t>Anno 2014</t>
  </si>
  <si>
    <t>Anno 2015</t>
  </si>
  <si>
    <t>81,91,94,99</t>
  </si>
  <si>
    <t>FIR 26990/2013</t>
  </si>
  <si>
    <t>Anno 2016</t>
  </si>
  <si>
    <t>Quantità prodotta (Kg)   GMI+ PROMOLOG</t>
  </si>
  <si>
    <t>denominazione</t>
  </si>
  <si>
    <t>Inerting fast</t>
  </si>
  <si>
    <t>Data:</t>
  </si>
  <si>
    <t>potere assorbente</t>
  </si>
  <si>
    <t>kg/lt</t>
  </si>
  <si>
    <t>131,133,140</t>
  </si>
  <si>
    <t>XRIF 9056/16</t>
  </si>
  <si>
    <t>51,81,139,143</t>
  </si>
  <si>
    <t>PRW 751361/13</t>
  </si>
  <si>
    <t>Applicazione: t=trazione, s=stazionaria, p=portatile/deposito</t>
  </si>
  <si>
    <t>assorbente</t>
  </si>
  <si>
    <t>batterie</t>
  </si>
  <si>
    <t>calcolo teorico</t>
  </si>
  <si>
    <t>acquisto</t>
  </si>
  <si>
    <t>filiale/stab</t>
  </si>
  <si>
    <t>reparto</t>
  </si>
  <si>
    <t>descrizione</t>
  </si>
  <si>
    <t>applicazione</t>
  </si>
  <si>
    <t>numero</t>
  </si>
  <si>
    <t>acido lt/cad</t>
  </si>
  <si>
    <t>elementi</t>
  </si>
  <si>
    <t>DM20/11</t>
  </si>
  <si>
    <t>lt utili</t>
  </si>
  <si>
    <t>kg (min)</t>
  </si>
  <si>
    <t>kit</t>
  </si>
  <si>
    <t>kg cad</t>
  </si>
  <si>
    <t>resp</t>
  </si>
  <si>
    <t>PM</t>
  </si>
  <si>
    <t>manutenzione / piattaforma</t>
  </si>
  <si>
    <t>totale</t>
  </si>
  <si>
    <t>t</t>
  </si>
  <si>
    <t>GMI</t>
  </si>
  <si>
    <t>torre grano</t>
  </si>
  <si>
    <t>s</t>
  </si>
  <si>
    <t>100%*2el.</t>
  </si>
  <si>
    <t>gr.spinta GMI</t>
  </si>
  <si>
    <t>gr.spinta SGV</t>
  </si>
  <si>
    <t>guanti</t>
  </si>
  <si>
    <t>occhiali</t>
  </si>
  <si>
    <t>sessole</t>
  </si>
  <si>
    <t>buste PE</t>
  </si>
  <si>
    <t>dep.batterie</t>
  </si>
  <si>
    <t>p</t>
  </si>
  <si>
    <t>CHIETI</t>
  </si>
  <si>
    <t>magazzino</t>
  </si>
  <si>
    <t>carrello</t>
  </si>
  <si>
    <t>transpallet</t>
  </si>
  <si>
    <t>caldaia spogliatoi</t>
  </si>
  <si>
    <t>ROMA</t>
  </si>
  <si>
    <t>AREZZO</t>
  </si>
  <si>
    <t>APP</t>
  </si>
  <si>
    <t>ROVIGO</t>
  </si>
  <si>
    <t>CUNEO</t>
  </si>
  <si>
    <t>PISA</t>
  </si>
  <si>
    <t>ANCONA</t>
  </si>
  <si>
    <t>LI</t>
  </si>
  <si>
    <t>ricarica carrelli</t>
  </si>
  <si>
    <t>ricarica AGV</t>
  </si>
  <si>
    <t>ricarica macchine pulizia</t>
  </si>
  <si>
    <t>gruppo spinta antincendio</t>
  </si>
  <si>
    <t>100%*2 el.</t>
  </si>
  <si>
    <t>CO</t>
  </si>
  <si>
    <t>magazzino orizzontale / AGV</t>
  </si>
  <si>
    <t>carrello elevatore elettrico</t>
  </si>
  <si>
    <t>lavapavimenti</t>
  </si>
  <si>
    <t>avvolgitore</t>
  </si>
  <si>
    <t>stazione ricarica esterna</t>
  </si>
  <si>
    <t>carrello elevatore diesel</t>
  </si>
  <si>
    <t>Nuovi libretti per impianti termici conformi al DM 10/02/14 entro il 01/06/2014</t>
  </si>
  <si>
    <t>prodotto per analisi</t>
  </si>
  <si>
    <t>TRIVENETA DISINFESTAZIONI SRL</t>
  </si>
  <si>
    <t>T.G. CAR SRL</t>
  </si>
  <si>
    <t>STUDIO TECNICO TURAZZA SIMONE</t>
  </si>
  <si>
    <t>BOSCARO PASQUALINO</t>
  </si>
  <si>
    <t>BELLINAZZO COSTRUZIONI SRL</t>
  </si>
  <si>
    <t>S.M.I SICUREZZA ED AUTOMAZIONE SRL</t>
  </si>
  <si>
    <t>DA.TA. VISION SNC</t>
  </si>
  <si>
    <t>TERMOSANITARIA TRENTIN MARINO</t>
  </si>
  <si>
    <t>TPS EVOLUTION</t>
  </si>
  <si>
    <t xml:space="preserve">ditta </t>
  </si>
  <si>
    <t>data scadenza</t>
  </si>
  <si>
    <t xml:space="preserve">iscrizione all'Albo gestori ambientali ex art. 212 comma 8 del dlgs 15/2006 e smi </t>
  </si>
  <si>
    <t>note</t>
  </si>
  <si>
    <t>VE 12342</t>
  </si>
  <si>
    <t>subordinata al pagamento del bollettino</t>
  </si>
  <si>
    <t>OFFICINA DEL COMPRESSORE</t>
  </si>
  <si>
    <t>VE 10158</t>
  </si>
  <si>
    <t>BIOSOL</t>
  </si>
  <si>
    <t>NUVACID 50</t>
  </si>
  <si>
    <t>non produce rifiuti</t>
  </si>
  <si>
    <t>in attesa di risposta alla richiesta</t>
  </si>
  <si>
    <t>i rifiuti risultano prodotti presso la loro sede</t>
  </si>
  <si>
    <t>in corso di iscrizione</t>
  </si>
  <si>
    <t>magazzino ex biscottificio</t>
  </si>
  <si>
    <t>spazzatrice brava</t>
  </si>
  <si>
    <t>CD</t>
  </si>
  <si>
    <t>carrelli</t>
  </si>
  <si>
    <t>gr. Spinta</t>
  </si>
  <si>
    <t>rev.1</t>
  </si>
  <si>
    <t>TS</t>
  </si>
  <si>
    <t>stazione ricarica</t>
  </si>
  <si>
    <t>€/kg</t>
  </si>
  <si>
    <t>71,118</t>
  </si>
  <si>
    <t>RIF 0202272/11</t>
  </si>
  <si>
    <t>72,117</t>
  </si>
  <si>
    <t>RIF 0202273/11</t>
  </si>
  <si>
    <t>108,112,131</t>
  </si>
  <si>
    <t>AA 85594/11</t>
  </si>
  <si>
    <t>109,125,128,133</t>
  </si>
  <si>
    <t>RIF 9730/2011</t>
  </si>
  <si>
    <t>73,135</t>
  </si>
  <si>
    <t>RIF 0117907/12</t>
  </si>
  <si>
    <t>137</t>
  </si>
  <si>
    <t>RIF 0117908/12</t>
  </si>
  <si>
    <t>335,93,139</t>
  </si>
  <si>
    <t>RIF 0117909/12</t>
  </si>
  <si>
    <t>97,141</t>
  </si>
  <si>
    <t>RIF 0202299/11</t>
  </si>
  <si>
    <t>16,38,66,89,143</t>
  </si>
  <si>
    <t>RIF 0202300/11</t>
  </si>
  <si>
    <t>52,98,114</t>
  </si>
  <si>
    <t>RIF 0117901/12</t>
  </si>
  <si>
    <t>59,99,146</t>
  </si>
  <si>
    <t>RIF 0117902/12</t>
  </si>
  <si>
    <t>148</t>
  </si>
  <si>
    <t>113,133,138,143,149,158,161,166</t>
  </si>
  <si>
    <t>RIF 0389706/13</t>
  </si>
  <si>
    <t>Tot.2017</t>
  </si>
  <si>
    <t>RIF 0117903/12</t>
  </si>
  <si>
    <t>58,115</t>
  </si>
  <si>
    <t>RIF 0117904/12</t>
  </si>
  <si>
    <t>100,151</t>
  </si>
  <si>
    <t>RIF 0117905/12</t>
  </si>
  <si>
    <t>RIF 0117906/12</t>
  </si>
  <si>
    <t>VENETA RECUPERI SAS DI SARA BORSATTI E C., VIA MOLINARA 7, 37060 - SONA (VR) COD. FISCALE 00625850235</t>
  </si>
  <si>
    <t>BOTTARI S.A.S. DI BOTTARI GIOVANNI, VIA EDISON 4/6 - 37136 VERONA (VR) COD. FISCALE 01741870230</t>
  </si>
  <si>
    <t>apparecchiatura con gas fluorurati ad effetto serra DPR 43 (2012)</t>
  </si>
  <si>
    <t>sostituita dall'Autorizzazioner Integrata definitiva</t>
  </si>
  <si>
    <t>verifica corretto funzionamento dispositivo segnalazione perdite serbatoio interrato (gruppo el.)</t>
  </si>
  <si>
    <r>
      <t>Autorizzazione Integrata Ambientale (</t>
    </r>
    <r>
      <rPr>
        <b/>
        <strike/>
        <u/>
        <sz val="10"/>
        <rFont val="Comic Sans MS"/>
        <family val="4"/>
      </rPr>
      <t>Provvisoria</t>
    </r>
    <r>
      <rPr>
        <strike/>
        <sz val="10"/>
        <rFont val="Comic Sans MS"/>
        <family val="4"/>
      </rPr>
      <t>)</t>
    </r>
  </si>
  <si>
    <t>AA 2006/11</t>
  </si>
  <si>
    <t>177</t>
  </si>
  <si>
    <t>RIF 001604/11</t>
  </si>
  <si>
    <t>176</t>
  </si>
  <si>
    <t>RIF 648626/10</t>
  </si>
  <si>
    <t>A.I.A n° 69</t>
  </si>
  <si>
    <t>A.I.A. n° 59</t>
  </si>
  <si>
    <t xml:space="preserve">A.I.A. n° 3 </t>
  </si>
  <si>
    <t>molino</t>
  </si>
  <si>
    <t>olio di raffreddamento</t>
  </si>
  <si>
    <t>silicone neutro grigio</t>
  </si>
  <si>
    <t>collante</t>
  </si>
  <si>
    <t>Confezionamento</t>
  </si>
  <si>
    <t>adesivo termofusibile</t>
  </si>
  <si>
    <t>279,289,292,301,306,311,320,327,330,341,342,345,347</t>
  </si>
  <si>
    <t>RIF 0200849/11</t>
  </si>
  <si>
    <t>329,340,344</t>
  </si>
  <si>
    <t>RIF 8964/2011</t>
  </si>
  <si>
    <t>carico/scarico merci, manutenzione</t>
  </si>
  <si>
    <t>prodotto assorbente acido accumulatori</t>
  </si>
  <si>
    <t>SCARICO     KG</t>
  </si>
  <si>
    <t>RICEVIMENTO 4° COPIA</t>
  </si>
  <si>
    <t>174</t>
  </si>
  <si>
    <t>3,5,11,18,23,32,35,40</t>
  </si>
  <si>
    <t>RIF 0201500/11</t>
  </si>
  <si>
    <t>36,39,42,44</t>
  </si>
  <si>
    <t>RIF 9332/2011</t>
  </si>
  <si>
    <t>31,37,46</t>
  </si>
  <si>
    <t>AA 84448/11</t>
  </si>
  <si>
    <t>MOV.DI REG. SCARICO</t>
  </si>
  <si>
    <t>COD. RIF. RIFIUTO</t>
  </si>
  <si>
    <t>CARICO KG</t>
  </si>
  <si>
    <t>SCARICO       KG</t>
  </si>
  <si>
    <t>MOVIMENTI DI CARICO</t>
  </si>
  <si>
    <t>N° FORMULARIO</t>
  </si>
  <si>
    <t>DATA FORMULARIO</t>
  </si>
  <si>
    <t>TRASPORTATORE</t>
  </si>
  <si>
    <t>DESTINATARIO</t>
  </si>
  <si>
    <t>150101</t>
  </si>
  <si>
    <t>164,166,1,2,3</t>
  </si>
  <si>
    <t>AA-628459</t>
  </si>
  <si>
    <t>266,271,275,276</t>
  </si>
  <si>
    <t>AA 007184/16</t>
  </si>
  <si>
    <t>273,274,277</t>
  </si>
  <si>
    <t>FIR 15423/2016</t>
  </si>
  <si>
    <t>284,288</t>
  </si>
  <si>
    <t>FIR 15476/2016</t>
  </si>
  <si>
    <t>232,257,283,290,294</t>
  </si>
  <si>
    <t>AA 007358/16</t>
  </si>
  <si>
    <t>287,291,293,295</t>
  </si>
  <si>
    <t>AA 007359/16</t>
  </si>
  <si>
    <t xml:space="preserve">USVARDI GINO DI USVARDI E C. SNC, VIA DEI BURSI 21, 37050 CA' DEGLI OPPI (VR) COD. FISCALE 00891430233 </t>
  </si>
  <si>
    <t>165,167,6,7,8</t>
  </si>
  <si>
    <t>UBICAZIONE ARMADIO CONTENENTE PRODOTTO NEUTRALIZZANTE - GRUPPO DI RIFERIMENTO</t>
  </si>
  <si>
    <t>2359/06</t>
  </si>
  <si>
    <t>DAL CORSO DORIANO, VIA GAROFOLI 157, SAN GIOVANNI LUPATOTO 37057 (VR), COD. FISCALE DLCDRN58C24L781Q</t>
  </si>
  <si>
    <t>SEV SRL SERVIZIO ECOLOGICO V.TO, VIA AMOS ZANIBELLI 21, POVEGLIANO VERONESE 37064 (VR) COD. FISCALE 00640790176</t>
  </si>
  <si>
    <t>5,9,11,12</t>
  </si>
  <si>
    <t>AA-635831</t>
  </si>
  <si>
    <t>ECO WAY SRL, VIA DEI BURSI 37050 CA' DEGLI OPPI (VR), COD. FISCALE 03308410236</t>
  </si>
  <si>
    <t>150202</t>
  </si>
  <si>
    <t>160506</t>
  </si>
  <si>
    <t>190906</t>
  </si>
  <si>
    <t>150106</t>
  </si>
  <si>
    <t>150103</t>
  </si>
  <si>
    <t>21</t>
  </si>
  <si>
    <t>876649/07</t>
  </si>
  <si>
    <t>3077-12</t>
  </si>
  <si>
    <t>PUNTO PALLETS TRESCORE DI PULICANO' GIUSEPPE, VIA SONCINO 15, TRESCORE CREMASCO (CR) P.IVA 01247280199, COD. FISCALE PLCGPP77L06D976C</t>
  </si>
  <si>
    <t>22</t>
  </si>
  <si>
    <t>876650/07</t>
  </si>
  <si>
    <t>27</t>
  </si>
  <si>
    <t>387277/07</t>
  </si>
  <si>
    <t>28</t>
  </si>
  <si>
    <t>387278//07</t>
  </si>
  <si>
    <t>251,259,262,264</t>
  </si>
  <si>
    <t>AA 003861/14</t>
  </si>
  <si>
    <t>253,258,260,263</t>
  </si>
  <si>
    <t>FIR 44091/2014</t>
  </si>
  <si>
    <t>14,20,25,29</t>
  </si>
  <si>
    <t>AA636135</t>
  </si>
  <si>
    <t>33</t>
  </si>
  <si>
    <t>387280/07</t>
  </si>
  <si>
    <t>15,19,26</t>
  </si>
  <si>
    <t>14884/07</t>
  </si>
  <si>
    <t>TABARINI STEFANO, VIA TRENTO 38, VILLAFRANCA DI VERONA (VR) - 37069 (VR) COD. FISCALE TBRSFN67C25L567A</t>
  </si>
  <si>
    <t>150110</t>
  </si>
  <si>
    <t>150111</t>
  </si>
  <si>
    <t>200121</t>
  </si>
  <si>
    <t>130507</t>
  </si>
  <si>
    <t>48,49</t>
  </si>
  <si>
    <t>387284/07</t>
  </si>
  <si>
    <t>152,37,46</t>
  </si>
  <si>
    <t>0623649/07</t>
  </si>
  <si>
    <t>DINECO SRL, VIA DELLA CONCORDIA 13, 37036, SAN MARTINO BUON ALBERGO (VR) , COD. FISCALE 02114590231</t>
  </si>
  <si>
    <t>187,195,197</t>
  </si>
  <si>
    <t>PRW 872158'15</t>
  </si>
  <si>
    <t>176,182,190,201,202</t>
  </si>
  <si>
    <t>AA 006393/16</t>
  </si>
  <si>
    <t>colla liquida</t>
  </si>
  <si>
    <t>Leuenberger Termomelt C790</t>
  </si>
  <si>
    <t>VENETA RECUPERI SRL, VIA MOLINARA 7, 37060 - SONA (VR) COD. FISCALE 00625850235</t>
  </si>
  <si>
    <t>153,16,38,45</t>
  </si>
  <si>
    <t>0623650/07</t>
  </si>
  <si>
    <t>41,47</t>
  </si>
  <si>
    <t>0623651/07</t>
  </si>
  <si>
    <t>17</t>
  </si>
  <si>
    <t>0623652/07</t>
  </si>
  <si>
    <t>156,43</t>
  </si>
  <si>
    <t>0623653/07</t>
  </si>
  <si>
    <t>155,44</t>
  </si>
  <si>
    <t>0623654/07</t>
  </si>
  <si>
    <t>154/07.39</t>
  </si>
  <si>
    <t>0623655/07</t>
  </si>
  <si>
    <t>58,59</t>
  </si>
  <si>
    <t>387287/07</t>
  </si>
  <si>
    <t>63,65</t>
  </si>
  <si>
    <t>387291/07</t>
  </si>
  <si>
    <t>68</t>
  </si>
  <si>
    <t>387294/07</t>
  </si>
  <si>
    <t>275,282,285,287</t>
  </si>
  <si>
    <t>FIR 27887/2013</t>
  </si>
  <si>
    <t>290,296,299</t>
  </si>
  <si>
    <t>FIR 27949/2013</t>
  </si>
  <si>
    <t>276,284,289,297,300</t>
  </si>
  <si>
    <t>A 044621/13</t>
  </si>
  <si>
    <t>69,70</t>
  </si>
  <si>
    <t>387295/07</t>
  </si>
  <si>
    <t>200304</t>
  </si>
  <si>
    <t>73</t>
  </si>
  <si>
    <t>595807/04</t>
  </si>
  <si>
    <t>VE 1120</t>
  </si>
  <si>
    <t>59,60,62,64</t>
  </si>
  <si>
    <t>PMC 2014 (PROMOLOG)</t>
  </si>
  <si>
    <t>PMC 2013 (PROMOLOG)</t>
  </si>
  <si>
    <t>PMC 2013 (GRANDI MOLINI ITALIANI)</t>
  </si>
  <si>
    <t>PMC 2012 (GRANDI MOLINI ITALIANI)</t>
  </si>
  <si>
    <t>PMC 2011 (GRANDI MOLINI ITALIANI)</t>
  </si>
  <si>
    <t>letture contatori 2011</t>
  </si>
  <si>
    <t>letture contatori 2012</t>
  </si>
  <si>
    <t>letture contatori 2013</t>
  </si>
  <si>
    <t>letture contatori 2014</t>
  </si>
  <si>
    <t>relazione 2011 (GRANDI MOLINI ITALIANI)</t>
  </si>
  <si>
    <t>relazione 2012 (GRANDI MOLINI ITALIANI)</t>
  </si>
  <si>
    <t>relazione 2013 (GRANDI MOLINI ITALIANI)</t>
  </si>
  <si>
    <t>relazione 2013 (PROMOLOG)</t>
  </si>
  <si>
    <t>relazione 2014 (PROMOLOG)</t>
  </si>
  <si>
    <t>RIF 011454/2012</t>
  </si>
  <si>
    <t>42,55,63</t>
  </si>
  <si>
    <t>AA 0000179/12</t>
  </si>
  <si>
    <t>68,73,77,79</t>
  </si>
  <si>
    <t>223,229,231</t>
  </si>
  <si>
    <t>maschere facciali disinfestazione</t>
  </si>
  <si>
    <t>FIR 27610/2013</t>
  </si>
  <si>
    <t>RIF 011505/2012</t>
  </si>
  <si>
    <t>71,78,83</t>
  </si>
  <si>
    <t>AA 70811/12</t>
  </si>
  <si>
    <t>89</t>
  </si>
  <si>
    <t>RFX 160276/11</t>
  </si>
  <si>
    <t>82,84,87,91</t>
  </si>
  <si>
    <t>RIF 011563/2012</t>
  </si>
  <si>
    <t>Acqua (m³) di acquedotto</t>
  </si>
  <si>
    <t>CER</t>
  </si>
  <si>
    <t>DENOMINAZIONE RIFIUTO</t>
  </si>
  <si>
    <t>ANNO DI RIFERIMENTO</t>
  </si>
  <si>
    <r>
      <t xml:space="preserve">2013 </t>
    </r>
    <r>
      <rPr>
        <b/>
        <sz val="8"/>
        <rFont val="Arial"/>
        <family val="2"/>
      </rPr>
      <t>(GMI)</t>
    </r>
  </si>
  <si>
    <r>
      <t xml:space="preserve">2013    </t>
    </r>
    <r>
      <rPr>
        <b/>
        <sz val="6"/>
        <rFont val="Arial"/>
        <family val="2"/>
      </rPr>
      <t>(PROMOLOG)</t>
    </r>
  </si>
  <si>
    <r>
      <t xml:space="preserve">imballaggi </t>
    </r>
    <r>
      <rPr>
        <b/>
        <sz val="9"/>
        <color indexed="48"/>
        <rFont val="Comic Sans MS"/>
        <family val="4"/>
      </rPr>
      <t>(METALLICI)</t>
    </r>
    <r>
      <rPr>
        <sz val="9"/>
        <rFont val="Comic Sans MS"/>
        <family val="4"/>
      </rPr>
      <t xml:space="preserve"> contenenti residui di sost. pericolose o contaminati da tali sost.</t>
    </r>
  </si>
  <si>
    <t>scheda tecnica</t>
  </si>
  <si>
    <t>scheda sicurezza</t>
  </si>
  <si>
    <t>test università Pisa</t>
  </si>
  <si>
    <t>230,233,235,241</t>
  </si>
  <si>
    <t>AA 003698/14</t>
  </si>
  <si>
    <t>201,227,234,238,240</t>
  </si>
  <si>
    <t>PRW 751356/13</t>
  </si>
  <si>
    <t>06/06/2023                                (secondo quanto previsto da determinazione n° 775/15 del 05/03/2015)</t>
  </si>
  <si>
    <t xml:space="preserve">PREVENZIONE INCENDI - VERIFICA GIACENZE IMBALLI E SOSTANZE PERICOLOSE                                                                                                  (RIF. CERTIFICATO PREVENZIONE INCENDI n° 16804 (RINNOVO) DEL 03/11/2011) </t>
  </si>
  <si>
    <t>PREVENZIONE INCENDI - VERIFICA GIACENZE IMBALLI E SOSTANZE PERICOLOSE                                                                                                  (RIF. CERTIFICATO PREVENZIONE INCENDI n° 16804 (RINNOVO) DEL 30/06/2014</t>
  </si>
  <si>
    <r>
      <t xml:space="preserve">imballaggi </t>
    </r>
    <r>
      <rPr>
        <b/>
        <sz val="9"/>
        <color indexed="48"/>
        <rFont val="Comic Sans MS"/>
        <family val="4"/>
      </rPr>
      <t>(PLASTICI)</t>
    </r>
    <r>
      <rPr>
        <sz val="9"/>
        <rFont val="Comic Sans MS"/>
        <family val="4"/>
      </rPr>
      <t xml:space="preserve"> contenenti residui di sost. pericolose o contaminati da tali sost.</t>
    </r>
  </si>
  <si>
    <t>Gas in contenitori a pressione, diversi da quelli di cui alla voce 16 05 04</t>
  </si>
  <si>
    <r>
      <t xml:space="preserve">imballaggi </t>
    </r>
    <r>
      <rPr>
        <b/>
        <sz val="9"/>
        <color indexed="48"/>
        <rFont val="Comic Sans MS"/>
        <family val="4"/>
      </rPr>
      <t>(LABORATORIO)</t>
    </r>
    <r>
      <rPr>
        <sz val="9"/>
        <rFont val="Comic Sans MS"/>
        <family val="4"/>
      </rPr>
      <t xml:space="preserve"> contenenti residui di sost. pericolose o contaminati da tali sost.</t>
    </r>
  </si>
  <si>
    <t>controllo aree verdi</t>
  </si>
  <si>
    <t>erbicida</t>
  </si>
  <si>
    <r>
      <t>SASSOLINI</t>
    </r>
    <r>
      <rPr>
        <sz val="9"/>
        <rFont val="Comic Sans MS"/>
        <family val="4"/>
      </rPr>
      <t>; Scarti inutilizzabili per il consumo o la trasformazione</t>
    </r>
  </si>
  <si>
    <r>
      <t>GRANAGLIE/SFARINATI</t>
    </r>
    <r>
      <rPr>
        <sz val="9"/>
        <rFont val="Comic Sans MS"/>
        <family val="4"/>
      </rPr>
      <t>; Scarti inutilizzabili per il consumo o la trasformazione</t>
    </r>
  </si>
  <si>
    <t>ANALISI DI CARATTERIZZAZIONE ESEGUITE SUI RIFIUTI</t>
  </si>
  <si>
    <t>49,59,60</t>
  </si>
  <si>
    <t>AA 0074842/13</t>
  </si>
  <si>
    <t>maschere facciali antincendio</t>
  </si>
  <si>
    <t>SCALIGERA SERVIZI DI SCALA P.GIORGIO, VIA MANTEGNA 15, 37048 S.PIETRO DI LEGNAGO (VR) COD. FISC. SCLPGR61L08E512X, P.IVA 02083990230</t>
  </si>
  <si>
    <t>SO.DEA SRL, VIA CAMIGNOLA VECCHIA - BADIA POLESINE (RO) COD. FISCALE 01085350294</t>
  </si>
  <si>
    <t>42,60,67,75,76</t>
  </si>
  <si>
    <t>AA0834031</t>
  </si>
  <si>
    <t>78</t>
  </si>
  <si>
    <t>387299/07</t>
  </si>
  <si>
    <t>170405</t>
  </si>
  <si>
    <t>18,40,64</t>
  </si>
  <si>
    <t>0623805</t>
  </si>
  <si>
    <t>SISTEMA AMBIENTE SRL, VIA GIRELLI 1, 25125 BRESCIA (BS) COD. FISCALE 00701150393</t>
  </si>
  <si>
    <t>62,81,83</t>
  </si>
  <si>
    <t>2516/06</t>
  </si>
  <si>
    <t>84,87</t>
  </si>
  <si>
    <t>387302/07</t>
  </si>
  <si>
    <t>90,91</t>
  </si>
  <si>
    <t>387307/07</t>
  </si>
  <si>
    <t>94,96</t>
  </si>
  <si>
    <t>387309/07</t>
  </si>
  <si>
    <t>130205</t>
  </si>
  <si>
    <t>99,100</t>
  </si>
  <si>
    <t>387311/07</t>
  </si>
  <si>
    <t>85,89,93,103</t>
  </si>
  <si>
    <t>AA0834369</t>
  </si>
  <si>
    <t>105,106</t>
  </si>
  <si>
    <t>387314/07</t>
  </si>
  <si>
    <t>103/07,98</t>
  </si>
  <si>
    <t>0490/08</t>
  </si>
  <si>
    <t>BOTTARI S.A.S., VIA EDISON 4 - 37136 VERONA (VR) COD. FISCALE 01741870230</t>
  </si>
  <si>
    <t>BOTTARI S.A.S., VIA EDISON 4/6 - 37136 VERONA (VR) COD. FISCALE 01741870230</t>
  </si>
  <si>
    <t>GRUPPO DI SPINTA</t>
  </si>
  <si>
    <t>110,111</t>
  </si>
  <si>
    <t>387318/07</t>
  </si>
  <si>
    <t>114</t>
  </si>
  <si>
    <t>387325/07</t>
  </si>
  <si>
    <t>116,117</t>
  </si>
  <si>
    <t>387330/07</t>
  </si>
  <si>
    <t>120,122</t>
  </si>
  <si>
    <t>387332/07</t>
  </si>
  <si>
    <t>80,124</t>
  </si>
  <si>
    <t>595808 04</t>
  </si>
  <si>
    <t>74,83,85,89,104,114,121,134,154</t>
  </si>
  <si>
    <t>197,217</t>
  </si>
  <si>
    <t>AA 003531/14</t>
  </si>
  <si>
    <t>198,213,216</t>
  </si>
  <si>
    <t>AA 003532/14</t>
  </si>
  <si>
    <t>210,214,218</t>
  </si>
  <si>
    <t>AA 003539/14</t>
  </si>
  <si>
    <t>RIF 0124714/14</t>
  </si>
  <si>
    <t>91,94,96,109,132,135,138,176</t>
  </si>
  <si>
    <t>RIF 0256015/16</t>
  </si>
  <si>
    <t>ROTTAMI FERROSI DI ROMELLINI FERRUCCIO E C. SNC, VIA MARCABELLA 22, 37040 BONALDO DI ZIMELLA (VR) P. IVA 00558550232</t>
  </si>
  <si>
    <t>126,128</t>
  </si>
  <si>
    <t>387338/07</t>
  </si>
  <si>
    <t>84,86,88,91,92</t>
  </si>
  <si>
    <t>FIR 43481/2014</t>
  </si>
  <si>
    <t>161001</t>
  </si>
  <si>
    <t>161001*</t>
  </si>
  <si>
    <t>Soluzioni acquose di scarto, contenenti sostanze pericolose</t>
  </si>
  <si>
    <t>102,118,127</t>
  </si>
  <si>
    <t>2711/06</t>
  </si>
  <si>
    <t>109,113,121,131</t>
  </si>
  <si>
    <t>AA0834765</t>
  </si>
  <si>
    <t>133</t>
  </si>
  <si>
    <t>387341/07</t>
  </si>
  <si>
    <t>150203</t>
  </si>
  <si>
    <t>136,140</t>
  </si>
  <si>
    <t>387344/07</t>
  </si>
  <si>
    <t>151</t>
  </si>
  <si>
    <t>387351/07</t>
  </si>
  <si>
    <t>154</t>
  </si>
  <si>
    <t>387354/07</t>
  </si>
  <si>
    <t>135,150,153,156</t>
  </si>
  <si>
    <t>AA 0835204</t>
  </si>
  <si>
    <t>158</t>
  </si>
  <si>
    <t>170203</t>
  </si>
  <si>
    <t>Rifiuti plastici provenienti dalle operazioni di costruzione e di demoliz. (cinghie di distribuzione)</t>
  </si>
  <si>
    <t>Componenti rimossi da apparecchiature fuori uso (cinghie di distribuzione)</t>
  </si>
  <si>
    <t>27,32,33,38</t>
  </si>
  <si>
    <t>FIR 15764/2016</t>
  </si>
  <si>
    <t>Rifiuti misti dell'attività di costruzione e demolizione (cinghie di distribuzione)</t>
  </si>
  <si>
    <t>387357/07</t>
  </si>
  <si>
    <t>137,159</t>
  </si>
  <si>
    <t>595809/04</t>
  </si>
  <si>
    <t>163</t>
  </si>
  <si>
    <t>595810/04</t>
  </si>
  <si>
    <t>364,379,381,383</t>
  </si>
  <si>
    <t>FIR 28235/2013</t>
  </si>
  <si>
    <t>380,382</t>
  </si>
  <si>
    <t>A 035554/14</t>
  </si>
  <si>
    <t>R.C.S. DI NALIN FOSCO. V.LE DEI CADUTI 10, 37045 LEGNAGO (VR) P.IVA 01363870237</t>
  </si>
  <si>
    <t>141,162</t>
  </si>
  <si>
    <t>03900/07</t>
  </si>
  <si>
    <t>186,192,194</t>
  </si>
  <si>
    <t>FIR 43825/2014</t>
  </si>
  <si>
    <t>180,185,193,200,204</t>
  </si>
  <si>
    <t>A 000023/15</t>
  </si>
  <si>
    <t>203,206,208</t>
  </si>
  <si>
    <t>FIR 43887/2014</t>
  </si>
  <si>
    <t>GUGLIELMI SAS DI GUGLIELMI L. &amp; C. VIA S. MARTINO 2/I CASTEL D'AZZANO 37060 (VR), COD. FISCALE 02492310236</t>
  </si>
  <si>
    <t>166</t>
  </si>
  <si>
    <t>109,110</t>
  </si>
  <si>
    <t>FIR 27003/2013</t>
  </si>
  <si>
    <t>387361/07</t>
  </si>
  <si>
    <t>168</t>
  </si>
  <si>
    <t>VE00826 (integrazione mezzi)</t>
  </si>
  <si>
    <t>387364/07</t>
  </si>
  <si>
    <t>171</t>
  </si>
  <si>
    <t>387368/07</t>
  </si>
  <si>
    <t>169,173,174</t>
  </si>
  <si>
    <t>AA 0835490</t>
  </si>
  <si>
    <t>175</t>
  </si>
  <si>
    <t>DATA CONTROLLO</t>
  </si>
  <si>
    <t>158,165,181</t>
  </si>
  <si>
    <t>AA 0009390/16</t>
  </si>
  <si>
    <t>177,180,184</t>
  </si>
  <si>
    <t>XRIF 12196/16</t>
  </si>
  <si>
    <t>199,205,211</t>
  </si>
  <si>
    <t>FIR 45144/2014</t>
  </si>
  <si>
    <t>PREVENZIONE INCENDI - VERIFICA GIACENZE IMBALLI E SOSTANZE PERICOLOSE                                                                                                  (RIF. CERTIFICATO PREVENZIONE INCENDI n° 16804 DEL 25/09/2008</t>
  </si>
  <si>
    <r>
      <t xml:space="preserve">CARTA IN BOBINE COMPLESSIVA </t>
    </r>
    <r>
      <rPr>
        <sz val="10"/>
        <color indexed="10"/>
        <rFont val="Arial"/>
        <family val="2"/>
      </rPr>
      <t xml:space="preserve"> (max 180 t) </t>
    </r>
  </si>
  <si>
    <r>
      <t xml:space="preserve">CARTONI         </t>
    </r>
    <r>
      <rPr>
        <sz val="10"/>
        <color indexed="10"/>
        <rFont val="Arial"/>
        <family val="2"/>
      </rPr>
      <t>(max 8 t)</t>
    </r>
  </si>
  <si>
    <r>
      <t xml:space="preserve">ESTENSIBILE + TERMORETRAIBILE </t>
    </r>
    <r>
      <rPr>
        <sz val="10"/>
        <color indexed="10"/>
        <rFont val="Arial"/>
        <family val="2"/>
      </rPr>
      <t>(max 8 t)</t>
    </r>
  </si>
  <si>
    <r>
      <t xml:space="preserve">PALLETTS       </t>
    </r>
    <r>
      <rPr>
        <sz val="10"/>
        <color indexed="10"/>
        <rFont val="Arial"/>
        <family val="2"/>
      </rPr>
      <t>(max 10 t)</t>
    </r>
  </si>
  <si>
    <r>
      <t xml:space="preserve">GASOLIO PER GRUPPO ELETTROGENO             </t>
    </r>
    <r>
      <rPr>
        <sz val="10"/>
        <color indexed="10"/>
        <rFont val="Arial"/>
        <family val="2"/>
      </rPr>
      <t>(max 5,0 mc)</t>
    </r>
  </si>
  <si>
    <r>
      <t xml:space="preserve">GASOLIO PER AUTOTRAZIONE </t>
    </r>
    <r>
      <rPr>
        <sz val="10"/>
        <color indexed="10"/>
        <rFont val="Arial"/>
        <family val="2"/>
      </rPr>
      <t>(max 1,20 mc)</t>
    </r>
  </si>
  <si>
    <r>
      <t>OLIO ESAUSTO</t>
    </r>
    <r>
      <rPr>
        <sz val="10"/>
        <color indexed="10"/>
        <rFont val="Arial"/>
        <family val="2"/>
      </rPr>
      <t xml:space="preserve"> (max 0,45 mc)</t>
    </r>
  </si>
  <si>
    <t>Invio relazione e PMC AIA (rif. anno 2014)</t>
  </si>
  <si>
    <t>VE00288 Cat. 4B</t>
  </si>
  <si>
    <t>VE00288 (integrazione)</t>
  </si>
  <si>
    <t>025/2017</t>
  </si>
  <si>
    <t>35,43,48,68,71,75,76,78,84,85</t>
  </si>
  <si>
    <t>RIF 0255145/16</t>
  </si>
  <si>
    <t>77,86,88</t>
  </si>
  <si>
    <t>FIR 15922/2016</t>
  </si>
  <si>
    <t>Pagamento contributo Sistri (anno 2015)</t>
  </si>
  <si>
    <t>Modulo di denuncia aprovvigionamento da pozzo (per anno 2014)</t>
  </si>
  <si>
    <t>98</t>
  </si>
  <si>
    <t>AA 005422/15</t>
  </si>
  <si>
    <t>LAMACART S.P.A., VIA PRIMO MAGGIO 14 - 37069 VILLAFRANCA DI VERONA (VR) COD. FISCALE 00803800234</t>
  </si>
  <si>
    <t>66,72,81,100</t>
  </si>
  <si>
    <t>AA 005472/15</t>
  </si>
  <si>
    <t>2656/14</t>
  </si>
  <si>
    <t>103,105</t>
  </si>
  <si>
    <t>PRJ 658264'15</t>
  </si>
  <si>
    <r>
      <t xml:space="preserve">CARTA IN BOBINE COMPLESSIVA  </t>
    </r>
    <r>
      <rPr>
        <sz val="10"/>
        <color indexed="10"/>
        <rFont val="Arial"/>
        <family val="2"/>
      </rPr>
      <t xml:space="preserve">(max 233 t) </t>
    </r>
  </si>
  <si>
    <r>
      <t xml:space="preserve">CARTONI         </t>
    </r>
    <r>
      <rPr>
        <sz val="10"/>
        <color indexed="10"/>
        <rFont val="Arial"/>
        <family val="2"/>
      </rPr>
      <t>(max 10 t)</t>
    </r>
  </si>
  <si>
    <r>
      <t xml:space="preserve">09/11/2015                             </t>
    </r>
    <r>
      <rPr>
        <b/>
        <u/>
        <sz val="10"/>
        <color indexed="12"/>
        <rFont val="Arial"/>
        <family val="2"/>
      </rPr>
      <t xml:space="preserve"> </t>
    </r>
    <r>
      <rPr>
        <u/>
        <sz val="6"/>
        <color indexed="12"/>
        <rFont val="Arial"/>
        <family val="2"/>
      </rPr>
      <t>prova integrità RO-451691</t>
    </r>
  </si>
  <si>
    <t>279,281,290</t>
  </si>
  <si>
    <t>FIR 44181/2014</t>
  </si>
  <si>
    <t>192,198</t>
  </si>
  <si>
    <t>XRIF 12926/16</t>
  </si>
  <si>
    <t>289,293</t>
  </si>
  <si>
    <t>RIF 0125783/15</t>
  </si>
  <si>
    <r>
      <t xml:space="preserve">ESTENSIBILE + TERMORETRAIBILE </t>
    </r>
    <r>
      <rPr>
        <sz val="10"/>
        <color indexed="10"/>
        <rFont val="Arial"/>
        <family val="2"/>
      </rPr>
      <t>(max 10,5 t)</t>
    </r>
  </si>
  <si>
    <r>
      <t xml:space="preserve">PALLETTS       </t>
    </r>
    <r>
      <rPr>
        <sz val="10"/>
        <color indexed="10"/>
        <rFont val="Arial"/>
        <family val="2"/>
      </rPr>
      <t xml:space="preserve">(max 15 t) </t>
    </r>
  </si>
  <si>
    <r>
      <t xml:space="preserve">POLISTIROLO IN LASTRE </t>
    </r>
    <r>
      <rPr>
        <sz val="10"/>
        <color indexed="10"/>
        <rFont val="Arial"/>
        <family val="2"/>
      </rPr>
      <t xml:space="preserve">(max 0,8 t) </t>
    </r>
  </si>
  <si>
    <t>H332</t>
  </si>
  <si>
    <t>H351</t>
  </si>
  <si>
    <t>H400, H410</t>
  </si>
  <si>
    <r>
      <t xml:space="preserve">GASOLIO PER GRUPPO ELETTROGENO            </t>
    </r>
    <r>
      <rPr>
        <sz val="10"/>
        <color indexed="10"/>
        <rFont val="Arial"/>
        <family val="2"/>
      </rPr>
      <t xml:space="preserve"> (max 1,0 mc)</t>
    </r>
  </si>
  <si>
    <r>
      <t xml:space="preserve">OLIO ESAUSTO </t>
    </r>
    <r>
      <rPr>
        <sz val="10"/>
        <color indexed="10"/>
        <rFont val="Arial"/>
        <family val="2"/>
      </rPr>
      <t>(max 0,42 mc)</t>
    </r>
  </si>
  <si>
    <t>107,113</t>
  </si>
  <si>
    <t>AA 85524/11</t>
  </si>
  <si>
    <t>88,121</t>
  </si>
  <si>
    <t>AA 85519/11</t>
  </si>
  <si>
    <t>69,106,123</t>
  </si>
  <si>
    <t>RFK 595823'04</t>
  </si>
  <si>
    <t>70,111</t>
  </si>
  <si>
    <t>RIF 005985/11</t>
  </si>
  <si>
    <t>50,64,68,79,87,95,101,103,110,116</t>
  </si>
  <si>
    <t>RIF 0202247/11</t>
  </si>
  <si>
    <t>ROTTAMI FERROSI DI ROMELLINI FERRUCCIO E C. SNC, VIA MARCABELLA 1364, 37040 BONALDO DI ZIMELLA (VR) P. IVA 00558550232</t>
  </si>
  <si>
    <t>Anno       2012</t>
  </si>
  <si>
    <t>387371/07</t>
  </si>
  <si>
    <t>178</t>
  </si>
  <si>
    <t>313,314,318,322,325,326</t>
  </si>
  <si>
    <t>RIF 8916/2011</t>
  </si>
  <si>
    <t>554127/08</t>
  </si>
  <si>
    <t>181</t>
  </si>
  <si>
    <t>554134/08</t>
  </si>
  <si>
    <t>182</t>
  </si>
  <si>
    <t>554135/08</t>
  </si>
  <si>
    <t>185</t>
  </si>
  <si>
    <t>554137/08</t>
  </si>
  <si>
    <t>188</t>
  </si>
  <si>
    <t>554140/08</t>
  </si>
  <si>
    <t>191</t>
  </si>
  <si>
    <t>554142/08</t>
  </si>
  <si>
    <t>180,186,192,194</t>
  </si>
  <si>
    <t>AA 0835925</t>
  </si>
  <si>
    <t>195</t>
  </si>
  <si>
    <t>554146/08</t>
  </si>
  <si>
    <t>198</t>
  </si>
  <si>
    <t>554148/08</t>
  </si>
  <si>
    <t>201</t>
  </si>
  <si>
    <t>554152/08</t>
  </si>
  <si>
    <t>203</t>
  </si>
  <si>
    <t>554153/08</t>
  </si>
  <si>
    <t>190,204</t>
  </si>
  <si>
    <t>2888/06</t>
  </si>
  <si>
    <t>208</t>
  </si>
  <si>
    <t>554157/08</t>
  </si>
  <si>
    <t>211</t>
  </si>
  <si>
    <t>554162/08</t>
  </si>
  <si>
    <t>245,248,253,255</t>
  </si>
  <si>
    <t>RIF 010640/2012</t>
  </si>
  <si>
    <t>246,252,254,262</t>
  </si>
  <si>
    <t>AA 25894/12</t>
  </si>
  <si>
    <t>258,261,267,271</t>
  </si>
  <si>
    <t>3,7,12</t>
  </si>
  <si>
    <t>A 035672/14</t>
  </si>
  <si>
    <t>1,4,6,10,14,17</t>
  </si>
  <si>
    <t>348,349</t>
  </si>
  <si>
    <t>AA 004605/15</t>
  </si>
  <si>
    <t>254,288,305,351</t>
  </si>
  <si>
    <t>AA 004632/15</t>
  </si>
  <si>
    <t>2500</t>
  </si>
  <si>
    <t>RIF 0123547/14</t>
  </si>
  <si>
    <t>11,13,16,19</t>
  </si>
  <si>
    <t>FIR 28367/2013</t>
  </si>
  <si>
    <t>RIF 010693/2012</t>
  </si>
  <si>
    <t>200,205,210</t>
  </si>
  <si>
    <t>AA 0836361</t>
  </si>
  <si>
    <t>214</t>
  </si>
  <si>
    <t>554167/08</t>
  </si>
  <si>
    <t>216</t>
  </si>
  <si>
    <t>206,208,210</t>
  </si>
  <si>
    <t>RIF 8440/2011</t>
  </si>
  <si>
    <t>20,28,34,40,42</t>
  </si>
  <si>
    <t>40,44,47,49</t>
  </si>
  <si>
    <t>XRIF 12393/17</t>
  </si>
  <si>
    <t>45,48,55,57</t>
  </si>
  <si>
    <t>A 088762/16</t>
  </si>
  <si>
    <t>52,54,56,59</t>
  </si>
  <si>
    <t>XRIF 13021/17</t>
  </si>
  <si>
    <t>62,64,70</t>
  </si>
  <si>
    <t>XRIF 13483/17</t>
  </si>
  <si>
    <t>61,65,72,74</t>
  </si>
  <si>
    <t>A 088859/16</t>
  </si>
  <si>
    <t>RIF 108511/17</t>
  </si>
  <si>
    <t>3,16,20,28,35,46,51,68,75,77,80</t>
  </si>
  <si>
    <t>73,79,82</t>
  </si>
  <si>
    <t>XRIF 14222/17</t>
  </si>
  <si>
    <t>87,96,100</t>
  </si>
  <si>
    <t>XRIF 15095/17</t>
  </si>
  <si>
    <t>78,85,97,99,101</t>
  </si>
  <si>
    <t>A 088973/16</t>
  </si>
  <si>
    <t>ott-17</t>
  </si>
  <si>
    <t>7,58 +- 0,67</t>
  </si>
  <si>
    <t>14,5 +- 3,6</t>
  </si>
  <si>
    <t>OTTOSEAL S27</t>
  </si>
  <si>
    <t>H304</t>
  </si>
  <si>
    <t>H411</t>
  </si>
  <si>
    <t>106,112,121</t>
  </si>
  <si>
    <t>XFIR 040934/17</t>
  </si>
  <si>
    <t>89,122</t>
  </si>
  <si>
    <t>XFIR 040935/17</t>
  </si>
  <si>
    <t>5,22,41,66,90,109,117</t>
  </si>
  <si>
    <t>RIF 108889/17</t>
  </si>
  <si>
    <t>53,93,113</t>
  </si>
  <si>
    <t>RIF 108890/17</t>
  </si>
  <si>
    <t>RIF 108891/17</t>
  </si>
  <si>
    <t>92,114</t>
  </si>
  <si>
    <t>RIF 108892/17</t>
  </si>
  <si>
    <t>RIF 108893/17</t>
  </si>
  <si>
    <t>30,115</t>
  </si>
  <si>
    <t>RIF 108894/17</t>
  </si>
  <si>
    <t>116</t>
  </si>
  <si>
    <t>RIF 108895/17</t>
  </si>
  <si>
    <t>RIF 108896/17</t>
  </si>
  <si>
    <t>RIF 108897/17</t>
  </si>
  <si>
    <t>6,91,110</t>
  </si>
  <si>
    <t>RIF 108898/17</t>
  </si>
  <si>
    <t>Plastica</t>
  </si>
  <si>
    <t>105,107,111,136,139</t>
  </si>
  <si>
    <t>XRIF 16281/17</t>
  </si>
  <si>
    <t>8,0 +- 3,6</t>
  </si>
  <si>
    <t>6,69 +- 0,62</t>
  </si>
  <si>
    <t>12,0 +- 3,5</t>
  </si>
  <si>
    <t>39,7 +- 5,3</t>
  </si>
  <si>
    <t>entro 30/04/18</t>
  </si>
  <si>
    <t>relazione 2017 (PROMOLOG)</t>
  </si>
  <si>
    <t>N° identificativo interno</t>
  </si>
  <si>
    <t>Kaiser mod. TF 230</t>
  </si>
  <si>
    <t>2,00</t>
  </si>
  <si>
    <t>dismesso il 12/01/18</t>
  </si>
  <si>
    <t>VE00826 (integrazione mezzo XA796GP)</t>
  </si>
  <si>
    <t>VE00288 (integrazione mezzo EN557DY)</t>
  </si>
  <si>
    <t>3 – INDICATORI DI PRESTAZIONE</t>
  </si>
  <si>
    <r>
      <t xml:space="preserve">Tabella 3.1. </t>
    </r>
    <r>
      <rPr>
        <i/>
        <sz val="11"/>
        <rFont val="Tahoma"/>
        <family val="2"/>
      </rPr>
      <t>Monitoraggio degli indicatori di performance</t>
    </r>
  </si>
  <si>
    <t>Indicatore a sua descrizione</t>
  </si>
  <si>
    <t>UM</t>
  </si>
  <si>
    <r>
      <t xml:space="preserve">2013          </t>
    </r>
    <r>
      <rPr>
        <b/>
        <sz val="12"/>
        <color indexed="48"/>
        <rFont val="Tahoma"/>
        <family val="2"/>
      </rPr>
      <t>(GMI)</t>
    </r>
  </si>
  <si>
    <r>
      <t xml:space="preserve">2013 </t>
    </r>
    <r>
      <rPr>
        <b/>
        <sz val="12"/>
        <color indexed="48"/>
        <rFont val="Tahoma"/>
        <family val="2"/>
      </rPr>
      <t>(PROMOLOG)</t>
    </r>
  </si>
  <si>
    <r>
      <t xml:space="preserve">2013 </t>
    </r>
    <r>
      <rPr>
        <b/>
        <sz val="10"/>
        <color indexed="48"/>
        <rFont val="Tahoma"/>
        <family val="2"/>
      </rPr>
      <t>(GMI+PROMOLOG)</t>
    </r>
  </si>
  <si>
    <t>Materie prime</t>
  </si>
  <si>
    <t>Energia elettrica totale vs. grano macinato</t>
  </si>
  <si>
    <t>Kwh/t</t>
  </si>
  <si>
    <t>Energia elettrica da rete esterna vs. grano macinato</t>
  </si>
  <si>
    <t>Energia elettrica autoprodotta vs. grano macinato</t>
  </si>
  <si>
    <t>Emissioni</t>
  </si>
  <si>
    <t>Polveri emesse / grano macinato</t>
  </si>
  <si>
    <t>Kg/t</t>
  </si>
  <si>
    <t>Consumi idrici</t>
  </si>
  <si>
    <t>Acqua utilizzata in bagnatura / farina prodotta</t>
  </si>
  <si>
    <t>l/t</t>
  </si>
  <si>
    <t>Acqua utilizzata in bagnatura / grano macinato</t>
  </si>
  <si>
    <r>
      <t xml:space="preserve">Rifiuti </t>
    </r>
    <r>
      <rPr>
        <b/>
        <strike/>
        <sz val="10"/>
        <rFont val="Tahoma"/>
        <family val="2"/>
      </rPr>
      <t>(sottoprodotti)</t>
    </r>
  </si>
  <si>
    <t>Rifiuti totali (P e NP) vs. grano macinato</t>
  </si>
  <si>
    <r>
      <t xml:space="preserve">Rifiuti </t>
    </r>
    <r>
      <rPr>
        <i/>
        <sz val="10"/>
        <rFont val="Tahoma"/>
        <family val="2"/>
      </rPr>
      <t>non pericolosi</t>
    </r>
    <r>
      <rPr>
        <sz val="10"/>
        <rFont val="Tahoma"/>
        <family val="2"/>
      </rPr>
      <t xml:space="preserve"> vs. grano macinato</t>
    </r>
  </si>
  <si>
    <t>Rifiuti pericolosi vs. grano macinato</t>
  </si>
  <si>
    <t>% rifiuti a recupero vs. rifiuti totali</t>
  </si>
  <si>
    <t>%</t>
  </si>
  <si>
    <t>Scarti inutilizzabili per il consumo (CER 020304) / farina prodotta</t>
  </si>
  <si>
    <t>Imballaggi carta e cartone (CER 150101) / farina prodotta</t>
  </si>
  <si>
    <t>Combustibili</t>
  </si>
  <si>
    <t xml:space="preserve">Consumo di metano vs. grano macinato </t>
  </si>
  <si>
    <r>
      <t>m</t>
    </r>
    <r>
      <rPr>
        <vertAlign val="superscript"/>
        <sz val="10"/>
        <rFont val="Tahoma"/>
        <family val="2"/>
      </rPr>
      <t>3</t>
    </r>
    <r>
      <rPr>
        <sz val="10"/>
        <rFont val="Tahoma"/>
        <family val="2"/>
      </rPr>
      <t>/t</t>
    </r>
  </si>
  <si>
    <t>Consumo di metano vs. farina prodotta</t>
  </si>
  <si>
    <t>Modulo di denuncia aprovvigionamento da pozzo (per anno 2017)</t>
  </si>
  <si>
    <t>31/01/18</t>
  </si>
  <si>
    <t>Autorizzazione per punto di emissione n. 10 (caldaia di produzione vapore) in quanto relativo ad impianto rientrante nella fascia dei medi impianti di comustione (Rif. D.Lgs n.183 del 15/11/17).</t>
  </si>
  <si>
    <t>Provincia</t>
  </si>
  <si>
    <t>Imballaggi di plastica</t>
  </si>
  <si>
    <t>150102</t>
  </si>
  <si>
    <t>143,146,148</t>
  </si>
  <si>
    <t>XRIF 17177/17</t>
  </si>
  <si>
    <t>137,145,147,151,156</t>
  </si>
  <si>
    <t>XFIR 041251/17</t>
  </si>
  <si>
    <t>15/06/2018-20/07/2018</t>
  </si>
  <si>
    <t>Quantità grano            macinato (tm)</t>
  </si>
  <si>
    <t>84,88,98,102,108,138,141,152,162,164</t>
  </si>
  <si>
    <t>FIR 074389/2018</t>
  </si>
  <si>
    <t>150,153,154,161,165,167,171,172</t>
  </si>
  <si>
    <t>XRIF 18629/17</t>
  </si>
  <si>
    <t>PRZ 344632/13</t>
  </si>
  <si>
    <t>PRZ 344633/13</t>
  </si>
  <si>
    <t>177,183,191</t>
  </si>
  <si>
    <t>XRIF 19499/17</t>
  </si>
  <si>
    <t>163,169,175,188,193,196,198</t>
  </si>
  <si>
    <t>XFIR 041596/17</t>
  </si>
  <si>
    <t>195,200,204</t>
  </si>
  <si>
    <t>XRIF 20155/17</t>
  </si>
  <si>
    <t>23,43,67,86,158,186,202,205</t>
  </si>
  <si>
    <t>XFIR 041691/17</t>
  </si>
  <si>
    <t>217</t>
  </si>
  <si>
    <t>XFIR 041772/17</t>
  </si>
  <si>
    <t>211,214,219</t>
  </si>
  <si>
    <t>XRIF 20694/17</t>
  </si>
  <si>
    <t>209,215,223</t>
  </si>
  <si>
    <t>XFIR 041813/17</t>
  </si>
  <si>
    <t>174,184,190,194,201,216,221,226,233</t>
  </si>
  <si>
    <t>FIR 074935/2018</t>
  </si>
  <si>
    <t>227,235,236,239</t>
  </si>
  <si>
    <t>XRIF 21431/17</t>
  </si>
  <si>
    <t>228,237,250</t>
  </si>
  <si>
    <t>XFIR 041963/17</t>
  </si>
  <si>
    <t>252,253,255,256,257</t>
  </si>
  <si>
    <t>XRIF 23647/17</t>
  </si>
  <si>
    <t>XFIR 000131/18</t>
  </si>
  <si>
    <t>RI 1340/18</t>
  </si>
  <si>
    <t>BOTTARI S.A.S. DI BOTTARI GIOVANNI &amp; C., VIA CARMELITANI SCALZI, 1 - 37122 VERONA (VR) COD. FISCALE 01741870230</t>
  </si>
  <si>
    <t>BOTTARI S.A.S. DI BOTTARI GIOVANNI &amp; C., VIA EDISON 4/6 - 37136 VERONA (VR) COD. FISCALE 01741870230</t>
  </si>
  <si>
    <t>RI 1341/18</t>
  </si>
  <si>
    <t>265,271,273</t>
  </si>
  <si>
    <t>XRIF 5670/17</t>
  </si>
  <si>
    <t>254,266,272</t>
  </si>
  <si>
    <t>XFIR 000194/18</t>
  </si>
  <si>
    <t>276</t>
  </si>
  <si>
    <t>PRW 751364/13</t>
  </si>
  <si>
    <t>282,286,288</t>
  </si>
  <si>
    <t>XFIR 000281/18</t>
  </si>
  <si>
    <t>278,285,289,292</t>
  </si>
  <si>
    <t>XRIF 25307/17</t>
  </si>
  <si>
    <t>69,142,159,187,213,230,242,270,281,290</t>
  </si>
  <si>
    <t>PRW 751365/13</t>
  </si>
  <si>
    <t>??????</t>
  </si>
  <si>
    <t>2325 (pratica rinnovo)</t>
  </si>
  <si>
    <t>VE21636 prot 26847/2016</t>
  </si>
  <si>
    <t>VE 21636 prot 24735/2018</t>
  </si>
  <si>
    <t>295,298,302,303,305</t>
  </si>
  <si>
    <t>XRIF 6958/17</t>
  </si>
  <si>
    <t>306</t>
  </si>
  <si>
    <t>PRZ 344656/13</t>
  </si>
  <si>
    <t>300,304,309</t>
  </si>
  <si>
    <t>XFIR 000452/18</t>
  </si>
  <si>
    <t>144,244,296,313</t>
  </si>
  <si>
    <t>FIR 097484/2018</t>
  </si>
  <si>
    <t>311,316,318,319</t>
  </si>
  <si>
    <t>XRIF 7496/17</t>
  </si>
  <si>
    <t>118,322</t>
  </si>
  <si>
    <t>FIR 097528/2018</t>
  </si>
  <si>
    <t>241,267,279,287,299,326,330,331</t>
  </si>
  <si>
    <t>FIR 097588/2018</t>
  </si>
  <si>
    <t>324,329,333</t>
  </si>
  <si>
    <t>XRIF 8065/17</t>
  </si>
  <si>
    <t>11,42,63,125,155,170,182,197,321,328</t>
  </si>
  <si>
    <t>A 067912/17</t>
  </si>
  <si>
    <t>325,334,338,339</t>
  </si>
  <si>
    <t>A 067939/17</t>
  </si>
  <si>
    <t>336,341,342,344</t>
  </si>
  <si>
    <t>XRIF 8587/17</t>
  </si>
  <si>
    <t>Anno 2019</t>
  </si>
  <si>
    <t>Tot.2019</t>
  </si>
  <si>
    <t>STENA TECHNOWORLD SRL</t>
  </si>
  <si>
    <t>AIA N° 2488/15</t>
  </si>
  <si>
    <t>?????</t>
  </si>
  <si>
    <t>AUTOTRASPORTI FRATELLO SCOLLO SRLS</t>
  </si>
  <si>
    <t>PA12308 PROVV 2016 24083</t>
  </si>
  <si>
    <t>PA12308 PROVV 2016 24087</t>
  </si>
  <si>
    <t>PA12308 PROVV 2017 2433</t>
  </si>
  <si>
    <t>PA12308 PROVV 2017 6072</t>
  </si>
  <si>
    <t>PA12308 PROVV 2017 6277</t>
  </si>
  <si>
    <t>PA12308 PROVV 2017 7399</t>
  </si>
  <si>
    <t>PA12308 PROVV 2017 17743</t>
  </si>
  <si>
    <t>PA12308 PROVV 2017 21084</t>
  </si>
  <si>
    <t>PA12308 PROVV 2018 1878</t>
  </si>
  <si>
    <t>PA12308 PROVV 2018 14825</t>
  </si>
  <si>
    <t>PA12308 PROVV 2018 19279</t>
  </si>
  <si>
    <t>ECOR'IT SERVIZI SRL</t>
  </si>
  <si>
    <t>Autorizzazione intermediazione e commercio rifiuti pericolosi e non</t>
  </si>
  <si>
    <t>MI 37902</t>
  </si>
  <si>
    <t>168,176,203,210,220,231,238</t>
  </si>
  <si>
    <t>189,249,258,284,327,343,346</t>
  </si>
  <si>
    <t>XFIR 000769/18</t>
  </si>
  <si>
    <t>225,232,243,269,283,297,347</t>
  </si>
  <si>
    <t>XFIR 000851/18</t>
  </si>
  <si>
    <t>RF 62542 18</t>
  </si>
  <si>
    <t>AUTOTRASPORTI FRATELLI SCOLLO SRLS, VIA NICOLINI 41, 93012 GELA (CL) COD. FISCALE 01962890859</t>
  </si>
  <si>
    <t>STENA TECHNOWORLD SRL, VIA DELL'INDUSTRIA 483/515/517, 37050 ANGIARI (VR) COD. FISCALE 01237620172</t>
  </si>
  <si>
    <t>2,5,7,9,13</t>
  </si>
  <si>
    <t>XRIF 9285/17</t>
  </si>
  <si>
    <t>4,10,16</t>
  </si>
  <si>
    <t>XFIR 000941/18</t>
  </si>
  <si>
    <t>22,27,31</t>
  </si>
  <si>
    <t>XFIR 001064/18</t>
  </si>
  <si>
    <t>17,20,23,34,36</t>
  </si>
  <si>
    <t>XRIF 10122/17</t>
  </si>
  <si>
    <t>18,0 +- 4,9</t>
  </si>
  <si>
    <t>7,09 +-0,65</t>
  </si>
  <si>
    <t>13,0 +- 3,5</t>
  </si>
  <si>
    <t>38,0 +- 5,2</t>
  </si>
  <si>
    <t>39,40,42,47,49,52</t>
  </si>
  <si>
    <t>XRIF 1045/18</t>
  </si>
  <si>
    <t>38,41,51,59,61</t>
  </si>
  <si>
    <t>XFIR 001343/18</t>
  </si>
  <si>
    <t>58,60,65,68</t>
  </si>
  <si>
    <t>XRIF 1615/18</t>
  </si>
  <si>
    <t>157,185,208,229,240,268,280,301,312,24,44,54,69</t>
  </si>
  <si>
    <t>FIR 098498/2018</t>
  </si>
  <si>
    <t>246,66</t>
  </si>
  <si>
    <t>FIR 098500/2018</t>
  </si>
  <si>
    <t>248,29,71</t>
  </si>
  <si>
    <t>FIR 098501/2018</t>
  </si>
  <si>
    <t>70</t>
  </si>
  <si>
    <t>FIR 098502/2018</t>
  </si>
  <si>
    <t>72</t>
  </si>
  <si>
    <t>FIR 098503/2018</t>
  </si>
  <si>
    <t>74,89,91,93</t>
  </si>
  <si>
    <t>A 068181/17</t>
  </si>
  <si>
    <t>75,84,90,92,97</t>
  </si>
  <si>
    <t>XRIF 2404/18</t>
  </si>
  <si>
    <t>07-08/08/2018</t>
  </si>
  <si>
    <t>&lt;0,114</t>
  </si>
  <si>
    <t>&lt;0,262</t>
  </si>
  <si>
    <t>&lt;0,116</t>
  </si>
  <si>
    <t>&lt;0,250</t>
  </si>
  <si>
    <t>volturazione</t>
  </si>
  <si>
    <t>99,102,104</t>
  </si>
  <si>
    <t>XRIF 3015/18</t>
  </si>
  <si>
    <t>78,108</t>
  </si>
  <si>
    <t>FIR 098778/2018</t>
  </si>
  <si>
    <t>EURO VENETA S.R.L., VIA MOLINARA 7 - 37060 SONA (VR) COD. FISCALE 02290420229</t>
  </si>
  <si>
    <t>247,317,28,56,76</t>
  </si>
  <si>
    <t>FIR 098779/2018</t>
  </si>
  <si>
    <t>FIR 098780/2018</t>
  </si>
  <si>
    <t>212,314,77</t>
  </si>
  <si>
    <t>FIR 098781/2018</t>
  </si>
  <si>
    <t>100,106,116,118</t>
  </si>
  <si>
    <t>XFIR 001831/18</t>
  </si>
  <si>
    <t>107,115,117,120</t>
  </si>
  <si>
    <t>XRIF 3559/18</t>
  </si>
  <si>
    <t>18,32,45,67,87,101,127,132,133</t>
  </si>
  <si>
    <t>XFIR 001965/18</t>
  </si>
  <si>
    <t>3,11,21,35,48,63,86,103,124</t>
  </si>
  <si>
    <t>FIR 098974/2018</t>
  </si>
  <si>
    <t>128,130,135,139</t>
  </si>
  <si>
    <t>A 101588/18</t>
  </si>
  <si>
    <t xml:space="preserve">NON DOVUTA </t>
  </si>
  <si>
    <t>Dichiarazione F-Gas 2019</t>
  </si>
  <si>
    <t>NON DOVUTA</t>
  </si>
  <si>
    <t>impianto termico n° 3 (ad olio diaterm.) Pot. Nom. Max 1710,31 KW / Pot. Nom. Utile 1453,75 KW</t>
  </si>
  <si>
    <t>impianto termico n° 2 (uffici) Pot. Nom. Max. 60,58 KW / Pot. Nom. Utile 55,5 KW</t>
  </si>
  <si>
    <t>impianto termico n° 1 (mensa) Pot. Nom. Max 95,3 KW / Pot. Nom. Utile 86 KW</t>
  </si>
  <si>
    <t>6,84 +- 0,63</t>
  </si>
  <si>
    <t>15,3 +-3,7</t>
  </si>
  <si>
    <t>123,129,137,148</t>
  </si>
  <si>
    <t>XRIF 4368/18</t>
  </si>
  <si>
    <t>150,152,156,158</t>
  </si>
  <si>
    <t>XRIF 5099/18</t>
  </si>
  <si>
    <t>151,154,159,168</t>
  </si>
  <si>
    <t>XFIR 0000199/19</t>
  </si>
  <si>
    <t>30,50,95,125,166</t>
  </si>
  <si>
    <t>PRW 751366/13</t>
  </si>
  <si>
    <t>registro aggiornato al:</t>
  </si>
  <si>
    <t>174,177,178,179</t>
  </si>
  <si>
    <t>XRIF 21198/18</t>
  </si>
  <si>
    <t>176,186,188,190,192</t>
  </si>
  <si>
    <t>A101848/18</t>
  </si>
  <si>
    <t>187,191,193,198</t>
  </si>
  <si>
    <t>XRIF 7061/18</t>
  </si>
  <si>
    <t>205,209,210</t>
  </si>
  <si>
    <t>XRIF 7826/18</t>
  </si>
  <si>
    <t>213,218,224,230,232,234</t>
  </si>
  <si>
    <t>XRIF 22360/18</t>
  </si>
  <si>
    <t>0</t>
  </si>
  <si>
    <t>200,206,211,214,226,233,235,237</t>
  </si>
  <si>
    <t>XFIR 0001117/19</t>
  </si>
  <si>
    <t>238,244,247,249,252</t>
  </si>
  <si>
    <t>XRIF 9450/18</t>
  </si>
  <si>
    <t>RIF 0002976/19</t>
  </si>
  <si>
    <t>26,157,184,242</t>
  </si>
  <si>
    <t>RIF 0002977/19</t>
  </si>
  <si>
    <t>146,202,263,267</t>
  </si>
  <si>
    <t>RIF 0003035/19</t>
  </si>
  <si>
    <t>3302/19</t>
  </si>
  <si>
    <t>246,253,262,269</t>
  </si>
  <si>
    <t>A 102173/18</t>
  </si>
  <si>
    <t>25,46,55,88,122,131,160,189,217,220,245,266</t>
  </si>
  <si>
    <t>A 102175/18</t>
  </si>
  <si>
    <t>147,155,180,204,219,231,240,248,265,272</t>
  </si>
  <si>
    <t>FIR 031634/2019</t>
  </si>
  <si>
    <t>22/07/2019- 11/10/2019</t>
  </si>
  <si>
    <t>261,264,274,275,281</t>
  </si>
  <si>
    <t>XRIF 23011/18</t>
  </si>
  <si>
    <t>182,201,227,250,278,285</t>
  </si>
  <si>
    <t>PRW 751367/13</t>
  </si>
  <si>
    <t>283,286,290,292</t>
  </si>
  <si>
    <t>XRIF 10560/18</t>
  </si>
  <si>
    <t>Materiali isolanti diversi da quelli di cui alle voci 170601 e 170603</t>
  </si>
  <si>
    <t>170604</t>
  </si>
  <si>
    <t>296</t>
  </si>
  <si>
    <t>XFIR 0001551/19</t>
  </si>
  <si>
    <t>277,284,291,298</t>
  </si>
  <si>
    <t>XFIR 0001565/19</t>
  </si>
  <si>
    <t>303,304,306,308</t>
  </si>
  <si>
    <t>XRIF 10263/18</t>
  </si>
  <si>
    <t>173,288,309</t>
  </si>
  <si>
    <t>FIR 031900/2019</t>
  </si>
  <si>
    <r>
      <t>17/01/2019-</t>
    </r>
    <r>
      <rPr>
        <sz val="6.5"/>
        <color rgb="FFFF0000"/>
        <rFont val="Comic Sans MS"/>
        <family val="4"/>
      </rPr>
      <t xml:space="preserve"> </t>
    </r>
    <r>
      <rPr>
        <sz val="6.5"/>
        <rFont val="Comic Sans MS"/>
        <family val="4"/>
      </rPr>
      <t>12/06/2019 - 06/12/2019</t>
    </r>
  </si>
  <si>
    <t>6,81 +- 0,63</t>
  </si>
  <si>
    <t>31,9 +-4,7</t>
  </si>
  <si>
    <t>Anno 2020</t>
  </si>
  <si>
    <t>07/10/2019</t>
  </si>
  <si>
    <t>312,315,320,323</t>
  </si>
  <si>
    <t>XRIF 23639/18</t>
  </si>
  <si>
    <t>307,313,317,321,324,326</t>
  </si>
  <si>
    <t>XFIR 0001818/19</t>
  </si>
  <si>
    <t>328,337,340,343</t>
  </si>
  <si>
    <t>XRIF 23880/18</t>
  </si>
  <si>
    <t>94,110,126,138,161,183,194,215,229,239,254,279,293,316,329,341</t>
  </si>
  <si>
    <t>FIR 032197/2019</t>
  </si>
  <si>
    <t>STENA RECYCLING S.R.L, VIA DELL'INDUSTRIA 483/515/517, 37050 ANGIARI (VR) COD. FISCALE 01237620172</t>
  </si>
  <si>
    <t>144,167,330</t>
  </si>
  <si>
    <t>FIR 032198/2019</t>
  </si>
  <si>
    <t>143,332</t>
  </si>
  <si>
    <t>FIR 032199/2019</t>
  </si>
  <si>
    <t>A 102488/18</t>
  </si>
  <si>
    <t>145,153,169,181,203,216,228,241,255,280,305,314,318,322,335,338,344,350</t>
  </si>
  <si>
    <t>STENA RECYCLING SRL</t>
  </si>
  <si>
    <t>FALZI SRL</t>
  </si>
  <si>
    <t>AIA N° 758/17</t>
  </si>
  <si>
    <t>sistemi automatici anticaduta</t>
  </si>
  <si>
    <t>334,339,353,355</t>
  </si>
  <si>
    <t>XFIR 0002051/19</t>
  </si>
  <si>
    <t>164,208,223</t>
  </si>
  <si>
    <t>FIR 032283/2019</t>
  </si>
  <si>
    <t>FALZI S.R.L, VIA CARRARA 10, 37023 GREZZANA (VR) COD. FISCALE 04199510233</t>
  </si>
  <si>
    <t>142,165,225,333</t>
  </si>
  <si>
    <t>FIR 032284/2019</t>
  </si>
  <si>
    <t>207,222,256,357</t>
  </si>
  <si>
    <t>FIR 032285/2019</t>
  </si>
  <si>
    <t>163,358</t>
  </si>
  <si>
    <t>FIR 032286/2019</t>
  </si>
  <si>
    <t>352,354,359</t>
  </si>
  <si>
    <t>XRIF 12637/18</t>
  </si>
  <si>
    <t>367</t>
  </si>
  <si>
    <t>PRZ 169896/17</t>
  </si>
  <si>
    <t>372</t>
  </si>
  <si>
    <t>PJP 023131/17</t>
  </si>
  <si>
    <t>Anno       2018</t>
  </si>
  <si>
    <t>Anno       2019</t>
  </si>
  <si>
    <t>Anno       2020</t>
  </si>
  <si>
    <t>VE216363</t>
  </si>
  <si>
    <t>365,371,374</t>
  </si>
  <si>
    <t>XRIF 12891/18</t>
  </si>
  <si>
    <t>15,43,53,62,85,175,197,276,295,342</t>
  </si>
  <si>
    <t>XFIR 0002149/19</t>
  </si>
  <si>
    <t>366,369,375</t>
  </si>
  <si>
    <t>XFIR 0002150/19</t>
  </si>
  <si>
    <r>
      <rPr>
        <sz val="8"/>
        <rFont val="Comic Sans MS"/>
        <family val="4"/>
      </rPr>
      <t>30/12/2019</t>
    </r>
    <r>
      <rPr>
        <sz val="10"/>
        <rFont val="Comic Sans MS"/>
        <family val="4"/>
      </rPr>
      <t xml:space="preserve"> </t>
    </r>
    <r>
      <rPr>
        <sz val="8"/>
        <rFont val="Comic Sans MS"/>
        <family val="4"/>
      </rPr>
      <t>(</t>
    </r>
    <r>
      <rPr>
        <u/>
        <sz val="8"/>
        <rFont val="Comic Sans MS"/>
        <family val="4"/>
      </rPr>
      <t>solo pulita e rimontata</t>
    </r>
    <r>
      <rPr>
        <sz val="8"/>
        <rFont val="Comic Sans MS"/>
        <family val="4"/>
      </rPr>
      <t>)</t>
    </r>
  </si>
  <si>
    <r>
      <rPr>
        <sz val="8"/>
        <rFont val="Comic Sans MS"/>
        <family val="4"/>
      </rPr>
      <t>31/12/2019</t>
    </r>
    <r>
      <rPr>
        <sz val="10"/>
        <rFont val="Comic Sans MS"/>
        <family val="4"/>
      </rPr>
      <t xml:space="preserve"> </t>
    </r>
    <r>
      <rPr>
        <sz val="8"/>
        <rFont val="Comic Sans MS"/>
        <family val="4"/>
      </rPr>
      <t>(</t>
    </r>
    <r>
      <rPr>
        <u/>
        <sz val="8"/>
        <rFont val="Comic Sans MS"/>
        <family val="4"/>
      </rPr>
      <t>solo pulita e rimontata</t>
    </r>
    <r>
      <rPr>
        <sz val="8"/>
        <rFont val="Comic Sans MS"/>
        <family val="4"/>
      </rPr>
      <t>)</t>
    </r>
  </si>
  <si>
    <t>1,4,6,10,11</t>
  </si>
  <si>
    <t>XRIF 13477/18</t>
  </si>
  <si>
    <t>2,7,16,19,24</t>
  </si>
  <si>
    <t>XFIR 0002417/19</t>
  </si>
  <si>
    <t>17,18,21,30</t>
  </si>
  <si>
    <t>XRIF 24755/18</t>
  </si>
  <si>
    <t>XFIR 0002475/19</t>
  </si>
  <si>
    <t>300,331,3,8,13,20,22,32</t>
  </si>
  <si>
    <t>33,36,41,42</t>
  </si>
  <si>
    <t>XRIF 25011/18</t>
  </si>
  <si>
    <t>34,37,39,43,49</t>
  </si>
  <si>
    <t>XFIR 0002618/19</t>
  </si>
  <si>
    <t>141,162,195,221,251,301</t>
  </si>
  <si>
    <t>FIR 043027/2019</t>
  </si>
  <si>
    <t>RI.e CO. SRL</t>
  </si>
  <si>
    <t>VE 02553</t>
  </si>
  <si>
    <t>FIR 043028/2019</t>
  </si>
  <si>
    <t>56</t>
  </si>
  <si>
    <t>FIR 043057/2019</t>
  </si>
  <si>
    <t>FIR 043058/2019</t>
  </si>
  <si>
    <t>59,68,69</t>
  </si>
  <si>
    <t>R/A 25916/20</t>
  </si>
  <si>
    <t>RI.E.CO SRL, VIA CABOTO 19, 37036, SAN MARTINO BUON ALBERGO (VR) , COD. FISCALE 03269220236</t>
  </si>
  <si>
    <t>50,52,57,67,71</t>
  </si>
  <si>
    <t>XRIF 25287/18</t>
  </si>
  <si>
    <t>Decreto n° 65</t>
  </si>
  <si>
    <t>287,299,319,345,370,9,23,53</t>
  </si>
  <si>
    <t>FIR 043125/2019</t>
  </si>
  <si>
    <t>76,78,80</t>
  </si>
  <si>
    <t>XFIR 0002791/19</t>
  </si>
  <si>
    <t>Destinazione corrente (attuale)</t>
  </si>
  <si>
    <t>77,82,89,93</t>
  </si>
  <si>
    <t>XRIF 15775/18</t>
  </si>
  <si>
    <t>95,97,99</t>
  </si>
  <si>
    <t>XFIR 0002910/19</t>
  </si>
  <si>
    <t>96,98,100,102</t>
  </si>
  <si>
    <t>XRIF 16108/18</t>
  </si>
  <si>
    <t>XX/XX/2020</t>
  </si>
  <si>
    <t>109,111,113</t>
  </si>
  <si>
    <t>XRIF 302/2020</t>
  </si>
  <si>
    <t>116,122,123</t>
  </si>
  <si>
    <t>XRIF 16551/18</t>
  </si>
  <si>
    <t>110,112,114,119,124,126</t>
  </si>
  <si>
    <t>XFIR 0003093/19</t>
  </si>
  <si>
    <t xml:space="preserve">PETRONAS HYDRAULIC HV 32 </t>
  </si>
  <si>
    <t>olio lubrificante idraulico</t>
  </si>
  <si>
    <t>COMPREX PAO 150 (Essex)</t>
  </si>
  <si>
    <t xml:space="preserve">olio lubrificante </t>
  </si>
  <si>
    <t>25-29/05/2020</t>
  </si>
  <si>
    <t>entro 30/04/19</t>
  </si>
  <si>
    <t>entro 30/04/20</t>
  </si>
  <si>
    <t>127,129,131</t>
  </si>
  <si>
    <t>XRIF 511/2020</t>
  </si>
  <si>
    <t>140,142,150,153</t>
  </si>
  <si>
    <t>XRIF 714/2020</t>
  </si>
  <si>
    <t>Dichiarazione F-Gas 2020</t>
  </si>
  <si>
    <t>non più necessario</t>
  </si>
  <si>
    <t>PMC 2018 (PROMOLOG)</t>
  </si>
  <si>
    <t>PMC 2019 (PROMOLOG)</t>
  </si>
  <si>
    <t>letture contatori 2018</t>
  </si>
  <si>
    <t>letture contatori 2019</t>
  </si>
  <si>
    <t>relazione 2018 (PROMOLOG)</t>
  </si>
  <si>
    <t>relazione 2019 (PROMOLOG)</t>
  </si>
  <si>
    <t>letture contatori 2020</t>
  </si>
  <si>
    <t>PMC 2020 (PROMOLOG)</t>
  </si>
  <si>
    <t>in valutazione</t>
  </si>
  <si>
    <t>VE01120  (integrazione mezzo FS612GV)</t>
  </si>
  <si>
    <t>VE00288 (integrazione mezzi FN667BK e FN384YL)</t>
  </si>
  <si>
    <t>VE21636 (integrazione FS133JW, FS134JW, XA111KJ)</t>
  </si>
  <si>
    <t>Invio relazione e PMC AIA (rif. anno 2019)</t>
  </si>
  <si>
    <t>Verifica della sussistenza dell'obbligo di redarre la relazione di riferimento inerente l'anno 2019</t>
  </si>
  <si>
    <t>Presentazione del modello unico di dichiarazione ambientale (MUD)</t>
  </si>
  <si>
    <t>Camera di Commercio</t>
  </si>
  <si>
    <t>18 +- 4,7</t>
  </si>
  <si>
    <t>6,36+-0,60</t>
  </si>
  <si>
    <t>11+-3,5</t>
  </si>
  <si>
    <t>62,1+-7,3</t>
  </si>
  <si>
    <t>157,159,162,165</t>
  </si>
  <si>
    <t>XRIF 884/2020</t>
  </si>
  <si>
    <t>5,26,58,92,108,121,135,149,158,160</t>
  </si>
  <si>
    <t>XFIR 0005227/19</t>
  </si>
  <si>
    <t>VE00288 (reimmatricolazione FW945SA)</t>
  </si>
  <si>
    <t>23/03/2018 - 08/11/2018</t>
  </si>
  <si>
    <t>addetti coinvolti nelle esercitazioni</t>
  </si>
  <si>
    <t>FORMAZIONE</t>
  </si>
  <si>
    <t>130,141,155,161,168,173</t>
  </si>
  <si>
    <t>XFIR 0003410/19</t>
  </si>
  <si>
    <r>
      <t xml:space="preserve">semestrale </t>
    </r>
    <r>
      <rPr>
        <b/>
        <u/>
        <sz val="9"/>
        <rFont val="Comic Sans MS"/>
        <family val="4"/>
      </rPr>
      <t>(o con più simulazioni in modo da coinvolgere tutto il personale</t>
    </r>
  </si>
  <si>
    <t>28/05/2020</t>
  </si>
  <si>
    <t>Imballaggi di plastica (CER 150102) / farina prodotta</t>
  </si>
  <si>
    <t>REPSOL SUPER TAURO 460</t>
  </si>
  <si>
    <t>olio lubrificante</t>
  </si>
  <si>
    <t>REPSOL ZEUS GUIA 32</t>
  </si>
  <si>
    <t>170,175,178</t>
  </si>
  <si>
    <t>XRIF 18376/18</t>
  </si>
  <si>
    <t>182,187,192,200,201,204,205</t>
  </si>
  <si>
    <t>XRIF 1797/2020</t>
  </si>
  <si>
    <t>XFIR 0004220/19</t>
  </si>
  <si>
    <t>176,183,189,194,212,219,222,225,227</t>
  </si>
  <si>
    <t>208,214,215,220,221,226,228,231</t>
  </si>
  <si>
    <t>XRIF 2282/2020</t>
  </si>
  <si>
    <t>240,243</t>
  </si>
  <si>
    <t>XRIF 07421/2020</t>
  </si>
  <si>
    <t>83,254</t>
  </si>
  <si>
    <t>RIF 0008707/19</t>
  </si>
  <si>
    <t>62,196,229,247</t>
  </si>
  <si>
    <t>RIF 0008708/19</t>
  </si>
  <si>
    <t>234,242,250,257</t>
  </si>
  <si>
    <t>XFIR 0005420/19</t>
  </si>
  <si>
    <t>246,248,252,258</t>
  </si>
  <si>
    <t>XRIF 2696/2020</t>
  </si>
  <si>
    <t>106,118,134,151,171,195,218,253,261</t>
  </si>
  <si>
    <t>FIR 044621/2019</t>
  </si>
  <si>
    <t>263,273,276,279</t>
  </si>
  <si>
    <t>XRIF 08638/2020</t>
  </si>
  <si>
    <t>XFIR 0004682/19</t>
  </si>
  <si>
    <t>264,274,278,281,284</t>
  </si>
  <si>
    <t>28,64,107,138,191,209,239,265,283,288</t>
  </si>
  <si>
    <t>PRW 751368/13</t>
  </si>
  <si>
    <t>184,202,224,236,251,268,275,282,290,293</t>
  </si>
  <si>
    <t>XFIR 0004745/19</t>
  </si>
  <si>
    <t>285,291,294,298</t>
  </si>
  <si>
    <t>XRIF 09291/2020</t>
  </si>
  <si>
    <t>13/07/2020       26/10/2020</t>
  </si>
  <si>
    <t>14,25,44,61,90,105,117,133,163,169,181,190,206,223,233,249,266,277,286,295,303</t>
  </si>
  <si>
    <t>FIR 081011/2020</t>
  </si>
  <si>
    <t>75,156,269,299</t>
  </si>
  <si>
    <t>FIR 081012/2020</t>
  </si>
  <si>
    <t>63,144,238,270,300</t>
  </si>
  <si>
    <t>FIR 081013/2020</t>
  </si>
  <si>
    <t>305</t>
  </si>
  <si>
    <t>FIR 081015/2020</t>
  </si>
  <si>
    <t>86,146,272,304</t>
  </si>
  <si>
    <t>FIR 081148/2020</t>
  </si>
  <si>
    <t>VE00288</t>
  </si>
  <si>
    <t>302,316,318,321</t>
  </si>
  <si>
    <t>XRIF 3230/2020</t>
  </si>
  <si>
    <t>296,307,320,322</t>
  </si>
  <si>
    <t>XFIR 0004915/19</t>
  </si>
  <si>
    <t>325,327,333</t>
  </si>
  <si>
    <t>XRIF 10721/2020</t>
  </si>
  <si>
    <t>46,60,91,104,120,132,164,177,193,210,241,267,306,330</t>
  </si>
  <si>
    <t>XFIR 0005535/19</t>
  </si>
  <si>
    <t>326,328,334</t>
  </si>
  <si>
    <t>XFIR 0005536/19</t>
  </si>
  <si>
    <t>332,344</t>
  </si>
  <si>
    <t>FIR 081356/2020</t>
  </si>
  <si>
    <t>16/06/2020   03/12/2020</t>
  </si>
  <si>
    <t>338,340,343,346</t>
  </si>
  <si>
    <t>XRIF 11306/2020</t>
  </si>
  <si>
    <t>339,347,355</t>
  </si>
  <si>
    <t>XFIR 020204/20</t>
  </si>
  <si>
    <t>27,145,341,358</t>
  </si>
  <si>
    <t>FIR 081482/2020</t>
  </si>
  <si>
    <t>350,359,361,364</t>
  </si>
  <si>
    <t>XRIF 3779/2020</t>
  </si>
  <si>
    <t>6,76+-0,62</t>
  </si>
  <si>
    <t>16,3+-3,7</t>
  </si>
  <si>
    <t>73,136,137,143,172,198,199,216,217,237,245,308,309,342,363</t>
  </si>
  <si>
    <t>FIR 081586/2020</t>
  </si>
  <si>
    <t>74,147,213,235,271,352,362</t>
  </si>
  <si>
    <t>FIR 081587/2020</t>
  </si>
  <si>
    <t>88,148</t>
  </si>
  <si>
    <t>FIR 081588/2020</t>
  </si>
  <si>
    <t>15,38,40,180,185,186,188,197,203,310,357,377</t>
  </si>
  <si>
    <t>XFIR 0005635/19</t>
  </si>
  <si>
    <t>353,367,374,379</t>
  </si>
  <si>
    <t>PRW 751369/13</t>
  </si>
  <si>
    <t>84,152,211,381</t>
  </si>
  <si>
    <t>RIF 0001687/20</t>
  </si>
  <si>
    <t>368,376,383,384</t>
  </si>
  <si>
    <t>XRIF 23123/2020</t>
  </si>
  <si>
    <t>Anno 2021</t>
  </si>
  <si>
    <t>entro 30/04/21</t>
  </si>
  <si>
    <t>entro 30/04/2021</t>
  </si>
  <si>
    <t>366,375,387,1,3</t>
  </si>
  <si>
    <t>XFIR 0005660/19</t>
  </si>
  <si>
    <t>Giancovil CL133/M25</t>
  </si>
  <si>
    <t>GIANCOLVIL CL/136A</t>
  </si>
  <si>
    <t>2,7,14</t>
  </si>
  <si>
    <t>XRIF 24120/2020</t>
  </si>
  <si>
    <t>9,15,16,19</t>
  </si>
  <si>
    <t>XFIR 020723/20</t>
  </si>
  <si>
    <t>27,29,31,34</t>
  </si>
  <si>
    <t>XFIR 020916/20</t>
  </si>
  <si>
    <t>25,28,30,38,39</t>
  </si>
  <si>
    <t>XRIF 4923/2020</t>
  </si>
  <si>
    <t>41,43,52</t>
  </si>
  <si>
    <t>XRIF 13338/2020</t>
  </si>
  <si>
    <t>42,44,53,55</t>
  </si>
  <si>
    <t>XFIR 0005823/19</t>
  </si>
  <si>
    <t>57,60,69</t>
  </si>
  <si>
    <t>XRIF 13996/2020</t>
  </si>
  <si>
    <t>58,61,72,74</t>
  </si>
  <si>
    <t>XFIR 021287/20</t>
  </si>
  <si>
    <t>289,319,349,385,20,33,45,59,75</t>
  </si>
  <si>
    <t>FIR 082294/2020</t>
  </si>
  <si>
    <t>79,81</t>
  </si>
  <si>
    <t>XFIR 0005912/19</t>
  </si>
  <si>
    <t>73,78,80,85,86</t>
  </si>
  <si>
    <t>XRIF 14578/2020</t>
  </si>
  <si>
    <t>&lt;0,142</t>
  </si>
  <si>
    <t>&lt;2,85</t>
  </si>
  <si>
    <t>&lt;0,17</t>
  </si>
  <si>
    <t>&lt;2,49</t>
  </si>
  <si>
    <t>&lt;0,181</t>
  </si>
  <si>
    <t>&lt;1,49</t>
  </si>
  <si>
    <t>&lt;0,248</t>
  </si>
  <si>
    <t>88,93,95</t>
  </si>
  <si>
    <t>XFIR 0005962/19</t>
  </si>
  <si>
    <t>90,92,94,97</t>
  </si>
  <si>
    <t>XRIF 15230/2020</t>
  </si>
  <si>
    <t>104</t>
  </si>
  <si>
    <t>RIF 0000812/21</t>
  </si>
  <si>
    <t>65,105</t>
  </si>
  <si>
    <t>RIF 0000826/21</t>
  </si>
  <si>
    <t>317,331,351,369,388,13,50,71,89,98,108</t>
  </si>
  <si>
    <t>XFIR 021671/20</t>
  </si>
  <si>
    <t>106,112,117</t>
  </si>
  <si>
    <t>XRIF 16034/2020</t>
  </si>
  <si>
    <t>6,35,49,68,100,115</t>
  </si>
  <si>
    <t>XFIR 021881/20</t>
  </si>
  <si>
    <t>Dichiarazione F-Gas 2021</t>
  </si>
  <si>
    <t>PMC 2021 (PROMOLOG)</t>
  </si>
  <si>
    <t>letture contatori 2021</t>
  </si>
  <si>
    <t>relazione 2020 (PROMOLOG)</t>
  </si>
  <si>
    <t>19/11/2020</t>
  </si>
  <si>
    <t>7,27+-0,16</t>
  </si>
  <si>
    <t>8,0+-3,4</t>
  </si>
  <si>
    <t>63,3+-7,4</t>
  </si>
  <si>
    <t>RAC-25WED matr. 025292 (est.) + RAC-25PED matr. 020581 (int.)</t>
  </si>
  <si>
    <t>COMUNICAZIONI</t>
  </si>
  <si>
    <t>COMUNICAZIONI PER SCELTA GESTORE (TARIFFE RIFIUTI)</t>
  </si>
  <si>
    <t>DOCUMENTI DI RIFERIMENTO</t>
  </si>
  <si>
    <t>bozza fac-simile comunicazione</t>
  </si>
  <si>
    <t>indicazioni intercommercio</t>
  </si>
  <si>
    <t>allegato L-quater (parte IV DLGS 152/06)</t>
  </si>
  <si>
    <t>allegato I-quinquies (parte IV DLGS 152/06)</t>
  </si>
  <si>
    <t>26-28/05/2021</t>
  </si>
  <si>
    <t>114,116,132,135</t>
  </si>
  <si>
    <t>XFIR 021942/20</t>
  </si>
  <si>
    <t>329,354,370,386,11,22,32,46,64,82,99,118,133,143</t>
  </si>
  <si>
    <t>XFIR 021996/20</t>
  </si>
  <si>
    <t>85,62</t>
  </si>
  <si>
    <t>XFIR 021997/20</t>
  </si>
  <si>
    <t>21,141</t>
  </si>
  <si>
    <t>XFIR 021998/20</t>
  </si>
  <si>
    <t>87,67</t>
  </si>
  <si>
    <t>XFIR 021999/20</t>
  </si>
  <si>
    <t>51,66,136</t>
  </si>
  <si>
    <t>XFIR 022001/20</t>
  </si>
  <si>
    <t>4,12,17,36,48,83,109,119,126,130</t>
  </si>
  <si>
    <t>XFIR 022002/20</t>
  </si>
  <si>
    <t>121,137</t>
  </si>
  <si>
    <t>XFIR 022003/20</t>
  </si>
  <si>
    <t>23,120,124,134</t>
  </si>
  <si>
    <t>XFIR 022004/20</t>
  </si>
  <si>
    <t>EMPTEEZY ITALIA SRL</t>
  </si>
  <si>
    <t>BATTEREEZY HT</t>
  </si>
  <si>
    <t>ordine di acquisto</t>
  </si>
  <si>
    <t>01/06/2021</t>
  </si>
  <si>
    <t>01-06-2026</t>
  </si>
  <si>
    <t>20/04/2021 e 03/06/2021</t>
  </si>
  <si>
    <t>SANITER LP</t>
  </si>
  <si>
    <t>sanificante</t>
  </si>
  <si>
    <t>H302, H332</t>
  </si>
  <si>
    <t>R 32</t>
  </si>
  <si>
    <t>127,131,139,157</t>
  </si>
  <si>
    <t>XRIF 20062/2020</t>
  </si>
  <si>
    <t>159,164,166,169,170,172</t>
  </si>
  <si>
    <t>XRIF 18543/2020</t>
  </si>
  <si>
    <t>145,160</t>
  </si>
  <si>
    <t>XFIR 022452/20</t>
  </si>
  <si>
    <t>ver. iniz. 15/07/21</t>
  </si>
  <si>
    <t>175,176,180,183,188,190</t>
  </si>
  <si>
    <t>XRIF 19973/2020</t>
  </si>
  <si>
    <t>177,185,189,191</t>
  </si>
  <si>
    <t>XFIR 022833/20</t>
  </si>
  <si>
    <t>196,200,204,206</t>
  </si>
  <si>
    <t>XFIR 0000033/21</t>
  </si>
  <si>
    <t>198,201,205,208,211</t>
  </si>
  <si>
    <t>XRIF 2843/2021</t>
  </si>
  <si>
    <t>213,219,221</t>
  </si>
  <si>
    <t>XFIR 0000209/21</t>
  </si>
  <si>
    <t>218,220,222,224,225</t>
  </si>
  <si>
    <t>XRIF 3722/2021</t>
  </si>
  <si>
    <t>230,234,236,238</t>
  </si>
  <si>
    <t>XFIR 0000443/21</t>
  </si>
  <si>
    <t>231,233,237,239</t>
  </si>
  <si>
    <t>XRIF 4390/2021</t>
  </si>
  <si>
    <t>VE 01120</t>
  </si>
  <si>
    <t>244,247</t>
  </si>
  <si>
    <t>XFIR 0006467/19</t>
  </si>
  <si>
    <t>245,250,251,255</t>
  </si>
  <si>
    <t>XRIF 4965/2021</t>
  </si>
  <si>
    <t>47,113,142,167,184,202,242,260</t>
  </si>
  <si>
    <t>PRW 751370/13</t>
  </si>
  <si>
    <t>23-24/11/2021</t>
  </si>
  <si>
    <t>6,72+-0,08</t>
  </si>
  <si>
    <t>27,9+-3,2</t>
  </si>
  <si>
    <t>31/05/2021    02/11/2021</t>
  </si>
  <si>
    <t>253,258,264</t>
  </si>
  <si>
    <t>XFIR 0000649/21</t>
  </si>
  <si>
    <t>261,266,267,269</t>
  </si>
  <si>
    <t>XRIF 5494/2021</t>
  </si>
  <si>
    <t>268,271,273</t>
  </si>
  <si>
    <t>XFIR 0000811/21</t>
  </si>
  <si>
    <t>160303*</t>
  </si>
  <si>
    <t>Rifiuti inorganici, contenenti sostanze pericolose</t>
  </si>
  <si>
    <t>DEPURACQUE SERVIZI S.r. l.</t>
  </si>
  <si>
    <t>AIA N° 135</t>
  </si>
  <si>
    <t>GALLO DANIELE</t>
  </si>
  <si>
    <t>VE 17940 (PROVV. 4C_2021_41231)</t>
  </si>
  <si>
    <t>160303</t>
  </si>
  <si>
    <t>10/12/2021</t>
  </si>
  <si>
    <t>272,278,281,283</t>
  </si>
  <si>
    <t>XRIF 6265/2021</t>
  </si>
  <si>
    <t>144,161,168,178,194,215,228,252,275,284</t>
  </si>
  <si>
    <t>XFIR 0000958/21</t>
  </si>
  <si>
    <t>282,290</t>
  </si>
  <si>
    <t>XFIR 0000984/21</t>
  </si>
  <si>
    <t>162,171,181,199,214,229,243,259,274,285,301</t>
  </si>
  <si>
    <t>XFIR 0001062/21</t>
  </si>
  <si>
    <t>146,217,292</t>
  </si>
  <si>
    <t>XFIR 0001063/21</t>
  </si>
  <si>
    <t>155,186,195,210,248,276</t>
  </si>
  <si>
    <t>XFIR 0001064/21</t>
  </si>
  <si>
    <t>293</t>
  </si>
  <si>
    <t>XFIR 0001065/21</t>
  </si>
  <si>
    <t>294</t>
  </si>
  <si>
    <t>XFIR 0001066/21</t>
  </si>
  <si>
    <t>XFIR 0001067/21</t>
  </si>
  <si>
    <t>XFIR 0001068/21</t>
  </si>
  <si>
    <t>XFIR 0001069/21</t>
  </si>
  <si>
    <t>209,298</t>
  </si>
  <si>
    <t>DUB 897613 2021</t>
  </si>
  <si>
    <t>GALLO DANIELE, VIA VETREGO 46/3, 30035 MIRANO (VE) COD. FISCALE GLLDNL66H22F241T</t>
  </si>
  <si>
    <t>DEPURACQUE SERVIZI S.R.L., VIA ROMA 145, 30030 SALZANO (VE) COD. FISCALE 02261620278</t>
  </si>
  <si>
    <t>101,125,163,182,203,226,257,299</t>
  </si>
  <si>
    <t>DUB 897614 2021</t>
  </si>
  <si>
    <t>286,312</t>
  </si>
  <si>
    <t>SFR 982601/21</t>
  </si>
  <si>
    <t>8,10,26,91,103,156,232,235,246,263,279,280</t>
  </si>
  <si>
    <t>XFIR 0001185/21</t>
  </si>
  <si>
    <t>313,316</t>
  </si>
  <si>
    <t>XFIR 0006668/19</t>
  </si>
  <si>
    <t>122,128,140,165,179,187,197,216,254,287,314</t>
  </si>
  <si>
    <t>XFIR 0006672/19</t>
  </si>
  <si>
    <t>300,315,321</t>
  </si>
  <si>
    <t>XRIF 23967/2021</t>
  </si>
  <si>
    <t>Anno 2022</t>
  </si>
  <si>
    <t>Tot.2020</t>
  </si>
  <si>
    <t>Tot.2021</t>
  </si>
  <si>
    <t>Tot.2022</t>
  </si>
  <si>
    <t>Sì</t>
  </si>
  <si>
    <t>Sì H1</t>
  </si>
  <si>
    <t>Sì 3H</t>
  </si>
  <si>
    <t>BERULUB FG-H 2 EP</t>
  </si>
  <si>
    <t>63,323</t>
  </si>
  <si>
    <t>WPFW 001139L</t>
  </si>
  <si>
    <t>PMC 2022 (PROMOLOG)</t>
  </si>
  <si>
    <t>letture contatori 2022</t>
  </si>
  <si>
    <t>entro 30/04/22</t>
  </si>
  <si>
    <t>Kaeser sigma fluid FG460</t>
  </si>
  <si>
    <t>lubrificante refrigerante</t>
  </si>
  <si>
    <t>BECHEM-Berusynth 32 H1</t>
  </si>
  <si>
    <t>XFIR 0001325/21</t>
  </si>
  <si>
    <t>1,4,7,9</t>
  </si>
  <si>
    <t>XRIF 7881/2021</t>
  </si>
  <si>
    <t>11,16</t>
  </si>
  <si>
    <t>XFIR 0006731/19</t>
  </si>
  <si>
    <t>GIANMELT HM/306</t>
  </si>
  <si>
    <t>22/11/2021</t>
  </si>
  <si>
    <t>ok</t>
  </si>
  <si>
    <t>18,21,26,29</t>
  </si>
  <si>
    <t>XRIF 24979/2021</t>
  </si>
  <si>
    <t>19,24,27,28,34,35</t>
  </si>
  <si>
    <t>XFIR 0000496/21</t>
  </si>
  <si>
    <t>36,37,39,49,50,52,55</t>
  </si>
  <si>
    <t>XRIF 10073/2021</t>
  </si>
  <si>
    <t>58,60,61,69,70</t>
  </si>
  <si>
    <t>XRIF 10954/2021</t>
  </si>
  <si>
    <t>48,51,53,59,68</t>
  </si>
  <si>
    <t>XFIR 0006995/19</t>
  </si>
  <si>
    <t>73,75,80</t>
  </si>
  <si>
    <t>XRIF 12088/2021</t>
  </si>
  <si>
    <t>6,77+-0,08</t>
  </si>
  <si>
    <t>54,2+-6,3</t>
  </si>
  <si>
    <t>Dichiarazione F-Gas 2022</t>
  </si>
  <si>
    <t>1.1</t>
  </si>
  <si>
    <t>Materie prime e prodotti in ingresso e in uscita</t>
  </si>
  <si>
    <t>REPORTING</t>
  </si>
  <si>
    <t>Mensile</t>
  </si>
  <si>
    <t>FASE</t>
  </si>
  <si>
    <t>1.2</t>
  </si>
  <si>
    <t>Risorse idriche</t>
  </si>
  <si>
    <t>1.3</t>
  </si>
  <si>
    <t>Risorse energetiche</t>
  </si>
  <si>
    <t>1.4</t>
  </si>
  <si>
    <t>Consumo combustibili</t>
  </si>
  <si>
    <t>Mensile (metano) /Annuale (gasolio)</t>
  </si>
  <si>
    <t>1.5</t>
  </si>
  <si>
    <t>Emissioni in aria</t>
  </si>
  <si>
    <t>1.6</t>
  </si>
  <si>
    <t>Emissioni in acqua (SF2)</t>
  </si>
  <si>
    <t>Semestrale</t>
  </si>
  <si>
    <t>1.7</t>
  </si>
  <si>
    <t>Rumore</t>
  </si>
  <si>
    <t>Triennale</t>
  </si>
  <si>
    <t>1.8</t>
  </si>
  <si>
    <t>Rifiuti</t>
  </si>
  <si>
    <t>Settimanale (quantità)/ Annuale (caratterizzazione)</t>
  </si>
  <si>
    <t>1.9</t>
  </si>
  <si>
    <t>Suolo e sottosuolo (acque di falda)</t>
  </si>
  <si>
    <t>2.1.2</t>
  </si>
  <si>
    <t>Annuale (solo esiti negativi)</t>
  </si>
  <si>
    <t>Gestione impianto (manutenzione ordinaria impianti di abattimento)</t>
  </si>
  <si>
    <t>2.1.3</t>
  </si>
  <si>
    <t>Gestione impianto (sistemi trattamento dei fumi)</t>
  </si>
  <si>
    <t>Giornaliero</t>
  </si>
  <si>
    <t>2.1.4</t>
  </si>
  <si>
    <t>Gestione impianto (sistemi di depurazione)</t>
  </si>
  <si>
    <t>2.1.5</t>
  </si>
  <si>
    <t>Gestione impianto (aree di stoccaggio)</t>
  </si>
  <si>
    <t>3.1</t>
  </si>
  <si>
    <t>Indicatori di prestazione (Monitoraggio indicatori performance)</t>
  </si>
  <si>
    <t>FREQUENZA</t>
  </si>
  <si>
    <t>AUTOCONTROLLO</t>
  </si>
  <si>
    <t>CHECK LIST ADEMPIMENTI REQUISITI AIA</t>
  </si>
  <si>
    <t>COMPONENTI AMBIENTALI</t>
  </si>
  <si>
    <t>RIF.</t>
  </si>
  <si>
    <t>AIA</t>
  </si>
  <si>
    <t>RIFERIMENTO ANNO 2022</t>
  </si>
  <si>
    <t>DATA DEL DOCUMENTO</t>
  </si>
  <si>
    <t>entro 02/01/2023</t>
  </si>
  <si>
    <t>entro 30/04/2024</t>
  </si>
  <si>
    <t>entro 10/01/2025</t>
  </si>
  <si>
    <t>ATTIVITA'</t>
  </si>
  <si>
    <t>comunicazione entro 24 ore ad Arpav, Provincia e Comune del campionamento emissioni in acqua SF2 per il 1 SEMESTRE</t>
  </si>
  <si>
    <t>comunicazione entro 24 ore ad Arpav, Provincia e Comune del campionamento emissioni in acqua SF2 per il 2 SEMESTRE</t>
  </si>
  <si>
    <t>invio relazione dati caratteristici e PMC del 2022 ad Arpav, Provincia e Comune</t>
  </si>
  <si>
    <t>ESEGUITO / CONFORME</t>
  </si>
  <si>
    <t>Comunicazione con preavviso di almeno 10 gg naturali e consecutivi ad Arpav, Provincia e Comune del campionamento emissioni in atmsosfera</t>
  </si>
  <si>
    <t xml:space="preserve">Comunicazione con preavviso di almeno 10 gg naturali e consecutivi ad Arpav, Provincia e Comune del campionamento immissione acustica </t>
  </si>
  <si>
    <t>NON APPLICABILE PER l'ANNO CORRENTE</t>
  </si>
  <si>
    <t>RIFERIMENTO ANNO 2021</t>
  </si>
  <si>
    <r>
      <t xml:space="preserve">QUANTITATIVO RIFIUTI </t>
    </r>
    <r>
      <rPr>
        <b/>
        <sz val="8"/>
        <rFont val="Comic Sans MS"/>
        <family val="4"/>
      </rPr>
      <t>NON</t>
    </r>
    <r>
      <rPr>
        <sz val="8"/>
        <rFont val="Comic Sans MS"/>
        <family val="4"/>
      </rPr>
      <t xml:space="preserve"> PERICOLOSI   ATTUALM. IN CARICO  </t>
    </r>
    <r>
      <rPr>
        <b/>
        <sz val="8"/>
        <rFont val="Comic Sans MS"/>
        <family val="4"/>
      </rPr>
      <t>(M</t>
    </r>
    <r>
      <rPr>
        <b/>
        <vertAlign val="superscript"/>
        <sz val="8"/>
        <rFont val="Comic Sans MS"/>
        <family val="4"/>
      </rPr>
      <t>3</t>
    </r>
    <r>
      <rPr>
        <b/>
        <sz val="8"/>
        <rFont val="Comic Sans MS"/>
        <family val="4"/>
      </rPr>
      <t>)</t>
    </r>
  </si>
  <si>
    <t>CARICO        KG</t>
  </si>
  <si>
    <t>SCARICO               KG</t>
  </si>
  <si>
    <t>NECESSITA' DI VERIFICA ENTRO       90 gg DALLO SCARICO DELL'AVVENUTO                 SMALTIMENTO IN CASO DI                                    DESTINO D13, D14 E D15</t>
  </si>
  <si>
    <t>STATO DELLA VERIFICA DELL'AVVENUTO SMALTIMENTO             (ESEGUITO / IN ATTESA)</t>
  </si>
  <si>
    <t>PESO RISCONTRATO      A DESTINO             KG</t>
  </si>
  <si>
    <t>86,89,91,102</t>
  </si>
  <si>
    <t>XRIF 20748/2021</t>
  </si>
  <si>
    <t>Produttore</t>
  </si>
  <si>
    <t>20 03 04</t>
  </si>
  <si>
    <t>SCALIGERA SERVIZI</t>
  </si>
  <si>
    <t>n° formulario</t>
  </si>
  <si>
    <t>data formulario</t>
  </si>
  <si>
    <r>
      <t>data smaltimento (</t>
    </r>
    <r>
      <rPr>
        <b/>
        <u/>
        <sz val="10"/>
        <rFont val="Arial"/>
        <family val="2"/>
      </rPr>
      <t>frequenza annuale</t>
    </r>
    <r>
      <rPr>
        <b/>
        <sz val="10"/>
        <rFont val="Arial"/>
        <family val="2"/>
      </rPr>
      <t>)</t>
    </r>
  </si>
  <si>
    <t>DUC 978561/2020</t>
  </si>
  <si>
    <t>Quantità             (Kg)</t>
  </si>
  <si>
    <t>Destinazione rifiuto</t>
  </si>
  <si>
    <t>Destinatario</t>
  </si>
  <si>
    <t>ETRA SPA</t>
  </si>
  <si>
    <t>FANGHI DELLE FOSSE SETTICHE</t>
  </si>
  <si>
    <t>pozzo dismesso</t>
  </si>
  <si>
    <t>Note per rinnovo</t>
  </si>
  <si>
    <r>
      <t xml:space="preserve">Comunicazione Provincia del 08/06/2022  di avvio del procedimento per il riesame del provedimento di rinnovo dell'AIA- trasmettere entro il </t>
    </r>
    <r>
      <rPr>
        <b/>
        <u/>
        <sz val="10"/>
        <color rgb="FFFF0000"/>
        <rFont val="Arial"/>
        <family val="2"/>
      </rPr>
      <t>08/12/2022</t>
    </r>
    <r>
      <rPr>
        <u/>
        <sz val="10"/>
        <color indexed="12"/>
        <rFont val="Arial"/>
        <family val="2"/>
      </rPr>
      <t xml:space="preserve"> la documentazione richiesta</t>
    </r>
  </si>
  <si>
    <t>13/06/2022</t>
  </si>
  <si>
    <t>30-31/05/2022</t>
  </si>
  <si>
    <t>non più necessaria dal 31/07/21</t>
  </si>
  <si>
    <t>relazione 2021 (PROMOLOG)</t>
  </si>
  <si>
    <t>Anno 2023</t>
  </si>
  <si>
    <t>21/04/21 - 19/10/21</t>
  </si>
  <si>
    <r>
      <rPr>
        <strike/>
        <u/>
        <sz val="10"/>
        <color indexed="12"/>
        <rFont val="Arial"/>
        <family val="2"/>
      </rPr>
      <t xml:space="preserve">NECESSITA' DI VERIFICA ENTRO       90 gg DALLO SCARICO DELL'AVVENUTO                               SMALTIMENTO IN CASO DI                                    DESTINO D13, D14 E D15   </t>
    </r>
    <r>
      <rPr>
        <u/>
        <sz val="10"/>
        <color indexed="12"/>
        <rFont val="Arial"/>
        <family val="2"/>
      </rPr>
      <t xml:space="preserve">                                          (</t>
    </r>
    <r>
      <rPr>
        <b/>
        <u/>
        <sz val="10"/>
        <color rgb="FFFF0000"/>
        <rFont val="Arial"/>
        <family val="2"/>
      </rPr>
      <t>NON PIU' NECESSARIA DAL 31/07/2021</t>
    </r>
    <r>
      <rPr>
        <u/>
        <sz val="10"/>
        <color indexed="12"/>
        <rFont val="Arial"/>
        <family val="2"/>
      </rPr>
      <t>)</t>
    </r>
  </si>
  <si>
    <r>
      <t>Portata autorizzata           (di progetto)   (Nm</t>
    </r>
    <r>
      <rPr>
        <b/>
        <vertAlign val="superscript"/>
        <sz val="10"/>
        <rFont val="Comic Sans MS"/>
        <family val="4"/>
      </rPr>
      <t>3</t>
    </r>
    <r>
      <rPr>
        <b/>
        <sz val="10"/>
        <rFont val="Comic Sans MS"/>
        <family val="4"/>
      </rPr>
      <t>/h)</t>
    </r>
  </si>
  <si>
    <t>&lt;0,12</t>
  </si>
  <si>
    <t>&lt;0,25</t>
  </si>
  <si>
    <t>&lt;0,11</t>
  </si>
  <si>
    <t>&lt;0,24</t>
  </si>
  <si>
    <r>
      <t>Portata secca rilevata        (Nm</t>
    </r>
    <r>
      <rPr>
        <b/>
        <vertAlign val="superscript"/>
        <sz val="9"/>
        <rFont val="Comic Sans MS"/>
        <family val="4"/>
      </rPr>
      <t>3</t>
    </r>
    <r>
      <rPr>
        <b/>
        <sz val="9"/>
        <rFont val="Comic Sans MS"/>
        <family val="4"/>
      </rPr>
      <t xml:space="preserve">/h)  tolleranza max. +10% rispetto a quella autorizzata </t>
    </r>
  </si>
  <si>
    <t>20,30,64,76,88,99,106,113,119</t>
  </si>
  <si>
    <t>XFIR 0000331/22</t>
  </si>
  <si>
    <t>74,79,87,98,111,118</t>
  </si>
  <si>
    <t>XFIR 0000332/22</t>
  </si>
  <si>
    <t>105,109,110,122</t>
  </si>
  <si>
    <t>XRIF 14404/2021</t>
  </si>
  <si>
    <t>13,32,46,56,65,78,85,92,112,127,133,139</t>
  </si>
  <si>
    <t>XFIR 0000773/22</t>
  </si>
  <si>
    <t>125,128,130,132,140,144</t>
  </si>
  <si>
    <t>XRIF 16005/2021</t>
  </si>
  <si>
    <t>147,149,156,159,161</t>
  </si>
  <si>
    <t>XRIF 15571/2021</t>
  </si>
  <si>
    <t>XFIR 0001347/22</t>
  </si>
  <si>
    <t>126,131,142,148,152,160,162,165,171</t>
  </si>
  <si>
    <t>25,47,62,82,97,129,154,166,176</t>
  </si>
  <si>
    <t>DUG 859988 2020</t>
  </si>
  <si>
    <t>164,172,173,175,178</t>
  </si>
  <si>
    <t>XRIF 19141/2021</t>
  </si>
  <si>
    <t>HAIER</t>
  </si>
  <si>
    <t>26/05/2022        26/10/2022</t>
  </si>
  <si>
    <t>183,186,195,197,200</t>
  </si>
  <si>
    <t>XRIF 1244/2022</t>
  </si>
  <si>
    <t>198,202</t>
  </si>
  <si>
    <t>QJYS 000213 X</t>
  </si>
  <si>
    <t>179,184,196,203,208</t>
  </si>
  <si>
    <t>XFIR 0001934/22</t>
  </si>
  <si>
    <t>204,207,217,218,219,221</t>
  </si>
  <si>
    <t>XRIF 2358/2022</t>
  </si>
  <si>
    <t>12,22,31,40,54,63,77,81,90,96,108,123,134,146,157,167,177,188,199,205,209,220,225,230</t>
  </si>
  <si>
    <t>XFIR 0002243/22</t>
  </si>
  <si>
    <t>23,42,66,83,116,138,151,193,226</t>
  </si>
  <si>
    <t>XFIR 0002244/22</t>
  </si>
  <si>
    <t>101,212,231</t>
  </si>
  <si>
    <t>XFIR 0002245/22</t>
  </si>
  <si>
    <t>117,192,232</t>
  </si>
  <si>
    <t>XFIR 0002246/22</t>
  </si>
  <si>
    <t>43,137,191,213,235</t>
  </si>
  <si>
    <t>XFIR 0002247/22</t>
  </si>
  <si>
    <t>41,215,236</t>
  </si>
  <si>
    <t>XFIR 0002248/22</t>
  </si>
  <si>
    <t>224,228,244</t>
  </si>
  <si>
    <t>XRIF 2919/2022</t>
  </si>
  <si>
    <t>Tot.2023</t>
  </si>
  <si>
    <t>14,0 +- 3,7</t>
  </si>
  <si>
    <t>6,84+-0,08</t>
  </si>
  <si>
    <t>19,0+-3,8</t>
  </si>
  <si>
    <t>72,4+-8,4</t>
  </si>
  <si>
    <t>Dichiarazione F-Gas 2023</t>
  </si>
  <si>
    <t>VE 01120 cat. 4 e 5</t>
  </si>
  <si>
    <t>8,14,15,93,94,95,103,107,114,158,185,246</t>
  </si>
  <si>
    <t>XFIR 06427/21</t>
  </si>
  <si>
    <t>1</t>
  </si>
  <si>
    <t>WPFW 012163 Q</t>
  </si>
  <si>
    <t>BOTTARI S.A.S., VIA CALCIRELLI, 4 - 37122 VERONA (VR) COD. FISCALE 01741870230</t>
  </si>
  <si>
    <t>44,136,155,190</t>
  </si>
  <si>
    <t>WPFW 012164 Y</t>
  </si>
  <si>
    <t>VE01036</t>
  </si>
  <si>
    <t>BERNER - Sciogliruggine NSF H1</t>
  </si>
  <si>
    <t>BERNER- Lubrificante PTFE PREMIUM</t>
  </si>
  <si>
    <t>NSF H2</t>
  </si>
  <si>
    <t>LOXEAL ATTIVATORE 9 AEROSOL</t>
  </si>
  <si>
    <t>LOXEAL ISTANT 43S</t>
  </si>
  <si>
    <t>BECHEM-FLUID W 68-3H spray</t>
  </si>
  <si>
    <t>BERNER- sgrassatore multiuso NSF K1/A8</t>
  </si>
  <si>
    <t>K1/A8</t>
  </si>
  <si>
    <t>BERNER-SGRASSATORE MULTIUSO SPRAY NSF K1/K3/A8</t>
  </si>
  <si>
    <t>45,189,6</t>
  </si>
  <si>
    <t>WPFW 012714G</t>
  </si>
  <si>
    <t>4,9,11,12</t>
  </si>
  <si>
    <t>XRIF 3765/2022</t>
  </si>
  <si>
    <t>15,21,22,26,29,31</t>
  </si>
  <si>
    <t>XRIF 14074/2022</t>
  </si>
  <si>
    <t>XFIR 0002846/22</t>
  </si>
  <si>
    <t>PETRONAS COMPRESSOR A SYN PAO 150</t>
  </si>
  <si>
    <t>34,42,44,46,51</t>
  </si>
  <si>
    <t>XRIF 15071/2022</t>
  </si>
  <si>
    <t>35,45,47,55,58</t>
  </si>
  <si>
    <t>XFIR 07224/21</t>
  </si>
  <si>
    <t>141,153,170,180,227,19,39,43,50,56,59</t>
  </si>
  <si>
    <t>XFIR 07225/21</t>
  </si>
  <si>
    <t>15-19/05/2023</t>
  </si>
  <si>
    <t>53,57,60,69</t>
  </si>
  <si>
    <t>XRIF 6774/2022</t>
  </si>
  <si>
    <t>RHWX 000006 L</t>
  </si>
  <si>
    <t>75,80,88,89</t>
  </si>
  <si>
    <t>XRIF 7531/2022</t>
  </si>
  <si>
    <t>Matr. 1001932892-0 (34,00 KW)- IMMERGAS VICTRIX PRO 35 ErP</t>
  </si>
  <si>
    <t>impianto termico n° 2 (uffici) Pot. Nom. Max. 34,00 KW / Pot. Nom. Utile 34,00 KW</t>
  </si>
  <si>
    <t>21/04/22 - 21/11/22</t>
  </si>
  <si>
    <t>21/04/22 - 21/12/22</t>
  </si>
  <si>
    <t>&lt;0,13</t>
  </si>
  <si>
    <t>16/05/2023</t>
  </si>
  <si>
    <t>RAC35YH5 matr. 015999(est.) + 001516(int.)</t>
  </si>
  <si>
    <t>RAC50NH5 matr. 0732844064(est.) + 416746(int.)</t>
  </si>
  <si>
    <r>
      <rPr>
        <b/>
        <sz val="10"/>
        <rFont val="Arial"/>
        <family val="2"/>
      </rPr>
      <t xml:space="preserve"> CONFORME</t>
    </r>
    <r>
      <rPr>
        <sz val="10"/>
        <rFont val="Arial"/>
        <family val="2"/>
      </rPr>
      <t xml:space="preserve"> </t>
    </r>
  </si>
  <si>
    <r>
      <rPr>
        <b/>
        <sz val="10"/>
        <rFont val="Arial"/>
        <family val="2"/>
      </rPr>
      <t>CONFORME</t>
    </r>
    <r>
      <rPr>
        <sz val="10"/>
        <rFont val="Arial"/>
        <family val="2"/>
      </rPr>
      <t xml:space="preserve"> per 1° e 2° semestre</t>
    </r>
  </si>
  <si>
    <r>
      <t xml:space="preserve"> </t>
    </r>
    <r>
      <rPr>
        <b/>
        <sz val="10"/>
        <rFont val="Arial"/>
        <family val="2"/>
      </rPr>
      <t>CONFORME</t>
    </r>
    <r>
      <rPr>
        <sz val="10"/>
        <rFont val="Arial"/>
        <family val="2"/>
      </rPr>
      <t xml:space="preserve"> </t>
    </r>
  </si>
  <si>
    <r>
      <rPr>
        <b/>
        <sz val="10"/>
        <rFont val="Arial"/>
        <family val="2"/>
      </rPr>
      <t>CONFORME</t>
    </r>
    <r>
      <rPr>
        <sz val="10"/>
        <rFont val="Arial"/>
        <family val="2"/>
      </rPr>
      <t xml:space="preserve"> </t>
    </r>
  </si>
  <si>
    <r>
      <rPr>
        <b/>
        <sz val="10"/>
        <rFont val="Arial"/>
        <family val="2"/>
      </rPr>
      <t>CONFORME</t>
    </r>
    <r>
      <rPr>
        <sz val="10"/>
        <rFont val="Arial"/>
        <family val="2"/>
      </rPr>
      <t/>
    </r>
  </si>
  <si>
    <r>
      <rPr>
        <b/>
        <sz val="10"/>
        <rFont val="Arial"/>
        <family val="2"/>
      </rPr>
      <t xml:space="preserve"> CONFORME</t>
    </r>
    <r>
      <rPr>
        <sz val="10"/>
        <rFont val="Arial"/>
        <family val="2"/>
      </rPr>
      <t/>
    </r>
  </si>
  <si>
    <t>RIFERIMENTO ANNO 2023</t>
  </si>
  <si>
    <t>96,98,101</t>
  </si>
  <si>
    <t>XRIF 8619/2022</t>
  </si>
  <si>
    <t>67,100,115,135,168,194,211,237 (2022) - 17,41,63,104</t>
  </si>
  <si>
    <t>PRW 751371/13</t>
  </si>
  <si>
    <t>relazione 2022 (PROMOLOG)</t>
  </si>
  <si>
    <t>entro 30/04/23</t>
  </si>
  <si>
    <t>entro 02/11/2023</t>
  </si>
  <si>
    <t>entro 10/01/2024</t>
  </si>
  <si>
    <r>
      <t xml:space="preserve">ad oggi </t>
    </r>
    <r>
      <rPr>
        <b/>
        <sz val="10"/>
        <rFont val="Arial"/>
        <family val="2"/>
      </rPr>
      <t>CONFORME</t>
    </r>
    <r>
      <rPr>
        <sz val="10"/>
        <rFont val="Arial"/>
        <family val="2"/>
      </rPr>
      <t/>
    </r>
  </si>
  <si>
    <t>letture contatori 2023</t>
  </si>
  <si>
    <t>PMC 2023 (PROMOLOG)</t>
  </si>
  <si>
    <t>entro 30/04/24</t>
  </si>
  <si>
    <t xml:space="preserve">  </t>
  </si>
  <si>
    <t>5,0 +- 1,3</t>
  </si>
  <si>
    <t>7,62+-0,08</t>
  </si>
  <si>
    <t>150,169,187,210,233,16,38,49,77,91</t>
  </si>
  <si>
    <t>XFIR 0023709/22</t>
  </si>
  <si>
    <t>214,234,20,37,61,84</t>
  </si>
  <si>
    <t>QJYS 000448 H</t>
  </si>
  <si>
    <t>DUG 070960 2020</t>
  </si>
  <si>
    <t>73,81,94,102,113,119</t>
  </si>
  <si>
    <t>XFIR 07675/21</t>
  </si>
  <si>
    <t>121</t>
  </si>
  <si>
    <t>DUG 070721 2020</t>
  </si>
  <si>
    <t>DUG 070988 2020</t>
  </si>
  <si>
    <t>XRIF 10770/2022</t>
  </si>
  <si>
    <t>110,112,118</t>
  </si>
  <si>
    <t>XRIF 10771/2022</t>
  </si>
  <si>
    <t>AIA N° 135 (proroga)</t>
  </si>
  <si>
    <t>VE00924</t>
  </si>
  <si>
    <t>78,136</t>
  </si>
  <si>
    <t>WPFW 018188 B</t>
  </si>
  <si>
    <t xml:space="preserve">SI </t>
  </si>
  <si>
    <t>223,229,5,18,23,28,30</t>
  </si>
  <si>
    <t>150</t>
  </si>
  <si>
    <t>137,141,144,146,147,151</t>
  </si>
  <si>
    <t>XRIF 00199/2023</t>
  </si>
  <si>
    <t>159</t>
  </si>
  <si>
    <t>SVZC 000377 T</t>
  </si>
  <si>
    <t>SVZC 000552 P</t>
  </si>
  <si>
    <t>SVZC 000569 X</t>
  </si>
  <si>
    <t>SVZC 000557 S</t>
  </si>
  <si>
    <t>H371, H373</t>
  </si>
  <si>
    <t>DECAPY FLOW</t>
  </si>
  <si>
    <t>H317</t>
  </si>
  <si>
    <t>H400, H410, H304</t>
  </si>
  <si>
    <t>H319</t>
  </si>
  <si>
    <t>0042 Pakelo aerolube EP C iso 220</t>
  </si>
  <si>
    <t>H319, H317</t>
  </si>
  <si>
    <t>H411, H412</t>
  </si>
  <si>
    <t>H302,H304,H314</t>
  </si>
  <si>
    <t>H412, H413</t>
  </si>
  <si>
    <t>H373, H410</t>
  </si>
  <si>
    <t>H302,H315,H318</t>
  </si>
  <si>
    <t>H314,H318, H335</t>
  </si>
  <si>
    <t>H336</t>
  </si>
  <si>
    <t>H319, H315</t>
  </si>
  <si>
    <t>H335</t>
  </si>
  <si>
    <t xml:space="preserve">BECHEM-Berugear GS320 BM </t>
  </si>
  <si>
    <t>138,145,149,155,167</t>
  </si>
  <si>
    <t>XFIR 07892/21</t>
  </si>
  <si>
    <t>165,169,173,175,176</t>
  </si>
  <si>
    <t>XRIF 01300/2023</t>
  </si>
  <si>
    <t>170, 174, 177, 190, 193, 197</t>
  </si>
  <si>
    <t>SVZC 000990 D</t>
  </si>
  <si>
    <t>74,82,95,103,117,133,142,158,171,194,202</t>
  </si>
  <si>
    <t>XFIR 07978/21</t>
  </si>
  <si>
    <t>191,195,198,201,204,211</t>
  </si>
  <si>
    <t>XRIF 12421/2023</t>
  </si>
  <si>
    <t>213,216,219,222,224,226</t>
  </si>
  <si>
    <t>YDXZ 000435 Q</t>
  </si>
  <si>
    <t>EURO-CART S.R.L., VIA I. NIEVO 5, 36073 CORNEDO VICENTINO (VI) COD. FISCALE 04472870247</t>
  </si>
  <si>
    <t>EURO-CART S.R.L., VIA DELLA SCIENZA 16, 36070 CASTELGOMBERTO (VI) COD. FISCALE 04472870247</t>
  </si>
  <si>
    <t>135,156,180,209,225,232</t>
  </si>
  <si>
    <t>PRW 751372/13</t>
  </si>
  <si>
    <t>VE030158</t>
  </si>
  <si>
    <t>EUROCART SRL</t>
  </si>
  <si>
    <t>AIA con determina 1386</t>
  </si>
  <si>
    <t>Aermec</t>
  </si>
  <si>
    <t>(A) 2303616075820001</t>
  </si>
  <si>
    <t>VE029925</t>
  </si>
  <si>
    <t>183,208,227,239,242</t>
  </si>
  <si>
    <t>WPFW 022336 C</t>
  </si>
  <si>
    <t>BOTTARI S.R.L., VIA T.A. EDISON, 4/6 - 37136 VERONA (VR) COD. FISCALE 04954870236</t>
  </si>
  <si>
    <t>229,243,246,247,249</t>
  </si>
  <si>
    <t>YDXZ 002551 Y</t>
  </si>
  <si>
    <t>Identificazione condizionatori impianto                             (mappatura)</t>
  </si>
  <si>
    <t>05/12/2023</t>
  </si>
  <si>
    <t>79,100,184,255</t>
  </si>
  <si>
    <t>QJYS 001272 G</t>
  </si>
  <si>
    <t>8,10,70,107,109,116,125,192,234,258</t>
  </si>
  <si>
    <t>SVZC 001828 V</t>
  </si>
  <si>
    <t>251,253,256,261,263</t>
  </si>
  <si>
    <t>YDXZ 003657 K</t>
  </si>
  <si>
    <t>ascensore</t>
  </si>
  <si>
    <t>205,215,220,262</t>
  </si>
  <si>
    <t>SVZC 001923 F</t>
  </si>
  <si>
    <t>66,92,186,236,273</t>
  </si>
  <si>
    <t>WPFW 023716 Z</t>
  </si>
  <si>
    <t>QJYS 001339 G</t>
  </si>
  <si>
    <t>99,132,154,182,206,235,270,276</t>
  </si>
  <si>
    <t>Anno 2024</t>
  </si>
  <si>
    <t>272,278,283</t>
  </si>
  <si>
    <t>YDXZ 004744 J</t>
  </si>
  <si>
    <t>126,143,172,181,200,218</t>
  </si>
  <si>
    <t>SVZC 001868 Z</t>
  </si>
  <si>
    <t>214,221,237,248,259,281,285</t>
  </si>
  <si>
    <t>SVZC 002070 F</t>
  </si>
  <si>
    <t>14,27,36,48,62,76,83,97,108,114,139,148,166,178,196,207,217,231,252,264,280</t>
  </si>
  <si>
    <t>SVZC 001882 Y</t>
  </si>
  <si>
    <t>64,185,268</t>
  </si>
  <si>
    <t>SVZC 001883 S</t>
  </si>
  <si>
    <t>24,54,86,134,157,189,238</t>
  </si>
  <si>
    <t>SVZC 001924 S</t>
  </si>
  <si>
    <t>254,286</t>
  </si>
  <si>
    <t>SVZC 001925 M</t>
  </si>
  <si>
    <t>72,210</t>
  </si>
  <si>
    <t>SVZC 001926 Z</t>
  </si>
  <si>
    <t>277</t>
  </si>
  <si>
    <t>SVZC 001927 B</t>
  </si>
  <si>
    <t>40,85,179,240,266,282</t>
  </si>
  <si>
    <t>SVZC 001928 R</t>
  </si>
  <si>
    <t>25,87,241,267</t>
  </si>
  <si>
    <t>SVZC 001972 F</t>
  </si>
  <si>
    <t>223,230,245</t>
  </si>
  <si>
    <t>SVZC 002078 L</t>
  </si>
  <si>
    <t>65,93,187,269,287</t>
  </si>
  <si>
    <t>SVZC 002079 R</t>
  </si>
  <si>
    <t>274, 288</t>
  </si>
  <si>
    <t>WPFW 024497 Z</t>
  </si>
  <si>
    <t>Tot.2024</t>
  </si>
  <si>
    <t>Attuale CODICE Smaltimento     / Recupero</t>
  </si>
  <si>
    <t>&lt;1,4</t>
  </si>
  <si>
    <t>&lt;1,9</t>
  </si>
  <si>
    <t>&lt;0,23</t>
  </si>
  <si>
    <t>Ceduta</t>
  </si>
  <si>
    <t>entro gennaio 2026</t>
  </si>
  <si>
    <t>D9</t>
  </si>
  <si>
    <t>Evidenza gestione rifiuto del produttore</t>
  </si>
  <si>
    <t>RHWX 000160 P</t>
  </si>
  <si>
    <t>entro maggio 2026</t>
  </si>
  <si>
    <t>entro 07/12/25</t>
  </si>
  <si>
    <t>entro 01/12/25</t>
  </si>
  <si>
    <t>1,3,4</t>
  </si>
  <si>
    <t>YDXZ 005551 X</t>
  </si>
  <si>
    <t>11,13,17</t>
  </si>
  <si>
    <t>23,25,36</t>
  </si>
  <si>
    <t>YDXZ 007877 B</t>
  </si>
  <si>
    <t>YDXZ 006633 Y</t>
  </si>
  <si>
    <t>5,14,19,24,31,37</t>
  </si>
  <si>
    <t>XFIR 00627/23</t>
  </si>
  <si>
    <t>CAVAZZOLA E VICENTINI SRL, VIALE DEL LAVORO 52, 37035 S.GIOVANNI ILARIONE (VR) COD. FISCALE/P.IVA 04222200232</t>
  </si>
  <si>
    <t>41,48,50,53</t>
  </si>
  <si>
    <t>YDXZ 009385 V</t>
  </si>
  <si>
    <t>40,49,51,55,60</t>
  </si>
  <si>
    <t>XFIR 00744/23</t>
  </si>
  <si>
    <t>conforme al RegUE 2020/878 e Reg CE 1907/2006 (REACH)</t>
  </si>
  <si>
    <t>GV28</t>
  </si>
  <si>
    <t>centrale termica</t>
  </si>
  <si>
    <t>controllo qaulità acque</t>
  </si>
  <si>
    <t>H314, H318</t>
  </si>
  <si>
    <t>Leuenberger RESICOL C272</t>
  </si>
  <si>
    <t>Gliphogan Top CL (Taifun MK)</t>
  </si>
  <si>
    <t>7,10+-0,08</t>
  </si>
  <si>
    <t>32,8+-2,8</t>
  </si>
  <si>
    <t>7,00+-0,08</t>
  </si>
  <si>
    <t>22,4+-2,1</t>
  </si>
  <si>
    <t>62,63,73,75,76,78</t>
  </si>
  <si>
    <t>YDXZ 010827 X</t>
  </si>
  <si>
    <t>64,77</t>
  </si>
  <si>
    <t>XFIR 00835/23</t>
  </si>
  <si>
    <t>non va a contatto con alimenti</t>
  </si>
  <si>
    <t>H315,H317,H318</t>
  </si>
  <si>
    <t>EOLIO GUIDE SUPER 68</t>
  </si>
  <si>
    <t xml:space="preserve">EOLIO GUIDE SUPER 32 </t>
  </si>
  <si>
    <t xml:space="preserve">PRODOTTI IN GIACENZA NON PIU' IN USO </t>
  </si>
  <si>
    <t>detergente multiuso</t>
  </si>
  <si>
    <t>pulizia uffici-bagni</t>
  </si>
  <si>
    <t>WALMULTI</t>
  </si>
  <si>
    <t>H315,H317,H319</t>
  </si>
  <si>
    <t>H400,H410,H411</t>
  </si>
  <si>
    <t>H315,H317,H318,H319</t>
  </si>
  <si>
    <t>PRODOTTI PULITALIA</t>
  </si>
  <si>
    <t>detergenti</t>
  </si>
  <si>
    <t>H400,H410,H411,H412</t>
  </si>
  <si>
    <t>H304, H330</t>
  </si>
  <si>
    <t>certificazione NSF (H1,3H)-idoneità contato alimenti</t>
  </si>
  <si>
    <t>9,15,32,43,58,69,83</t>
  </si>
  <si>
    <t>XFIR 00896/23</t>
  </si>
  <si>
    <t>81,84,86,88</t>
  </si>
  <si>
    <t>YDXZ 011833 G</t>
  </si>
  <si>
    <t>10,20,35,44,56,66,87,96</t>
  </si>
  <si>
    <t>XFIR 00929/23</t>
  </si>
  <si>
    <r>
      <t>30/04/24 - xx</t>
    </r>
    <r>
      <rPr>
        <sz val="9"/>
        <color rgb="FFFF0000"/>
        <rFont val="Comic Sans MS"/>
        <family val="4"/>
      </rPr>
      <t>/xx/24</t>
    </r>
  </si>
  <si>
    <t>26/04/23 - 02/11/23</t>
  </si>
  <si>
    <t>91,98,105,111</t>
  </si>
  <si>
    <t>SVZC 003771 R</t>
  </si>
  <si>
    <t>101,109,112</t>
  </si>
  <si>
    <t>SVZC 003772 Z</t>
  </si>
  <si>
    <t>Consumo specifico di energia                                                       (consumo di energia finale/tasso di attività)</t>
  </si>
  <si>
    <t>MWh/t</t>
  </si>
  <si>
    <t>RIF. MOV.DI REG.SCARICO</t>
  </si>
  <si>
    <t>FORMULARIO</t>
  </si>
  <si>
    <t>QUANTITATIVO      (KG)</t>
  </si>
  <si>
    <r>
      <t>QUANTITATIVO      (</t>
    </r>
    <r>
      <rPr>
        <b/>
        <sz val="9"/>
        <color rgb="FFFF0000"/>
        <rFont val="Comic Sans MS"/>
        <family val="4"/>
      </rPr>
      <t>1.000 KG MAX</t>
    </r>
    <r>
      <rPr>
        <b/>
        <sz val="9"/>
        <rFont val="Comic Sans MS"/>
        <family val="4"/>
      </rPr>
      <t xml:space="preserve">) </t>
    </r>
  </si>
  <si>
    <r>
      <t xml:space="preserve">TOTALE </t>
    </r>
    <r>
      <rPr>
        <b/>
        <sz val="8"/>
        <color rgb="FFFF0000"/>
        <rFont val="Arial"/>
        <family val="2"/>
      </rPr>
      <t>(24.000 Kg max)</t>
    </r>
  </si>
  <si>
    <t>ANNOTAZIONI</t>
  </si>
  <si>
    <r>
      <t xml:space="preserve">TOTALE </t>
    </r>
    <r>
      <rPr>
        <b/>
        <sz val="8"/>
        <color rgb="FFFF0000"/>
        <rFont val="Arial"/>
        <family val="2"/>
      </rPr>
      <t>(50.000 Kg max)</t>
    </r>
  </si>
  <si>
    <r>
      <t xml:space="preserve">RIFIUTI </t>
    </r>
    <r>
      <rPr>
        <b/>
        <sz val="15"/>
        <color rgb="FF00B0F0"/>
        <rFont val="Arial"/>
        <family val="2"/>
      </rPr>
      <t>LIQUIDI</t>
    </r>
    <r>
      <rPr>
        <b/>
        <sz val="10"/>
        <rFont val="Arial"/>
        <family val="2"/>
      </rPr>
      <t xml:space="preserve"> CON TRASPORTO SOGGETTO A NORMATIVA ADR -	                                                                                                                                                                                                                                                                                                                                                                                       </t>
    </r>
    <r>
      <rPr>
        <b/>
        <sz val="10"/>
        <color rgb="FFFF0000"/>
        <rFont val="Arial"/>
        <family val="2"/>
      </rPr>
      <t>LIMITAZIONI</t>
    </r>
    <r>
      <rPr>
        <b/>
        <sz val="10"/>
        <rFont val="Arial"/>
        <family val="2"/>
      </rPr>
      <t xml:space="preserve"> </t>
    </r>
    <r>
      <rPr>
        <b/>
        <u/>
        <sz val="10"/>
        <rFont val="Arial"/>
        <family val="2"/>
      </rPr>
      <t xml:space="preserve">oltre le quali è necessario provvedere alla nomina di un proprio consulente ADR: </t>
    </r>
    <r>
      <rPr>
        <b/>
        <sz val="10"/>
        <rFont val="Arial"/>
        <family val="2"/>
      </rPr>
      <t xml:space="preserve">                                                                                                                                                                                                                                                                                                                                                    per tali rifiuti liquidi spediti in autobotte (per esempio gli OLI): </t>
    </r>
    <r>
      <rPr>
        <b/>
        <sz val="10"/>
        <color rgb="FF0070C0"/>
        <rFont val="Arial"/>
        <family val="2"/>
      </rPr>
      <t>12 spedizioni max all’anno, 2 spedizioni max al mese, per un quantitativo massimo complessivo di 50 ton/anno.</t>
    </r>
  </si>
  <si>
    <r>
      <t xml:space="preserve">TOTALE SPEDIZIONI </t>
    </r>
    <r>
      <rPr>
        <b/>
        <sz val="8"/>
        <color rgb="FFFF0000"/>
        <rFont val="Arial"/>
        <family val="2"/>
      </rPr>
      <t>(24 max/anno)</t>
    </r>
  </si>
  <si>
    <t>PESO VERIFICATO A DESTINO</t>
  </si>
  <si>
    <t>UN 3509 - RIFIUTO IMBALLAGGI DISMESSI CON RESIDUI DI: 3,8,9. 9(E) . TOT. MERCE CAT 4 80 KG VALORE CALCOLATO: NESSUN LIMITE</t>
  </si>
  <si>
    <t>UN 1950 - RIFIUTO AEROSOL INFIAMMABILI 21 (D) - TRASPORTO IN ACCORDO CON I TERMINI DEL 1.5.1 ADR (M329) -CAT TRASPORTO 2 - VAL CALCOLATO: 21 KG</t>
  </si>
  <si>
    <r>
      <t xml:space="preserve">RIFIUTI </t>
    </r>
    <r>
      <rPr>
        <b/>
        <sz val="15"/>
        <color rgb="FF00B050"/>
        <rFont val="Arial"/>
        <family val="2"/>
      </rPr>
      <t>SOLIDI</t>
    </r>
    <r>
      <rPr>
        <b/>
        <sz val="10"/>
        <rFont val="Arial"/>
        <family val="2"/>
      </rPr>
      <t xml:space="preserve"> CON TRASPORTO SOGGETTO A NORMATIVA ADR                                                                          	                                                                                                                                                                                                                                                                                                                                                                                                                                                                                                                                                                                                                                         </t>
    </r>
    <r>
      <rPr>
        <b/>
        <sz val="10"/>
        <color rgb="FFFF0000"/>
        <rFont val="Arial"/>
        <family val="2"/>
      </rPr>
      <t>LIMITAZIONI</t>
    </r>
    <r>
      <rPr>
        <b/>
        <sz val="10"/>
        <rFont val="Arial"/>
        <family val="2"/>
      </rPr>
      <t xml:space="preserve"> </t>
    </r>
    <r>
      <rPr>
        <b/>
        <u/>
        <sz val="10"/>
        <rFont val="Arial"/>
        <family val="2"/>
      </rPr>
      <t xml:space="preserve">oltre le quali è necessario provvedere alla nomina di un proprio consulente ADR: </t>
    </r>
    <r>
      <rPr>
        <b/>
        <sz val="10"/>
        <rFont val="Arial"/>
        <family val="2"/>
      </rPr>
      <t xml:space="preserve">                                                                                                                                                                                                                                                                                                                                                                                                                                                                                                                                                                                                                                                                                                     per tali rifiuti solidi spediti in colli (per esempio gli imballaggi contaminati): </t>
    </r>
    <r>
      <rPr>
        <b/>
        <sz val="10"/>
        <color rgb="FF0070C0"/>
        <rFont val="Arial"/>
        <family val="2"/>
      </rPr>
      <t>24 spedizioni max all’anno, 3 spedizioni max al mese con un quantitativo massimo complessivo per spedizione non superiore ai 1.000 Kg</t>
    </r>
    <r>
      <rPr>
        <b/>
        <sz val="10"/>
        <rFont val="Arial"/>
        <family val="2"/>
      </rPr>
      <t>.</t>
    </r>
  </si>
  <si>
    <r>
      <t xml:space="preserve">TOTALE SPEDIZIONI </t>
    </r>
    <r>
      <rPr>
        <b/>
        <sz val="8"/>
        <color rgb="FFFF0000"/>
        <rFont val="Arial"/>
        <family val="2"/>
      </rPr>
      <t>(12 max/anno)</t>
    </r>
  </si>
  <si>
    <t>UN 3082 - RIFIUTO MATERIA PERICOLOSA PER L'AMBIENTE, LIQUIDA, N.A.S. , 9 III, RIFIUTO CONFORME AL P.21.3.5.5.</t>
  </si>
  <si>
    <t>UN 3082 - RIFIUTO MATERIA PERICOLOSA PER L'AMBIENTE, LIQUIDA, N.A.S. , 9 III, RIFIUTO CONFORME AL P.21.3.5.5. - TRASPRTO IN ACCORDO ALLE DISPOSIZIONI DEL 1.5.1 (M329)</t>
  </si>
  <si>
    <t>GIANMELT HM/2490</t>
  </si>
  <si>
    <t>Adesivo termofusibile</t>
  </si>
  <si>
    <t>RAS-6HNC1E matr. 4PE83713 (est.) + RPC-6.0FSN3  matr. UAWF1578 (int.)</t>
  </si>
  <si>
    <t>21-23/05/2024</t>
  </si>
  <si>
    <t>30/06/2022</t>
  </si>
  <si>
    <r>
      <t>ad oggi</t>
    </r>
    <r>
      <rPr>
        <b/>
        <sz val="10"/>
        <rFont val="Arial"/>
        <family val="2"/>
      </rPr>
      <t xml:space="preserve"> CONFORME</t>
    </r>
    <r>
      <rPr>
        <sz val="10"/>
        <rFont val="Arial"/>
        <family val="2"/>
      </rPr>
      <t xml:space="preserve"> </t>
    </r>
  </si>
  <si>
    <r>
      <rPr>
        <b/>
        <sz val="10"/>
        <rFont val="Arial"/>
        <family val="2"/>
      </rPr>
      <t>CONFORME</t>
    </r>
    <r>
      <rPr>
        <sz val="10"/>
        <rFont val="Arial"/>
        <family val="2"/>
      </rPr>
      <t xml:space="preserve"> per 1° semestre /</t>
    </r>
    <r>
      <rPr>
        <sz val="10"/>
        <color theme="2" tint="-0.89999084444715716"/>
        <rFont val="Arial"/>
        <family val="2"/>
      </rPr>
      <t xml:space="preserve"> per 2° semestre entro 30/11/23</t>
    </r>
  </si>
  <si>
    <r>
      <t xml:space="preserve">ad oggi </t>
    </r>
    <r>
      <rPr>
        <b/>
        <sz val="10"/>
        <color theme="2" tint="-0.89999084444715716"/>
        <rFont val="Arial"/>
        <family val="2"/>
      </rPr>
      <t>CONFORME</t>
    </r>
    <r>
      <rPr>
        <sz val="10"/>
        <color theme="2" tint="-0.89999084444715716"/>
        <rFont val="Arial"/>
        <family val="2"/>
      </rPr>
      <t xml:space="preserve"> (prossimo controllo il 05/06/2023) / caratterizzazione CER 190906 entro il 30/11/23</t>
    </r>
  </si>
  <si>
    <r>
      <t xml:space="preserve">ad oggi </t>
    </r>
    <r>
      <rPr>
        <b/>
        <sz val="10"/>
        <color theme="2" tint="-0.89999084444715716"/>
        <rFont val="Arial"/>
        <family val="2"/>
      </rPr>
      <t>CONFORME</t>
    </r>
    <r>
      <rPr>
        <sz val="10"/>
        <color theme="2" tint="-0.89999084444715716"/>
        <rFont val="Arial"/>
        <family val="2"/>
      </rPr>
      <t xml:space="preserve"> (prossimo controllo il 01/06/2023) </t>
    </r>
  </si>
  <si>
    <r>
      <t>ad oggi</t>
    </r>
    <r>
      <rPr>
        <b/>
        <sz val="10"/>
        <color theme="2" tint="-0.89999084444715716"/>
        <rFont val="Arial"/>
        <family val="2"/>
      </rPr>
      <t xml:space="preserve"> CONFORME</t>
    </r>
    <r>
      <rPr>
        <sz val="10"/>
        <color theme="2" tint="-0.89999084444715716"/>
        <rFont val="Arial"/>
        <family val="2"/>
      </rPr>
      <t xml:space="preserve"> (prossimo controllo il 10/06/2023)</t>
    </r>
  </si>
  <si>
    <t>14/06/2024</t>
  </si>
  <si>
    <t>entro giugno 2026</t>
  </si>
  <si>
    <t>100,104,110,115,117</t>
  </si>
  <si>
    <t>YDXZ 013848 B</t>
  </si>
  <si>
    <t>123,126,129,130,132</t>
  </si>
  <si>
    <t>YDXZ 015590 N</t>
  </si>
  <si>
    <t>119,139,146,149</t>
  </si>
  <si>
    <t>SVZC 004266 T</t>
  </si>
  <si>
    <t>SVZC 004282 F</t>
  </si>
  <si>
    <t>140,141,144,147,153</t>
  </si>
  <si>
    <t>YDXZ 016857 N</t>
  </si>
  <si>
    <t>118,135,142,155,158</t>
  </si>
  <si>
    <t>XFIR 01242/23</t>
  </si>
  <si>
    <t>17/01/2024       26/07/2024</t>
  </si>
  <si>
    <t>17/01/2024 12/08/2024</t>
  </si>
  <si>
    <t>157,160,162,170,173,177,180</t>
  </si>
  <si>
    <t>YDXZ 018543 Z</t>
  </si>
  <si>
    <t>SVZC 004926 G</t>
  </si>
  <si>
    <t>171,174,195,198</t>
  </si>
  <si>
    <t>183,188,193,197,201</t>
  </si>
  <si>
    <t>YDXZ 019904 N</t>
  </si>
  <si>
    <r>
      <t xml:space="preserve">11/01/2024    </t>
    </r>
    <r>
      <rPr>
        <u/>
        <sz val="10"/>
        <rFont val="Arial"/>
        <family val="2"/>
      </rPr>
      <t>30/09/2024</t>
    </r>
  </si>
  <si>
    <t>centrale termica di processo</t>
  </si>
  <si>
    <t>30/05/2024    08/10/2024</t>
  </si>
  <si>
    <t>30/05/2024    11/11/2024</t>
  </si>
  <si>
    <t>30/05/2024    15/10/2024</t>
  </si>
  <si>
    <t>02/04/2024            15/10/2024</t>
  </si>
  <si>
    <t>02/04/2024     15/10/2024</t>
  </si>
  <si>
    <t>203,209,212,216,217</t>
  </si>
  <si>
    <t>YDXZ 021610 X</t>
  </si>
  <si>
    <t>2,29,57,89,122,145,181,207</t>
  </si>
  <si>
    <t>PRW 751373/13</t>
  </si>
  <si>
    <t>GAL.LO SRL A SOCIO UNICO, VIA VETREGO 46, 30035 MIRANO (VE) COD. FISCALE 04752980278</t>
  </si>
  <si>
    <t>224,227,232,234</t>
  </si>
  <si>
    <t>YDXZ 023018 Z</t>
  </si>
  <si>
    <t>206,210,213,218,225,229,235</t>
  </si>
  <si>
    <t>SVZC 005528 C</t>
  </si>
  <si>
    <t>121,136,143,156,172,184,196,219,228,236</t>
  </si>
  <si>
    <t>SVZC 005529 Y</t>
  </si>
  <si>
    <t>240,247,249</t>
  </si>
  <si>
    <t>YDXZ 024012 B</t>
  </si>
  <si>
    <t>254,255,262</t>
  </si>
  <si>
    <t>YDXZ 025080 L</t>
  </si>
  <si>
    <t>27,241</t>
  </si>
  <si>
    <t>YXVN 009979 F</t>
  </si>
  <si>
    <t>UN3082 RIFIUTO, MATERIA PERICOLOSA PER L'AMBIENTE, LIQUIDA, N.A.S., 9, III, (-), RIFIUTI CONFORMI AL 2.1.3.5.5 TRASPORTO IN ACCORDO ALLE DISPOSIZIONI DEL 1.5.1 (M329)</t>
  </si>
  <si>
    <t>28,68,169,242,263</t>
  </si>
  <si>
    <t>YXVN 010470 N</t>
  </si>
  <si>
    <t>8,18,26,42,52,65,82,90,107,124,138,148,163,178,194,204,214,230,244,259,274</t>
  </si>
  <si>
    <t>SVZC 005856 V</t>
  </si>
  <si>
    <t>30,103,125,190,251,270</t>
  </si>
  <si>
    <t>SVZC 005867 K</t>
  </si>
  <si>
    <t>16,34,59,93,97,108,128,166,186,231</t>
  </si>
  <si>
    <t>SVZC 005868 X</t>
  </si>
  <si>
    <t>21,45,94,164,187,226,267</t>
  </si>
  <si>
    <t>SVZC 005882 H</t>
  </si>
  <si>
    <t>UN 3509, RIFIUTO, IMBALLAGGI DISMESSI, VUOTI, NON RIPULITI (con residui di: 3,8,9), 9, (E). Totale merce cat. 4: 60 Kg (valore calcolato: nessun limite). N. 1 bancale</t>
  </si>
  <si>
    <t>SVZC 005896 G</t>
  </si>
  <si>
    <t>UN 1950, RIFIUTO, AEROSOL infiammabili, 2.1, (D). Traspoerto in accordo con i termini del 1.5.1. ADR (M329) - CATEGORIA DI TRASPORTOb2: 40 Kg (VALORE CALCOLATO 120 Kg). N. 1 bancale</t>
  </si>
  <si>
    <t>70,137,165,248,268</t>
  </si>
  <si>
    <t>67,261</t>
  </si>
  <si>
    <t>SVZC 005897 V</t>
  </si>
  <si>
    <t>UN 1760, RIFIUTO, LIQUIDO CORROSIVO N.A.S., 8 II, (E), Rifiuti conformi al 2.1.3.5.5. - CATEGORIA DI TRASPORTO 2: 21 Kg (VALORE CALCOLATO 63 Kg). N. 1 bidone</t>
  </si>
  <si>
    <t>SVZC 005898 P</t>
  </si>
  <si>
    <t>33,102,167,191,250</t>
  </si>
  <si>
    <t>SVZC 006032 Q</t>
  </si>
  <si>
    <t>47,72,192,253</t>
  </si>
  <si>
    <t>TPDT 001458 Y</t>
  </si>
  <si>
    <t>7,12,74,116,127,133,161,175,176,199,208,211,215,222,223,245,256</t>
  </si>
  <si>
    <t>XFIR 01816/23</t>
  </si>
  <si>
    <t>46,71,92,106,131,168,189,243,258,275</t>
  </si>
  <si>
    <t>PRW 751374/13</t>
  </si>
  <si>
    <t>266,272,286,288</t>
  </si>
  <si>
    <t>YDXZ 026659 M</t>
  </si>
  <si>
    <t>Anno 2025</t>
  </si>
  <si>
    <t>HAMBURGER RECYCLING ITALIA SRL</t>
  </si>
  <si>
    <t>AGSM AIM AMBIENTE SRL</t>
  </si>
  <si>
    <t>si</t>
  </si>
  <si>
    <t>257,290</t>
  </si>
  <si>
    <t>XFIR 01836/23</t>
  </si>
  <si>
    <t>1,2,4,5</t>
  </si>
  <si>
    <t>YDXZ 027636 X</t>
  </si>
  <si>
    <t>HAMBURGER RECYCLING ITALIA S.R.L., VIA I. NIEVO 5, 36073 CORNEDO VICENTINO (VI) COD. FISCALE 04472870247</t>
  </si>
  <si>
    <t>HAMBURGER RECYCLING ITALIA S.R.L., VIA DELLA SCIENZA 16, 36070 CASTELGOMBERTO (VI) COD. FISCALE 04472870247</t>
  </si>
  <si>
    <t>7,14</t>
  </si>
  <si>
    <t>KMDH 000044 Q</t>
  </si>
  <si>
    <t>AGSM AIM AMBIENTE S.R.L., CONTRA' PEDEMURO SAN BIAGIO 72, 36100 VICENZA (VI) COD. FISCALE 04413700248</t>
  </si>
  <si>
    <t>9</t>
  </si>
  <si>
    <t>KMDH 000045 Q</t>
  </si>
  <si>
    <t>24</t>
  </si>
  <si>
    <t>YDXZ 028928 G</t>
  </si>
  <si>
    <t>YDXZ 029006 C</t>
  </si>
  <si>
    <t>10,16,20,28</t>
  </si>
  <si>
    <t>NKRJ 000035 C</t>
  </si>
  <si>
    <t>AGSM AIM AMBIENTE S.R.L., VIA RONCHESANA 56, 37059 ZEVIO (VR) COD. FISCALE 04413700248</t>
  </si>
  <si>
    <t>260,289,12,23,29</t>
  </si>
  <si>
    <t>TPDT 001597 G</t>
  </si>
  <si>
    <t>11,17,21,30</t>
  </si>
  <si>
    <t>NKRJ 000036 G</t>
  </si>
  <si>
    <t>179,185,205,220,246,271,13,22,34</t>
  </si>
  <si>
    <t>KMDH 000133 S</t>
  </si>
  <si>
    <t>3</t>
  </si>
  <si>
    <t>KMDH 000260 Y</t>
  </si>
  <si>
    <t>8,15,35,38</t>
  </si>
  <si>
    <t>YDXZ 029292 C</t>
  </si>
  <si>
    <t>40,44,52,53</t>
  </si>
  <si>
    <t>VTTZK 001253 PQ</t>
  </si>
  <si>
    <t>58,65,66,67</t>
  </si>
  <si>
    <t>VTTZK 002535 BM</t>
  </si>
  <si>
    <t>HAMBURGER RECYCLING ITALIA S.R.L., COD. FISCALE 04472870247</t>
  </si>
  <si>
    <t>63</t>
  </si>
  <si>
    <t>WQSYV 000184 RZ</t>
  </si>
  <si>
    <t>AGSM AIM AMBIENTE S.R.L., COD. FISCALE 04413700248</t>
  </si>
  <si>
    <t>60,61</t>
  </si>
  <si>
    <t>XXPKY 000513 TM</t>
  </si>
  <si>
    <t>CAVAZZOLA E VICENTINI SRL, COD. FISCALE/P.IVA 04222200232</t>
  </si>
  <si>
    <t>54,56</t>
  </si>
  <si>
    <t>XXPKY 000403 ZG</t>
  </si>
  <si>
    <t>Tot.2025</t>
  </si>
  <si>
    <t>42,45,71,76</t>
  </si>
  <si>
    <t>WQSYV 000490 CY</t>
  </si>
  <si>
    <t>7,0+-3,4</t>
  </si>
  <si>
    <t>34,2+-2,9</t>
  </si>
  <si>
    <t>69,73,78,80</t>
  </si>
  <si>
    <t>VTTZK 003534 TW</t>
  </si>
  <si>
    <t>82,83,91,93</t>
  </si>
  <si>
    <t>VTTZK 004877 BS</t>
  </si>
  <si>
    <t>XX/04/2024</t>
  </si>
  <si>
    <t>entro aprile 2028</t>
  </si>
  <si>
    <t>84,92,101,112,115</t>
  </si>
  <si>
    <t>WQSYV 000895 BF</t>
  </si>
  <si>
    <t>in corso</t>
  </si>
  <si>
    <t>ARPAV: Dati storici Meteo-Idro-Nivo</t>
  </si>
  <si>
    <t>VE31489</t>
  </si>
  <si>
    <t>03/11/2027?</t>
  </si>
  <si>
    <t>VE30158</t>
  </si>
  <si>
    <t>21/11/24</t>
  </si>
  <si>
    <t>19/12/2024</t>
  </si>
  <si>
    <t xml:space="preserve"> 20/11/24</t>
  </si>
  <si>
    <t>D8</t>
  </si>
  <si>
    <t>41,46,72,86,94,105,116,118</t>
  </si>
  <si>
    <t>WQSYV 000970 FY</t>
  </si>
  <si>
    <t>102,111,114,117,124</t>
  </si>
  <si>
    <t>VTTZK 006096 XG</t>
  </si>
  <si>
    <t>H302, H361f</t>
  </si>
  <si>
    <t>SFK Grasso LGFG2</t>
  </si>
  <si>
    <t>NSF</t>
  </si>
  <si>
    <t>H315, H318, H332, H400, H412</t>
  </si>
  <si>
    <t>LOXEAL - ESSEX SLIDEX 32</t>
  </si>
  <si>
    <t>H400,H410,H412,H413</t>
  </si>
  <si>
    <t xml:space="preserve">H302,H314,H315,H317,H335,H332,H335 </t>
  </si>
  <si>
    <t>LOXEAL - ESSEX SLIDEX 68</t>
  </si>
  <si>
    <t>GLIFENE BIOGRADE</t>
  </si>
  <si>
    <t>manutenzione aree verdi</t>
  </si>
  <si>
    <t>H302,H312,H314,H318</t>
  </si>
  <si>
    <t>in attesa di documenti</t>
  </si>
  <si>
    <t>CONTROLLO OPERATIVO</t>
  </si>
  <si>
    <t>Schede sicurezza prodotti</t>
  </si>
  <si>
    <t>Data ultimo aggiornamento</t>
  </si>
  <si>
    <t>Elenco accumulatori</t>
  </si>
  <si>
    <t>KIT SCADUTO (proodtto neutralizzante le soluzioni acide)</t>
  </si>
  <si>
    <t>KIT in USO (prodotto neutralizzante le soluzioni acide)</t>
  </si>
  <si>
    <t>Dichiarazione F-Gas 2024</t>
  </si>
  <si>
    <t>Dichiarazione F-Gas 2025</t>
  </si>
  <si>
    <t>Valutazione aspetti legislativi al 31/03/2025</t>
  </si>
  <si>
    <t>Registro Legislativo</t>
  </si>
  <si>
    <t>Emissioni in atmosfera</t>
  </si>
  <si>
    <t>Autorizzazioni fornitori (rifiuti)</t>
  </si>
  <si>
    <t>Contratti fornitori (rifiuti)</t>
  </si>
  <si>
    <t>21-22 maggio 2025</t>
  </si>
  <si>
    <t>Prevenzione Incendi</t>
  </si>
  <si>
    <t>SCIA</t>
  </si>
  <si>
    <t>allegato A (prescrizioni)</t>
  </si>
  <si>
    <t>Allegato B (Piano di Monitoraggio e Controllo)</t>
  </si>
  <si>
    <t>Adempimenti</t>
  </si>
  <si>
    <t>entro 30-06-25</t>
  </si>
  <si>
    <t>Indicatori di prestazione</t>
  </si>
  <si>
    <r>
      <t>PREVENZIONE INCENDI - VERIFICA GIACENZE IMBALLI E SOSTANZE PERICOLOSE                                                                                                  (RIF. CERTIFICATO PREVENZIONE INCENDI n° 16804 (RINNOVO) DE</t>
    </r>
    <r>
      <rPr>
        <sz val="12"/>
        <rFont val="Arial"/>
        <family val="2"/>
      </rPr>
      <t>L</t>
    </r>
    <r>
      <rPr>
        <b/>
        <sz val="12"/>
        <rFont val="Arial"/>
        <family val="2"/>
      </rPr>
      <t xml:space="preserve"> 2024</t>
    </r>
  </si>
  <si>
    <t>entro dicembre 25</t>
  </si>
  <si>
    <t>Tutti</t>
  </si>
  <si>
    <t>128,131,136</t>
  </si>
  <si>
    <t>VTTZK 007136 KK</t>
  </si>
  <si>
    <t>INDICE</t>
  </si>
  <si>
    <t>DATA TERMINE  SCADENZA</t>
  </si>
  <si>
    <t>DATA ADEMPIMENTO</t>
  </si>
  <si>
    <t>CAUSALE</t>
  </si>
  <si>
    <t>Comunicazione al gestore in loco dell'eventuale volontà di conferire al di fuori del servizio pubblico i propri rifiuti urbani</t>
  </si>
  <si>
    <t>Campionamento emissioni in atmosfera (camini)</t>
  </si>
  <si>
    <t xml:space="preserve">Comunicazione al gestore dei quantitativi dei rifiuti urbani conferiti nel 2025 per esclusione della quota variabile della TARI </t>
  </si>
  <si>
    <t>Simulazione di emergenza ambientale in sito</t>
  </si>
  <si>
    <t>Trasmissione della relazione annuale sulle emissioni e dati caratteristici del PMC AIA (rif. anno 2025)</t>
  </si>
  <si>
    <t>Valutazione impatto acustico</t>
  </si>
  <si>
    <t>Scadenze complessive</t>
  </si>
  <si>
    <t>Trasmissione della relazione annuale sulle emissioni e dati caratteristici del PMC AIA (rif. anno 2026)</t>
  </si>
  <si>
    <t>Scadenza AIA (Determinazione n. 2635 del 06/09/2023)</t>
  </si>
  <si>
    <t>Presentazione dell'istanza di rinnovo dell'AIA</t>
  </si>
  <si>
    <t>Scadenza Certificato Prevenzione Incendi (CPI n. 16804 del 06/09/2024)</t>
  </si>
  <si>
    <t>Presentazione della pratica di rinnovo del CPI</t>
  </si>
  <si>
    <t>Presentazione della domanda di autorizzazione del punto di emissione in atmosfera n. 10 (rif. caldaia di processo) in quanto rientrante nella fascia dei medi impianti di cobustione (potenza termica nominale tra compresa tra 1 e 50 MW)</t>
  </si>
  <si>
    <t>Campionamento scarico SF2 (scarico acque meteoriche)</t>
  </si>
  <si>
    <t>Monitoraggio sulle acque sotterranee (rif. PMC AIA)</t>
  </si>
  <si>
    <t>Realizzazione dei piezometri per monitoraggio delle acque sotterranee (rif. PMC AIA)</t>
  </si>
  <si>
    <t>Monitoraggio periodico del suolo (rif. PMC AIA)</t>
  </si>
  <si>
    <t>Predisporre eventuali carotaggi per il controllo periodico del suolo (rif. PMC AIA)</t>
  </si>
  <si>
    <t>BLUCYP EC</t>
  </si>
  <si>
    <t>H302, H332, H335, H373</t>
  </si>
  <si>
    <t>138,143,146,152</t>
  </si>
  <si>
    <t>VTTZK 008587 BT</t>
  </si>
  <si>
    <t>mancate condizioni per il campionamento</t>
  </si>
  <si>
    <t>157,164,167</t>
  </si>
  <si>
    <t>VTTZK 010001 QT</t>
  </si>
  <si>
    <t>entro luglio 2026</t>
  </si>
  <si>
    <t>??</t>
  </si>
  <si>
    <t>parziale</t>
  </si>
  <si>
    <t>48,150,175</t>
  </si>
  <si>
    <t>WRBRL 005912 LP</t>
  </si>
  <si>
    <t>120,127,132,140,147,161,171,178</t>
  </si>
  <si>
    <t>WQSYV 001665 VX</t>
  </si>
  <si>
    <t>169,176,180,190</t>
  </si>
  <si>
    <t>VTTZK 011467 HD</t>
  </si>
  <si>
    <t>196,201,205,207</t>
  </si>
  <si>
    <t>VTTZK 012498 HZ</t>
  </si>
  <si>
    <t>181,197,204,206,209</t>
  </si>
  <si>
    <t>WQSYV 002028 SX</t>
  </si>
  <si>
    <t>211,217,219</t>
  </si>
  <si>
    <t>VTTZK 013645 VJ</t>
  </si>
  <si>
    <t>AAB0T 0E000 0N1M8 W0728(est.) + 012722420146(int.)+ 012722420172(int.)</t>
  </si>
  <si>
    <t>MELT-01</t>
  </si>
  <si>
    <t>224,226,229,234</t>
  </si>
  <si>
    <t>BBQLQ 000347 CW</t>
  </si>
  <si>
    <t>218,225,233,240,244</t>
  </si>
  <si>
    <t>XXPKY 003197 LP</t>
  </si>
  <si>
    <t>XXPKY 003198 CH</t>
  </si>
  <si>
    <t>133,139,148,160,165,172,182,203,220,232,241,245</t>
  </si>
  <si>
    <t>237,239,246,254,257</t>
  </si>
  <si>
    <t>BBQLQ 001515 FX</t>
  </si>
  <si>
    <t>259,263,268</t>
  </si>
  <si>
    <t>BBQLQ 002434 XT</t>
  </si>
  <si>
    <t>270,272,275,279</t>
  </si>
  <si>
    <t>BBQLQ 003393 RX</t>
  </si>
  <si>
    <t>entro aprile 2026</t>
  </si>
  <si>
    <t>261,265,271,273</t>
  </si>
  <si>
    <t>WQSYV 002969 CZ</t>
  </si>
  <si>
    <t>282,285,288</t>
  </si>
  <si>
    <t>BBQLQ 004423 BP</t>
  </si>
  <si>
    <t>297,300,303,305</t>
  </si>
  <si>
    <t>BBQLQ 005446 BV</t>
  </si>
  <si>
    <t>52+-10</t>
  </si>
  <si>
    <t>7,12+-0,17</t>
  </si>
  <si>
    <t>5,0+-1,8</t>
  </si>
  <si>
    <t>39,1+-9,8</t>
  </si>
  <si>
    <t>252,298,310</t>
  </si>
  <si>
    <t>WRBRL 011208 DH</t>
  </si>
  <si>
    <t>295,301,304,311</t>
  </si>
  <si>
    <t>XXPKY 003975 KV</t>
  </si>
  <si>
    <t>262,281,296,312</t>
  </si>
  <si>
    <t>XXPKY 003976 CV</t>
  </si>
  <si>
    <t>49,75,87,99,125,141,158,173,185,216,238,251,283,317</t>
  </si>
  <si>
    <t>WQSYV 003265 XZ</t>
  </si>
  <si>
    <t>77,107,142,187,212,274,313</t>
  </si>
  <si>
    <t>RVNSV 000390 ND</t>
  </si>
  <si>
    <t>ROTTAMI FERROSI DI ROMELLINI FERRUCCIO E C. SNC, COD. FISC. 00558550232</t>
  </si>
  <si>
    <t>ROTTAMI FERROSI DI ROMELLINI FERRUCCIO E C. SNC, VIA MARCABELLA 1364, 37040 BONALDO DI ZIMELLA (VR) COD. FISC. 00558550232</t>
  </si>
  <si>
    <t>151,154,156,202,221,236</t>
  </si>
  <si>
    <t>WQSYV 003315 MT</t>
  </si>
  <si>
    <t>baie di carico</t>
  </si>
  <si>
    <t>11/2025</t>
  </si>
  <si>
    <t>43,50,59,74,85,100,119,134,149,162,170,183,215,228,250,267,286,299,322,334</t>
  </si>
  <si>
    <t>WQSYV 003303 SS</t>
  </si>
  <si>
    <t>WQSYV 003304 CY</t>
  </si>
  <si>
    <t>108,122,163,174,214,230</t>
  </si>
  <si>
    <t>WQSYV 003305 GB</t>
  </si>
  <si>
    <t>109,189,290,323</t>
  </si>
  <si>
    <t>WQSYV 003306 XD</t>
  </si>
  <si>
    <t>110,291,324</t>
  </si>
  <si>
    <t>NR. ONU: 3509 NOTE: UN 3509 UN 3509, RIFIUTO, IMBALLAGGI DISMESSI, VUOTI, NON RIPULITI (CON RESIDUI DI: 3,8,9), 9, (E). , PERICOLOSO PER L'AMBIENTE - TOTALE MERCE CAT. 4: KG (VALORE CALCOLATO: NESSUN LIMITE)</t>
  </si>
  <si>
    <t>WQSYV 003333 CY</t>
  </si>
  <si>
    <t>51,106,293,326</t>
  </si>
  <si>
    <t>NR. ONU: 1950 NOTE: UN 1950 UN 1950, RIFIUTO, AEROSOL INFIAMMABILI, 2,1, (D), PERICOLOSO PER L'AMBIENTE - TRASPORTO IN ACCORDO CON I TERMINI DEL 1.5.1. ADR (M329) - CATEGORIA DI TRASPORTO 2 : 13 KG- KG (VALORE CALCOLATO  X 3: 39 KG )</t>
  </si>
  <si>
    <t>121,327</t>
  </si>
  <si>
    <t>WQSYV 003334 GF</t>
  </si>
  <si>
    <t>WQSYV 003335 JK</t>
  </si>
  <si>
    <t>WQSYV 003336 RG</t>
  </si>
  <si>
    <t>135,188,294,329</t>
  </si>
  <si>
    <t>WQSYV 003424 WT</t>
  </si>
  <si>
    <t>104,186,292,330</t>
  </si>
  <si>
    <t>XMNVB 000396 DT</t>
  </si>
  <si>
    <t>GAL.LO SRL A SOCIO UNICO, COD. FISCALE 04752980278</t>
  </si>
  <si>
    <t>103,231</t>
  </si>
  <si>
    <t>XMNVB 000397 FD</t>
  </si>
  <si>
    <t>70,95,129,159,184,213,227,260,325</t>
  </si>
  <si>
    <t>BBQLQ 006415 SZ</t>
  </si>
  <si>
    <t>309,321,332,333</t>
  </si>
  <si>
    <t>Anno 2026</t>
  </si>
  <si>
    <t>Tot.2026</t>
  </si>
  <si>
    <t>UN 1760, RIFIUTO, LIQUIDO CORROSIVO N.A.S., 8, II, (E). Rifiuti conformi al 2.1.3.5.5. - CATEGORIA DI TRASPORTO 2: 35 KG (VALORE CALCOLATO X3: 35 KG)</t>
  </si>
  <si>
    <t>1,6,23,25</t>
  </si>
  <si>
    <t>BBQLQ 007474 FH</t>
  </si>
  <si>
    <t>29,34,36</t>
  </si>
  <si>
    <t>BBQLQ 008570 SC</t>
  </si>
  <si>
    <t>SITO INTERESSATO</t>
  </si>
  <si>
    <t>DATA ENTRO LA QUALE BISOGNA ATTIVARSI</t>
  </si>
  <si>
    <t>DOCUMENTI CORRELATI</t>
  </si>
  <si>
    <t>DATA DOCUMENTI CORRELATI</t>
  </si>
  <si>
    <t>RISCONTRO ENTE INTERESSATO</t>
  </si>
  <si>
    <t>ALTRO</t>
  </si>
  <si>
    <t>RIFERIMENTO</t>
  </si>
  <si>
    <t>3,7,24,35,39</t>
  </si>
  <si>
    <t>XXPKY 004799 CR</t>
  </si>
  <si>
    <t>RENTRI</t>
  </si>
  <si>
    <t>4,31,40</t>
  </si>
  <si>
    <t>XXPKY 004800 GX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</si>
</sst>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quot;€&quot;\ * #,##0.00_-;\-&quot;€&quot;\ * #,##0.00_-;_-&quot;€&quot;\ * &quot;-&quot;??_-;_-@_-"/>
    <numFmt numFmtId="165" formatCode="0.0"/>
    <numFmt numFmtId="166" formatCode="#,##0.0"/>
    <numFmt numFmtId="167" formatCode="d/m/yy\ h:mm;@"/>
    <numFmt numFmtId="168" formatCode="#,##0.00\ &quot;€&quot;"/>
  </numFmts>
  <fonts count="143" x14ac:knownFonts="1">
    <font>
      <sz val="10"/>
      <name val="Arial"/>
    </font>
    <font>
      <sz val="10"/>
      <name val="Arial"/>
      <family val="2"/>
    </font>
    <font>
      <sz val="10"/>
      <name val="Comic Sans MS"/>
      <family val="4"/>
    </font>
    <font>
      <b/>
      <sz val="10"/>
      <name val="Comic Sans MS"/>
      <family val="4"/>
    </font>
    <font>
      <sz val="8"/>
      <name val="Comic Sans MS"/>
      <family val="4"/>
    </font>
    <font>
      <i/>
      <u/>
      <sz val="10"/>
      <name val="Comic Sans MS"/>
      <family val="4"/>
    </font>
    <font>
      <i/>
      <sz val="8"/>
      <name val="Comic Sans MS"/>
      <family val="4"/>
    </font>
    <font>
      <b/>
      <sz val="9"/>
      <name val="Comic Sans MS"/>
      <family val="4"/>
    </font>
    <font>
      <i/>
      <u/>
      <sz val="9"/>
      <name val="Comic Sans MS"/>
      <family val="4"/>
    </font>
    <font>
      <sz val="9"/>
      <name val="Comic Sans MS"/>
      <family val="4"/>
    </font>
    <font>
      <u/>
      <sz val="10"/>
      <color indexed="12"/>
      <name val="Arial"/>
      <family val="2"/>
    </font>
    <font>
      <b/>
      <sz val="12"/>
      <name val="Comic Sans MS"/>
      <family val="4"/>
    </font>
    <font>
      <b/>
      <sz val="10"/>
      <color indexed="17"/>
      <name val="Comic Sans MS"/>
      <family val="4"/>
    </font>
    <font>
      <b/>
      <sz val="10"/>
      <color indexed="57"/>
      <name val="Comic Sans MS"/>
      <family val="4"/>
    </font>
    <font>
      <b/>
      <vertAlign val="superscript"/>
      <sz val="10"/>
      <name val="Comic Sans MS"/>
      <family val="4"/>
    </font>
    <font>
      <b/>
      <sz val="8"/>
      <name val="Comic Sans MS"/>
      <family val="4"/>
    </font>
    <font>
      <b/>
      <sz val="16"/>
      <name val="Comic Sans MS"/>
      <family val="4"/>
    </font>
    <font>
      <sz val="16"/>
      <name val="Arial"/>
      <family val="2"/>
    </font>
    <font>
      <b/>
      <sz val="14"/>
      <name val="Arial"/>
      <family val="2"/>
    </font>
    <font>
      <b/>
      <sz val="14"/>
      <name val="Comic Sans MS"/>
      <family val="4"/>
    </font>
    <font>
      <sz val="11.5"/>
      <color indexed="10"/>
      <name val="Times New Roman"/>
      <family val="1"/>
    </font>
    <font>
      <b/>
      <sz val="11.5"/>
      <color indexed="8"/>
      <name val="Times New Roman"/>
      <family val="1"/>
    </font>
    <font>
      <sz val="11.5"/>
      <color indexed="8"/>
      <name val="Times New Roman"/>
      <family val="1"/>
    </font>
    <font>
      <b/>
      <sz val="8"/>
      <color indexed="81"/>
      <name val="Tahoma"/>
      <family val="2"/>
    </font>
    <font>
      <b/>
      <sz val="11"/>
      <name val="Comic Sans MS"/>
      <family val="4"/>
    </font>
    <font>
      <sz val="8"/>
      <color indexed="81"/>
      <name val="Tahoma"/>
      <family val="2"/>
    </font>
    <font>
      <sz val="12"/>
      <color indexed="57"/>
      <name val="Comic Sans MS"/>
      <family val="4"/>
    </font>
    <font>
      <b/>
      <sz val="11"/>
      <color indexed="57"/>
      <name val="Comic Sans MS"/>
      <family val="4"/>
    </font>
    <font>
      <sz val="52"/>
      <name val="Comic Sans MS"/>
      <family val="4"/>
    </font>
    <font>
      <strike/>
      <sz val="10"/>
      <name val="Comic Sans MS"/>
      <family val="4"/>
    </font>
    <font>
      <sz val="11"/>
      <name val="Comic Sans MS"/>
      <family val="4"/>
    </font>
    <font>
      <b/>
      <sz val="9"/>
      <color indexed="10"/>
      <name val="Comic Sans MS"/>
      <family val="4"/>
    </font>
    <font>
      <sz val="11"/>
      <color indexed="8"/>
      <name val="Calibri"/>
      <family val="2"/>
    </font>
    <font>
      <sz val="11"/>
      <color indexed="9"/>
      <name val="Calibri"/>
      <family val="2"/>
    </font>
    <font>
      <b/>
      <sz val="11"/>
      <color indexed="52"/>
      <name val="Calibri"/>
      <family val="2"/>
    </font>
    <font>
      <sz val="11"/>
      <color indexed="52"/>
      <name val="Calibri"/>
      <family val="2"/>
    </font>
    <font>
      <b/>
      <sz val="11"/>
      <color indexed="9"/>
      <name val="Calibri"/>
      <family val="2"/>
    </font>
    <font>
      <sz val="11"/>
      <color indexed="62"/>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sz val="11"/>
      <color indexed="20"/>
      <name val="Calibri"/>
      <family val="2"/>
    </font>
    <font>
      <sz val="11"/>
      <color indexed="17"/>
      <name val="Calibri"/>
      <family val="2"/>
    </font>
    <font>
      <b/>
      <sz val="12"/>
      <color indexed="57"/>
      <name val="Comic Sans MS"/>
      <family val="4"/>
    </font>
    <font>
      <b/>
      <sz val="10"/>
      <name val="Arial"/>
      <family val="2"/>
    </font>
    <font>
      <b/>
      <sz val="16"/>
      <name val="Arial"/>
      <family val="2"/>
    </font>
    <font>
      <b/>
      <sz val="8"/>
      <color indexed="57"/>
      <name val="Comic Sans MS"/>
      <family val="4"/>
    </font>
    <font>
      <b/>
      <sz val="18"/>
      <name val="Arial"/>
      <family val="2"/>
    </font>
    <font>
      <u/>
      <sz val="10"/>
      <name val="Comic Sans MS"/>
      <family val="4"/>
    </font>
    <font>
      <sz val="10"/>
      <color indexed="9"/>
      <name val="Arial"/>
      <family val="2"/>
    </font>
    <font>
      <sz val="10"/>
      <name val="Arial"/>
      <family val="2"/>
    </font>
    <font>
      <b/>
      <sz val="8"/>
      <name val="Arial"/>
      <family val="2"/>
    </font>
    <font>
      <strike/>
      <u/>
      <sz val="10"/>
      <color indexed="12"/>
      <name val="Arial"/>
      <family val="2"/>
    </font>
    <font>
      <sz val="10"/>
      <color indexed="10"/>
      <name val="Arial"/>
      <family val="2"/>
    </font>
    <font>
      <b/>
      <sz val="12"/>
      <name val="Arial"/>
      <family val="2"/>
    </font>
    <font>
      <sz val="12"/>
      <name val="Arial"/>
      <family val="2"/>
    </font>
    <font>
      <i/>
      <sz val="10"/>
      <name val="Arial"/>
      <family val="2"/>
    </font>
    <font>
      <b/>
      <strike/>
      <u/>
      <sz val="10"/>
      <name val="Comic Sans MS"/>
      <family val="4"/>
    </font>
    <font>
      <sz val="9"/>
      <name val="Arial"/>
      <family val="2"/>
    </font>
    <font>
      <b/>
      <sz val="11"/>
      <name val="Arial"/>
      <family val="2"/>
    </font>
    <font>
      <sz val="11"/>
      <name val="Arial"/>
      <family val="2"/>
    </font>
    <font>
      <sz val="9"/>
      <color indexed="10"/>
      <name val="Comic Sans MS"/>
      <family val="4"/>
    </font>
    <font>
      <b/>
      <sz val="6"/>
      <name val="Arial"/>
      <family val="2"/>
    </font>
    <font>
      <b/>
      <sz val="9"/>
      <color indexed="48"/>
      <name val="Comic Sans MS"/>
      <family val="4"/>
    </font>
    <font>
      <b/>
      <vertAlign val="superscript"/>
      <sz val="8"/>
      <name val="Comic Sans MS"/>
      <family val="4"/>
    </font>
    <font>
      <b/>
      <sz val="8"/>
      <color indexed="10"/>
      <name val="Comic Sans MS"/>
      <family val="4"/>
    </font>
    <font>
      <b/>
      <vertAlign val="superscript"/>
      <sz val="8"/>
      <color indexed="10"/>
      <name val="Comic Sans MS"/>
      <family val="4"/>
    </font>
    <font>
      <b/>
      <vertAlign val="superscript"/>
      <sz val="9"/>
      <name val="Comic Sans MS"/>
      <family val="4"/>
    </font>
    <font>
      <sz val="9"/>
      <name val="Arial"/>
      <family val="2"/>
    </font>
    <font>
      <b/>
      <sz val="8"/>
      <color indexed="10"/>
      <name val="Tahoma"/>
      <family val="2"/>
    </font>
    <font>
      <sz val="14"/>
      <name val="Comic Sans MS"/>
      <family val="4"/>
    </font>
    <font>
      <b/>
      <sz val="9"/>
      <color indexed="10"/>
      <name val="Arial"/>
      <family val="2"/>
    </font>
    <font>
      <sz val="8"/>
      <name val="Arial"/>
      <family val="2"/>
    </font>
    <font>
      <strike/>
      <sz val="12"/>
      <name val="Comic Sans MS"/>
      <family val="4"/>
    </font>
    <font>
      <u/>
      <sz val="14"/>
      <color indexed="12"/>
      <name val="Arial"/>
      <family val="2"/>
    </font>
    <font>
      <strike/>
      <sz val="10"/>
      <name val="Arial"/>
      <family val="2"/>
    </font>
    <font>
      <u/>
      <sz val="6"/>
      <color indexed="12"/>
      <name val="Arial"/>
      <family val="2"/>
    </font>
    <font>
      <b/>
      <u/>
      <sz val="10"/>
      <color indexed="12"/>
      <name val="Arial"/>
      <family val="2"/>
    </font>
    <font>
      <sz val="9"/>
      <color indexed="10"/>
      <name val="Comic Sans MS"/>
      <family val="4"/>
    </font>
    <font>
      <sz val="12"/>
      <name val="Comic Sans MS"/>
      <family val="4"/>
    </font>
    <font>
      <b/>
      <sz val="10"/>
      <name val="Arial"/>
      <family val="2"/>
    </font>
    <font>
      <sz val="9"/>
      <color indexed="8"/>
      <name val="Comic Sans MS"/>
      <family val="4"/>
    </font>
    <font>
      <sz val="9"/>
      <color indexed="10"/>
      <name val="Comic Sans MS"/>
      <family val="4"/>
    </font>
    <font>
      <u/>
      <sz val="10"/>
      <name val="Arial"/>
      <family val="2"/>
    </font>
    <font>
      <sz val="9"/>
      <color indexed="10"/>
      <name val="Comic Sans MS"/>
      <family val="4"/>
    </font>
    <font>
      <sz val="9"/>
      <color indexed="10"/>
      <name val="Comic Sans MS"/>
      <family val="4"/>
    </font>
    <font>
      <sz val="9"/>
      <color rgb="FFFF0000"/>
      <name val="Comic Sans MS"/>
      <family val="4"/>
    </font>
    <font>
      <sz val="10"/>
      <name val="Tahoma"/>
      <family val="2"/>
    </font>
    <font>
      <b/>
      <sz val="12"/>
      <name val="Tahoma"/>
      <family val="2"/>
    </font>
    <font>
      <b/>
      <sz val="11"/>
      <name val="Tahoma"/>
      <family val="2"/>
    </font>
    <font>
      <i/>
      <sz val="11"/>
      <name val="Tahoma"/>
      <family val="2"/>
    </font>
    <font>
      <b/>
      <sz val="10"/>
      <name val="Tahoma"/>
      <family val="2"/>
    </font>
    <font>
      <b/>
      <sz val="12"/>
      <color indexed="48"/>
      <name val="Tahoma"/>
      <family val="2"/>
    </font>
    <font>
      <b/>
      <sz val="10"/>
      <color indexed="48"/>
      <name val="Tahoma"/>
      <family val="2"/>
    </font>
    <font>
      <sz val="12"/>
      <name val="Tahoma"/>
      <family val="2"/>
    </font>
    <font>
      <b/>
      <strike/>
      <sz val="10"/>
      <name val="Tahoma"/>
      <family val="2"/>
    </font>
    <font>
      <i/>
      <sz val="10"/>
      <name val="Tahoma"/>
      <family val="2"/>
    </font>
    <font>
      <vertAlign val="superscript"/>
      <sz val="10"/>
      <name val="Tahoma"/>
      <family val="2"/>
    </font>
    <font>
      <sz val="10"/>
      <color rgb="FFFF0000"/>
      <name val="Arial"/>
      <family val="2"/>
    </font>
    <font>
      <b/>
      <sz val="10"/>
      <color rgb="FFFF0000"/>
      <name val="Arial"/>
      <family val="2"/>
    </font>
    <font>
      <sz val="10"/>
      <color theme="1"/>
      <name val="Comic Sans MS"/>
      <family val="4"/>
    </font>
    <font>
      <b/>
      <u/>
      <sz val="10"/>
      <color rgb="FFFF0000"/>
      <name val="Arial"/>
      <family val="2"/>
    </font>
    <font>
      <sz val="6.5"/>
      <name val="Comic Sans MS"/>
      <family val="4"/>
    </font>
    <font>
      <sz val="6.5"/>
      <color rgb="FFFF0000"/>
      <name val="Comic Sans MS"/>
      <family val="4"/>
    </font>
    <font>
      <sz val="9"/>
      <color indexed="81"/>
      <name val="Tahoma"/>
      <family val="2"/>
    </font>
    <font>
      <b/>
      <sz val="9"/>
      <color indexed="81"/>
      <name val="Tahoma"/>
      <family val="2"/>
    </font>
    <font>
      <u/>
      <sz val="8"/>
      <name val="Comic Sans MS"/>
      <family val="4"/>
    </font>
    <font>
      <b/>
      <sz val="9"/>
      <color rgb="FFFF0000"/>
      <name val="Comic Sans MS"/>
      <family val="4"/>
    </font>
    <font>
      <b/>
      <sz val="9"/>
      <color rgb="FF00B050"/>
      <name val="Comic Sans MS"/>
      <family val="4"/>
    </font>
    <font>
      <b/>
      <u/>
      <sz val="9"/>
      <name val="Comic Sans MS"/>
      <family val="4"/>
    </font>
    <font>
      <b/>
      <sz val="10"/>
      <color rgb="FFFF0000"/>
      <name val="Comic Sans MS"/>
      <family val="4"/>
    </font>
    <font>
      <u/>
      <sz val="7"/>
      <color indexed="12"/>
      <name val="Arial"/>
      <family val="2"/>
    </font>
    <font>
      <b/>
      <u/>
      <sz val="10"/>
      <name val="Arial"/>
      <family val="2"/>
    </font>
    <font>
      <b/>
      <sz val="9"/>
      <color indexed="8"/>
      <name val="Comic Sans MS"/>
      <family val="4"/>
    </font>
    <font>
      <sz val="9"/>
      <color theme="1"/>
      <name val="Comic Sans MS"/>
      <family val="4"/>
    </font>
    <font>
      <sz val="10"/>
      <color indexed="81"/>
      <name val="Tahoma"/>
      <family val="2"/>
    </font>
    <font>
      <b/>
      <sz val="12"/>
      <color indexed="81"/>
      <name val="Tahoma"/>
      <family val="2"/>
    </font>
    <font>
      <strike/>
      <u/>
      <sz val="10"/>
      <color indexed="12"/>
      <name val="Cambria"/>
      <family val="1"/>
    </font>
    <font>
      <strike/>
      <sz val="10"/>
      <name val="Cambria"/>
      <family val="1"/>
    </font>
    <font>
      <b/>
      <strike/>
      <sz val="12"/>
      <name val="Cambria"/>
      <family val="1"/>
    </font>
    <font>
      <b/>
      <strike/>
      <sz val="11"/>
      <name val="Cambria"/>
      <family val="1"/>
    </font>
    <font>
      <b/>
      <strike/>
      <sz val="10"/>
      <name val="Cambria"/>
      <family val="1"/>
    </font>
    <font>
      <sz val="10"/>
      <name val="Cambria"/>
      <family val="1"/>
    </font>
    <font>
      <strike/>
      <sz val="10"/>
      <color rgb="FFFF0000"/>
      <name val="Comic Sans MS"/>
      <family val="4"/>
    </font>
    <font>
      <b/>
      <sz val="10"/>
      <color rgb="FF00B050"/>
      <name val="Comic Sans MS"/>
      <family val="4"/>
    </font>
    <font>
      <sz val="10"/>
      <color indexed="12"/>
      <name val="Arial"/>
      <family val="2"/>
    </font>
    <font>
      <b/>
      <sz val="15"/>
      <color rgb="FF00B050"/>
      <name val="Arial"/>
      <family val="2"/>
    </font>
    <font>
      <b/>
      <sz val="15"/>
      <color rgb="FF00B0F0"/>
      <name val="Arial"/>
      <family val="2"/>
    </font>
    <font>
      <b/>
      <sz val="10"/>
      <color rgb="FF0070C0"/>
      <name val="Arial"/>
      <family val="2"/>
    </font>
    <font>
      <b/>
      <sz val="8"/>
      <color rgb="FFFF0000"/>
      <name val="Arial"/>
      <family val="2"/>
    </font>
    <font>
      <sz val="10"/>
      <color theme="2" tint="-0.89999084444715716"/>
      <name val="Arial"/>
      <family val="2"/>
    </font>
    <font>
      <b/>
      <sz val="10"/>
      <color theme="2" tint="-0.89999084444715716"/>
      <name val="Arial"/>
      <family val="2"/>
    </font>
    <font>
      <b/>
      <sz val="28"/>
      <name val="Arial"/>
      <family val="2"/>
    </font>
    <font>
      <sz val="10"/>
      <color rgb="FF7030A0"/>
      <name val="Comic Sans MS"/>
      <family val="4"/>
    </font>
    <font>
      <sz val="10"/>
      <color rgb="FF000000"/>
      <name val="Arial"/>
      <family val="2"/>
    </font>
    <font>
      <sz val="10"/>
      <color rgb="FFFF0000"/>
      <name val="Comic Sans MS"/>
      <family val="4"/>
    </font>
    <font>
      <sz val="10"/>
      <color indexed="8"/>
      <name val="Arial"/>
      <family val="2"/>
    </font>
  </fonts>
  <fills count="6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lightGray">
        <fgColor indexed="17"/>
        <bgColor indexed="9"/>
      </patternFill>
    </fill>
    <fill>
      <patternFill patternType="solid">
        <fgColor indexed="43"/>
        <bgColor indexed="64"/>
      </patternFill>
    </fill>
    <fill>
      <patternFill patternType="solid">
        <fgColor indexed="42"/>
        <bgColor indexed="64"/>
      </patternFill>
    </fill>
    <fill>
      <patternFill patternType="solid">
        <fgColor indexed="13"/>
        <bgColor indexed="64"/>
      </patternFill>
    </fill>
    <fill>
      <patternFill patternType="solid">
        <fgColor indexed="41"/>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29"/>
        <bgColor indexed="64"/>
      </patternFill>
    </fill>
    <fill>
      <patternFill patternType="solid">
        <fgColor indexed="51"/>
        <bgColor indexed="64"/>
      </patternFill>
    </fill>
    <fill>
      <patternFill patternType="solid">
        <fgColor indexed="31"/>
        <bgColor indexed="64"/>
      </patternFill>
    </fill>
    <fill>
      <patternFill patternType="solid">
        <fgColor indexed="52"/>
        <bgColor indexed="64"/>
      </patternFill>
    </fill>
    <fill>
      <patternFill patternType="solid">
        <fgColor indexed="49"/>
        <bgColor indexed="64"/>
      </patternFill>
    </fill>
    <fill>
      <patternFill patternType="solid">
        <fgColor indexed="15"/>
        <bgColor indexed="64"/>
      </patternFill>
    </fill>
    <fill>
      <patternFill patternType="lightGray">
        <fgColor indexed="17"/>
        <bgColor indexed="45"/>
      </patternFill>
    </fill>
    <fill>
      <patternFill patternType="lightGray">
        <fgColor indexed="17"/>
        <bgColor indexed="13"/>
      </patternFill>
    </fill>
    <fill>
      <patternFill patternType="solid">
        <fgColor indexed="10"/>
        <bgColor indexed="64"/>
      </patternFill>
    </fill>
    <fill>
      <patternFill patternType="solid">
        <fgColor indexed="9"/>
        <bgColor indexed="64"/>
      </patternFill>
    </fill>
    <fill>
      <patternFill patternType="solid">
        <fgColor indexed="43"/>
        <bgColor indexed="26"/>
      </patternFill>
    </fill>
    <fill>
      <patternFill patternType="solid">
        <fgColor indexed="45"/>
        <bgColor indexed="64"/>
      </patternFill>
    </fill>
    <fill>
      <patternFill patternType="solid">
        <fgColor indexed="26"/>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indexed="9"/>
        <bgColor indexed="26"/>
      </patternFill>
    </fill>
    <fill>
      <patternFill patternType="solid">
        <fgColor indexed="41"/>
        <bgColor indexed="26"/>
      </patternFill>
    </fill>
    <fill>
      <patternFill patternType="solid">
        <fgColor indexed="9"/>
        <bgColor indexed="60"/>
      </patternFill>
    </fill>
    <fill>
      <patternFill patternType="solid">
        <fgColor indexed="10"/>
        <bgColor indexed="60"/>
      </patternFill>
    </fill>
    <fill>
      <patternFill patternType="solid">
        <fgColor rgb="FFFFFF99"/>
        <bgColor indexed="64"/>
      </patternFill>
    </fill>
    <fill>
      <patternFill patternType="solid">
        <fgColor rgb="FFFFC000"/>
        <bgColor indexed="64"/>
      </patternFill>
    </fill>
    <fill>
      <patternFill patternType="solid">
        <fgColor rgb="FF66FFFF"/>
        <bgColor indexed="64"/>
      </patternFill>
    </fill>
    <fill>
      <patternFill patternType="solid">
        <fgColor rgb="FFCCFFFF"/>
        <bgColor indexed="64"/>
      </patternFill>
    </fill>
    <fill>
      <patternFill patternType="solid">
        <fgColor theme="7" tint="0.39997558519241921"/>
        <bgColor indexed="64"/>
      </patternFill>
    </fill>
    <fill>
      <patternFill patternType="solid">
        <fgColor rgb="FFCCFFCC"/>
        <bgColor indexed="64"/>
      </patternFill>
    </fill>
    <fill>
      <patternFill patternType="solid">
        <fgColor rgb="FFCCFF33"/>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00000"/>
        <bgColor indexed="64"/>
      </patternFill>
    </fill>
    <fill>
      <patternFill patternType="solid">
        <fgColor rgb="FFCCFFFF"/>
        <bgColor indexed="26"/>
      </patternFill>
    </fill>
    <fill>
      <patternFill patternType="solid">
        <fgColor theme="8" tint="0.79998168889431442"/>
        <bgColor indexed="64"/>
      </patternFill>
    </fill>
    <fill>
      <patternFill patternType="solid">
        <fgColor rgb="FFFFCC00"/>
        <bgColor indexed="64"/>
      </patternFill>
    </fill>
    <fill>
      <patternFill patternType="solid">
        <fgColor theme="7" tint="0.59999389629810485"/>
        <bgColor indexed="64"/>
      </patternFill>
    </fill>
  </fills>
  <borders count="190">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8"/>
      </left>
      <right style="thin">
        <color indexed="8"/>
      </right>
      <top/>
      <bottom style="thin">
        <color indexed="8"/>
      </bottom>
      <diagonal/>
    </border>
    <border>
      <left style="hair">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ck">
        <color indexed="64"/>
      </left>
      <right/>
      <top/>
      <bottom/>
      <diagonal/>
    </border>
    <border>
      <left style="thick">
        <color indexed="64"/>
      </left>
      <right style="thin">
        <color indexed="64"/>
      </right>
      <top style="thin">
        <color indexed="64"/>
      </top>
      <bottom/>
      <diagonal/>
    </border>
    <border>
      <left style="thin">
        <color indexed="64"/>
      </left>
      <right/>
      <top style="thin">
        <color indexed="64"/>
      </top>
      <bottom/>
      <diagonal/>
    </border>
    <border>
      <left style="thick">
        <color indexed="64"/>
      </left>
      <right style="thin">
        <color indexed="64"/>
      </right>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double">
        <color indexed="64"/>
      </top>
      <bottom style="medium">
        <color indexed="64"/>
      </bottom>
      <diagonal/>
    </border>
    <border>
      <left/>
      <right style="medium">
        <color indexed="64"/>
      </right>
      <top/>
      <bottom style="double">
        <color indexed="64"/>
      </bottom>
      <diagonal/>
    </border>
    <border>
      <left/>
      <right style="medium">
        <color indexed="64"/>
      </right>
      <top/>
      <bottom style="thin">
        <color indexed="64"/>
      </bottom>
      <diagonal/>
    </border>
    <border>
      <left style="thin">
        <color indexed="64"/>
      </left>
      <right style="thick">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uble">
        <color indexed="64"/>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double">
        <color indexed="64"/>
      </top>
      <bottom style="medium">
        <color indexed="64"/>
      </bottom>
      <diagonal/>
    </border>
    <border>
      <left style="medium">
        <color indexed="64"/>
      </left>
      <right style="medium">
        <color indexed="64"/>
      </right>
      <top/>
      <bottom style="double">
        <color indexed="64"/>
      </bottom>
      <diagonal/>
    </border>
    <border>
      <left/>
      <right style="medium">
        <color indexed="64"/>
      </right>
      <top style="medium">
        <color indexed="64"/>
      </top>
      <bottom style="double">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n">
        <color indexed="64"/>
      </left>
      <right/>
      <top style="medium">
        <color indexed="64"/>
      </top>
      <bottom/>
      <diagonal/>
    </border>
    <border>
      <left style="thin">
        <color indexed="64"/>
      </left>
      <right style="thick">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ck">
        <color indexed="64"/>
      </left>
      <right/>
      <top style="medium">
        <color indexed="64"/>
      </top>
      <bottom style="thin">
        <color indexed="64"/>
      </bottom>
      <diagonal/>
    </border>
    <border>
      <left style="thick">
        <color indexed="64"/>
      </left>
      <right/>
      <top style="thin">
        <color indexed="64"/>
      </top>
      <bottom style="thin">
        <color indexed="64"/>
      </bottom>
      <diagonal/>
    </border>
    <border>
      <left style="thick">
        <color indexed="64"/>
      </left>
      <right/>
      <top style="thin">
        <color indexed="64"/>
      </top>
      <bottom style="medium">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double">
        <color indexed="64"/>
      </left>
      <right style="double">
        <color indexed="64"/>
      </right>
      <top style="double">
        <color indexed="64"/>
      </top>
      <bottom style="double">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8"/>
      </right>
      <top style="thin">
        <color indexed="8"/>
      </top>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diagonal/>
    </border>
    <border>
      <left style="thick">
        <color indexed="64"/>
      </left>
      <right/>
      <top style="thin">
        <color indexed="64"/>
      </top>
      <bottom/>
      <diagonal/>
    </border>
    <border>
      <left style="thick">
        <color indexed="64"/>
      </left>
      <right/>
      <top/>
      <bottom style="medium">
        <color indexed="64"/>
      </bottom>
      <diagonal/>
    </border>
    <border>
      <left style="thick">
        <color indexed="64"/>
      </left>
      <right/>
      <top/>
      <bottom style="thin">
        <color indexed="64"/>
      </bottom>
      <diagonal/>
    </border>
    <border>
      <left style="thick">
        <color indexed="64"/>
      </left>
      <right style="thick">
        <color indexed="64"/>
      </right>
      <top style="medium">
        <color indexed="64"/>
      </top>
      <bottom/>
      <diagonal/>
    </border>
    <border>
      <left style="thick">
        <color indexed="64"/>
      </left>
      <right/>
      <top style="medium">
        <color indexed="64"/>
      </top>
      <bottom/>
      <diagonal/>
    </border>
    <border>
      <left style="thin">
        <color indexed="64"/>
      </left>
      <right style="thick">
        <color indexed="64"/>
      </right>
      <top/>
      <bottom/>
      <diagonal/>
    </border>
    <border>
      <left/>
      <right style="thick">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ck">
        <color indexed="64"/>
      </right>
      <top style="thin">
        <color indexed="64"/>
      </top>
      <bottom/>
      <diagonal/>
    </border>
    <border>
      <left/>
      <right style="thick">
        <color indexed="64"/>
      </right>
      <top style="thin">
        <color indexed="64"/>
      </top>
      <bottom style="thin">
        <color indexed="64"/>
      </bottom>
      <diagonal/>
    </border>
    <border>
      <left/>
      <right/>
      <top style="thin">
        <color indexed="64"/>
      </top>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style="thick">
        <color indexed="64"/>
      </left>
      <right style="thick">
        <color indexed="64"/>
      </right>
      <top style="thin">
        <color indexed="64"/>
      </top>
      <bottom/>
      <diagonal/>
    </border>
    <border>
      <left style="medium">
        <color indexed="64"/>
      </left>
      <right style="medium">
        <color indexed="64"/>
      </right>
      <top/>
      <bottom style="thin">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style="thin">
        <color indexed="8"/>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8"/>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top style="thin">
        <color indexed="64"/>
      </top>
      <bottom style="medium">
        <color indexed="64"/>
      </bottom>
      <diagonal/>
    </border>
    <border>
      <left style="medium">
        <color indexed="64"/>
      </left>
      <right style="medium">
        <color indexed="64"/>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style="medium">
        <color indexed="64"/>
      </bottom>
      <diagonal/>
    </border>
    <border>
      <left style="thin">
        <color indexed="8"/>
      </left>
      <right/>
      <top style="thin">
        <color indexed="8"/>
      </top>
      <bottom style="medium">
        <color indexed="64"/>
      </bottom>
      <diagonal/>
    </border>
    <border>
      <left style="medium">
        <color indexed="64"/>
      </left>
      <right/>
      <top style="thin">
        <color indexed="64"/>
      </top>
      <bottom style="thin">
        <color indexed="8"/>
      </bottom>
      <diagonal/>
    </border>
    <border>
      <left style="medium">
        <color indexed="64"/>
      </left>
      <right/>
      <top style="thin">
        <color indexed="8"/>
      </top>
      <bottom style="thin">
        <color indexed="8"/>
      </bottom>
      <diagonal/>
    </border>
    <border>
      <left style="medium">
        <color indexed="8"/>
      </left>
      <right/>
      <top style="thin">
        <color indexed="8"/>
      </top>
      <bottom style="thin">
        <color indexed="8"/>
      </bottom>
      <diagonal/>
    </border>
    <border>
      <left style="medium">
        <color indexed="64"/>
      </left>
      <right/>
      <top style="thin">
        <color indexed="8"/>
      </top>
      <bottom/>
      <diagonal/>
    </border>
    <border>
      <left style="medium">
        <color indexed="8"/>
      </left>
      <right/>
      <top style="thin">
        <color indexed="8"/>
      </top>
      <bottom/>
      <diagonal/>
    </border>
    <border>
      <left style="medium">
        <color indexed="8"/>
      </left>
      <right/>
      <top style="thin">
        <color indexed="64"/>
      </top>
      <bottom style="medium">
        <color indexed="64"/>
      </bottom>
      <diagonal/>
    </border>
    <border>
      <left style="medium">
        <color indexed="64"/>
      </left>
      <right style="medium">
        <color indexed="64"/>
      </right>
      <top style="thin">
        <color indexed="8"/>
      </top>
      <bottom/>
      <diagonal/>
    </border>
    <border>
      <left style="thin">
        <color indexed="8"/>
      </left>
      <right/>
      <top style="thin">
        <color indexed="8"/>
      </top>
      <bottom/>
      <diagonal/>
    </border>
    <border>
      <left style="thin">
        <color indexed="64"/>
      </left>
      <right style="thick">
        <color indexed="64"/>
      </right>
      <top/>
      <bottom style="thin">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8"/>
      </right>
      <top/>
      <bottom style="thin">
        <color indexed="8"/>
      </bottom>
      <diagonal/>
    </border>
    <border>
      <left style="thin">
        <color indexed="8"/>
      </left>
      <right/>
      <top/>
      <bottom style="thin">
        <color indexed="8"/>
      </bottom>
      <diagonal/>
    </border>
    <border>
      <left/>
      <right style="medium">
        <color indexed="64"/>
      </right>
      <top style="double">
        <color indexed="64"/>
      </top>
      <bottom/>
      <diagonal/>
    </border>
    <border>
      <left style="thin">
        <color indexed="8"/>
      </left>
      <right/>
      <top/>
      <bottom/>
      <diagonal/>
    </border>
    <border>
      <left style="thin">
        <color indexed="8"/>
      </left>
      <right/>
      <top/>
      <bottom style="medium">
        <color indexed="64"/>
      </bottom>
      <diagonal/>
    </border>
    <border>
      <left style="medium">
        <color indexed="64"/>
      </left>
      <right style="medium">
        <color indexed="64"/>
      </right>
      <top style="thin">
        <color indexed="8"/>
      </top>
      <bottom style="thin">
        <color indexed="64"/>
      </bottom>
      <diagonal/>
    </border>
    <border>
      <left style="thin">
        <color indexed="8"/>
      </left>
      <right/>
      <top style="thin">
        <color indexed="8"/>
      </top>
      <bottom style="thin">
        <color indexed="64"/>
      </bottom>
      <diagonal/>
    </border>
    <border>
      <left/>
      <right style="thin">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8"/>
      </right>
      <top style="medium">
        <color indexed="64"/>
      </top>
      <bottom style="medium">
        <color indexed="64"/>
      </bottom>
      <diagonal/>
    </border>
    <border>
      <left style="medium">
        <color indexed="64"/>
      </left>
      <right style="medium">
        <color indexed="64"/>
      </right>
      <top style="medium">
        <color indexed="64"/>
      </top>
      <bottom style="thick">
        <color indexed="64"/>
      </bottom>
      <diagonal/>
    </border>
    <border>
      <left/>
      <right style="thin">
        <color indexed="8"/>
      </right>
      <top/>
      <bottom/>
      <diagonal/>
    </border>
    <border>
      <left style="thick">
        <color indexed="64"/>
      </left>
      <right/>
      <top/>
      <bottom style="thick">
        <color indexed="64"/>
      </bottom>
      <diagonal/>
    </border>
    <border>
      <left style="thin">
        <color indexed="64"/>
      </left>
      <right style="thin">
        <color indexed="64"/>
      </right>
      <top/>
      <bottom style="thick">
        <color indexed="64"/>
      </bottom>
      <diagonal/>
    </border>
    <border>
      <left style="thick">
        <color indexed="64"/>
      </left>
      <right style="thin">
        <color indexed="64"/>
      </right>
      <top/>
      <bottom style="thick">
        <color indexed="64"/>
      </bottom>
      <diagonal/>
    </border>
    <border>
      <left style="thin">
        <color indexed="64"/>
      </left>
      <right style="medium">
        <color indexed="8"/>
      </right>
      <top style="medium">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thick">
        <color indexed="64"/>
      </right>
      <top style="medium">
        <color indexed="64"/>
      </top>
      <bottom/>
      <diagonal/>
    </border>
    <border>
      <left/>
      <right style="thick">
        <color indexed="64"/>
      </right>
      <top/>
      <bottom style="medium">
        <color indexed="64"/>
      </bottom>
      <diagonal/>
    </border>
    <border>
      <left style="thin">
        <color indexed="64"/>
      </left>
      <right/>
      <top/>
      <bottom style="thick">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8"/>
      </bottom>
      <diagonal/>
    </border>
    <border>
      <left style="thin">
        <color indexed="8"/>
      </left>
      <right/>
      <top style="thin">
        <color indexed="64"/>
      </top>
      <bottom/>
      <diagonal/>
    </border>
    <border>
      <left style="medium">
        <color indexed="64"/>
      </left>
      <right style="medium">
        <color indexed="64"/>
      </right>
      <top style="thin">
        <color indexed="64"/>
      </top>
      <bottom style="thin">
        <color indexed="64"/>
      </bottom>
      <diagonal/>
    </border>
    <border>
      <left style="thin">
        <color indexed="64"/>
      </left>
      <right style="thick">
        <color indexed="64"/>
      </right>
      <top/>
      <bottom style="thick">
        <color indexed="64"/>
      </bottom>
      <diagonal/>
    </border>
  </borders>
  <cellStyleXfs count="50">
    <xf numFmtId="0" fontId="0" fillId="0" borderId="0"/>
    <xf numFmtId="0" fontId="32" fillId="2" borderId="0" applyNumberFormat="0" applyBorder="0" applyAlignment="0" applyProtection="0"/>
    <xf numFmtId="0" fontId="32" fillId="3" borderId="0" applyNumberFormat="0" applyBorder="0" applyAlignment="0" applyProtection="0"/>
    <xf numFmtId="0" fontId="32" fillId="4" borderId="0" applyNumberFormat="0" applyBorder="0" applyAlignment="0" applyProtection="0"/>
    <xf numFmtId="0" fontId="32" fillId="5" borderId="0" applyNumberFormat="0" applyBorder="0" applyAlignment="0" applyProtection="0"/>
    <xf numFmtId="0" fontId="32" fillId="6" borderId="0" applyNumberFormat="0" applyBorder="0" applyAlignment="0" applyProtection="0"/>
    <xf numFmtId="0" fontId="32" fillId="7" borderId="0" applyNumberFormat="0" applyBorder="0" applyAlignment="0" applyProtection="0"/>
    <xf numFmtId="0" fontId="32" fillId="8" borderId="0" applyNumberFormat="0" applyBorder="0" applyAlignment="0" applyProtection="0"/>
    <xf numFmtId="0" fontId="32" fillId="9" borderId="0" applyNumberFormat="0" applyBorder="0" applyAlignment="0" applyProtection="0"/>
    <xf numFmtId="0" fontId="32" fillId="10" borderId="0" applyNumberFormat="0" applyBorder="0" applyAlignment="0" applyProtection="0"/>
    <xf numFmtId="0" fontId="32" fillId="5" borderId="0" applyNumberFormat="0" applyBorder="0" applyAlignment="0" applyProtection="0"/>
    <xf numFmtId="0" fontId="32" fillId="8" borderId="0" applyNumberFormat="0" applyBorder="0" applyAlignment="0" applyProtection="0"/>
    <xf numFmtId="0" fontId="32" fillId="11" borderId="0" applyNumberFormat="0" applyBorder="0" applyAlignment="0" applyProtection="0"/>
    <xf numFmtId="0" fontId="33" fillId="12" borderId="0" applyNumberFormat="0" applyBorder="0" applyAlignment="0" applyProtection="0"/>
    <xf numFmtId="0" fontId="33" fillId="9" borderId="0" applyNumberFormat="0" applyBorder="0" applyAlignment="0" applyProtection="0"/>
    <xf numFmtId="0" fontId="33" fillId="10"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15" borderId="0" applyNumberFormat="0" applyBorder="0" applyAlignment="0" applyProtection="0"/>
    <xf numFmtId="0" fontId="34" fillId="16" borderId="1" applyNumberFormat="0" applyAlignment="0" applyProtection="0"/>
    <xf numFmtId="0" fontId="35" fillId="0" borderId="2" applyNumberFormat="0" applyFill="0" applyAlignment="0" applyProtection="0"/>
    <xf numFmtId="0" fontId="36" fillId="17" borderId="3" applyNumberFormat="0" applyAlignment="0" applyProtection="0"/>
    <xf numFmtId="0" fontId="10" fillId="0" borderId="0" applyNumberFormat="0" applyFill="0" applyBorder="0" applyAlignment="0" applyProtection="0">
      <alignment vertical="top"/>
      <protection locked="0"/>
    </xf>
    <xf numFmtId="0" fontId="33" fillId="18" borderId="0" applyNumberFormat="0" applyBorder="0" applyAlignment="0" applyProtection="0"/>
    <xf numFmtId="0" fontId="33" fillId="19" borderId="0" applyNumberFormat="0" applyBorder="0" applyAlignment="0" applyProtection="0"/>
    <xf numFmtId="0" fontId="33" fillId="20"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21" borderId="0" applyNumberFormat="0" applyBorder="0" applyAlignment="0" applyProtection="0"/>
    <xf numFmtId="164" fontId="1" fillId="0" borderId="0" applyFont="0" applyFill="0" applyBorder="0" applyAlignment="0" applyProtection="0"/>
    <xf numFmtId="0" fontId="37" fillId="7" borderId="1" applyNumberFormat="0" applyAlignment="0" applyProtection="0"/>
    <xf numFmtId="43" fontId="1" fillId="0" borderId="0" applyFont="0" applyFill="0" applyBorder="0" applyAlignment="0" applyProtection="0"/>
    <xf numFmtId="41" fontId="1" fillId="0" borderId="0" applyFont="0" applyFill="0" applyBorder="0" applyAlignment="0" applyProtection="0"/>
    <xf numFmtId="0" fontId="38" fillId="22" borderId="0" applyNumberFormat="0" applyBorder="0" applyAlignment="0" applyProtection="0"/>
    <xf numFmtId="0" fontId="56" fillId="0" borderId="0"/>
    <xf numFmtId="0" fontId="2" fillId="0" borderId="0"/>
    <xf numFmtId="0" fontId="2" fillId="0" borderId="0"/>
    <xf numFmtId="0" fontId="1" fillId="23" borderId="4" applyNumberFormat="0" applyFont="0" applyAlignment="0" applyProtection="0"/>
    <xf numFmtId="0" fontId="39" fillId="16" borderId="5" applyNumberFormat="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3" fillId="0" borderId="6" applyNumberFormat="0" applyFill="0" applyAlignment="0" applyProtection="0"/>
    <xf numFmtId="0" fontId="44" fillId="0" borderId="7" applyNumberFormat="0" applyFill="0" applyAlignment="0" applyProtection="0"/>
    <xf numFmtId="0" fontId="45" fillId="0" borderId="8" applyNumberFormat="0" applyFill="0" applyAlignment="0" applyProtection="0"/>
    <xf numFmtId="0" fontId="45" fillId="0" borderId="0" applyNumberFormat="0" applyFill="0" applyBorder="0" applyAlignment="0" applyProtection="0"/>
    <xf numFmtId="0" fontId="46" fillId="0" borderId="9" applyNumberFormat="0" applyFill="0" applyAlignment="0" applyProtection="0"/>
    <xf numFmtId="0" fontId="47" fillId="3" borderId="0" applyNumberFormat="0" applyBorder="0" applyAlignment="0" applyProtection="0"/>
    <xf numFmtId="0" fontId="48" fillId="4" borderId="0" applyNumberFormat="0" applyBorder="0" applyAlignment="0" applyProtection="0"/>
    <xf numFmtId="0" fontId="1" fillId="0" borderId="0"/>
  </cellStyleXfs>
  <cellXfs count="1793">
    <xf numFmtId="0" fontId="0" fillId="0" borderId="0" xfId="0"/>
    <xf numFmtId="0" fontId="2" fillId="0" borderId="0" xfId="0" applyFont="1"/>
    <xf numFmtId="0" fontId="4" fillId="0" borderId="0" xfId="0" applyFont="1"/>
    <xf numFmtId="0" fontId="5" fillId="0" borderId="0" xfId="0" applyFont="1" applyAlignment="1">
      <alignment horizontal="left"/>
    </xf>
    <xf numFmtId="0" fontId="6" fillId="0" borderId="0" xfId="0" applyFont="1"/>
    <xf numFmtId="0" fontId="2" fillId="0" borderId="0" xfId="0" applyFont="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0" borderId="0" xfId="0" applyFont="1" applyAlignment="1">
      <alignment horizontal="center"/>
    </xf>
    <xf numFmtId="0" fontId="8" fillId="0" borderId="12" xfId="0" applyFont="1" applyBorder="1" applyAlignment="1">
      <alignment horizontal="center"/>
    </xf>
    <xf numFmtId="0" fontId="2" fillId="0" borderId="13" xfId="0" applyFont="1" applyBorder="1"/>
    <xf numFmtId="0" fontId="3" fillId="0" borderId="14" xfId="0" applyFont="1" applyBorder="1" applyAlignment="1">
      <alignment horizontal="center"/>
    </xf>
    <xf numFmtId="0" fontId="3" fillId="0" borderId="15" xfId="0" applyFont="1" applyBorder="1" applyAlignment="1">
      <alignment horizontal="center"/>
    </xf>
    <xf numFmtId="0" fontId="3" fillId="0" borderId="16" xfId="0" applyFont="1" applyBorder="1" applyAlignment="1">
      <alignment horizontal="center"/>
    </xf>
    <xf numFmtId="0" fontId="0" fillId="0" borderId="0" xfId="0" applyAlignment="1">
      <alignment horizontal="center" vertical="center"/>
    </xf>
    <xf numFmtId="0" fontId="12" fillId="0" borderId="0" xfId="0" applyFont="1"/>
    <xf numFmtId="0" fontId="2" fillId="0" borderId="21" xfId="0" applyFont="1" applyBorder="1" applyAlignment="1">
      <alignment horizontal="center" vertical="center"/>
    </xf>
    <xf numFmtId="0" fontId="2" fillId="0" borderId="21" xfId="0" applyFont="1" applyBorder="1" applyAlignment="1">
      <alignment horizontal="center" vertical="center" wrapText="1"/>
    </xf>
    <xf numFmtId="0" fontId="3" fillId="0" borderId="21" xfId="0" applyFont="1" applyBorder="1" applyAlignment="1">
      <alignment horizontal="center" vertical="center" wrapText="1"/>
    </xf>
    <xf numFmtId="0" fontId="2" fillId="0" borderId="21" xfId="0" applyFont="1" applyBorder="1" applyAlignment="1">
      <alignment horizontal="center"/>
    </xf>
    <xf numFmtId="0" fontId="15" fillId="0" borderId="21" xfId="0" applyFont="1" applyBorder="1" applyAlignment="1">
      <alignment horizontal="center" wrapText="1"/>
    </xf>
    <xf numFmtId="0" fontId="0" fillId="0" borderId="0" xfId="0" applyAlignment="1">
      <alignment horizontal="center"/>
    </xf>
    <xf numFmtId="0" fontId="15" fillId="0" borderId="0" xfId="0" applyFont="1" applyAlignment="1">
      <alignment horizontal="center" wrapText="1"/>
    </xf>
    <xf numFmtId="0" fontId="2" fillId="0" borderId="22" xfId="0" applyFont="1" applyBorder="1" applyAlignment="1">
      <alignment horizontal="center" vertical="center"/>
    </xf>
    <xf numFmtId="0" fontId="0" fillId="0" borderId="0" xfId="0" applyAlignment="1">
      <alignment vertical="center"/>
    </xf>
    <xf numFmtId="0" fontId="18" fillId="0" borderId="0" xfId="0" applyFont="1"/>
    <xf numFmtId="0" fontId="2" fillId="0" borderId="0" xfId="0" applyFont="1" applyAlignment="1">
      <alignment vertical="center"/>
    </xf>
    <xf numFmtId="0" fontId="3" fillId="0" borderId="21" xfId="0" applyFont="1" applyBorder="1" applyAlignment="1">
      <alignment horizontal="center"/>
    </xf>
    <xf numFmtId="14" fontId="2" fillId="0" borderId="21" xfId="0" applyNumberFormat="1" applyFont="1" applyBorder="1" applyAlignment="1">
      <alignment horizontal="center" vertical="center"/>
    </xf>
    <xf numFmtId="16" fontId="2" fillId="0" borderId="21" xfId="0" applyNumberFormat="1" applyFont="1" applyBorder="1" applyAlignment="1">
      <alignment horizontal="center" vertical="center"/>
    </xf>
    <xf numFmtId="0" fontId="5" fillId="0" borderId="21" xfId="0" applyFont="1" applyBorder="1" applyAlignment="1">
      <alignment horizontal="left" wrapText="1"/>
    </xf>
    <xf numFmtId="0" fontId="5" fillId="0" borderId="21" xfId="0" applyFont="1" applyBorder="1" applyAlignment="1">
      <alignment horizontal="center"/>
    </xf>
    <xf numFmtId="0" fontId="2" fillId="0" borderId="21" xfId="0" applyFont="1" applyBorder="1" applyAlignment="1">
      <alignment vertical="center"/>
    </xf>
    <xf numFmtId="0" fontId="2" fillId="0" borderId="21" xfId="0" applyFont="1" applyBorder="1" applyAlignment="1">
      <alignment vertical="center" wrapText="1"/>
    </xf>
    <xf numFmtId="0" fontId="7" fillId="26" borderId="21" xfId="0" applyFont="1" applyFill="1" applyBorder="1" applyAlignment="1">
      <alignment horizontal="center" vertical="center"/>
    </xf>
    <xf numFmtId="0" fontId="3" fillId="26" borderId="21" xfId="0" applyFont="1" applyFill="1" applyBorder="1" applyAlignment="1">
      <alignment horizontal="center" vertical="center" wrapText="1"/>
    </xf>
    <xf numFmtId="0" fontId="3" fillId="26" borderId="24" xfId="0" applyFont="1" applyFill="1" applyBorder="1" applyAlignment="1">
      <alignment horizontal="center" vertical="center"/>
    </xf>
    <xf numFmtId="0" fontId="3" fillId="26" borderId="25" xfId="0" applyFont="1" applyFill="1" applyBorder="1" applyAlignment="1">
      <alignment horizontal="center" vertical="center"/>
    </xf>
    <xf numFmtId="14" fontId="2" fillId="0" borderId="21" xfId="0" applyNumberFormat="1" applyFont="1" applyBorder="1" applyAlignment="1">
      <alignment horizontal="center"/>
    </xf>
    <xf numFmtId="0" fontId="19" fillId="0" borderId="0" xfId="0" applyFont="1"/>
    <xf numFmtId="0" fontId="11" fillId="0" borderId="0" xfId="0" applyFont="1"/>
    <xf numFmtId="0" fontId="20" fillId="0" borderId="0" xfId="0" applyFont="1"/>
    <xf numFmtId="0" fontId="21" fillId="0" borderId="0" xfId="0" applyFont="1"/>
    <xf numFmtId="0" fontId="22" fillId="0" borderId="0" xfId="0" applyFont="1"/>
    <xf numFmtId="3" fontId="2" fillId="0" borderId="21" xfId="0" applyNumberFormat="1" applyFont="1" applyBorder="1" applyAlignment="1">
      <alignment horizontal="center"/>
    </xf>
    <xf numFmtId="3" fontId="9" fillId="0" borderId="21" xfId="0" applyNumberFormat="1" applyFont="1" applyBorder="1" applyAlignment="1">
      <alignment horizontal="center"/>
    </xf>
    <xf numFmtId="3" fontId="3" fillId="0" borderId="21" xfId="0" applyNumberFormat="1" applyFont="1" applyBorder="1" applyAlignment="1">
      <alignment horizontal="center"/>
    </xf>
    <xf numFmtId="0" fontId="2" fillId="0" borderId="21" xfId="0" quotePrefix="1" applyFont="1" applyBorder="1" applyAlignment="1">
      <alignment horizontal="center"/>
    </xf>
    <xf numFmtId="3" fontId="3" fillId="0" borderId="21" xfId="0" applyNumberFormat="1" applyFont="1" applyBorder="1"/>
    <xf numFmtId="3" fontId="3" fillId="0" borderId="25" xfId="0" applyNumberFormat="1" applyFont="1" applyBorder="1"/>
    <xf numFmtId="3" fontId="2" fillId="0" borderId="21" xfId="0" quotePrefix="1" applyNumberFormat="1" applyFont="1" applyBorder="1" applyAlignment="1">
      <alignment horizontal="center"/>
    </xf>
    <xf numFmtId="3" fontId="3" fillId="0" borderId="24" xfId="0" applyNumberFormat="1" applyFont="1" applyBorder="1" applyAlignment="1">
      <alignment horizontal="center"/>
    </xf>
    <xf numFmtId="3" fontId="3" fillId="0" borderId="28" xfId="0" applyNumberFormat="1" applyFont="1" applyBorder="1" applyAlignment="1">
      <alignment horizontal="center"/>
    </xf>
    <xf numFmtId="3" fontId="2" fillId="0" borderId="21" xfId="0" applyNumberFormat="1" applyFont="1" applyBorder="1" applyAlignment="1">
      <alignment horizontal="center" wrapText="1"/>
    </xf>
    <xf numFmtId="3" fontId="3" fillId="0" borderId="29" xfId="0" applyNumberFormat="1" applyFont="1" applyBorder="1" applyAlignment="1">
      <alignment horizontal="center" wrapText="1"/>
    </xf>
    <xf numFmtId="0" fontId="2" fillId="0" borderId="21" xfId="0" applyFont="1" applyBorder="1" applyAlignment="1">
      <alignment horizontal="left"/>
    </xf>
    <xf numFmtId="49" fontId="2" fillId="0" borderId="21" xfId="0" applyNumberFormat="1" applyFont="1" applyBorder="1" applyAlignment="1">
      <alignment horizontal="center"/>
    </xf>
    <xf numFmtId="16" fontId="2" fillId="0" borderId="21" xfId="0" quotePrefix="1" applyNumberFormat="1" applyFont="1" applyBorder="1" applyAlignment="1">
      <alignment horizontal="center"/>
    </xf>
    <xf numFmtId="0" fontId="0" fillId="0" borderId="21" xfId="0" applyBorder="1"/>
    <xf numFmtId="0" fontId="2" fillId="0" borderId="30" xfId="0" applyFont="1" applyBorder="1" applyAlignment="1">
      <alignment horizontal="center" vertical="center"/>
    </xf>
    <xf numFmtId="14" fontId="2" fillId="0" borderId="31" xfId="0" applyNumberFormat="1" applyFont="1" applyBorder="1" applyAlignment="1">
      <alignment horizontal="center"/>
    </xf>
    <xf numFmtId="14" fontId="2" fillId="0" borderId="31" xfId="0" applyNumberFormat="1" applyFont="1" applyBorder="1" applyAlignment="1">
      <alignment horizontal="center" vertical="center"/>
    </xf>
    <xf numFmtId="0" fontId="2" fillId="0" borderId="30" xfId="0" applyFont="1" applyBorder="1" applyAlignment="1">
      <alignment horizontal="center"/>
    </xf>
    <xf numFmtId="0" fontId="2" fillId="0" borderId="32" xfId="0" applyFont="1" applyBorder="1" applyAlignment="1">
      <alignment horizontal="center" wrapText="1"/>
    </xf>
    <xf numFmtId="0" fontId="2" fillId="0" borderId="33" xfId="0" applyFont="1" applyBorder="1" applyAlignment="1">
      <alignment horizontal="center" vertical="center"/>
    </xf>
    <xf numFmtId="2" fontId="2" fillId="0" borderId="21" xfId="0" applyNumberFormat="1" applyFont="1" applyBorder="1" applyAlignment="1">
      <alignment horizontal="center"/>
    </xf>
    <xf numFmtId="0" fontId="2" fillId="0" borderId="26" xfId="0" applyFont="1" applyBorder="1" applyAlignment="1">
      <alignment horizontal="center"/>
    </xf>
    <xf numFmtId="2" fontId="2" fillId="0" borderId="26" xfId="0" applyNumberFormat="1" applyFont="1" applyBorder="1" applyAlignment="1">
      <alignment horizontal="center"/>
    </xf>
    <xf numFmtId="0" fontId="2" fillId="0" borderId="34" xfId="0" applyFont="1" applyBorder="1" applyAlignment="1">
      <alignment horizontal="center"/>
    </xf>
    <xf numFmtId="2" fontId="2" fillId="0" borderId="35" xfId="0" applyNumberFormat="1" applyFont="1" applyBorder="1" applyAlignment="1">
      <alignment horizontal="center"/>
    </xf>
    <xf numFmtId="2" fontId="2" fillId="0" borderId="29" xfId="0" applyNumberFormat="1" applyFont="1" applyBorder="1" applyAlignment="1">
      <alignment horizontal="center"/>
    </xf>
    <xf numFmtId="2" fontId="2" fillId="0" borderId="34" xfId="0" applyNumberFormat="1" applyFont="1" applyBorder="1" applyAlignment="1">
      <alignment horizontal="center"/>
    </xf>
    <xf numFmtId="0" fontId="2" fillId="0" borderId="29" xfId="0" applyFont="1" applyBorder="1" applyAlignment="1">
      <alignment horizontal="center"/>
    </xf>
    <xf numFmtId="14" fontId="2" fillId="0" borderId="29" xfId="0" applyNumberFormat="1" applyFont="1" applyBorder="1" applyAlignment="1">
      <alignment horizontal="center"/>
    </xf>
    <xf numFmtId="0" fontId="0" fillId="0" borderId="26" xfId="0" applyBorder="1" applyAlignment="1">
      <alignment horizontal="center" vertical="center"/>
    </xf>
    <xf numFmtId="2" fontId="2" fillId="0" borderId="36" xfId="0" applyNumberFormat="1" applyFont="1" applyBorder="1" applyAlignment="1">
      <alignment horizontal="center"/>
    </xf>
    <xf numFmtId="0" fontId="2" fillId="0" borderId="36" xfId="0" applyFont="1" applyBorder="1" applyAlignment="1">
      <alignment horizontal="center"/>
    </xf>
    <xf numFmtId="49" fontId="2" fillId="0" borderId="26" xfId="0" applyNumberFormat="1" applyFont="1" applyBorder="1" applyAlignment="1">
      <alignment horizontal="center"/>
    </xf>
    <xf numFmtId="14" fontId="2" fillId="0" borderId="36" xfId="0" applyNumberFormat="1" applyFont="1" applyBorder="1" applyAlignment="1">
      <alignment horizontal="center" vertical="center"/>
    </xf>
    <xf numFmtId="0" fontId="2" fillId="0" borderId="0" xfId="0" applyFont="1" applyAlignment="1">
      <alignment horizontal="center" vertical="center"/>
    </xf>
    <xf numFmtId="0" fontId="2" fillId="0" borderId="37" xfId="0" applyFont="1" applyBorder="1" applyAlignment="1">
      <alignment horizontal="center"/>
    </xf>
    <xf numFmtId="0" fontId="2" fillId="0" borderId="21" xfId="0" applyFont="1" applyBorder="1"/>
    <xf numFmtId="0" fontId="2" fillId="0" borderId="38" xfId="0" applyFont="1" applyBorder="1" applyAlignment="1">
      <alignment horizontal="center"/>
    </xf>
    <xf numFmtId="14" fontId="2" fillId="0" borderId="38" xfId="0" applyNumberFormat="1" applyFont="1" applyBorder="1" applyAlignment="1">
      <alignment horizontal="center"/>
    </xf>
    <xf numFmtId="14" fontId="2" fillId="0" borderId="26" xfId="0" applyNumberFormat="1" applyFont="1" applyBorder="1" applyAlignment="1">
      <alignment horizontal="center"/>
    </xf>
    <xf numFmtId="14" fontId="2" fillId="0" borderId="34" xfId="0" applyNumberFormat="1" applyFont="1" applyBorder="1" applyAlignment="1">
      <alignment horizontal="center"/>
    </xf>
    <xf numFmtId="0" fontId="2" fillId="0" borderId="39" xfId="0" applyFont="1" applyBorder="1" applyAlignment="1">
      <alignment horizontal="center"/>
    </xf>
    <xf numFmtId="0" fontId="2" fillId="0" borderId="40" xfId="0" applyFont="1" applyBorder="1" applyAlignment="1">
      <alignment horizontal="center"/>
    </xf>
    <xf numFmtId="0" fontId="2" fillId="0" borderId="41" xfId="0" applyFont="1" applyBorder="1" applyAlignment="1">
      <alignment horizontal="center"/>
    </xf>
    <xf numFmtId="0" fontId="2" fillId="0" borderId="43" xfId="0" applyFont="1" applyBorder="1" applyAlignment="1">
      <alignment horizontal="center" wrapText="1"/>
    </xf>
    <xf numFmtId="0" fontId="2" fillId="0" borderId="39" xfId="0" applyFont="1" applyBorder="1" applyAlignment="1">
      <alignment horizontal="center" wrapText="1"/>
    </xf>
    <xf numFmtId="0" fontId="2" fillId="0" borderId="38" xfId="0" applyFont="1" applyBorder="1" applyAlignment="1">
      <alignment horizontal="center" wrapText="1"/>
    </xf>
    <xf numFmtId="0" fontId="2" fillId="0" borderId="41" xfId="0" applyFont="1" applyBorder="1" applyAlignment="1">
      <alignment horizontal="center" wrapText="1"/>
    </xf>
    <xf numFmtId="14" fontId="2" fillId="0" borderId="38" xfId="0" applyNumberFormat="1" applyFont="1" applyBorder="1" applyAlignment="1">
      <alignment horizontal="center" wrapText="1"/>
    </xf>
    <xf numFmtId="14" fontId="2" fillId="0" borderId="22" xfId="0" applyNumberFormat="1" applyFont="1" applyBorder="1" applyAlignment="1">
      <alignment horizontal="center" wrapText="1"/>
    </xf>
    <xf numFmtId="14" fontId="2" fillId="0" borderId="44" xfId="0" applyNumberFormat="1" applyFont="1" applyBorder="1" applyAlignment="1">
      <alignment horizontal="center" wrapText="1"/>
    </xf>
    <xf numFmtId="14" fontId="2" fillId="0" borderId="35" xfId="0" applyNumberFormat="1" applyFont="1" applyBorder="1" applyAlignment="1">
      <alignment horizontal="center" vertical="center"/>
    </xf>
    <xf numFmtId="0" fontId="2" fillId="0" borderId="45" xfId="0" applyFont="1" applyBorder="1" applyAlignment="1">
      <alignment horizontal="center"/>
    </xf>
    <xf numFmtId="14" fontId="2" fillId="0" borderId="36" xfId="0" applyNumberFormat="1" applyFont="1" applyBorder="1" applyAlignment="1">
      <alignment horizontal="center"/>
    </xf>
    <xf numFmtId="14" fontId="2" fillId="0" borderId="35" xfId="0" applyNumberFormat="1" applyFont="1" applyBorder="1" applyAlignment="1">
      <alignment horizontal="center"/>
    </xf>
    <xf numFmtId="14" fontId="2" fillId="0" borderId="26" xfId="0" applyNumberFormat="1" applyFont="1" applyBorder="1" applyAlignment="1">
      <alignment horizontal="center" vertical="center" wrapText="1"/>
    </xf>
    <xf numFmtId="0" fontId="2" fillId="0" borderId="37" xfId="0" applyFont="1" applyBorder="1" applyAlignment="1">
      <alignment horizontal="center" vertical="center"/>
    </xf>
    <xf numFmtId="14" fontId="2" fillId="0" borderId="29" xfId="0" quotePrefix="1" applyNumberFormat="1" applyFont="1" applyBorder="1" applyAlignment="1">
      <alignment horizontal="center" vertical="center"/>
    </xf>
    <xf numFmtId="0" fontId="2" fillId="0" borderId="40" xfId="0" applyFont="1" applyBorder="1" applyAlignment="1">
      <alignment horizontal="center" vertical="center" wrapText="1"/>
    </xf>
    <xf numFmtId="0" fontId="2" fillId="0" borderId="46" xfId="0" applyFont="1" applyBorder="1" applyAlignment="1">
      <alignment horizontal="center"/>
    </xf>
    <xf numFmtId="14" fontId="2" fillId="0" borderId="47" xfId="0" applyNumberFormat="1" applyFont="1" applyBorder="1" applyAlignment="1">
      <alignment horizontal="center"/>
    </xf>
    <xf numFmtId="14" fontId="2" fillId="0" borderId="48" xfId="0" applyNumberFormat="1" applyFont="1" applyBorder="1" applyAlignment="1">
      <alignment horizontal="center"/>
    </xf>
    <xf numFmtId="0" fontId="2" fillId="25" borderId="21" xfId="0" applyFont="1" applyFill="1" applyBorder="1"/>
    <xf numFmtId="3" fontId="26" fillId="26" borderId="21" xfId="0" applyNumberFormat="1" applyFont="1" applyFill="1" applyBorder="1" applyAlignment="1">
      <alignment horizontal="center"/>
    </xf>
    <xf numFmtId="0" fontId="27" fillId="26" borderId="21" xfId="0" applyFont="1" applyFill="1" applyBorder="1" applyAlignment="1">
      <alignment horizontal="center" wrapText="1"/>
    </xf>
    <xf numFmtId="0" fontId="9" fillId="25" borderId="49" xfId="0" applyFont="1" applyFill="1" applyBorder="1" applyAlignment="1">
      <alignment horizontal="center" vertical="center" wrapText="1"/>
    </xf>
    <xf numFmtId="3" fontId="9" fillId="25" borderId="49" xfId="0" applyNumberFormat="1" applyFont="1" applyFill="1" applyBorder="1" applyAlignment="1">
      <alignment horizontal="center" vertical="center" wrapText="1"/>
    </xf>
    <xf numFmtId="0" fontId="9" fillId="25" borderId="50" xfId="0" applyFont="1" applyFill="1" applyBorder="1" applyAlignment="1">
      <alignment horizontal="center" vertical="center" wrapText="1"/>
    </xf>
    <xf numFmtId="3" fontId="9" fillId="25" borderId="50" xfId="0" applyNumberFormat="1" applyFont="1" applyFill="1" applyBorder="1" applyAlignment="1">
      <alignment horizontal="center" vertical="center" wrapText="1"/>
    </xf>
    <xf numFmtId="3" fontId="9" fillId="25" borderId="51" xfId="0" applyNumberFormat="1" applyFont="1" applyFill="1" applyBorder="1" applyAlignment="1">
      <alignment horizontal="center" vertical="center" wrapText="1"/>
    </xf>
    <xf numFmtId="0" fontId="9" fillId="28" borderId="49" xfId="0" applyFont="1" applyFill="1" applyBorder="1" applyAlignment="1">
      <alignment horizontal="center" vertical="center" wrapText="1"/>
    </xf>
    <xf numFmtId="3" fontId="9" fillId="28" borderId="49" xfId="0" applyNumberFormat="1" applyFont="1" applyFill="1" applyBorder="1" applyAlignment="1">
      <alignment horizontal="center" vertical="center" wrapText="1"/>
    </xf>
    <xf numFmtId="0" fontId="9" fillId="28" borderId="51" xfId="0" applyFont="1" applyFill="1" applyBorder="1" applyAlignment="1">
      <alignment horizontal="center" vertical="center" wrapText="1"/>
    </xf>
    <xf numFmtId="3" fontId="9" fillId="28" borderId="51" xfId="0" applyNumberFormat="1" applyFont="1" applyFill="1" applyBorder="1" applyAlignment="1">
      <alignment horizontal="center" vertical="center" wrapText="1"/>
    </xf>
    <xf numFmtId="0" fontId="2" fillId="0" borderId="43" xfId="0" applyFont="1" applyBorder="1" applyAlignment="1">
      <alignment horizontal="center" vertical="center"/>
    </xf>
    <xf numFmtId="14" fontId="2" fillId="0" borderId="22" xfId="0" applyNumberFormat="1" applyFont="1" applyBorder="1" applyAlignment="1">
      <alignment horizontal="center" vertical="center"/>
    </xf>
    <xf numFmtId="14" fontId="2" fillId="0" borderId="53" xfId="0" applyNumberFormat="1" applyFont="1" applyBorder="1" applyAlignment="1">
      <alignment horizontal="center" vertical="center"/>
    </xf>
    <xf numFmtId="14" fontId="2" fillId="0" borderId="54" xfId="0" applyNumberFormat="1" applyFont="1" applyBorder="1" applyAlignment="1">
      <alignment horizontal="center" vertical="center"/>
    </xf>
    <xf numFmtId="0" fontId="2" fillId="0" borderId="57" xfId="0" applyFont="1" applyBorder="1" applyAlignment="1">
      <alignment horizontal="center" vertical="center" wrapText="1"/>
    </xf>
    <xf numFmtId="14" fontId="2" fillId="0" borderId="21" xfId="0" quotePrefix="1" applyNumberFormat="1" applyFont="1" applyBorder="1" applyAlignment="1">
      <alignment horizontal="center"/>
    </xf>
    <xf numFmtId="0" fontId="0" fillId="0" borderId="21" xfId="0" applyBorder="1" applyAlignment="1">
      <alignment horizontal="center" vertical="center"/>
    </xf>
    <xf numFmtId="0" fontId="29" fillId="0" borderId="21" xfId="0" applyFont="1" applyBorder="1" applyAlignment="1">
      <alignment horizontal="left"/>
    </xf>
    <xf numFmtId="0" fontId="29" fillId="0" borderId="21" xfId="0" quotePrefix="1" applyFont="1" applyBorder="1" applyAlignment="1">
      <alignment horizontal="center"/>
    </xf>
    <xf numFmtId="0" fontId="29" fillId="0" borderId="21" xfId="0" applyFont="1" applyBorder="1" applyAlignment="1">
      <alignment horizontal="center"/>
    </xf>
    <xf numFmtId="49" fontId="29" fillId="0" borderId="21" xfId="0" applyNumberFormat="1" applyFont="1" applyBorder="1" applyAlignment="1">
      <alignment horizontal="center"/>
    </xf>
    <xf numFmtId="2" fontId="29" fillId="0" borderId="21" xfId="0" applyNumberFormat="1" applyFont="1" applyBorder="1" applyAlignment="1">
      <alignment horizontal="center"/>
    </xf>
    <xf numFmtId="2" fontId="2" fillId="0" borderId="21" xfId="0" quotePrefix="1" applyNumberFormat="1" applyFont="1" applyBorder="1" applyAlignment="1">
      <alignment horizontal="center"/>
    </xf>
    <xf numFmtId="0" fontId="2" fillId="0" borderId="21" xfId="0" applyFont="1" applyBorder="1" applyAlignment="1">
      <alignment horizontal="left" vertical="center"/>
    </xf>
    <xf numFmtId="16" fontId="2" fillId="0" borderId="21" xfId="0" quotePrefix="1" applyNumberFormat="1" applyFont="1" applyBorder="1" applyAlignment="1">
      <alignment horizontal="center" vertical="center"/>
    </xf>
    <xf numFmtId="0" fontId="2" fillId="0" borderId="21" xfId="0" quotePrefix="1" applyFont="1" applyBorder="1" applyAlignment="1">
      <alignment horizontal="center" vertical="center"/>
    </xf>
    <xf numFmtId="14" fontId="29" fillId="0" borderId="21" xfId="0" applyNumberFormat="1" applyFont="1" applyBorder="1" applyAlignment="1">
      <alignment horizontal="center"/>
    </xf>
    <xf numFmtId="14" fontId="7" fillId="0" borderId="21" xfId="0" applyNumberFormat="1" applyFont="1" applyBorder="1" applyAlignment="1">
      <alignment horizontal="center"/>
    </xf>
    <xf numFmtId="0" fontId="7" fillId="25" borderId="21" xfId="0" applyFont="1" applyFill="1" applyBorder="1" applyAlignment="1">
      <alignment horizontal="center"/>
    </xf>
    <xf numFmtId="49" fontId="7" fillId="25" borderId="21" xfId="0" applyNumberFormat="1" applyFont="1" applyFill="1" applyBorder="1" applyAlignment="1">
      <alignment horizontal="center"/>
    </xf>
    <xf numFmtId="3" fontId="7" fillId="25" borderId="21" xfId="0" applyNumberFormat="1" applyFont="1" applyFill="1" applyBorder="1" applyAlignment="1">
      <alignment horizontal="center" wrapText="1"/>
    </xf>
    <xf numFmtId="49" fontId="7" fillId="25" borderId="21" xfId="0" applyNumberFormat="1" applyFont="1" applyFill="1" applyBorder="1" applyAlignment="1">
      <alignment wrapText="1"/>
    </xf>
    <xf numFmtId="0" fontId="7" fillId="25" borderId="21" xfId="0" applyFont="1" applyFill="1" applyBorder="1"/>
    <xf numFmtId="0" fontId="9" fillId="0" borderId="0" xfId="0" applyFont="1"/>
    <xf numFmtId="0" fontId="9" fillId="0" borderId="21" xfId="0" applyFont="1" applyBorder="1" applyAlignment="1">
      <alignment horizontal="center"/>
    </xf>
    <xf numFmtId="49" fontId="9" fillId="0" borderId="21" xfId="0" applyNumberFormat="1" applyFont="1" applyBorder="1" applyAlignment="1">
      <alignment horizontal="center"/>
    </xf>
    <xf numFmtId="49" fontId="9" fillId="0" borderId="21" xfId="0" applyNumberFormat="1" applyFont="1" applyBorder="1"/>
    <xf numFmtId="0" fontId="9" fillId="0" borderId="21" xfId="0" applyFont="1" applyBorder="1"/>
    <xf numFmtId="14" fontId="9" fillId="0" borderId="21" xfId="0" applyNumberFormat="1" applyFont="1" applyBorder="1"/>
    <xf numFmtId="49" fontId="9" fillId="0" borderId="21" xfId="0" applyNumberFormat="1" applyFont="1" applyBorder="1" applyAlignment="1">
      <alignment horizontal="right"/>
    </xf>
    <xf numFmtId="49" fontId="9" fillId="0" borderId="0" xfId="0" applyNumberFormat="1" applyFont="1" applyAlignment="1">
      <alignment horizontal="center"/>
    </xf>
    <xf numFmtId="3" fontId="9" fillId="0" borderId="0" xfId="0" applyNumberFormat="1" applyFont="1" applyAlignment="1">
      <alignment horizontal="center"/>
    </xf>
    <xf numFmtId="0" fontId="9" fillId="0" borderId="21" xfId="0" applyFont="1" applyBorder="1" applyAlignment="1">
      <alignment horizontal="left"/>
    </xf>
    <xf numFmtId="0" fontId="9" fillId="0" borderId="0" xfId="0" applyFont="1" applyAlignment="1">
      <alignment horizontal="center"/>
    </xf>
    <xf numFmtId="49" fontId="9" fillId="0" borderId="21" xfId="0" quotePrefix="1" applyNumberFormat="1" applyFont="1" applyBorder="1" applyAlignment="1">
      <alignment horizontal="center"/>
    </xf>
    <xf numFmtId="49" fontId="9" fillId="0" borderId="0" xfId="0" applyNumberFormat="1" applyFont="1"/>
    <xf numFmtId="0" fontId="4" fillId="0" borderId="21" xfId="0" applyFont="1" applyBorder="1" applyAlignment="1">
      <alignment horizontal="center" vertical="center" wrapText="1"/>
    </xf>
    <xf numFmtId="49" fontId="9" fillId="0" borderId="26" xfId="0" applyNumberFormat="1" applyFont="1" applyBorder="1" applyAlignment="1">
      <alignment horizontal="center"/>
    </xf>
    <xf numFmtId="3" fontId="9" fillId="0" borderId="26" xfId="0" applyNumberFormat="1" applyFont="1" applyBorder="1" applyAlignment="1">
      <alignment horizontal="center"/>
    </xf>
    <xf numFmtId="49" fontId="9" fillId="0" borderId="26" xfId="0" applyNumberFormat="1" applyFont="1" applyBorder="1"/>
    <xf numFmtId="0" fontId="9" fillId="0" borderId="29" xfId="0" applyFont="1" applyBorder="1" applyAlignment="1">
      <alignment horizontal="center"/>
    </xf>
    <xf numFmtId="0" fontId="9" fillId="0" borderId="31" xfId="0" applyFont="1" applyBorder="1"/>
    <xf numFmtId="3" fontId="9" fillId="28" borderId="58" xfId="0" applyNumberFormat="1" applyFont="1" applyFill="1" applyBorder="1" applyAlignment="1">
      <alignment horizontal="center" vertical="center" wrapText="1"/>
    </xf>
    <xf numFmtId="3" fontId="9" fillId="25" borderId="59" xfId="0" applyNumberFormat="1" applyFont="1" applyFill="1" applyBorder="1" applyAlignment="1">
      <alignment horizontal="center" vertical="center" wrapText="1"/>
    </xf>
    <xf numFmtId="3" fontId="9" fillId="28" borderId="59" xfId="0" applyNumberFormat="1" applyFont="1" applyFill="1" applyBorder="1" applyAlignment="1">
      <alignment horizontal="center" vertical="center" wrapText="1"/>
    </xf>
    <xf numFmtId="0" fontId="2" fillId="25" borderId="0" xfId="0" applyFont="1" applyFill="1"/>
    <xf numFmtId="0" fontId="9" fillId="25" borderId="35" xfId="0" applyFont="1" applyFill="1" applyBorder="1"/>
    <xf numFmtId="0" fontId="2" fillId="25" borderId="60" xfId="0" applyFont="1" applyFill="1" applyBorder="1"/>
    <xf numFmtId="3" fontId="9" fillId="28" borderId="26" xfId="0" applyNumberFormat="1" applyFont="1" applyFill="1" applyBorder="1" applyAlignment="1">
      <alignment horizontal="center"/>
    </xf>
    <xf numFmtId="0" fontId="7" fillId="25" borderId="61" xfId="0" applyFont="1" applyFill="1" applyBorder="1" applyAlignment="1">
      <alignment horizontal="center" vertical="center" wrapText="1"/>
    </xf>
    <xf numFmtId="0" fontId="9" fillId="25" borderId="62" xfId="0" applyFont="1" applyFill="1" applyBorder="1"/>
    <xf numFmtId="0" fontId="2" fillId="25" borderId="63" xfId="0" applyFont="1" applyFill="1" applyBorder="1"/>
    <xf numFmtId="0" fontId="2" fillId="25" borderId="64" xfId="0" applyFont="1" applyFill="1" applyBorder="1"/>
    <xf numFmtId="165" fontId="9" fillId="28" borderId="61" xfId="0" applyNumberFormat="1" applyFont="1" applyFill="1" applyBorder="1" applyAlignment="1">
      <alignment horizontal="center"/>
    </xf>
    <xf numFmtId="0" fontId="9" fillId="25" borderId="62" xfId="0" applyFont="1" applyFill="1" applyBorder="1" applyAlignment="1">
      <alignment vertical="center"/>
    </xf>
    <xf numFmtId="0" fontId="2" fillId="25" borderId="63" xfId="0" applyFont="1" applyFill="1" applyBorder="1" applyAlignment="1">
      <alignment vertical="center"/>
    </xf>
    <xf numFmtId="0" fontId="2" fillId="25" borderId="64" xfId="0" applyFont="1" applyFill="1" applyBorder="1" applyAlignment="1">
      <alignment vertical="center"/>
    </xf>
    <xf numFmtId="0" fontId="2" fillId="0" borderId="63" xfId="0" applyFont="1" applyBorder="1" applyAlignment="1">
      <alignment vertical="center"/>
    </xf>
    <xf numFmtId="0" fontId="2" fillId="0" borderId="64" xfId="0" applyFont="1" applyBorder="1" applyAlignment="1">
      <alignment vertical="center"/>
    </xf>
    <xf numFmtId="3" fontId="9" fillId="25" borderId="64" xfId="0" applyNumberFormat="1" applyFont="1" applyFill="1" applyBorder="1" applyAlignment="1">
      <alignment horizontal="center" vertical="center" wrapText="1"/>
    </xf>
    <xf numFmtId="3" fontId="9" fillId="28" borderId="65" xfId="0" applyNumberFormat="1" applyFont="1" applyFill="1" applyBorder="1" applyAlignment="1">
      <alignment horizontal="center" vertical="center" wrapText="1"/>
    </xf>
    <xf numFmtId="3" fontId="9" fillId="25" borderId="65" xfId="0" applyNumberFormat="1" applyFont="1" applyFill="1" applyBorder="1" applyAlignment="1">
      <alignment horizontal="center" vertical="center" wrapText="1"/>
    </xf>
    <xf numFmtId="0" fontId="7" fillId="28" borderId="61" xfId="0" applyFont="1" applyFill="1" applyBorder="1" applyAlignment="1">
      <alignment horizontal="center" vertical="center" wrapText="1"/>
    </xf>
    <xf numFmtId="3" fontId="9" fillId="25" borderId="26" xfId="0" applyNumberFormat="1" applyFont="1" applyFill="1" applyBorder="1" applyAlignment="1">
      <alignment horizontal="center"/>
    </xf>
    <xf numFmtId="165" fontId="9" fillId="25" borderId="61" xfId="0" applyNumberFormat="1" applyFont="1" applyFill="1" applyBorder="1" applyAlignment="1">
      <alignment horizontal="center"/>
    </xf>
    <xf numFmtId="3" fontId="49" fillId="26" borderId="21" xfId="0" applyNumberFormat="1" applyFont="1" applyFill="1" applyBorder="1" applyAlignment="1">
      <alignment horizontal="center"/>
    </xf>
    <xf numFmtId="14" fontId="2" fillId="0" borderId="26" xfId="0" applyNumberFormat="1" applyFont="1" applyBorder="1" applyAlignment="1">
      <alignment horizontal="center" vertical="center"/>
    </xf>
    <xf numFmtId="0" fontId="2" fillId="0" borderId="34" xfId="0" applyFont="1" applyBorder="1" applyAlignment="1">
      <alignment horizontal="center" vertical="center"/>
    </xf>
    <xf numFmtId="0" fontId="29" fillId="0" borderId="29" xfId="0" applyFont="1" applyBorder="1" applyAlignment="1">
      <alignment horizontal="center"/>
    </xf>
    <xf numFmtId="0" fontId="29" fillId="0" borderId="26" xfId="0" applyFont="1" applyBorder="1" applyAlignment="1">
      <alignment horizontal="center"/>
    </xf>
    <xf numFmtId="2" fontId="29" fillId="0" borderId="26" xfId="0" applyNumberFormat="1" applyFont="1" applyBorder="1" applyAlignment="1">
      <alignment horizontal="center"/>
    </xf>
    <xf numFmtId="3" fontId="2" fillId="0" borderId="21" xfId="32" applyNumberFormat="1" applyFont="1" applyBorder="1" applyAlignment="1">
      <alignment horizontal="center"/>
    </xf>
    <xf numFmtId="3" fontId="2" fillId="0" borderId="21" xfId="31" applyNumberFormat="1" applyFont="1" applyBorder="1" applyAlignment="1">
      <alignment horizontal="center"/>
    </xf>
    <xf numFmtId="3" fontId="2" fillId="0" borderId="21" xfId="31" applyNumberFormat="1" applyFont="1" applyFill="1" applyBorder="1" applyAlignment="1">
      <alignment horizontal="center"/>
    </xf>
    <xf numFmtId="0" fontId="2" fillId="0" borderId="66" xfId="0" applyFont="1" applyBorder="1" applyAlignment="1">
      <alignment horizontal="center" vertical="center"/>
    </xf>
    <xf numFmtId="14" fontId="2" fillId="0" borderId="67" xfId="0" applyNumberFormat="1" applyFont="1" applyBorder="1" applyAlignment="1">
      <alignment horizontal="center" vertical="center"/>
    </xf>
    <xf numFmtId="0" fontId="29" fillId="0" borderId="68" xfId="0" applyFont="1" applyBorder="1" applyAlignment="1">
      <alignment horizontal="center" vertical="center"/>
    </xf>
    <xf numFmtId="14" fontId="29" fillId="0" borderId="54" xfId="0" applyNumberFormat="1" applyFont="1" applyBorder="1" applyAlignment="1">
      <alignment horizontal="center" vertical="center"/>
    </xf>
    <xf numFmtId="0" fontId="2" fillId="0" borderId="47" xfId="0" applyFont="1" applyBorder="1" applyAlignment="1">
      <alignment horizontal="center"/>
    </xf>
    <xf numFmtId="14" fontId="2" fillId="0" borderId="44" xfId="0" applyNumberFormat="1" applyFont="1" applyBorder="1" applyAlignment="1">
      <alignment horizontal="center" vertical="center"/>
    </xf>
    <xf numFmtId="3" fontId="9" fillId="25" borderId="19" xfId="0" applyNumberFormat="1" applyFont="1" applyFill="1" applyBorder="1" applyAlignment="1">
      <alignment horizontal="center" vertical="center" wrapText="1"/>
    </xf>
    <xf numFmtId="0" fontId="29" fillId="0" borderId="40" xfId="0" applyFont="1" applyBorder="1" applyAlignment="1">
      <alignment horizontal="center" vertical="center" wrapText="1"/>
    </xf>
    <xf numFmtId="14" fontId="29" fillId="0" borderId="26" xfId="0" applyNumberFormat="1" applyFont="1" applyBorder="1" applyAlignment="1">
      <alignment horizontal="center" vertical="center" wrapText="1"/>
    </xf>
    <xf numFmtId="14" fontId="29" fillId="0" borderId="34" xfId="0" applyNumberFormat="1" applyFont="1" applyBorder="1" applyAlignment="1">
      <alignment horizontal="center" vertical="center" wrapText="1"/>
    </xf>
    <xf numFmtId="3" fontId="9" fillId="28" borderId="50" xfId="0" applyNumberFormat="1" applyFont="1" applyFill="1" applyBorder="1" applyAlignment="1">
      <alignment horizontal="center" vertical="center" wrapText="1"/>
    </xf>
    <xf numFmtId="0" fontId="29" fillId="0" borderId="71" xfId="0" applyFont="1" applyBorder="1" applyAlignment="1">
      <alignment horizontal="center" vertical="center" wrapText="1"/>
    </xf>
    <xf numFmtId="14" fontId="29" fillId="0" borderId="72" xfId="0" quotePrefix="1" applyNumberFormat="1" applyFont="1" applyBorder="1" applyAlignment="1">
      <alignment horizontal="center" vertical="center"/>
    </xf>
    <xf numFmtId="14" fontId="29" fillId="0" borderId="73" xfId="0" applyNumberFormat="1" applyFont="1" applyBorder="1" applyAlignment="1">
      <alignment horizontal="center" vertical="center" wrapText="1"/>
    </xf>
    <xf numFmtId="14" fontId="2" fillId="0" borderId="72" xfId="0" applyNumberFormat="1" applyFont="1" applyBorder="1" applyAlignment="1">
      <alignment horizontal="center" vertical="center" wrapText="1"/>
    </xf>
    <xf numFmtId="0" fontId="2" fillId="0" borderId="39" xfId="0" applyFont="1" applyBorder="1" applyAlignment="1">
      <alignment horizontal="center" vertical="center"/>
    </xf>
    <xf numFmtId="14" fontId="2" fillId="0" borderId="38" xfId="0" applyNumberFormat="1" applyFont="1" applyBorder="1" applyAlignment="1">
      <alignment horizontal="center" vertical="center"/>
    </xf>
    <xf numFmtId="14" fontId="2" fillId="0" borderId="41" xfId="0" applyNumberFormat="1" applyFont="1" applyBorder="1" applyAlignment="1">
      <alignment horizontal="center" vertical="center"/>
    </xf>
    <xf numFmtId="0" fontId="2" fillId="0" borderId="32" xfId="0" applyFont="1" applyBorder="1" applyAlignment="1">
      <alignment horizontal="center" vertical="center"/>
    </xf>
    <xf numFmtId="14" fontId="2" fillId="0" borderId="75" xfId="0" applyNumberFormat="1" applyFont="1" applyBorder="1" applyAlignment="1">
      <alignment horizontal="center" vertical="center"/>
    </xf>
    <xf numFmtId="0" fontId="10" fillId="0" borderId="40" xfId="22" applyFill="1" applyBorder="1" applyAlignment="1" applyProtection="1">
      <alignment horizontal="center"/>
    </xf>
    <xf numFmtId="0" fontId="10" fillId="0" borderId="43" xfId="22" applyBorder="1" applyAlignment="1" applyProtection="1">
      <alignment horizontal="center" wrapText="1"/>
    </xf>
    <xf numFmtId="0" fontId="9" fillId="27" borderId="21" xfId="0" applyFont="1" applyFill="1" applyBorder="1"/>
    <xf numFmtId="3" fontId="9" fillId="28" borderId="76" xfId="0" applyNumberFormat="1" applyFont="1" applyFill="1" applyBorder="1" applyAlignment="1">
      <alignment horizontal="center" vertical="center" wrapText="1"/>
    </xf>
    <xf numFmtId="0" fontId="29" fillId="0" borderId="71" xfId="0" applyFont="1" applyBorder="1" applyAlignment="1">
      <alignment horizontal="center" vertical="center"/>
    </xf>
    <xf numFmtId="14" fontId="29" fillId="0" borderId="72" xfId="0" applyNumberFormat="1" applyFont="1" applyBorder="1" applyAlignment="1">
      <alignment horizontal="center" vertical="center"/>
    </xf>
    <xf numFmtId="14" fontId="29" fillId="0" borderId="73" xfId="0" applyNumberFormat="1" applyFont="1" applyBorder="1" applyAlignment="1">
      <alignment horizontal="center" vertical="center"/>
    </xf>
    <xf numFmtId="0" fontId="29" fillId="0" borderId="46" xfId="0" applyFont="1" applyBorder="1" applyAlignment="1">
      <alignment horizontal="center"/>
    </xf>
    <xf numFmtId="0" fontId="2" fillId="0" borderId="54" xfId="0" applyFont="1" applyBorder="1" applyAlignment="1">
      <alignment horizontal="center"/>
    </xf>
    <xf numFmtId="3" fontId="9" fillId="25" borderId="77" xfId="0" applyNumberFormat="1" applyFont="1" applyFill="1" applyBorder="1" applyAlignment="1">
      <alignment horizontal="center" vertical="center" wrapText="1"/>
    </xf>
    <xf numFmtId="3" fontId="9" fillId="28" borderId="78" xfId="0" applyNumberFormat="1" applyFont="1" applyFill="1" applyBorder="1" applyAlignment="1">
      <alignment horizontal="center" vertical="center" wrapText="1"/>
    </xf>
    <xf numFmtId="3" fontId="9" fillId="25" borderId="76" xfId="0" applyNumberFormat="1" applyFont="1" applyFill="1" applyBorder="1" applyAlignment="1">
      <alignment horizontal="center" vertical="center" wrapText="1"/>
    </xf>
    <xf numFmtId="0" fontId="10" fillId="0" borderId="40" xfId="22" applyBorder="1" applyAlignment="1" applyProtection="1">
      <alignment horizontal="center"/>
    </xf>
    <xf numFmtId="0" fontId="10" fillId="0" borderId="37" xfId="22" applyBorder="1" applyAlignment="1" applyProtection="1">
      <alignment horizontal="center"/>
    </xf>
    <xf numFmtId="0" fontId="0" fillId="0" borderId="21" xfId="0" applyBorder="1" applyAlignment="1">
      <alignment horizontal="center"/>
    </xf>
    <xf numFmtId="0" fontId="10" fillId="0" borderId="21" xfId="22" applyFill="1" applyBorder="1" applyAlignment="1" applyProtection="1">
      <alignment horizontal="center" vertical="center"/>
    </xf>
    <xf numFmtId="14" fontId="10" fillId="0" borderId="21" xfId="22" applyNumberFormat="1" applyBorder="1" applyAlignment="1" applyProtection="1">
      <alignment horizontal="center"/>
    </xf>
    <xf numFmtId="0" fontId="10" fillId="0" borderId="21" xfId="22" applyBorder="1" applyAlignment="1" applyProtection="1">
      <alignment horizontal="center"/>
    </xf>
    <xf numFmtId="0" fontId="10" fillId="0" borderId="21" xfId="22" applyBorder="1" applyAlignment="1" applyProtection="1">
      <alignment horizontal="center" vertical="center"/>
    </xf>
    <xf numFmtId="0" fontId="0" fillId="0" borderId="18" xfId="0" applyBorder="1"/>
    <xf numFmtId="0" fontId="0" fillId="0" borderId="79" xfId="0" applyBorder="1"/>
    <xf numFmtId="0" fontId="0" fillId="0" borderId="80" xfId="0" applyBorder="1"/>
    <xf numFmtId="0" fontId="0" fillId="0" borderId="17" xfId="0" applyBorder="1"/>
    <xf numFmtId="0" fontId="0" fillId="0" borderId="81" xfId="0" applyBorder="1"/>
    <xf numFmtId="0" fontId="0" fillId="0" borderId="82" xfId="0" applyBorder="1"/>
    <xf numFmtId="0" fontId="0" fillId="0" borderId="83" xfId="0" applyBorder="1"/>
    <xf numFmtId="0" fontId="0" fillId="0" borderId="19" xfId="0" applyBorder="1"/>
    <xf numFmtId="0" fontId="2" fillId="0" borderId="85" xfId="0" applyFont="1" applyBorder="1" applyAlignment="1">
      <alignment horizontal="center"/>
    </xf>
    <xf numFmtId="0" fontId="2" fillId="0" borderId="86" xfId="0" applyFont="1" applyBorder="1" applyAlignment="1">
      <alignment horizontal="center"/>
    </xf>
    <xf numFmtId="14" fontId="2" fillId="0" borderId="54" xfId="0" applyNumberFormat="1" applyFont="1" applyBorder="1" applyAlignment="1">
      <alignment horizontal="center"/>
    </xf>
    <xf numFmtId="0" fontId="10" fillId="0" borderId="85" xfId="22" applyBorder="1" applyAlignment="1" applyProtection="1">
      <alignment horizontal="center"/>
    </xf>
    <xf numFmtId="0" fontId="10" fillId="0" borderId="39" xfId="22" applyBorder="1" applyAlignment="1" applyProtection="1">
      <alignment horizontal="center"/>
    </xf>
    <xf numFmtId="0" fontId="10" fillId="0" borderId="85" xfId="22" applyBorder="1" applyAlignment="1" applyProtection="1">
      <alignment horizontal="center" vertical="center"/>
    </xf>
    <xf numFmtId="0" fontId="10" fillId="0" borderId="37" xfId="22" applyBorder="1" applyAlignment="1" applyProtection="1">
      <alignment horizontal="center" vertical="center"/>
    </xf>
    <xf numFmtId="0" fontId="10" fillId="0" borderId="66" xfId="22" applyBorder="1" applyAlignment="1" applyProtection="1">
      <alignment horizontal="center" vertical="center"/>
    </xf>
    <xf numFmtId="0" fontId="10" fillId="0" borderId="45" xfId="22" applyBorder="1" applyAlignment="1" applyProtection="1">
      <alignment horizontal="center" vertical="center"/>
    </xf>
    <xf numFmtId="14" fontId="2" fillId="0" borderId="56" xfId="0" applyNumberFormat="1" applyFont="1" applyBorder="1" applyAlignment="1">
      <alignment horizontal="center" vertical="center"/>
    </xf>
    <xf numFmtId="0" fontId="10" fillId="0" borderId="40" xfId="22" applyBorder="1" applyAlignment="1" applyProtection="1">
      <alignment horizontal="center" vertical="center"/>
    </xf>
    <xf numFmtId="0" fontId="2" fillId="0" borderId="87" xfId="0" applyFont="1" applyBorder="1" applyAlignment="1">
      <alignment horizontal="center" vertical="center"/>
    </xf>
    <xf numFmtId="0" fontId="0" fillId="0" borderId="57" xfId="0" applyBorder="1" applyAlignment="1">
      <alignment horizontal="center" vertical="center"/>
    </xf>
    <xf numFmtId="0" fontId="0" fillId="0" borderId="74" xfId="0" applyBorder="1" applyAlignment="1">
      <alignment horizontal="center" vertical="center"/>
    </xf>
    <xf numFmtId="0" fontId="0" fillId="0" borderId="72" xfId="0" applyBorder="1" applyAlignment="1">
      <alignment horizontal="center" vertical="center"/>
    </xf>
    <xf numFmtId="0" fontId="2" fillId="0" borderId="69" xfId="0" applyFont="1" applyBorder="1" applyAlignment="1">
      <alignment horizontal="center" vertical="center"/>
    </xf>
    <xf numFmtId="0" fontId="2" fillId="0" borderId="68" xfId="0" applyFont="1" applyBorder="1" applyAlignment="1">
      <alignment horizontal="center" vertical="center"/>
    </xf>
    <xf numFmtId="0" fontId="2" fillId="0" borderId="54" xfId="0" applyFont="1" applyBorder="1" applyAlignment="1">
      <alignment horizontal="center" vertical="center"/>
    </xf>
    <xf numFmtId="0" fontId="2" fillId="0" borderId="68" xfId="0" quotePrefix="1" applyFont="1" applyBorder="1" applyAlignment="1">
      <alignment horizontal="center" vertical="center"/>
    </xf>
    <xf numFmtId="0" fontId="2" fillId="0" borderId="54" xfId="0" quotePrefix="1" applyFont="1" applyBorder="1" applyAlignment="1">
      <alignment horizontal="center" vertical="center"/>
    </xf>
    <xf numFmtId="0" fontId="2" fillId="0" borderId="69" xfId="0" quotePrefix="1" applyFont="1" applyBorder="1" applyAlignment="1">
      <alignment horizontal="center" vertical="center"/>
    </xf>
    <xf numFmtId="0" fontId="2" fillId="0" borderId="38" xfId="0" applyFont="1" applyBorder="1" applyAlignment="1">
      <alignment horizontal="center" vertical="center"/>
    </xf>
    <xf numFmtId="0" fontId="2" fillId="0" borderId="32" xfId="0" quotePrefix="1" applyFont="1" applyBorder="1" applyAlignment="1">
      <alignment horizontal="center" vertical="center"/>
    </xf>
    <xf numFmtId="0" fontId="2" fillId="0" borderId="38" xfId="0" quotePrefix="1" applyFont="1" applyBorder="1" applyAlignment="1">
      <alignment horizontal="center" vertical="center"/>
    </xf>
    <xf numFmtId="0" fontId="2" fillId="0" borderId="33" xfId="0" quotePrefix="1" applyFont="1" applyBorder="1" applyAlignment="1">
      <alignment horizontal="center" vertical="center"/>
    </xf>
    <xf numFmtId="0" fontId="2" fillId="0" borderId="70" xfId="0" applyFont="1" applyBorder="1" applyAlignment="1">
      <alignment horizontal="center" vertical="center" wrapText="1"/>
    </xf>
    <xf numFmtId="0" fontId="2" fillId="0" borderId="88" xfId="0" applyFont="1" applyBorder="1" applyAlignment="1">
      <alignment horizontal="center" vertical="center"/>
    </xf>
    <xf numFmtId="0" fontId="2" fillId="0" borderId="89" xfId="0" applyFont="1" applyBorder="1" applyAlignment="1">
      <alignment horizontal="center" vertical="center"/>
    </xf>
    <xf numFmtId="0" fontId="2" fillId="0" borderId="47" xfId="0" applyFont="1" applyBorder="1" applyAlignment="1">
      <alignment horizontal="center" vertical="center"/>
    </xf>
    <xf numFmtId="0" fontId="2" fillId="0" borderId="88" xfId="0" quotePrefix="1" applyFont="1" applyBorder="1" applyAlignment="1">
      <alignment horizontal="center" vertical="center"/>
    </xf>
    <xf numFmtId="0" fontId="2" fillId="0" borderId="47" xfId="0" quotePrefix="1" applyFont="1" applyBorder="1" applyAlignment="1">
      <alignment horizontal="center" vertical="center"/>
    </xf>
    <xf numFmtId="0" fontId="2" fillId="0" borderId="89" xfId="0" quotePrefix="1" applyFont="1" applyBorder="1" applyAlignment="1">
      <alignment horizontal="center" vertical="center"/>
    </xf>
    <xf numFmtId="0" fontId="2" fillId="0" borderId="31" xfId="0" applyFont="1" applyBorder="1" applyAlignment="1">
      <alignment horizontal="center" vertical="center"/>
    </xf>
    <xf numFmtId="14" fontId="2" fillId="0" borderId="69" xfId="0" applyNumberFormat="1" applyFont="1" applyBorder="1" applyAlignment="1">
      <alignment horizontal="center" vertical="center"/>
    </xf>
    <xf numFmtId="0" fontId="10" fillId="0" borderId="0" xfId="22" applyAlignment="1" applyProtection="1"/>
    <xf numFmtId="0" fontId="50" fillId="25" borderId="21" xfId="0" applyFont="1" applyFill="1" applyBorder="1" applyAlignment="1">
      <alignment horizontal="center" vertical="center"/>
    </xf>
    <xf numFmtId="14" fontId="0" fillId="0" borderId="21" xfId="0" applyNumberFormat="1" applyBorder="1" applyAlignment="1">
      <alignment horizontal="center"/>
    </xf>
    <xf numFmtId="14" fontId="0" fillId="0" borderId="0" xfId="0" quotePrefix="1" applyNumberFormat="1" applyAlignment="1">
      <alignment horizontal="center"/>
    </xf>
    <xf numFmtId="0" fontId="50" fillId="0" borderId="21" xfId="0" applyFont="1" applyBorder="1"/>
    <xf numFmtId="0" fontId="51" fillId="25" borderId="21" xfId="0" applyFont="1" applyFill="1" applyBorder="1" applyAlignment="1">
      <alignment horizontal="center" vertical="center"/>
    </xf>
    <xf numFmtId="0" fontId="50" fillId="0" borderId="21" xfId="0" applyFont="1" applyBorder="1" applyAlignment="1">
      <alignment vertical="center"/>
    </xf>
    <xf numFmtId="0" fontId="5" fillId="0" borderId="21" xfId="0" applyFont="1" applyBorder="1" applyAlignment="1">
      <alignment horizontal="left"/>
    </xf>
    <xf numFmtId="0" fontId="9" fillId="0" borderId="21" xfId="0" applyFont="1" applyBorder="1" applyAlignment="1">
      <alignment vertical="center" wrapText="1"/>
    </xf>
    <xf numFmtId="0" fontId="10" fillId="0" borderId="90" xfId="22" applyBorder="1" applyAlignment="1" applyProtection="1">
      <alignment horizontal="center"/>
    </xf>
    <xf numFmtId="14" fontId="2" fillId="0" borderId="91" xfId="0" applyNumberFormat="1" applyFont="1" applyBorder="1" applyAlignment="1">
      <alignment horizontal="center"/>
    </xf>
    <xf numFmtId="14" fontId="2" fillId="0" borderId="72" xfId="0" applyNumberFormat="1" applyFont="1" applyBorder="1" applyAlignment="1">
      <alignment horizontal="center"/>
    </xf>
    <xf numFmtId="14" fontId="2" fillId="0" borderId="86" xfId="0" applyNumberFormat="1" applyFont="1" applyBorder="1" applyAlignment="1">
      <alignment horizontal="center"/>
    </xf>
    <xf numFmtId="0" fontId="10" fillId="0" borderId="67" xfId="22" applyBorder="1" applyAlignment="1" applyProtection="1">
      <alignment horizontal="center"/>
    </xf>
    <xf numFmtId="0" fontId="10" fillId="0" borderId="75" xfId="22" applyBorder="1" applyAlignment="1" applyProtection="1">
      <alignment horizontal="center"/>
    </xf>
    <xf numFmtId="0" fontId="10" fillId="0" borderId="39" xfId="22" applyFill="1" applyBorder="1" applyAlignment="1" applyProtection="1">
      <alignment horizontal="center"/>
    </xf>
    <xf numFmtId="14" fontId="2" fillId="0" borderId="41" xfId="0" applyNumberFormat="1" applyFont="1" applyBorder="1" applyAlignment="1">
      <alignment horizontal="center"/>
    </xf>
    <xf numFmtId="14" fontId="2" fillId="0" borderId="29" xfId="0" applyNumberFormat="1" applyFont="1" applyBorder="1" applyAlignment="1">
      <alignment horizontal="center" vertical="center"/>
    </xf>
    <xf numFmtId="3" fontId="9" fillId="28" borderId="77" xfId="0" applyNumberFormat="1" applyFont="1" applyFill="1" applyBorder="1" applyAlignment="1">
      <alignment horizontal="center" vertical="center" wrapText="1"/>
    </xf>
    <xf numFmtId="0" fontId="3" fillId="28" borderId="21" xfId="0" applyFont="1" applyFill="1" applyBorder="1" applyAlignment="1">
      <alignment horizontal="center" vertical="center" wrapText="1"/>
    </xf>
    <xf numFmtId="0" fontId="3" fillId="29" borderId="21" xfId="0" applyFont="1" applyFill="1" applyBorder="1" applyAlignment="1">
      <alignment horizontal="center" vertical="center" wrapText="1"/>
    </xf>
    <xf numFmtId="0" fontId="2" fillId="0" borderId="0" xfId="0" applyFont="1" applyAlignment="1">
      <alignment vertical="center" wrapText="1"/>
    </xf>
    <xf numFmtId="0" fontId="52" fillId="26" borderId="21" xfId="0" applyFont="1" applyFill="1" applyBorder="1" applyAlignment="1">
      <alignment horizontal="center" wrapText="1"/>
    </xf>
    <xf numFmtId="3" fontId="13" fillId="26" borderId="21" xfId="0" applyNumberFormat="1" applyFont="1" applyFill="1" applyBorder="1" applyAlignment="1">
      <alignment horizontal="center"/>
    </xf>
    <xf numFmtId="0" fontId="2" fillId="0" borderId="0" xfId="0" applyFont="1" applyAlignment="1">
      <alignment horizontal="left" vertical="center"/>
    </xf>
    <xf numFmtId="16" fontId="2" fillId="0" borderId="0" xfId="0" applyNumberFormat="1" applyFont="1" applyAlignment="1">
      <alignment horizontal="center" vertical="center"/>
    </xf>
    <xf numFmtId="0" fontId="2" fillId="0" borderId="0" xfId="0" quotePrefix="1" applyFont="1" applyAlignment="1">
      <alignment horizontal="center" vertical="center"/>
    </xf>
    <xf numFmtId="0" fontId="4" fillId="0" borderId="0" xfId="0" applyFont="1" applyAlignment="1">
      <alignment horizontal="center" vertical="center" wrapText="1"/>
    </xf>
    <xf numFmtId="14" fontId="2" fillId="0" borderId="0" xfId="0" applyNumberFormat="1" applyFont="1" applyAlignment="1">
      <alignment horizontal="center" vertical="center"/>
    </xf>
    <xf numFmtId="0" fontId="29" fillId="0" borderId="29" xfId="0" quotePrefix="1" applyFont="1" applyBorder="1" applyAlignment="1">
      <alignment horizontal="center"/>
    </xf>
    <xf numFmtId="49" fontId="29" fillId="0" borderId="29" xfId="0" applyNumberFormat="1" applyFont="1" applyBorder="1" applyAlignment="1">
      <alignment horizontal="center"/>
    </xf>
    <xf numFmtId="2" fontId="29" fillId="0" borderId="29" xfId="0" applyNumberFormat="1" applyFont="1" applyBorder="1" applyAlignment="1">
      <alignment horizontal="center"/>
    </xf>
    <xf numFmtId="14" fontId="29" fillId="0" borderId="29" xfId="0" applyNumberFormat="1" applyFont="1" applyBorder="1" applyAlignment="1">
      <alignment horizontal="center"/>
    </xf>
    <xf numFmtId="14" fontId="10" fillId="0" borderId="0" xfId="22" applyNumberFormat="1" applyAlignment="1" applyProtection="1">
      <alignment horizontal="center"/>
    </xf>
    <xf numFmtId="0" fontId="50" fillId="0" borderId="0" xfId="0" applyFont="1" applyAlignment="1">
      <alignment horizontal="center" vertical="center" wrapText="1"/>
    </xf>
    <xf numFmtId="0" fontId="50" fillId="0" borderId="21" xfId="0" applyFont="1" applyBorder="1" applyAlignment="1">
      <alignment horizontal="center" vertical="center" wrapText="1"/>
    </xf>
    <xf numFmtId="0" fontId="50" fillId="0" borderId="0" xfId="0" applyFont="1" applyAlignment="1">
      <alignment horizontal="center"/>
    </xf>
    <xf numFmtId="0" fontId="2" fillId="0" borderId="92" xfId="0" applyFont="1" applyBorder="1" applyAlignment="1">
      <alignment horizontal="center"/>
    </xf>
    <xf numFmtId="0" fontId="10" fillId="0" borderId="93" xfId="22" applyBorder="1" applyAlignment="1" applyProtection="1">
      <alignment horizontal="center"/>
    </xf>
    <xf numFmtId="0" fontId="2" fillId="0" borderId="35" xfId="0" applyFont="1" applyBorder="1" applyAlignment="1">
      <alignment horizontal="center"/>
    </xf>
    <xf numFmtId="0" fontId="10" fillId="0" borderId="45" xfId="22" applyBorder="1" applyAlignment="1" applyProtection="1">
      <alignment horizontal="center"/>
    </xf>
    <xf numFmtId="0" fontId="0" fillId="26" borderId="36" xfId="0" applyFill="1" applyBorder="1"/>
    <xf numFmtId="0" fontId="2" fillId="26" borderId="36" xfId="0" applyFont="1" applyFill="1" applyBorder="1" applyAlignment="1">
      <alignment horizontal="center"/>
    </xf>
    <xf numFmtId="0" fontId="0" fillId="26" borderId="36" xfId="0" applyFill="1" applyBorder="1" applyAlignment="1">
      <alignment horizontal="center"/>
    </xf>
    <xf numFmtId="0" fontId="0" fillId="26" borderId="26" xfId="0" applyFill="1" applyBorder="1" applyAlignment="1">
      <alignment horizontal="center"/>
    </xf>
    <xf numFmtId="0" fontId="3" fillId="26" borderId="22" xfId="0" applyFont="1" applyFill="1" applyBorder="1" applyAlignment="1">
      <alignment horizontal="center"/>
    </xf>
    <xf numFmtId="0" fontId="2" fillId="30" borderId="21" xfId="0" applyFont="1" applyFill="1" applyBorder="1" applyAlignment="1">
      <alignment horizontal="center"/>
    </xf>
    <xf numFmtId="0" fontId="3" fillId="30" borderId="21" xfId="0" applyFont="1" applyFill="1" applyBorder="1" applyAlignment="1">
      <alignment horizontal="center"/>
    </xf>
    <xf numFmtId="0" fontId="54" fillId="26" borderId="36" xfId="0" applyFont="1" applyFill="1" applyBorder="1" applyAlignment="1">
      <alignment horizontal="center"/>
    </xf>
    <xf numFmtId="0" fontId="9" fillId="25" borderId="34" xfId="0" applyFont="1" applyFill="1" applyBorder="1"/>
    <xf numFmtId="0" fontId="2" fillId="25" borderId="12" xfId="0" applyFont="1" applyFill="1" applyBorder="1"/>
    <xf numFmtId="0" fontId="2" fillId="25" borderId="67" xfId="0" applyFont="1" applyFill="1" applyBorder="1"/>
    <xf numFmtId="165" fontId="9" fillId="25" borderId="21" xfId="0" applyNumberFormat="1" applyFont="1" applyFill="1" applyBorder="1" applyAlignment="1">
      <alignment horizontal="center"/>
    </xf>
    <xf numFmtId="165" fontId="9" fillId="28" borderId="21" xfId="0" applyNumberFormat="1" applyFont="1" applyFill="1" applyBorder="1" applyAlignment="1">
      <alignment horizontal="center"/>
    </xf>
    <xf numFmtId="0" fontId="9" fillId="30" borderId="35" xfId="0" applyFont="1" applyFill="1" applyBorder="1"/>
    <xf numFmtId="0" fontId="2" fillId="30" borderId="0" xfId="0" applyFont="1" applyFill="1"/>
    <xf numFmtId="0" fontId="2" fillId="30" borderId="60" xfId="0" applyFont="1" applyFill="1" applyBorder="1"/>
    <xf numFmtId="165" fontId="9" fillId="30" borderId="36" xfId="0" applyNumberFormat="1" applyFont="1" applyFill="1" applyBorder="1" applyAlignment="1">
      <alignment horizontal="center"/>
    </xf>
    <xf numFmtId="0" fontId="9" fillId="30" borderId="62" xfId="0" applyFont="1" applyFill="1" applyBorder="1"/>
    <xf numFmtId="0" fontId="2" fillId="30" borderId="63" xfId="0" applyFont="1" applyFill="1" applyBorder="1"/>
    <xf numFmtId="0" fontId="2" fillId="30" borderId="64" xfId="0" applyFont="1" applyFill="1" applyBorder="1"/>
    <xf numFmtId="165" fontId="9" fillId="30" borderId="65" xfId="0" applyNumberFormat="1" applyFont="1" applyFill="1" applyBorder="1" applyAlignment="1">
      <alignment horizontal="center"/>
    </xf>
    <xf numFmtId="3" fontId="7" fillId="30" borderId="36" xfId="0" applyNumberFormat="1" applyFont="1" applyFill="1" applyBorder="1" applyAlignment="1">
      <alignment horizontal="center"/>
    </xf>
    <xf numFmtId="165" fontId="7" fillId="30" borderId="65" xfId="0" applyNumberFormat="1" applyFont="1" applyFill="1" applyBorder="1" applyAlignment="1">
      <alignment horizontal="center"/>
    </xf>
    <xf numFmtId="165" fontId="7" fillId="30" borderId="36" xfId="0" applyNumberFormat="1" applyFont="1" applyFill="1" applyBorder="1" applyAlignment="1">
      <alignment horizontal="center"/>
    </xf>
    <xf numFmtId="14" fontId="56" fillId="0" borderId="21" xfId="22" applyNumberFormat="1" applyFont="1" applyBorder="1" applyAlignment="1" applyProtection="1">
      <alignment horizontal="center"/>
    </xf>
    <xf numFmtId="0" fontId="57" fillId="25" borderId="21" xfId="0" applyFont="1" applyFill="1" applyBorder="1" applyAlignment="1">
      <alignment horizontal="center" vertical="center" wrapText="1"/>
    </xf>
    <xf numFmtId="0" fontId="0" fillId="25" borderId="21" xfId="0" applyFill="1" applyBorder="1" applyAlignment="1">
      <alignment horizontal="center"/>
    </xf>
    <xf numFmtId="0" fontId="50" fillId="27" borderId="21" xfId="0" applyFont="1" applyFill="1" applyBorder="1" applyAlignment="1">
      <alignment horizontal="center" vertical="center" wrapText="1"/>
    </xf>
    <xf numFmtId="0" fontId="0" fillId="27" borderId="21" xfId="0" applyFill="1" applyBorder="1" applyAlignment="1">
      <alignment horizontal="center"/>
    </xf>
    <xf numFmtId="3" fontId="2" fillId="28" borderId="21" xfId="0" applyNumberFormat="1" applyFont="1" applyFill="1" applyBorder="1" applyAlignment="1">
      <alignment horizontal="center"/>
    </xf>
    <xf numFmtId="3" fontId="2" fillId="28" borderId="21" xfId="31" applyNumberFormat="1" applyFont="1" applyFill="1" applyBorder="1" applyAlignment="1">
      <alignment horizontal="center"/>
    </xf>
    <xf numFmtId="0" fontId="7" fillId="24" borderId="77" xfId="0" applyFont="1" applyFill="1" applyBorder="1" applyAlignment="1">
      <alignment horizontal="center" vertical="center" wrapText="1"/>
    </xf>
    <xf numFmtId="0" fontId="7" fillId="24" borderId="50" xfId="0" applyFont="1" applyFill="1" applyBorder="1" applyAlignment="1">
      <alignment horizontal="center" vertical="center" wrapText="1"/>
    </xf>
    <xf numFmtId="49" fontId="7" fillId="25" borderId="21" xfId="0" applyNumberFormat="1" applyFont="1" applyFill="1" applyBorder="1" applyAlignment="1">
      <alignment horizontal="center" wrapText="1"/>
    </xf>
    <xf numFmtId="14" fontId="9" fillId="0" borderId="21" xfId="0" applyNumberFormat="1" applyFont="1" applyBorder="1" applyAlignment="1">
      <alignment horizontal="center"/>
    </xf>
    <xf numFmtId="0" fontId="2" fillId="0" borderId="29" xfId="0" applyFont="1" applyBorder="1" applyAlignment="1">
      <alignment horizontal="center" vertical="center"/>
    </xf>
    <xf numFmtId="14" fontId="2" fillId="27" borderId="35" xfId="0" applyNumberFormat="1" applyFont="1" applyFill="1" applyBorder="1" applyAlignment="1">
      <alignment horizontal="center"/>
    </xf>
    <xf numFmtId="14" fontId="2" fillId="27" borderId="48" xfId="0" applyNumberFormat="1" applyFont="1" applyFill="1" applyBorder="1" applyAlignment="1">
      <alignment horizontal="center"/>
    </xf>
    <xf numFmtId="14" fontId="2" fillId="27" borderId="94" xfId="0" applyNumberFormat="1" applyFont="1" applyFill="1" applyBorder="1" applyAlignment="1">
      <alignment horizontal="center"/>
    </xf>
    <xf numFmtId="0" fontId="10" fillId="0" borderId="39" xfId="22" applyBorder="1" applyAlignment="1" applyProtection="1">
      <alignment horizontal="center" wrapText="1"/>
    </xf>
    <xf numFmtId="0" fontId="0" fillId="0" borderId="0" xfId="0" applyAlignment="1">
      <alignment horizontal="center" vertical="center" wrapText="1"/>
    </xf>
    <xf numFmtId="165" fontId="9" fillId="25" borderId="36" xfId="0" applyNumberFormat="1" applyFont="1" applyFill="1" applyBorder="1" applyAlignment="1">
      <alignment horizontal="center"/>
    </xf>
    <xf numFmtId="165" fontId="9" fillId="25" borderId="65" xfId="0" applyNumberFormat="1" applyFont="1" applyFill="1" applyBorder="1" applyAlignment="1">
      <alignment horizontal="center"/>
    </xf>
    <xf numFmtId="0" fontId="0" fillId="25" borderId="21" xfId="0" applyFill="1" applyBorder="1" applyAlignment="1">
      <alignment horizontal="center" vertical="center" wrapText="1"/>
    </xf>
    <xf numFmtId="0" fontId="2" fillId="26" borderId="31" xfId="0" applyFont="1" applyFill="1" applyBorder="1" applyAlignment="1">
      <alignment horizontal="center"/>
    </xf>
    <xf numFmtId="0" fontId="56" fillId="0" borderId="0" xfId="34"/>
    <xf numFmtId="0" fontId="56" fillId="0" borderId="0" xfId="34" applyAlignment="1">
      <alignment horizontal="right"/>
    </xf>
    <xf numFmtId="14" fontId="56" fillId="31" borderId="21" xfId="34" applyNumberFormat="1" applyFill="1" applyBorder="1"/>
    <xf numFmtId="14" fontId="56" fillId="0" borderId="0" xfId="34" applyNumberFormat="1"/>
    <xf numFmtId="0" fontId="62" fillId="0" borderId="0" xfId="34" applyFont="1" applyAlignment="1">
      <alignment horizontal="left"/>
    </xf>
    <xf numFmtId="0" fontId="56" fillId="0" borderId="21" xfId="34" applyBorder="1"/>
    <xf numFmtId="0" fontId="56" fillId="0" borderId="21" xfId="34" applyBorder="1" applyAlignment="1">
      <alignment horizontal="center"/>
    </xf>
    <xf numFmtId="0" fontId="56" fillId="27" borderId="21" xfId="34" applyFill="1" applyBorder="1"/>
    <xf numFmtId="0" fontId="56" fillId="27" borderId="21" xfId="34" applyFill="1" applyBorder="1" applyAlignment="1">
      <alignment horizontal="center"/>
    </xf>
    <xf numFmtId="9" fontId="56" fillId="27" borderId="21" xfId="34" applyNumberFormat="1" applyFill="1" applyBorder="1" applyAlignment="1">
      <alignment horizontal="center"/>
    </xf>
    <xf numFmtId="0" fontId="56" fillId="32" borderId="21" xfId="34" applyFill="1" applyBorder="1"/>
    <xf numFmtId="0" fontId="56" fillId="32" borderId="21" xfId="34" applyFill="1" applyBorder="1" applyAlignment="1">
      <alignment horizontal="center"/>
    </xf>
    <xf numFmtId="9" fontId="56" fillId="32" borderId="21" xfId="34" applyNumberFormat="1" applyFill="1" applyBorder="1" applyAlignment="1">
      <alignment horizontal="center"/>
    </xf>
    <xf numFmtId="0" fontId="56" fillId="31" borderId="21" xfId="34" applyFill="1" applyBorder="1"/>
    <xf numFmtId="0" fontId="56" fillId="31" borderId="21" xfId="34" applyFill="1" applyBorder="1" applyAlignment="1">
      <alignment horizontal="center"/>
    </xf>
    <xf numFmtId="9" fontId="56" fillId="31" borderId="21" xfId="34" applyNumberFormat="1" applyFill="1" applyBorder="1" applyAlignment="1">
      <alignment horizontal="center"/>
    </xf>
    <xf numFmtId="0" fontId="56" fillId="33" borderId="21" xfId="34" applyFill="1" applyBorder="1"/>
    <xf numFmtId="0" fontId="56" fillId="33" borderId="21" xfId="34" applyFill="1" applyBorder="1" applyAlignment="1">
      <alignment horizontal="center"/>
    </xf>
    <xf numFmtId="9" fontId="56" fillId="33" borderId="21" xfId="34" applyNumberFormat="1" applyFill="1" applyBorder="1" applyAlignment="1">
      <alignment horizontal="center"/>
    </xf>
    <xf numFmtId="0" fontId="56" fillId="34" borderId="21" xfId="34" applyFill="1" applyBorder="1"/>
    <xf numFmtId="0" fontId="56" fillId="34" borderId="21" xfId="34" applyFill="1" applyBorder="1" applyAlignment="1">
      <alignment horizontal="center"/>
    </xf>
    <xf numFmtId="9" fontId="56" fillId="34" borderId="21" xfId="34" applyNumberFormat="1" applyFill="1" applyBorder="1" applyAlignment="1">
      <alignment horizontal="center"/>
    </xf>
    <xf numFmtId="0" fontId="56" fillId="35" borderId="21" xfId="34" applyFill="1" applyBorder="1"/>
    <xf numFmtId="0" fontId="56" fillId="35" borderId="21" xfId="34" applyFill="1" applyBorder="1" applyAlignment="1">
      <alignment horizontal="center"/>
    </xf>
    <xf numFmtId="9" fontId="56" fillId="35" borderId="21" xfId="34" applyNumberFormat="1" applyFill="1" applyBorder="1" applyAlignment="1">
      <alignment horizontal="center"/>
    </xf>
    <xf numFmtId="0" fontId="56" fillId="36" borderId="21" xfId="34" applyFill="1" applyBorder="1"/>
    <xf numFmtId="0" fontId="56" fillId="36" borderId="21" xfId="34" applyFill="1" applyBorder="1" applyAlignment="1">
      <alignment horizontal="center"/>
    </xf>
    <xf numFmtId="9" fontId="56" fillId="36" borderId="21" xfId="34" applyNumberFormat="1" applyFill="1" applyBorder="1" applyAlignment="1">
      <alignment horizontal="center"/>
    </xf>
    <xf numFmtId="0" fontId="56" fillId="37" borderId="21" xfId="34" applyFill="1" applyBorder="1"/>
    <xf numFmtId="0" fontId="56" fillId="37" borderId="21" xfId="34" applyFill="1" applyBorder="1" applyAlignment="1">
      <alignment horizontal="center"/>
    </xf>
    <xf numFmtId="9" fontId="56" fillId="37" borderId="21" xfId="34" applyNumberFormat="1" applyFill="1" applyBorder="1" applyAlignment="1">
      <alignment horizontal="center"/>
    </xf>
    <xf numFmtId="0" fontId="56" fillId="31" borderId="21" xfId="34" applyFill="1" applyBorder="1" applyAlignment="1">
      <alignment horizontal="left"/>
    </xf>
    <xf numFmtId="0" fontId="56" fillId="31" borderId="21" xfId="34" applyFill="1" applyBorder="1" applyAlignment="1">
      <alignment horizontal="right"/>
    </xf>
    <xf numFmtId="1" fontId="56" fillId="0" borderId="0" xfId="34" applyNumberFormat="1"/>
    <xf numFmtId="1" fontId="50" fillId="0" borderId="0" xfId="34" applyNumberFormat="1" applyFont="1"/>
    <xf numFmtId="0" fontId="56" fillId="0" borderId="0" xfId="34" quotePrefix="1"/>
    <xf numFmtId="14" fontId="10" fillId="0" borderId="21" xfId="22" quotePrefix="1" applyNumberFormat="1" applyFill="1" applyBorder="1" applyAlignment="1" applyProtection="1">
      <alignment horizontal="center"/>
    </xf>
    <xf numFmtId="0" fontId="29" fillId="0" borderId="21" xfId="0" applyFont="1" applyBorder="1" applyAlignment="1">
      <alignment horizontal="center" vertical="center"/>
    </xf>
    <xf numFmtId="14" fontId="29" fillId="0" borderId="21" xfId="0" applyNumberFormat="1" applyFont="1" applyBorder="1" applyAlignment="1">
      <alignment horizontal="center" vertical="center"/>
    </xf>
    <xf numFmtId="0" fontId="58" fillId="0" borderId="21" xfId="22" applyFont="1" applyBorder="1" applyAlignment="1" applyProtection="1">
      <alignment horizontal="center" vertical="center"/>
    </xf>
    <xf numFmtId="0" fontId="29" fillId="0" borderId="21" xfId="0" applyFont="1" applyBorder="1"/>
    <xf numFmtId="0" fontId="58" fillId="0" borderId="21" xfId="22" applyFont="1" applyBorder="1" applyAlignment="1" applyProtection="1">
      <alignment horizontal="center"/>
    </xf>
    <xf numFmtId="14" fontId="58" fillId="0" borderId="21" xfId="22" applyNumberFormat="1" applyFont="1" applyBorder="1" applyAlignment="1" applyProtection="1">
      <alignment horizontal="center"/>
    </xf>
    <xf numFmtId="0" fontId="29" fillId="0" borderId="21" xfId="0" applyFont="1" applyBorder="1" applyAlignment="1">
      <alignment vertical="center" wrapText="1"/>
    </xf>
    <xf numFmtId="0" fontId="29" fillId="0" borderId="21" xfId="0" applyFont="1" applyBorder="1" applyAlignment="1">
      <alignment horizontal="center" wrapText="1"/>
    </xf>
    <xf numFmtId="0" fontId="60" fillId="25" borderId="21" xfId="0" applyFont="1" applyFill="1" applyBorder="1" applyAlignment="1">
      <alignment horizontal="center" vertical="center"/>
    </xf>
    <xf numFmtId="0" fontId="50" fillId="25" borderId="21" xfId="0" applyFont="1" applyFill="1" applyBorder="1" applyAlignment="1">
      <alignment horizontal="center" vertical="center" wrapText="1"/>
    </xf>
    <xf numFmtId="0" fontId="65" fillId="0" borderId="21" xfId="0" applyFont="1" applyBorder="1" applyAlignment="1">
      <alignment wrapText="1"/>
    </xf>
    <xf numFmtId="14" fontId="50" fillId="25" borderId="21" xfId="0" applyNumberFormat="1" applyFont="1" applyFill="1" applyBorder="1" applyAlignment="1">
      <alignment horizontal="center" vertical="center"/>
    </xf>
    <xf numFmtId="0" fontId="0" fillId="0" borderId="21" xfId="0" quotePrefix="1" applyBorder="1" applyAlignment="1">
      <alignment horizontal="center"/>
    </xf>
    <xf numFmtId="0" fontId="10" fillId="25" borderId="21" xfId="22" applyFill="1" applyBorder="1" applyAlignment="1" applyProtection="1">
      <alignment horizontal="center" vertical="center" wrapText="1"/>
    </xf>
    <xf numFmtId="0" fontId="2" fillId="0" borderId="73" xfId="0" applyFont="1" applyBorder="1" applyAlignment="1">
      <alignment horizontal="center"/>
    </xf>
    <xf numFmtId="0" fontId="10" fillId="0" borderId="71" xfId="22" applyBorder="1" applyAlignment="1" applyProtection="1">
      <alignment horizontal="center"/>
    </xf>
    <xf numFmtId="0" fontId="2" fillId="0" borderId="71" xfId="0" applyFont="1" applyBorder="1" applyAlignment="1">
      <alignment horizontal="center"/>
    </xf>
    <xf numFmtId="0" fontId="2" fillId="0" borderId="72" xfId="0" applyFont="1" applyBorder="1" applyAlignment="1">
      <alignment horizontal="center"/>
    </xf>
    <xf numFmtId="0" fontId="2" fillId="0" borderId="84" xfId="0" applyFont="1" applyBorder="1" applyAlignment="1">
      <alignment horizontal="center"/>
    </xf>
    <xf numFmtId="14" fontId="2" fillId="27" borderId="41" xfId="0" applyNumberFormat="1" applyFont="1" applyFill="1" applyBorder="1" applyAlignment="1">
      <alignment horizontal="center"/>
    </xf>
    <xf numFmtId="0" fontId="2" fillId="0" borderId="90" xfId="0" applyFont="1" applyBorder="1" applyAlignment="1">
      <alignment horizontal="center"/>
    </xf>
    <xf numFmtId="0" fontId="2" fillId="0" borderId="91" xfId="0" applyFont="1" applyBorder="1" applyAlignment="1">
      <alignment horizontal="center"/>
    </xf>
    <xf numFmtId="0" fontId="2" fillId="0" borderId="94" xfId="0" applyFont="1" applyBorder="1" applyAlignment="1">
      <alignment horizontal="center"/>
    </xf>
    <xf numFmtId="0" fontId="2" fillId="0" borderId="96" xfId="0" applyFont="1" applyBorder="1" applyAlignment="1">
      <alignment horizontal="center"/>
    </xf>
    <xf numFmtId="0" fontId="2" fillId="0" borderId="97" xfId="0" applyFont="1" applyBorder="1" applyAlignment="1">
      <alignment horizontal="center"/>
    </xf>
    <xf numFmtId="0" fontId="2" fillId="0" borderId="98" xfId="0" applyFont="1" applyBorder="1" applyAlignment="1">
      <alignment horizontal="center"/>
    </xf>
    <xf numFmtId="0" fontId="2" fillId="0" borderId="99" xfId="0" applyFont="1" applyBorder="1" applyAlignment="1">
      <alignment horizontal="center"/>
    </xf>
    <xf numFmtId="0" fontId="2" fillId="0" borderId="100" xfId="0" applyFont="1" applyBorder="1" applyAlignment="1">
      <alignment horizontal="center"/>
    </xf>
    <xf numFmtId="0" fontId="2" fillId="0" borderId="101" xfId="0" applyFont="1" applyBorder="1" applyAlignment="1">
      <alignment horizontal="center"/>
    </xf>
    <xf numFmtId="0" fontId="10" fillId="0" borderId="99" xfId="22" applyBorder="1" applyAlignment="1" applyProtection="1">
      <alignment horizontal="center"/>
    </xf>
    <xf numFmtId="14" fontId="2" fillId="0" borderId="102" xfId="0" applyNumberFormat="1" applyFont="1" applyBorder="1" applyAlignment="1">
      <alignment horizontal="center"/>
    </xf>
    <xf numFmtId="0" fontId="10" fillId="0" borderId="100" xfId="22" applyBorder="1" applyAlignment="1" applyProtection="1">
      <alignment horizontal="center"/>
    </xf>
    <xf numFmtId="0" fontId="10" fillId="0" borderId="101" xfId="22" applyBorder="1" applyAlignment="1" applyProtection="1">
      <alignment horizontal="center"/>
    </xf>
    <xf numFmtId="166" fontId="9" fillId="0" borderId="21" xfId="0" applyNumberFormat="1" applyFont="1" applyBorder="1" applyAlignment="1">
      <alignment horizontal="center"/>
    </xf>
    <xf numFmtId="165" fontId="9" fillId="28" borderId="36" xfId="0" applyNumberFormat="1" applyFont="1" applyFill="1" applyBorder="1" applyAlignment="1">
      <alignment horizontal="center"/>
    </xf>
    <xf numFmtId="165" fontId="9" fillId="28" borderId="65" xfId="0" applyNumberFormat="1" applyFont="1" applyFill="1" applyBorder="1" applyAlignment="1">
      <alignment horizontal="center"/>
    </xf>
    <xf numFmtId="0" fontId="0" fillId="0" borderId="29" xfId="0" applyBorder="1"/>
    <xf numFmtId="0" fontId="2" fillId="0" borderId="52" xfId="0" applyFont="1" applyBorder="1" applyAlignment="1">
      <alignment horizontal="center"/>
    </xf>
    <xf numFmtId="0" fontId="10" fillId="0" borderId="46" xfId="22" applyBorder="1" applyAlignment="1" applyProtection="1">
      <alignment horizontal="center"/>
    </xf>
    <xf numFmtId="14" fontId="2" fillId="0" borderId="73" xfId="0" applyNumberFormat="1" applyFont="1" applyBorder="1" applyAlignment="1">
      <alignment horizontal="center" vertical="center" wrapText="1"/>
    </xf>
    <xf numFmtId="0" fontId="10" fillId="0" borderId="71" xfId="22" applyFill="1" applyBorder="1" applyAlignment="1" applyProtection="1">
      <alignment horizontal="center" vertical="center" wrapText="1"/>
    </xf>
    <xf numFmtId="0" fontId="18" fillId="27" borderId="0" xfId="0" applyFont="1" applyFill="1"/>
    <xf numFmtId="0" fontId="0" fillId="27" borderId="0" xfId="0" applyFill="1"/>
    <xf numFmtId="14" fontId="10" fillId="0" borderId="21" xfId="22" applyNumberFormat="1" applyFill="1" applyBorder="1" applyAlignment="1" applyProtection="1">
      <alignment horizontal="center"/>
    </xf>
    <xf numFmtId="0" fontId="10" fillId="0" borderId="45" xfId="22" applyFill="1" applyBorder="1" applyAlignment="1" applyProtection="1">
      <alignment horizontal="center"/>
    </xf>
    <xf numFmtId="0" fontId="10" fillId="0" borderId="60" xfId="22" applyBorder="1" applyAlignment="1" applyProtection="1">
      <alignment horizontal="center"/>
    </xf>
    <xf numFmtId="14" fontId="0" fillId="0" borderId="38" xfId="0" applyNumberFormat="1" applyBorder="1" applyAlignment="1">
      <alignment horizontal="center"/>
    </xf>
    <xf numFmtId="0" fontId="9" fillId="0" borderId="31" xfId="0" applyFont="1" applyBorder="1" applyAlignment="1">
      <alignment horizontal="center"/>
    </xf>
    <xf numFmtId="3" fontId="9" fillId="34" borderId="19" xfId="0" applyNumberFormat="1" applyFont="1" applyFill="1" applyBorder="1" applyAlignment="1">
      <alignment horizontal="center" vertical="center" wrapText="1"/>
    </xf>
    <xf numFmtId="3" fontId="9" fillId="34" borderId="59" xfId="0" applyNumberFormat="1" applyFont="1" applyFill="1" applyBorder="1" applyAlignment="1">
      <alignment horizontal="center" vertical="center" wrapText="1"/>
    </xf>
    <xf numFmtId="3" fontId="9" fillId="34" borderId="76" xfId="0" applyNumberFormat="1" applyFont="1" applyFill="1" applyBorder="1" applyAlignment="1">
      <alignment horizontal="center" vertical="center" wrapText="1"/>
    </xf>
    <xf numFmtId="3" fontId="9" fillId="34" borderId="77" xfId="0" applyNumberFormat="1" applyFont="1" applyFill="1" applyBorder="1" applyAlignment="1">
      <alignment horizontal="center" vertical="center" wrapText="1"/>
    </xf>
    <xf numFmtId="3" fontId="9" fillId="34" borderId="49" xfId="0" applyNumberFormat="1" applyFont="1" applyFill="1" applyBorder="1" applyAlignment="1">
      <alignment horizontal="center" vertical="center" wrapText="1"/>
    </xf>
    <xf numFmtId="3" fontId="9" fillId="38" borderId="58" xfId="0" applyNumberFormat="1" applyFont="1" applyFill="1" applyBorder="1" applyAlignment="1">
      <alignment horizontal="center" vertical="center" wrapText="1"/>
    </xf>
    <xf numFmtId="3" fontId="9" fillId="38" borderId="78" xfId="0" applyNumberFormat="1" applyFont="1" applyFill="1" applyBorder="1" applyAlignment="1">
      <alignment horizontal="center" vertical="center" wrapText="1"/>
    </xf>
    <xf numFmtId="3" fontId="9" fillId="38" borderId="76" xfId="0" applyNumberFormat="1" applyFont="1" applyFill="1" applyBorder="1" applyAlignment="1">
      <alignment horizontal="center" vertical="center" wrapText="1"/>
    </xf>
    <xf numFmtId="3" fontId="9" fillId="38" borderId="77" xfId="0" applyNumberFormat="1" applyFont="1" applyFill="1" applyBorder="1" applyAlignment="1">
      <alignment horizontal="center" vertical="center" wrapText="1"/>
    </xf>
    <xf numFmtId="3" fontId="9" fillId="38" borderId="59" xfId="0" applyNumberFormat="1" applyFont="1" applyFill="1" applyBorder="1" applyAlignment="1">
      <alignment horizontal="center" vertical="center" wrapText="1"/>
    </xf>
    <xf numFmtId="3" fontId="9" fillId="38" borderId="49" xfId="0" applyNumberFormat="1" applyFont="1" applyFill="1" applyBorder="1" applyAlignment="1">
      <alignment horizontal="center" vertical="center" wrapText="1"/>
    </xf>
    <xf numFmtId="0" fontId="7" fillId="39" borderId="50" xfId="0" applyFont="1" applyFill="1" applyBorder="1" applyAlignment="1">
      <alignment horizontal="center" vertical="center" wrapText="1"/>
    </xf>
    <xf numFmtId="0" fontId="7" fillId="40" borderId="104" xfId="0" applyFont="1" applyFill="1" applyBorder="1" applyAlignment="1">
      <alignment horizontal="center" vertical="center" wrapText="1"/>
    </xf>
    <xf numFmtId="0" fontId="9" fillId="30" borderId="21" xfId="0" applyFont="1" applyFill="1" applyBorder="1" applyAlignment="1">
      <alignment horizontal="center"/>
    </xf>
    <xf numFmtId="49" fontId="9" fillId="30" borderId="21" xfId="0" applyNumberFormat="1" applyFont="1" applyFill="1" applyBorder="1" applyAlignment="1">
      <alignment horizontal="center"/>
    </xf>
    <xf numFmtId="3" fontId="9" fillId="30" borderId="21" xfId="0" applyNumberFormat="1" applyFont="1" applyFill="1" applyBorder="1" applyAlignment="1">
      <alignment horizontal="center"/>
    </xf>
    <xf numFmtId="49" fontId="9" fillId="30" borderId="21" xfId="0" applyNumberFormat="1" applyFont="1" applyFill="1" applyBorder="1"/>
    <xf numFmtId="0" fontId="9" fillId="30" borderId="21" xfId="0" applyFont="1" applyFill="1" applyBorder="1"/>
    <xf numFmtId="14" fontId="9" fillId="30" borderId="21" xfId="0" applyNumberFormat="1" applyFont="1" applyFill="1" applyBorder="1"/>
    <xf numFmtId="0" fontId="7" fillId="34" borderId="61" xfId="0" applyFont="1" applyFill="1" applyBorder="1" applyAlignment="1">
      <alignment horizontal="center" vertical="center" wrapText="1"/>
    </xf>
    <xf numFmtId="3" fontId="9" fillId="34" borderId="65" xfId="0" applyNumberFormat="1" applyFont="1" applyFill="1" applyBorder="1" applyAlignment="1">
      <alignment horizontal="center" vertical="center" wrapText="1"/>
    </xf>
    <xf numFmtId="3" fontId="9" fillId="34" borderId="26" xfId="0" applyNumberFormat="1" applyFont="1" applyFill="1" applyBorder="1" applyAlignment="1">
      <alignment horizontal="center"/>
    </xf>
    <xf numFmtId="165" fontId="9" fillId="34" borderId="21" xfId="0" applyNumberFormat="1" applyFont="1" applyFill="1" applyBorder="1" applyAlignment="1">
      <alignment horizontal="center"/>
    </xf>
    <xf numFmtId="165" fontId="9" fillId="34" borderId="36" xfId="0" applyNumberFormat="1" applyFont="1" applyFill="1" applyBorder="1" applyAlignment="1">
      <alignment horizontal="center"/>
    </xf>
    <xf numFmtId="165" fontId="9" fillId="34" borderId="65" xfId="0" applyNumberFormat="1" applyFont="1" applyFill="1" applyBorder="1" applyAlignment="1">
      <alignment horizontal="center"/>
    </xf>
    <xf numFmtId="165" fontId="9" fillId="34" borderId="61" xfId="0" applyNumberFormat="1" applyFont="1" applyFill="1" applyBorder="1" applyAlignment="1">
      <alignment horizontal="center"/>
    </xf>
    <xf numFmtId="0" fontId="50" fillId="0" borderId="21" xfId="0" applyFont="1" applyBorder="1" applyAlignment="1">
      <alignment vertical="center" wrapText="1"/>
    </xf>
    <xf numFmtId="0" fontId="9" fillId="0" borderId="21" xfId="0" applyFont="1" applyBorder="1" applyAlignment="1">
      <alignment vertical="center"/>
    </xf>
    <xf numFmtId="14" fontId="10" fillId="0" borderId="21" xfId="22" applyNumberFormat="1" applyBorder="1" applyAlignment="1" applyProtection="1">
      <alignment horizontal="center" vertical="center"/>
    </xf>
    <xf numFmtId="14" fontId="0" fillId="0" borderId="21" xfId="0" applyNumberFormat="1" applyBorder="1" applyAlignment="1">
      <alignment horizontal="center" vertical="center"/>
    </xf>
    <xf numFmtId="0" fontId="10" fillId="0" borderId="21" xfId="22" applyBorder="1" applyAlignment="1" applyProtection="1"/>
    <xf numFmtId="3" fontId="9" fillId="28" borderId="105" xfId="0" applyNumberFormat="1" applyFont="1" applyFill="1" applyBorder="1" applyAlignment="1">
      <alignment horizontal="center" vertical="center" wrapText="1"/>
    </xf>
    <xf numFmtId="0" fontId="9" fillId="25" borderId="81" xfId="0" applyFont="1" applyFill="1" applyBorder="1" applyAlignment="1">
      <alignment horizontal="center" vertical="center" wrapText="1"/>
    </xf>
    <xf numFmtId="3" fontId="9" fillId="25" borderId="81" xfId="0" applyNumberFormat="1" applyFont="1" applyFill="1" applyBorder="1" applyAlignment="1">
      <alignment horizontal="center" vertical="center" wrapText="1"/>
    </xf>
    <xf numFmtId="3" fontId="9" fillId="34" borderId="81" xfId="0" applyNumberFormat="1" applyFont="1" applyFill="1" applyBorder="1" applyAlignment="1">
      <alignment horizontal="center" vertical="center" wrapText="1"/>
    </xf>
    <xf numFmtId="0" fontId="60" fillId="26" borderId="21" xfId="0" applyFont="1" applyFill="1" applyBorder="1" applyAlignment="1">
      <alignment horizontal="center" vertical="center" wrapText="1"/>
    </xf>
    <xf numFmtId="0" fontId="7" fillId="25" borderId="21" xfId="0" applyFont="1" applyFill="1" applyBorder="1" applyAlignment="1">
      <alignment horizontal="center" vertical="center"/>
    </xf>
    <xf numFmtId="49" fontId="7" fillId="25" borderId="21" xfId="0" applyNumberFormat="1" applyFont="1" applyFill="1" applyBorder="1" applyAlignment="1">
      <alignment horizontal="center" vertical="center"/>
    </xf>
    <xf numFmtId="3" fontId="7" fillId="25" borderId="21" xfId="0" applyNumberFormat="1" applyFont="1" applyFill="1" applyBorder="1" applyAlignment="1">
      <alignment horizontal="center" vertical="center" wrapText="1"/>
    </xf>
    <xf numFmtId="0" fontId="7" fillId="25" borderId="21" xfId="0" applyFont="1" applyFill="1" applyBorder="1" applyAlignment="1">
      <alignment vertical="center"/>
    </xf>
    <xf numFmtId="0" fontId="9" fillId="0" borderId="0" xfId="0" applyFont="1" applyAlignment="1">
      <alignment vertical="center"/>
    </xf>
    <xf numFmtId="49" fontId="4" fillId="25" borderId="104" xfId="0" applyNumberFormat="1" applyFont="1" applyFill="1" applyBorder="1" applyAlignment="1">
      <alignment horizontal="center" vertical="center" wrapText="1"/>
    </xf>
    <xf numFmtId="49" fontId="4" fillId="26" borderId="104" xfId="0" applyNumberFormat="1" applyFont="1" applyFill="1" applyBorder="1" applyAlignment="1">
      <alignment horizontal="center" vertical="center" wrapText="1"/>
    </xf>
    <xf numFmtId="0" fontId="9" fillId="0" borderId="0" xfId="0" applyFont="1" applyAlignment="1">
      <alignment horizontal="center" vertical="center" wrapText="1"/>
    </xf>
    <xf numFmtId="3" fontId="9" fillId="0" borderId="0" xfId="0" applyNumberFormat="1" applyFont="1" applyAlignment="1">
      <alignment horizontal="center" vertical="center" wrapText="1"/>
    </xf>
    <xf numFmtId="0" fontId="0" fillId="27" borderId="104" xfId="0" applyFill="1" applyBorder="1"/>
    <xf numFmtId="3" fontId="9" fillId="27" borderId="59" xfId="0" applyNumberFormat="1" applyFont="1" applyFill="1" applyBorder="1" applyAlignment="1">
      <alignment horizontal="center" vertical="center" wrapText="1"/>
    </xf>
    <xf numFmtId="3" fontId="9" fillId="27" borderId="58" xfId="0" applyNumberFormat="1" applyFont="1" applyFill="1" applyBorder="1" applyAlignment="1">
      <alignment horizontal="center" vertical="center" wrapText="1"/>
    </xf>
    <xf numFmtId="3" fontId="9" fillId="27" borderId="49" xfId="0" applyNumberFormat="1" applyFont="1" applyFill="1" applyBorder="1" applyAlignment="1">
      <alignment horizontal="center" vertical="center" wrapText="1"/>
    </xf>
    <xf numFmtId="3" fontId="9" fillId="27" borderId="105" xfId="0" applyNumberFormat="1" applyFont="1" applyFill="1" applyBorder="1" applyAlignment="1">
      <alignment horizontal="center" vertical="center" wrapText="1"/>
    </xf>
    <xf numFmtId="3" fontId="9" fillId="27" borderId="19" xfId="0" applyNumberFormat="1" applyFont="1" applyFill="1" applyBorder="1" applyAlignment="1">
      <alignment horizontal="center" vertical="center" wrapText="1"/>
    </xf>
    <xf numFmtId="3" fontId="9" fillId="27" borderId="108" xfId="0" applyNumberFormat="1" applyFont="1" applyFill="1" applyBorder="1" applyAlignment="1">
      <alignment horizontal="center" vertical="center" wrapText="1"/>
    </xf>
    <xf numFmtId="0" fontId="10" fillId="28" borderId="104" xfId="22" applyFill="1" applyBorder="1" applyAlignment="1" applyProtection="1">
      <alignment horizontal="center" vertical="center" wrapText="1"/>
    </xf>
    <xf numFmtId="0" fontId="9" fillId="30" borderId="0" xfId="0" applyFont="1" applyFill="1" applyAlignment="1">
      <alignment horizontal="center"/>
    </xf>
    <xf numFmtId="49" fontId="9" fillId="30" borderId="0" xfId="0" applyNumberFormat="1" applyFont="1" applyFill="1" applyAlignment="1">
      <alignment horizontal="center"/>
    </xf>
    <xf numFmtId="3" fontId="9" fillId="30" borderId="0" xfId="0" applyNumberFormat="1" applyFont="1" applyFill="1" applyAlignment="1">
      <alignment horizontal="center"/>
    </xf>
    <xf numFmtId="49" fontId="9" fillId="30" borderId="0" xfId="0" applyNumberFormat="1" applyFont="1" applyFill="1"/>
    <xf numFmtId="0" fontId="9" fillId="30" borderId="0" xfId="0" applyFont="1" applyFill="1"/>
    <xf numFmtId="0" fontId="9" fillId="30" borderId="60" xfId="0" applyFont="1" applyFill="1" applyBorder="1"/>
    <xf numFmtId="0" fontId="9" fillId="30" borderId="67" xfId="0" applyFont="1" applyFill="1" applyBorder="1"/>
    <xf numFmtId="3" fontId="9" fillId="25" borderId="105" xfId="0" applyNumberFormat="1" applyFont="1" applyFill="1" applyBorder="1" applyAlignment="1">
      <alignment horizontal="center" vertical="center" wrapText="1"/>
    </xf>
    <xf numFmtId="3" fontId="0" fillId="28" borderId="77" xfId="0" applyNumberFormat="1" applyFill="1" applyBorder="1" applyAlignment="1">
      <alignment horizontal="center" vertical="center" wrapText="1"/>
    </xf>
    <xf numFmtId="3" fontId="74" fillId="25" borderId="77" xfId="0" applyNumberFormat="1" applyFont="1" applyFill="1" applyBorder="1" applyAlignment="1">
      <alignment horizontal="center" vertical="center" wrapText="1"/>
    </xf>
    <xf numFmtId="3" fontId="0" fillId="25" borderId="77" xfId="0" applyNumberFormat="1" applyFill="1" applyBorder="1" applyAlignment="1">
      <alignment horizontal="center" vertical="center" wrapText="1"/>
    </xf>
    <xf numFmtId="2" fontId="76" fillId="0" borderId="104" xfId="0" applyNumberFormat="1" applyFont="1" applyBorder="1" applyAlignment="1">
      <alignment horizontal="center"/>
    </xf>
    <xf numFmtId="165" fontId="76" fillId="0" borderId="104" xfId="0" applyNumberFormat="1" applyFont="1" applyBorder="1" applyAlignment="1">
      <alignment horizontal="center"/>
    </xf>
    <xf numFmtId="3" fontId="9" fillId="0" borderId="29" xfId="0" applyNumberFormat="1" applyFont="1" applyBorder="1" applyAlignment="1">
      <alignment horizontal="center"/>
    </xf>
    <xf numFmtId="0" fontId="7" fillId="25" borderId="31" xfId="0" applyFont="1" applyFill="1" applyBorder="1" applyAlignment="1">
      <alignment horizontal="center" vertical="center" wrapText="1"/>
    </xf>
    <xf numFmtId="0" fontId="10" fillId="26" borderId="109" xfId="22" applyFill="1" applyBorder="1" applyAlignment="1" applyProtection="1">
      <alignment horizontal="center" vertical="center"/>
    </xf>
    <xf numFmtId="0" fontId="10" fillId="0" borderId="85" xfId="22" applyFill="1" applyBorder="1" applyAlignment="1" applyProtection="1">
      <alignment horizontal="center"/>
    </xf>
    <xf numFmtId="0" fontId="2" fillId="0" borderId="102" xfId="0" applyFont="1" applyBorder="1" applyAlignment="1">
      <alignment horizontal="center"/>
    </xf>
    <xf numFmtId="0" fontId="10" fillId="0" borderId="37" xfId="22" applyFill="1" applyBorder="1" applyAlignment="1" applyProtection="1">
      <alignment horizontal="center"/>
    </xf>
    <xf numFmtId="0" fontId="2" fillId="0" borderId="21" xfId="0" applyFont="1" applyBorder="1" applyAlignment="1">
      <alignment wrapText="1"/>
    </xf>
    <xf numFmtId="0" fontId="3" fillId="27" borderId="21" xfId="0" applyFont="1" applyFill="1" applyBorder="1" applyAlignment="1">
      <alignment horizontal="center" vertical="center" wrapText="1"/>
    </xf>
    <xf numFmtId="0" fontId="7" fillId="0" borderId="0" xfId="35" applyFont="1" applyAlignment="1">
      <alignment horizontal="center" vertical="center"/>
    </xf>
    <xf numFmtId="0" fontId="9" fillId="0" borderId="0" xfId="35" applyFont="1" applyAlignment="1">
      <alignment horizontal="center" vertical="center"/>
    </xf>
    <xf numFmtId="0" fontId="67" fillId="0" borderId="0" xfId="35" applyFont="1" applyAlignment="1">
      <alignment horizontal="center" vertical="center"/>
    </xf>
    <xf numFmtId="0" fontId="78" fillId="0" borderId="21" xfId="0" applyFont="1" applyBorder="1" applyAlignment="1">
      <alignment horizontal="center" vertical="center" wrapText="1"/>
    </xf>
    <xf numFmtId="0" fontId="0" fillId="26" borderId="21" xfId="0" applyFill="1" applyBorder="1" applyAlignment="1">
      <alignment horizontal="center" vertical="center" wrapText="1"/>
    </xf>
    <xf numFmtId="0" fontId="56" fillId="0" borderId="21" xfId="34" applyBorder="1" applyAlignment="1">
      <alignment horizontal="right"/>
    </xf>
    <xf numFmtId="0" fontId="2" fillId="0" borderId="35" xfId="0" applyFont="1" applyBorder="1" applyAlignment="1">
      <alignment horizontal="center" vertical="center"/>
    </xf>
    <xf numFmtId="0" fontId="3" fillId="25" borderId="21" xfId="0" applyFont="1" applyFill="1" applyBorder="1" applyAlignment="1">
      <alignment horizontal="center" vertical="center" wrapText="1"/>
    </xf>
    <xf numFmtId="0" fontId="2" fillId="25" borderId="21" xfId="0" applyFont="1" applyFill="1" applyBorder="1" applyAlignment="1">
      <alignment horizontal="center"/>
    </xf>
    <xf numFmtId="0" fontId="2" fillId="25" borderId="21" xfId="0" applyFont="1" applyFill="1" applyBorder="1" applyAlignment="1">
      <alignment horizontal="center" wrapText="1"/>
    </xf>
    <xf numFmtId="0" fontId="0" fillId="25" borderId="21" xfId="0" applyFill="1" applyBorder="1" applyAlignment="1">
      <alignment horizontal="center" wrapText="1"/>
    </xf>
    <xf numFmtId="14" fontId="2" fillId="26" borderId="21" xfId="0" applyNumberFormat="1" applyFont="1" applyFill="1" applyBorder="1" applyAlignment="1">
      <alignment horizontal="center"/>
    </xf>
    <xf numFmtId="0" fontId="2" fillId="26" borderId="21" xfId="0" quotePrefix="1" applyFont="1" applyFill="1" applyBorder="1" applyAlignment="1">
      <alignment horizontal="center"/>
    </xf>
    <xf numFmtId="0" fontId="0" fillId="26" borderId="21" xfId="0" applyFill="1" applyBorder="1"/>
    <xf numFmtId="14" fontId="2" fillId="28" borderId="21" xfId="0" applyNumberFormat="1" applyFont="1" applyFill="1" applyBorder="1" applyAlignment="1">
      <alignment horizontal="center"/>
    </xf>
    <xf numFmtId="0" fontId="2" fillId="28" borderId="21" xfId="0" quotePrefix="1" applyFont="1" applyFill="1" applyBorder="1" applyAlignment="1">
      <alignment horizontal="center"/>
    </xf>
    <xf numFmtId="0" fontId="0" fillId="28" borderId="0" xfId="0" applyFill="1"/>
    <xf numFmtId="0" fontId="0" fillId="28" borderId="21" xfId="0" applyFill="1" applyBorder="1"/>
    <xf numFmtId="0" fontId="0" fillId="28" borderId="21" xfId="0" applyFill="1" applyBorder="1" applyAlignment="1">
      <alignment horizontal="center"/>
    </xf>
    <xf numFmtId="0" fontId="59" fillId="28" borderId="21" xfId="0" applyFont="1" applyFill="1" applyBorder="1" applyAlignment="1">
      <alignment horizontal="center" wrapText="1"/>
    </xf>
    <xf numFmtId="14" fontId="10" fillId="26" borderId="21" xfId="22" applyNumberFormat="1" applyFill="1" applyBorder="1" applyAlignment="1" applyProtection="1">
      <alignment horizontal="center"/>
    </xf>
    <xf numFmtId="0" fontId="0" fillId="26" borderId="21" xfId="0" applyFill="1" applyBorder="1" applyAlignment="1">
      <alignment horizontal="center"/>
    </xf>
    <xf numFmtId="14" fontId="10" fillId="28" borderId="21" xfId="22" applyNumberFormat="1" applyFill="1" applyBorder="1" applyAlignment="1" applyProtection="1">
      <alignment horizontal="center"/>
    </xf>
    <xf numFmtId="14" fontId="2" fillId="28" borderId="21" xfId="0" quotePrefix="1" applyNumberFormat="1" applyFont="1" applyFill="1" applyBorder="1" applyAlignment="1">
      <alignment horizontal="center"/>
    </xf>
    <xf numFmtId="14" fontId="0" fillId="28" borderId="21" xfId="0" applyNumberFormat="1" applyFill="1" applyBorder="1" applyAlignment="1">
      <alignment horizontal="center"/>
    </xf>
    <xf numFmtId="14" fontId="10" fillId="26" borderId="21" xfId="22" quotePrefix="1" applyNumberFormat="1" applyFill="1" applyBorder="1" applyAlignment="1" applyProtection="1">
      <alignment horizontal="center"/>
    </xf>
    <xf numFmtId="14" fontId="2" fillId="26" borderId="21" xfId="0" quotePrefix="1" applyNumberFormat="1" applyFont="1" applyFill="1" applyBorder="1" applyAlignment="1">
      <alignment horizontal="center"/>
    </xf>
    <xf numFmtId="0" fontId="0" fillId="26" borderId="0" xfId="0" applyFill="1"/>
    <xf numFmtId="0" fontId="0" fillId="28" borderId="0" xfId="0" applyFill="1" applyAlignment="1">
      <alignment horizontal="center"/>
    </xf>
    <xf numFmtId="14" fontId="0" fillId="26" borderId="21" xfId="0" applyNumberFormat="1" applyFill="1" applyBorder="1" applyAlignment="1">
      <alignment horizontal="center"/>
    </xf>
    <xf numFmtId="0" fontId="29" fillId="0" borderId="34" xfId="0" applyFont="1" applyBorder="1" applyAlignment="1">
      <alignment horizontal="center"/>
    </xf>
    <xf numFmtId="0" fontId="0" fillId="0" borderId="21" xfId="0" applyBorder="1" applyAlignment="1">
      <alignment horizontal="left"/>
    </xf>
    <xf numFmtId="0" fontId="18" fillId="25" borderId="21" xfId="0" applyFont="1" applyFill="1" applyBorder="1"/>
    <xf numFmtId="0" fontId="0" fillId="25" borderId="21" xfId="0" applyFill="1" applyBorder="1"/>
    <xf numFmtId="0" fontId="50" fillId="25" borderId="21" xfId="0" applyFont="1" applyFill="1" applyBorder="1" applyAlignment="1">
      <alignment horizontal="left"/>
    </xf>
    <xf numFmtId="0" fontId="50" fillId="25" borderId="21" xfId="0" applyFont="1" applyFill="1" applyBorder="1" applyAlignment="1">
      <alignment horizontal="center"/>
    </xf>
    <xf numFmtId="14" fontId="2" fillId="41" borderId="34" xfId="0" applyNumberFormat="1" applyFont="1" applyFill="1" applyBorder="1" applyAlignment="1">
      <alignment horizontal="center"/>
    </xf>
    <xf numFmtId="0" fontId="10" fillId="0" borderId="85" xfId="22" applyFill="1" applyBorder="1" applyAlignment="1" applyProtection="1">
      <alignment horizontal="center" vertical="center"/>
    </xf>
    <xf numFmtId="14" fontId="2" fillId="41" borderId="41" xfId="0" applyNumberFormat="1" applyFont="1" applyFill="1" applyBorder="1" applyAlignment="1">
      <alignment horizontal="center"/>
    </xf>
    <xf numFmtId="14" fontId="56" fillId="0" borderId="21" xfId="22" applyNumberFormat="1" applyFont="1" applyFill="1" applyBorder="1" applyAlignment="1" applyProtection="1">
      <alignment horizontal="center" vertical="center"/>
    </xf>
    <xf numFmtId="0" fontId="56" fillId="26" borderId="0" xfId="0" applyFont="1" applyFill="1"/>
    <xf numFmtId="14" fontId="10" fillId="26" borderId="21" xfId="22" applyNumberFormat="1" applyFill="1" applyBorder="1" applyAlignment="1" applyProtection="1">
      <alignment horizontal="center" wrapText="1"/>
    </xf>
    <xf numFmtId="0" fontId="11" fillId="0" borderId="21" xfId="0" applyFont="1" applyBorder="1" applyAlignment="1">
      <alignment horizontal="center"/>
    </xf>
    <xf numFmtId="0" fontId="79" fillId="0" borderId="21" xfId="0" applyFont="1" applyBorder="1" applyAlignment="1">
      <alignment horizontal="center"/>
    </xf>
    <xf numFmtId="0" fontId="2" fillId="0" borderId="98" xfId="0" applyFont="1" applyBorder="1" applyAlignment="1">
      <alignment horizontal="center" vertical="center"/>
    </xf>
    <xf numFmtId="0" fontId="0" fillId="0" borderId="83" xfId="0" applyBorder="1" applyAlignment="1">
      <alignment horizontal="center" vertical="center"/>
    </xf>
    <xf numFmtId="2" fontId="11" fillId="0" borderId="36" xfId="0" applyNumberFormat="1" applyFont="1" applyBorder="1" applyAlignment="1">
      <alignment horizontal="center"/>
    </xf>
    <xf numFmtId="2" fontId="11" fillId="0" borderId="26" xfId="0" applyNumberFormat="1" applyFont="1" applyBorder="1" applyAlignment="1">
      <alignment horizontal="center"/>
    </xf>
    <xf numFmtId="14" fontId="11" fillId="0" borderId="21" xfId="0" applyNumberFormat="1" applyFont="1" applyBorder="1" applyAlignment="1">
      <alignment horizontal="center"/>
    </xf>
    <xf numFmtId="0" fontId="3" fillId="0" borderId="66" xfId="0" applyFont="1" applyBorder="1" applyAlignment="1">
      <alignment horizontal="center" vertical="center" wrapText="1"/>
    </xf>
    <xf numFmtId="0" fontId="3" fillId="0" borderId="110" xfId="0" applyFont="1" applyBorder="1" applyAlignment="1">
      <alignment horizontal="center" vertical="center" wrapText="1"/>
    </xf>
    <xf numFmtId="0" fontId="2" fillId="0" borderId="111" xfId="0" applyFont="1" applyBorder="1" applyAlignment="1">
      <alignment horizontal="center"/>
    </xf>
    <xf numFmtId="0" fontId="2" fillId="0" borderId="112" xfId="0" applyFont="1" applyBorder="1" applyAlignment="1">
      <alignment horizontal="center" wrapText="1"/>
    </xf>
    <xf numFmtId="0" fontId="11" fillId="0" borderId="96" xfId="0" applyFont="1" applyBorder="1" applyAlignment="1">
      <alignment horizontal="center" vertical="center"/>
    </xf>
    <xf numFmtId="0" fontId="10" fillId="0" borderId="21" xfId="22" applyFill="1" applyBorder="1" applyAlignment="1" applyProtection="1"/>
    <xf numFmtId="0" fontId="2" fillId="0" borderId="103" xfId="0" applyFont="1" applyBorder="1" applyAlignment="1">
      <alignment horizontal="center"/>
    </xf>
    <xf numFmtId="14" fontId="2" fillId="0" borderId="92" xfId="0" applyNumberFormat="1" applyFont="1" applyBorder="1" applyAlignment="1">
      <alignment horizontal="center"/>
    </xf>
    <xf numFmtId="14" fontId="10" fillId="26" borderId="0" xfId="22" applyNumberFormat="1" applyFill="1" applyAlignment="1" applyProtection="1">
      <alignment horizontal="center"/>
    </xf>
    <xf numFmtId="14" fontId="56" fillId="26" borderId="21" xfId="22" applyNumberFormat="1" applyFont="1" applyFill="1" applyBorder="1" applyAlignment="1" applyProtection="1">
      <alignment horizontal="center"/>
    </xf>
    <xf numFmtId="0" fontId="77" fillId="25" borderId="21" xfId="0" applyFont="1" applyFill="1" applyBorder="1" applyAlignment="1">
      <alignment horizontal="center" vertical="center" wrapText="1"/>
    </xf>
    <xf numFmtId="0" fontId="10" fillId="0" borderId="93" xfId="22" applyFill="1" applyBorder="1" applyAlignment="1" applyProtection="1">
      <alignment horizontal="center"/>
    </xf>
    <xf numFmtId="14" fontId="10" fillId="0" borderId="21" xfId="22" applyNumberFormat="1" applyBorder="1" applyAlignment="1" applyProtection="1">
      <alignment horizontal="center" wrapText="1"/>
    </xf>
    <xf numFmtId="3" fontId="9" fillId="27" borderId="77" xfId="0" applyNumberFormat="1" applyFont="1" applyFill="1" applyBorder="1" applyAlignment="1">
      <alignment horizontal="center" vertical="center" wrapText="1"/>
    </xf>
    <xf numFmtId="3" fontId="9" fillId="38" borderId="50" xfId="0" applyNumberFormat="1" applyFont="1" applyFill="1" applyBorder="1" applyAlignment="1">
      <alignment horizontal="center" vertical="center" wrapText="1"/>
    </xf>
    <xf numFmtId="3" fontId="9" fillId="27" borderId="76" xfId="0" applyNumberFormat="1" applyFont="1" applyFill="1" applyBorder="1" applyAlignment="1">
      <alignment horizontal="center" vertical="center" wrapText="1"/>
    </xf>
    <xf numFmtId="14" fontId="10" fillId="0" borderId="20" xfId="22" applyNumberFormat="1" applyFill="1" applyBorder="1" applyAlignment="1" applyProtection="1">
      <alignment horizontal="center" vertical="center" wrapText="1"/>
    </xf>
    <xf numFmtId="14" fontId="10" fillId="0" borderId="20" xfId="22" applyNumberFormat="1" applyBorder="1" applyAlignment="1" applyProtection="1">
      <alignment horizontal="center" vertical="center" wrapText="1"/>
    </xf>
    <xf numFmtId="14" fontId="3" fillId="0" borderId="35" xfId="0" applyNumberFormat="1" applyFont="1" applyBorder="1" applyAlignment="1">
      <alignment horizontal="center"/>
    </xf>
    <xf numFmtId="14" fontId="10" fillId="0" borderId="27" xfId="22" applyNumberFormat="1" applyBorder="1" applyAlignment="1" applyProtection="1">
      <alignment horizontal="center" vertical="center" wrapText="1"/>
    </xf>
    <xf numFmtId="0" fontId="10" fillId="27" borderId="21" xfId="22" applyFill="1" applyBorder="1" applyAlignment="1" applyProtection="1">
      <alignment horizontal="center"/>
    </xf>
    <xf numFmtId="3" fontId="67" fillId="0" borderId="29" xfId="0" applyNumberFormat="1" applyFont="1" applyBorder="1" applyAlignment="1">
      <alignment horizontal="center"/>
    </xf>
    <xf numFmtId="49" fontId="9" fillId="0" borderId="29" xfId="0" applyNumberFormat="1" applyFont="1" applyBorder="1"/>
    <xf numFmtId="49" fontId="9" fillId="0" borderId="97" xfId="0" applyNumberFormat="1" applyFont="1" applyBorder="1"/>
    <xf numFmtId="49" fontId="9" fillId="0" borderId="31" xfId="0" applyNumberFormat="1" applyFont="1" applyBorder="1"/>
    <xf numFmtId="14" fontId="81" fillId="0" borderId="21" xfId="22" applyNumberFormat="1" applyFont="1" applyBorder="1" applyAlignment="1" applyProtection="1">
      <alignment horizontal="center"/>
    </xf>
    <xf numFmtId="0" fontId="10" fillId="0" borderId="42" xfId="22" applyFill="1" applyBorder="1" applyAlignment="1" applyProtection="1">
      <alignment horizontal="center"/>
    </xf>
    <xf numFmtId="3" fontId="3" fillId="27" borderId="21" xfId="0" applyNumberFormat="1" applyFont="1" applyFill="1" applyBorder="1" applyAlignment="1">
      <alignment horizontal="center"/>
    </xf>
    <xf numFmtId="14" fontId="10" fillId="28" borderId="21" xfId="22" applyNumberFormat="1" applyFill="1" applyBorder="1" applyAlignment="1" applyProtection="1">
      <alignment horizontal="center" wrapText="1"/>
    </xf>
    <xf numFmtId="3" fontId="9" fillId="28" borderId="19" xfId="0" applyNumberFormat="1" applyFont="1" applyFill="1" applyBorder="1" applyAlignment="1">
      <alignment horizontal="center" vertical="center" wrapText="1"/>
    </xf>
    <xf numFmtId="3" fontId="9" fillId="38" borderId="19" xfId="0" applyNumberFormat="1" applyFont="1" applyFill="1" applyBorder="1" applyAlignment="1">
      <alignment horizontal="center" vertical="center" wrapText="1"/>
    </xf>
    <xf numFmtId="3" fontId="9" fillId="42" borderId="29" xfId="0" applyNumberFormat="1" applyFont="1" applyFill="1" applyBorder="1" applyAlignment="1">
      <alignment horizontal="center"/>
    </xf>
    <xf numFmtId="3" fontId="9" fillId="0" borderId="21" xfId="0" quotePrefix="1" applyNumberFormat="1" applyFont="1" applyBorder="1" applyAlignment="1">
      <alignment horizontal="center"/>
    </xf>
    <xf numFmtId="14" fontId="10" fillId="0" borderId="29" xfId="22" applyNumberFormat="1" applyBorder="1" applyAlignment="1" applyProtection="1">
      <alignment horizontal="center" vertical="center" wrapText="1"/>
    </xf>
    <xf numFmtId="0" fontId="10" fillId="0" borderId="89" xfId="22" applyBorder="1" applyAlignment="1" applyProtection="1">
      <alignment horizontal="center" vertical="center"/>
    </xf>
    <xf numFmtId="0" fontId="10" fillId="0" borderId="74" xfId="22" applyBorder="1" applyAlignment="1" applyProtection="1">
      <alignment horizontal="center" vertical="center"/>
    </xf>
    <xf numFmtId="0" fontId="10" fillId="0" borderId="69" xfId="22" applyBorder="1" applyAlignment="1" applyProtection="1">
      <alignment horizontal="center" vertical="center"/>
    </xf>
    <xf numFmtId="3" fontId="84" fillId="0" borderId="29" xfId="0" applyNumberFormat="1" applyFont="1" applyBorder="1" applyAlignment="1">
      <alignment horizontal="center"/>
    </xf>
    <xf numFmtId="0" fontId="2" fillId="0" borderId="101" xfId="0" applyFont="1" applyBorder="1" applyAlignment="1">
      <alignment horizontal="left" wrapText="1"/>
    </xf>
    <xf numFmtId="0" fontId="2" fillId="0" borderId="42" xfId="0" applyFont="1" applyBorder="1" applyAlignment="1">
      <alignment horizontal="left"/>
    </xf>
    <xf numFmtId="0" fontId="2" fillId="0" borderId="118" xfId="0" applyFont="1" applyBorder="1" applyAlignment="1">
      <alignment horizontal="left"/>
    </xf>
    <xf numFmtId="0" fontId="2" fillId="0" borderId="119" xfId="0" applyFont="1" applyBorder="1" applyAlignment="1">
      <alignment horizontal="left"/>
    </xf>
    <xf numFmtId="0" fontId="2" fillId="0" borderId="101" xfId="0" applyFont="1" applyBorder="1" applyAlignment="1">
      <alignment horizontal="left"/>
    </xf>
    <xf numFmtId="0" fontId="2" fillId="0" borderId="93" xfId="0" applyFont="1" applyBorder="1" applyAlignment="1">
      <alignment horizontal="left"/>
    </xf>
    <xf numFmtId="0" fontId="2" fillId="0" borderId="121" xfId="0" applyFont="1" applyBorder="1" applyAlignment="1">
      <alignment horizontal="left"/>
    </xf>
    <xf numFmtId="0" fontId="2" fillId="0" borderId="48" xfId="0" applyFont="1" applyBorder="1" applyAlignment="1">
      <alignment horizontal="center"/>
    </xf>
    <xf numFmtId="0" fontId="2" fillId="0" borderId="118" xfId="0" applyFont="1" applyBorder="1" applyAlignment="1">
      <alignment horizontal="center"/>
    </xf>
    <xf numFmtId="0" fontId="10" fillId="0" borderId="121" xfId="22" applyBorder="1" applyAlignment="1" applyProtection="1">
      <alignment horizontal="center"/>
    </xf>
    <xf numFmtId="0" fontId="2" fillId="0" borderId="121" xfId="0" applyFont="1" applyBorder="1" applyAlignment="1">
      <alignment horizontal="center"/>
    </xf>
    <xf numFmtId="0" fontId="2" fillId="0" borderId="79" xfId="0" applyFont="1" applyBorder="1" applyAlignment="1">
      <alignment horizontal="center"/>
    </xf>
    <xf numFmtId="0" fontId="10" fillId="0" borderId="42" xfId="22" applyBorder="1" applyAlignment="1" applyProtection="1">
      <alignment horizontal="center"/>
    </xf>
    <xf numFmtId="0" fontId="10" fillId="0" borderId="100" xfId="22" applyFill="1" applyBorder="1" applyAlignment="1" applyProtection="1">
      <alignment horizontal="center"/>
    </xf>
    <xf numFmtId="14" fontId="2" fillId="0" borderId="97" xfId="0" applyNumberFormat="1" applyFont="1" applyBorder="1" applyAlignment="1">
      <alignment horizontal="center"/>
    </xf>
    <xf numFmtId="14" fontId="56" fillId="26" borderId="21" xfId="0" applyNumberFormat="1" applyFont="1" applyFill="1" applyBorder="1" applyAlignment="1">
      <alignment horizontal="center"/>
    </xf>
    <xf numFmtId="0" fontId="50" fillId="28" borderId="21" xfId="0" applyFont="1" applyFill="1" applyBorder="1" applyAlignment="1">
      <alignment horizontal="center" wrapText="1"/>
    </xf>
    <xf numFmtId="0" fontId="50" fillId="28" borderId="21" xfId="0" applyFont="1" applyFill="1" applyBorder="1" applyAlignment="1">
      <alignment horizontal="center" vertical="center"/>
    </xf>
    <xf numFmtId="0" fontId="50" fillId="0" borderId="21" xfId="0" applyFont="1" applyBorder="1" applyAlignment="1">
      <alignment horizontal="center" vertical="center"/>
    </xf>
    <xf numFmtId="0" fontId="56" fillId="0" borderId="21" xfId="0" applyFont="1" applyBorder="1" applyAlignment="1">
      <alignment horizontal="center" vertical="center"/>
    </xf>
    <xf numFmtId="0" fontId="50" fillId="0" borderId="21" xfId="0" applyFont="1" applyBorder="1" applyAlignment="1">
      <alignment horizontal="center"/>
    </xf>
    <xf numFmtId="0" fontId="50" fillId="0" borderId="26" xfId="0" applyFont="1" applyBorder="1" applyAlignment="1">
      <alignment horizontal="center" vertical="center"/>
    </xf>
    <xf numFmtId="0" fontId="85" fillId="0" borderId="21" xfId="0" applyFont="1" applyBorder="1" applyAlignment="1">
      <alignment horizontal="center"/>
    </xf>
    <xf numFmtId="0" fontId="9" fillId="28" borderId="19" xfId="0" applyFont="1" applyFill="1" applyBorder="1" applyAlignment="1">
      <alignment horizontal="center" vertical="center" wrapText="1"/>
    </xf>
    <xf numFmtId="3" fontId="9" fillId="34" borderId="105" xfId="0" applyNumberFormat="1" applyFont="1" applyFill="1" applyBorder="1" applyAlignment="1">
      <alignment horizontal="center" vertical="center" wrapText="1"/>
    </xf>
    <xf numFmtId="0" fontId="58" fillId="0" borderId="40" xfId="22" applyFont="1" applyBorder="1" applyAlignment="1" applyProtection="1">
      <alignment horizontal="center"/>
    </xf>
    <xf numFmtId="14" fontId="29" fillId="0" borderId="26" xfId="0" applyNumberFormat="1" applyFont="1" applyBorder="1" applyAlignment="1">
      <alignment horizontal="center"/>
    </xf>
    <xf numFmtId="14" fontId="29" fillId="0" borderId="34" xfId="0" applyNumberFormat="1" applyFont="1" applyBorder="1" applyAlignment="1">
      <alignment horizontal="center"/>
    </xf>
    <xf numFmtId="0" fontId="87" fillId="0" borderId="31" xfId="0" applyFont="1" applyBorder="1" applyAlignment="1">
      <alignment horizontal="center"/>
    </xf>
    <xf numFmtId="14" fontId="87" fillId="0" borderId="21" xfId="0" applyNumberFormat="1" applyFont="1" applyBorder="1" applyAlignment="1">
      <alignment horizontal="center"/>
    </xf>
    <xf numFmtId="49" fontId="87" fillId="0" borderId="21" xfId="0" applyNumberFormat="1" applyFont="1" applyBorder="1" applyAlignment="1">
      <alignment horizontal="center"/>
    </xf>
    <xf numFmtId="3" fontId="87" fillId="0" borderId="21" xfId="0" applyNumberFormat="1" applyFont="1" applyBorder="1" applyAlignment="1">
      <alignment horizontal="center"/>
    </xf>
    <xf numFmtId="3" fontId="87" fillId="0" borderId="29" xfId="0" applyNumberFormat="1" applyFont="1" applyBorder="1" applyAlignment="1">
      <alignment horizontal="center"/>
    </xf>
    <xf numFmtId="49" fontId="87" fillId="0" borderId="29" xfId="0" applyNumberFormat="1" applyFont="1" applyBorder="1"/>
    <xf numFmtId="49" fontId="87" fillId="0" borderId="97" xfId="0" applyNumberFormat="1" applyFont="1" applyBorder="1"/>
    <xf numFmtId="49" fontId="87" fillId="0" borderId="31" xfId="0" applyNumberFormat="1" applyFont="1" applyBorder="1"/>
    <xf numFmtId="0" fontId="87" fillId="0" borderId="21" xfId="0" applyFont="1" applyBorder="1"/>
    <xf numFmtId="0" fontId="87" fillId="0" borderId="0" xfId="0" applyFont="1"/>
    <xf numFmtId="49" fontId="87" fillId="0" borderId="0" xfId="0" applyNumberFormat="1" applyFont="1" applyAlignment="1">
      <alignment horizontal="center"/>
    </xf>
    <xf numFmtId="3" fontId="87" fillId="0" borderId="21" xfId="0" quotePrefix="1" applyNumberFormat="1" applyFont="1" applyBorder="1" applyAlignment="1">
      <alignment horizontal="center"/>
    </xf>
    <xf numFmtId="14" fontId="87" fillId="0" borderId="21" xfId="0" applyNumberFormat="1" applyFont="1" applyBorder="1"/>
    <xf numFmtId="49" fontId="87" fillId="0" borderId="21" xfId="0" applyNumberFormat="1" applyFont="1" applyBorder="1"/>
    <xf numFmtId="0" fontId="87" fillId="0" borderId="21" xfId="0" applyFont="1" applyBorder="1" applyAlignment="1">
      <alignment horizontal="center"/>
    </xf>
    <xf numFmtId="0" fontId="87" fillId="0" borderId="0" xfId="0" applyFont="1" applyAlignment="1">
      <alignment horizontal="center"/>
    </xf>
    <xf numFmtId="3" fontId="87" fillId="0" borderId="0" xfId="0" applyNumberFormat="1" applyFont="1" applyAlignment="1">
      <alignment horizontal="center"/>
    </xf>
    <xf numFmtId="49" fontId="87" fillId="0" borderId="0" xfId="0" applyNumberFormat="1" applyFont="1"/>
    <xf numFmtId="17" fontId="10" fillId="28" borderId="21" xfId="22" applyNumberFormat="1" applyFill="1" applyBorder="1" applyAlignment="1" applyProtection="1">
      <alignment horizontal="center"/>
    </xf>
    <xf numFmtId="17" fontId="10" fillId="26" borderId="21" xfId="22" quotePrefix="1" applyNumberFormat="1" applyFill="1" applyBorder="1" applyAlignment="1" applyProtection="1">
      <alignment horizontal="center"/>
    </xf>
    <xf numFmtId="17" fontId="10" fillId="26" borderId="21" xfId="22" applyNumberFormat="1" applyFill="1" applyBorder="1" applyAlignment="1" applyProtection="1">
      <alignment horizontal="center"/>
    </xf>
    <xf numFmtId="0" fontId="56" fillId="0" borderId="43" xfId="22" applyFont="1" applyBorder="1" applyAlignment="1" applyProtection="1">
      <alignment horizontal="center"/>
    </xf>
    <xf numFmtId="14" fontId="2" fillId="0" borderId="22" xfId="0" applyNumberFormat="1" applyFont="1" applyBorder="1" applyAlignment="1">
      <alignment horizontal="center"/>
    </xf>
    <xf numFmtId="14" fontId="2" fillId="0" borderId="44" xfId="0" applyNumberFormat="1" applyFont="1" applyBorder="1" applyAlignment="1">
      <alignment horizontal="center"/>
    </xf>
    <xf numFmtId="0" fontId="10" fillId="0" borderId="43" xfId="22" applyBorder="1" applyAlignment="1" applyProtection="1">
      <alignment horizontal="center"/>
    </xf>
    <xf numFmtId="14" fontId="2" fillId="0" borderId="96" xfId="0" applyNumberFormat="1" applyFont="1" applyBorder="1" applyAlignment="1">
      <alignment horizontal="center"/>
    </xf>
    <xf numFmtId="0" fontId="2" fillId="0" borderId="44" xfId="0" applyFont="1" applyBorder="1" applyAlignment="1">
      <alignment horizontal="center" vertical="center" wrapText="1"/>
    </xf>
    <xf numFmtId="0" fontId="2" fillId="25" borderId="30" xfId="0" applyFont="1" applyFill="1" applyBorder="1" applyAlignment="1">
      <alignment horizontal="center" vertical="center"/>
    </xf>
    <xf numFmtId="0" fontId="2" fillId="25" borderId="29" xfId="0" applyFont="1" applyFill="1" applyBorder="1" applyAlignment="1">
      <alignment horizontal="center" vertical="center" wrapText="1"/>
    </xf>
    <xf numFmtId="0" fontId="2" fillId="0" borderId="86" xfId="0" applyFont="1" applyBorder="1" applyAlignment="1">
      <alignment horizontal="center" vertical="center"/>
    </xf>
    <xf numFmtId="0" fontId="2" fillId="0" borderId="41" xfId="0" applyFont="1" applyBorder="1" applyAlignment="1">
      <alignment horizontal="center" vertical="center"/>
    </xf>
    <xf numFmtId="0" fontId="2" fillId="0" borderId="48" xfId="0" applyFont="1" applyBorder="1" applyAlignment="1">
      <alignment horizontal="center" vertical="center"/>
    </xf>
    <xf numFmtId="0" fontId="2" fillId="0" borderId="74" xfId="0" applyFont="1" applyBorder="1" applyAlignment="1">
      <alignment horizontal="center" vertical="center"/>
    </xf>
    <xf numFmtId="0" fontId="0" fillId="0" borderId="73" xfId="0" applyBorder="1" applyAlignment="1">
      <alignment horizontal="center" vertical="center"/>
    </xf>
    <xf numFmtId="14" fontId="2" fillId="0" borderId="30" xfId="0" applyNumberFormat="1" applyFont="1" applyBorder="1" applyAlignment="1">
      <alignment horizontal="center"/>
    </xf>
    <xf numFmtId="14" fontId="2" fillId="41" borderId="29" xfId="0" applyNumberFormat="1" applyFont="1" applyFill="1" applyBorder="1" applyAlignment="1">
      <alignment horizontal="center"/>
    </xf>
    <xf numFmtId="14" fontId="10" fillId="0" borderId="37" xfId="22" applyNumberFormat="1" applyFill="1" applyBorder="1" applyAlignment="1" applyProtection="1">
      <alignment horizontal="center"/>
    </xf>
    <xf numFmtId="14" fontId="2" fillId="41" borderId="86" xfId="0" applyNumberFormat="1" applyFont="1" applyFill="1" applyBorder="1" applyAlignment="1">
      <alignment horizontal="center"/>
    </xf>
    <xf numFmtId="0" fontId="9" fillId="25" borderId="36" xfId="0" applyFont="1" applyFill="1" applyBorder="1" applyAlignment="1">
      <alignment horizontal="center" vertical="center" wrapText="1"/>
    </xf>
    <xf numFmtId="3" fontId="88" fillId="0" borderId="29" xfId="0" applyNumberFormat="1" applyFont="1" applyBorder="1" applyAlignment="1">
      <alignment horizontal="center"/>
    </xf>
    <xf numFmtId="0" fontId="89" fillId="0" borderId="93" xfId="22" applyFont="1" applyFill="1" applyBorder="1" applyAlignment="1" applyProtection="1">
      <alignment horizontal="center"/>
    </xf>
    <xf numFmtId="0" fontId="56" fillId="0" borderId="26" xfId="0" applyFont="1" applyBorder="1" applyAlignment="1">
      <alignment horizontal="center" vertical="center"/>
    </xf>
    <xf numFmtId="0" fontId="56" fillId="0" borderId="34" xfId="0" applyFont="1" applyBorder="1" applyAlignment="1">
      <alignment horizontal="center" vertical="center"/>
    </xf>
    <xf numFmtId="0" fontId="56" fillId="0" borderId="40" xfId="0" applyFont="1" applyBorder="1" applyAlignment="1">
      <alignment horizontal="center" vertical="center" wrapText="1"/>
    </xf>
    <xf numFmtId="0" fontId="56" fillId="0" borderId="0" xfId="0" applyFont="1" applyAlignment="1">
      <alignment vertical="center"/>
    </xf>
    <xf numFmtId="14" fontId="56" fillId="0" borderId="26" xfId="0" applyNumberFormat="1" applyFont="1" applyBorder="1" applyAlignment="1">
      <alignment horizontal="center" vertical="center"/>
    </xf>
    <xf numFmtId="0" fontId="10" fillId="0" borderId="40" xfId="22" applyFill="1" applyBorder="1" applyAlignment="1" applyProtection="1">
      <alignment horizontal="center" vertical="center"/>
    </xf>
    <xf numFmtId="3" fontId="90" fillId="0" borderId="29" xfId="0" applyNumberFormat="1" applyFont="1" applyBorder="1" applyAlignment="1">
      <alignment horizontal="center"/>
    </xf>
    <xf numFmtId="0" fontId="10" fillId="0" borderId="71" xfId="22" applyBorder="1" applyAlignment="1" applyProtection="1">
      <alignment horizontal="center" vertical="center" wrapText="1"/>
    </xf>
    <xf numFmtId="0" fontId="58" fillId="0" borderId="37" xfId="22" applyFont="1" applyBorder="1" applyAlignment="1" applyProtection="1">
      <alignment horizontal="center" vertical="center" wrapText="1"/>
    </xf>
    <xf numFmtId="14" fontId="29" fillId="0" borderId="21" xfId="0" applyNumberFormat="1" applyFont="1" applyBorder="1" applyAlignment="1">
      <alignment horizontal="center" vertical="center" wrapText="1"/>
    </xf>
    <xf numFmtId="14" fontId="29" fillId="41" borderId="29" xfId="0" applyNumberFormat="1" applyFont="1" applyFill="1" applyBorder="1" applyAlignment="1">
      <alignment horizontal="center" vertical="center" wrapText="1"/>
    </xf>
    <xf numFmtId="0" fontId="10" fillId="0" borderId="37" xfId="22" applyFill="1" applyBorder="1" applyAlignment="1" applyProtection="1">
      <alignment horizontal="center" vertical="center" wrapText="1"/>
    </xf>
    <xf numFmtId="14" fontId="2" fillId="0" borderId="21" xfId="0" applyNumberFormat="1" applyFont="1" applyBorder="1" applyAlignment="1">
      <alignment horizontal="center" vertical="center" wrapText="1"/>
    </xf>
    <xf numFmtId="3" fontId="91" fillId="0" borderId="29" xfId="0" applyNumberFormat="1" applyFont="1" applyBorder="1" applyAlignment="1">
      <alignment horizontal="center"/>
    </xf>
    <xf numFmtId="0" fontId="10" fillId="0" borderId="101" xfId="22" applyFill="1" applyBorder="1" applyAlignment="1" applyProtection="1">
      <alignment horizontal="center"/>
    </xf>
    <xf numFmtId="0" fontId="56" fillId="0" borderId="74" xfId="0" applyFont="1" applyBorder="1" applyAlignment="1">
      <alignment horizontal="center" vertical="center"/>
    </xf>
    <xf numFmtId="0" fontId="56" fillId="0" borderId="21" xfId="0" applyFont="1" applyBorder="1" applyAlignment="1">
      <alignment horizontal="center"/>
    </xf>
    <xf numFmtId="14" fontId="10" fillId="47" borderId="21" xfId="22" applyNumberFormat="1" applyFill="1" applyBorder="1" applyAlignment="1" applyProtection="1">
      <alignment horizontal="center"/>
    </xf>
    <xf numFmtId="0" fontId="30" fillId="0" borderId="0" xfId="35" applyFont="1" applyAlignment="1">
      <alignment horizontal="center" vertical="center"/>
    </xf>
    <xf numFmtId="3" fontId="92" fillId="0" borderId="29" xfId="0" applyNumberFormat="1" applyFont="1" applyBorder="1" applyAlignment="1">
      <alignment horizontal="center"/>
    </xf>
    <xf numFmtId="0" fontId="10" fillId="28" borderId="21" xfId="22" quotePrefix="1" applyFill="1" applyBorder="1" applyAlignment="1" applyProtection="1">
      <alignment horizontal="center"/>
    </xf>
    <xf numFmtId="14" fontId="10" fillId="26" borderId="21" xfId="22" applyNumberFormat="1" applyFill="1" applyBorder="1" applyAlignment="1" applyProtection="1">
      <alignment horizontal="center" vertical="center"/>
    </xf>
    <xf numFmtId="14" fontId="2" fillId="48" borderId="34" xfId="0" applyNumberFormat="1" applyFont="1" applyFill="1" applyBorder="1" applyAlignment="1">
      <alignment horizontal="center"/>
    </xf>
    <xf numFmtId="14" fontId="2" fillId="46" borderId="35" xfId="0" applyNumberFormat="1" applyFont="1" applyFill="1" applyBorder="1" applyAlignment="1">
      <alignment horizontal="center"/>
    </xf>
    <xf numFmtId="14" fontId="2" fillId="0" borderId="30" xfId="0" applyNumberFormat="1" applyFont="1" applyBorder="1" applyAlignment="1">
      <alignment horizontal="center" vertical="center" wrapText="1"/>
    </xf>
    <xf numFmtId="0" fontId="10" fillId="0" borderId="71" xfId="22" applyFill="1" applyBorder="1" applyAlignment="1" applyProtection="1">
      <alignment horizontal="center"/>
    </xf>
    <xf numFmtId="14" fontId="2" fillId="41" borderId="73" xfId="0" applyNumberFormat="1" applyFont="1" applyFill="1" applyBorder="1" applyAlignment="1">
      <alignment horizontal="center"/>
    </xf>
    <xf numFmtId="14" fontId="2" fillId="0" borderId="12" xfId="0" applyNumberFormat="1" applyFont="1" applyBorder="1" applyAlignment="1">
      <alignment horizontal="center"/>
    </xf>
    <xf numFmtId="0" fontId="93" fillId="0" borderId="0" xfId="49" applyFont="1"/>
    <xf numFmtId="0" fontId="94" fillId="0" borderId="0" xfId="49" applyFont="1" applyAlignment="1">
      <alignment horizontal="justify"/>
    </xf>
    <xf numFmtId="0" fontId="95" fillId="0" borderId="0" xfId="49" applyFont="1" applyAlignment="1">
      <alignment horizontal="justify"/>
    </xf>
    <xf numFmtId="0" fontId="95" fillId="0" borderId="0" xfId="49" applyFont="1"/>
    <xf numFmtId="0" fontId="97" fillId="28" borderId="137" xfId="49" applyFont="1" applyFill="1" applyBorder="1" applyAlignment="1">
      <alignment horizontal="center" vertical="center" wrapText="1"/>
    </xf>
    <xf numFmtId="0" fontId="97" fillId="28" borderId="138" xfId="49" applyFont="1" applyFill="1" applyBorder="1" applyAlignment="1">
      <alignment horizontal="center" vertical="center" wrapText="1"/>
    </xf>
    <xf numFmtId="0" fontId="94" fillId="28" borderId="139" xfId="49" applyFont="1" applyFill="1" applyBorder="1" applyAlignment="1">
      <alignment horizontal="center" vertical="center" wrapText="1"/>
    </xf>
    <xf numFmtId="0" fontId="94" fillId="26" borderId="139" xfId="49" applyFont="1" applyFill="1" applyBorder="1" applyAlignment="1">
      <alignment horizontal="center" vertical="center" wrapText="1"/>
    </xf>
    <xf numFmtId="0" fontId="94" fillId="28" borderId="140" xfId="49" applyFont="1" applyFill="1" applyBorder="1" applyAlignment="1">
      <alignment horizontal="center" vertical="center" wrapText="1"/>
    </xf>
    <xf numFmtId="0" fontId="94" fillId="28" borderId="92" xfId="49" applyFont="1" applyFill="1" applyBorder="1" applyAlignment="1">
      <alignment horizontal="center" vertical="center" wrapText="1"/>
    </xf>
    <xf numFmtId="0" fontId="93" fillId="26" borderId="0" xfId="49" applyFont="1" applyFill="1"/>
    <xf numFmtId="0" fontId="93" fillId="50" borderId="141" xfId="49" applyFont="1" applyFill="1" applyBorder="1" applyAlignment="1">
      <alignment horizontal="center" vertical="center" wrapText="1"/>
    </xf>
    <xf numFmtId="0" fontId="93" fillId="50" borderId="142" xfId="49" applyFont="1" applyFill="1" applyBorder="1" applyAlignment="1">
      <alignment horizontal="center" vertical="center" wrapText="1"/>
    </xf>
    <xf numFmtId="0" fontId="93" fillId="0" borderId="54" xfId="49" applyFont="1" applyBorder="1" applyAlignment="1">
      <alignment horizontal="center"/>
    </xf>
    <xf numFmtId="0" fontId="93" fillId="26" borderId="54" xfId="49" applyFont="1" applyFill="1" applyBorder="1" applyAlignment="1">
      <alignment horizontal="center"/>
    </xf>
    <xf numFmtId="0" fontId="93" fillId="0" borderId="86" xfId="49" applyFont="1" applyBorder="1" applyAlignment="1">
      <alignment horizontal="center"/>
    </xf>
    <xf numFmtId="0" fontId="93" fillId="50" borderId="144" xfId="49" applyFont="1" applyFill="1" applyBorder="1" applyAlignment="1">
      <alignment horizontal="center" vertical="center" wrapText="1"/>
    </xf>
    <xf numFmtId="0" fontId="93" fillId="50" borderId="145" xfId="49" applyFont="1" applyFill="1" applyBorder="1" applyAlignment="1">
      <alignment horizontal="center" vertical="center" wrapText="1"/>
    </xf>
    <xf numFmtId="0" fontId="93" fillId="50" borderId="146" xfId="49" applyFont="1" applyFill="1" applyBorder="1" applyAlignment="1">
      <alignment horizontal="center" vertical="center" wrapText="1"/>
    </xf>
    <xf numFmtId="0" fontId="100" fillId="0" borderId="54" xfId="49" applyFont="1" applyBorder="1" applyAlignment="1">
      <alignment horizontal="center" vertical="center"/>
    </xf>
    <xf numFmtId="0" fontId="100" fillId="26" borderId="54" xfId="49" applyFont="1" applyFill="1" applyBorder="1" applyAlignment="1">
      <alignment horizontal="center" vertical="center"/>
    </xf>
    <xf numFmtId="2" fontId="100" fillId="0" borderId="54" xfId="49" applyNumberFormat="1" applyFont="1" applyBorder="1" applyAlignment="1">
      <alignment horizontal="center" vertical="center"/>
    </xf>
    <xf numFmtId="2" fontId="100" fillId="0" borderId="86" xfId="49" applyNumberFormat="1" applyFont="1" applyBorder="1" applyAlignment="1">
      <alignment horizontal="center" vertical="center"/>
    </xf>
    <xf numFmtId="2" fontId="100" fillId="0" borderId="96" xfId="49" applyNumberFormat="1" applyFont="1" applyBorder="1" applyAlignment="1">
      <alignment horizontal="center" vertical="center"/>
    </xf>
    <xf numFmtId="0" fontId="93" fillId="50" borderId="147" xfId="49" applyFont="1" applyFill="1" applyBorder="1" applyAlignment="1">
      <alignment horizontal="center" vertical="center" wrapText="1"/>
    </xf>
    <xf numFmtId="0" fontId="93" fillId="50" borderId="115" xfId="49" applyFont="1" applyFill="1" applyBorder="1" applyAlignment="1">
      <alignment horizontal="center" vertical="center" wrapText="1"/>
    </xf>
    <xf numFmtId="0" fontId="100" fillId="0" borderId="21" xfId="49" applyFont="1" applyBorder="1" applyAlignment="1">
      <alignment horizontal="center" vertical="center"/>
    </xf>
    <xf numFmtId="0" fontId="100" fillId="26" borderId="21" xfId="49" applyFont="1" applyFill="1" applyBorder="1" applyAlignment="1">
      <alignment horizontal="center" vertical="center"/>
    </xf>
    <xf numFmtId="0" fontId="100" fillId="0" borderId="29" xfId="49" applyFont="1" applyBorder="1" applyAlignment="1">
      <alignment horizontal="center" vertical="center"/>
    </xf>
    <xf numFmtId="0" fontId="100" fillId="0" borderId="97" xfId="49" applyFont="1" applyBorder="1" applyAlignment="1">
      <alignment horizontal="center" vertical="center"/>
    </xf>
    <xf numFmtId="0" fontId="93" fillId="50" borderId="148" xfId="49" applyFont="1" applyFill="1" applyBorder="1" applyAlignment="1">
      <alignment horizontal="center" vertical="center" wrapText="1"/>
    </xf>
    <xf numFmtId="0" fontId="93" fillId="50" borderId="149" xfId="49" applyFont="1" applyFill="1" applyBorder="1" applyAlignment="1">
      <alignment horizontal="center" vertical="center" wrapText="1"/>
    </xf>
    <xf numFmtId="0" fontId="100" fillId="0" borderId="38" xfId="49" applyFont="1" applyBorder="1" applyAlignment="1">
      <alignment horizontal="center" vertical="center"/>
    </xf>
    <xf numFmtId="0" fontId="100" fillId="26" borderId="38" xfId="49" applyFont="1" applyFill="1" applyBorder="1" applyAlignment="1">
      <alignment horizontal="center" vertical="center"/>
    </xf>
    <xf numFmtId="0" fontId="100" fillId="0" borderId="41" xfId="49" applyFont="1" applyBorder="1" applyAlignment="1">
      <alignment horizontal="center" vertical="center"/>
    </xf>
    <xf numFmtId="0" fontId="100" fillId="0" borderId="98" xfId="49" applyFont="1" applyBorder="1" applyAlignment="1">
      <alignment horizontal="center" vertical="center"/>
    </xf>
    <xf numFmtId="0" fontId="97" fillId="49" borderId="0" xfId="49" applyFont="1" applyFill="1" applyAlignment="1">
      <alignment horizontal="left" vertical="center" wrapText="1"/>
    </xf>
    <xf numFmtId="0" fontId="93" fillId="0" borderId="0" xfId="49" applyFont="1" applyAlignment="1">
      <alignment horizontal="center" vertical="center"/>
    </xf>
    <xf numFmtId="0" fontId="93" fillId="26" borderId="0" xfId="49" applyFont="1" applyFill="1" applyAlignment="1">
      <alignment horizontal="center" vertical="center"/>
    </xf>
    <xf numFmtId="0" fontId="100" fillId="0" borderId="0" xfId="49" applyFont="1" applyAlignment="1">
      <alignment horizontal="center" vertical="center"/>
    </xf>
    <xf numFmtId="0" fontId="93" fillId="50" borderId="134" xfId="49" applyFont="1" applyFill="1" applyBorder="1" applyAlignment="1">
      <alignment horizontal="center" vertical="center" wrapText="1"/>
    </xf>
    <xf numFmtId="0" fontId="100" fillId="0" borderId="86" xfId="49" applyFont="1" applyBorder="1" applyAlignment="1">
      <alignment horizontal="center" vertical="center"/>
    </xf>
    <xf numFmtId="0" fontId="100" fillId="0" borderId="96" xfId="49" applyFont="1" applyBorder="1" applyAlignment="1">
      <alignment horizontal="center" vertical="center"/>
    </xf>
    <xf numFmtId="0" fontId="93" fillId="50" borderId="82" xfId="49" applyFont="1" applyFill="1" applyBorder="1" applyAlignment="1">
      <alignment horizontal="center" vertical="center" wrapText="1"/>
    </xf>
    <xf numFmtId="0" fontId="97" fillId="49" borderId="35" xfId="49" applyFont="1" applyFill="1" applyBorder="1" applyAlignment="1">
      <alignment horizontal="left" vertical="center" wrapText="1"/>
    </xf>
    <xf numFmtId="0" fontId="97" fillId="49" borderId="92" xfId="49" applyFont="1" applyFill="1" applyBorder="1" applyAlignment="1">
      <alignment horizontal="left" vertical="center" wrapText="1"/>
    </xf>
    <xf numFmtId="0" fontId="100" fillId="26" borderId="0" xfId="49" applyFont="1" applyFill="1" applyAlignment="1">
      <alignment horizontal="center" vertical="center"/>
    </xf>
    <xf numFmtId="0" fontId="100" fillId="0" borderId="0" xfId="49" applyFont="1"/>
    <xf numFmtId="0" fontId="93" fillId="50" borderId="111" xfId="49" applyFont="1" applyFill="1" applyBorder="1" applyAlignment="1">
      <alignment horizontal="center" vertical="center" wrapText="1"/>
    </xf>
    <xf numFmtId="0" fontId="93" fillId="50" borderId="150" xfId="49" applyFont="1" applyFill="1" applyBorder="1" applyAlignment="1">
      <alignment horizontal="center" vertical="center" wrapText="1"/>
    </xf>
    <xf numFmtId="0" fontId="93" fillId="50" borderId="151" xfId="49" applyFont="1" applyFill="1" applyBorder="1" applyAlignment="1">
      <alignment horizontal="center" vertical="center" wrapText="1"/>
    </xf>
    <xf numFmtId="0" fontId="93" fillId="50" borderId="152" xfId="49" applyFont="1" applyFill="1" applyBorder="1" applyAlignment="1">
      <alignment horizontal="center" vertical="center" wrapText="1"/>
    </xf>
    <xf numFmtId="0" fontId="93" fillId="0" borderId="29" xfId="49" applyFont="1" applyBorder="1" applyAlignment="1">
      <alignment horizontal="center" vertical="center"/>
    </xf>
    <xf numFmtId="0" fontId="93" fillId="0" borderId="21" xfId="49" applyFont="1" applyBorder="1" applyAlignment="1">
      <alignment horizontal="center" vertical="center"/>
    </xf>
    <xf numFmtId="0" fontId="93" fillId="50" borderId="153" xfId="49" applyFont="1" applyFill="1" applyBorder="1" applyAlignment="1">
      <alignment horizontal="center" vertical="center" wrapText="1"/>
    </xf>
    <xf numFmtId="0" fontId="93" fillId="50" borderId="154" xfId="49" applyFont="1" applyFill="1" applyBorder="1" applyAlignment="1">
      <alignment horizontal="center" vertical="center" wrapText="1"/>
    </xf>
    <xf numFmtId="0" fontId="93" fillId="0" borderId="97" xfId="49" applyFont="1" applyBorder="1" applyAlignment="1">
      <alignment horizontal="center" vertical="center"/>
    </xf>
    <xf numFmtId="0" fontId="93" fillId="50" borderId="112" xfId="49" applyFont="1" applyFill="1" applyBorder="1" applyAlignment="1">
      <alignment horizontal="center" vertical="center" wrapText="1"/>
    </xf>
    <xf numFmtId="0" fontId="93" fillId="50" borderId="155" xfId="49" applyFont="1" applyFill="1" applyBorder="1" applyAlignment="1">
      <alignment horizontal="center" vertical="center" wrapText="1"/>
    </xf>
    <xf numFmtId="0" fontId="93" fillId="0" borderId="41" xfId="49" applyFont="1" applyBorder="1" applyAlignment="1">
      <alignment horizontal="center" vertical="center"/>
    </xf>
    <xf numFmtId="0" fontId="93" fillId="0" borderId="38" xfId="49" applyFont="1" applyBorder="1" applyAlignment="1">
      <alignment horizontal="center" vertical="center"/>
    </xf>
    <xf numFmtId="0" fontId="93" fillId="0" borderId="98" xfId="49" applyFont="1" applyBorder="1" applyAlignment="1">
      <alignment horizontal="center" vertical="center"/>
    </xf>
    <xf numFmtId="0" fontId="97" fillId="0" borderId="0" xfId="49" applyFont="1" applyAlignment="1">
      <alignment horizontal="left" vertical="center" wrapText="1"/>
    </xf>
    <xf numFmtId="0" fontId="93" fillId="50" borderId="156" xfId="49" applyFont="1" applyFill="1" applyBorder="1" applyAlignment="1">
      <alignment horizontal="center" vertical="center" wrapText="1"/>
    </xf>
    <xf numFmtId="0" fontId="93" fillId="50" borderId="157" xfId="49" applyFont="1" applyFill="1" applyBorder="1" applyAlignment="1">
      <alignment horizontal="center" vertical="center" wrapText="1"/>
    </xf>
    <xf numFmtId="0" fontId="97" fillId="0" borderId="0" xfId="49" applyFont="1"/>
    <xf numFmtId="0" fontId="93" fillId="28" borderId="143" xfId="49" applyFont="1" applyFill="1" applyBorder="1" applyAlignment="1">
      <alignment horizontal="center" vertical="center" wrapText="1"/>
    </xf>
    <xf numFmtId="0" fontId="93" fillId="51" borderId="0" xfId="49" applyFont="1" applyFill="1"/>
    <xf numFmtId="0" fontId="93" fillId="52" borderId="0" xfId="49" applyFont="1" applyFill="1"/>
    <xf numFmtId="0" fontId="0" fillId="47" borderId="21" xfId="0" applyFill="1" applyBorder="1" applyAlignment="1">
      <alignment horizontal="center"/>
    </xf>
    <xf numFmtId="3" fontId="9" fillId="53" borderId="106" xfId="0" applyNumberFormat="1" applyFont="1" applyFill="1" applyBorder="1" applyAlignment="1">
      <alignment horizontal="center" vertical="center" wrapText="1"/>
    </xf>
    <xf numFmtId="3" fontId="9" fillId="53" borderId="105" xfId="0" applyNumberFormat="1" applyFont="1" applyFill="1" applyBorder="1" applyAlignment="1">
      <alignment horizontal="center" vertical="center" wrapText="1"/>
    </xf>
    <xf numFmtId="0" fontId="9" fillId="53" borderId="49" xfId="0" applyFont="1" applyFill="1" applyBorder="1" applyAlignment="1">
      <alignment horizontal="center" vertical="center" wrapText="1"/>
    </xf>
    <xf numFmtId="3" fontId="9" fillId="53" borderId="49" xfId="0" applyNumberFormat="1" applyFont="1" applyFill="1" applyBorder="1" applyAlignment="1">
      <alignment horizontal="center" vertical="center" wrapText="1"/>
    </xf>
    <xf numFmtId="3" fontId="9" fillId="53" borderId="58" xfId="0" applyNumberFormat="1" applyFont="1" applyFill="1" applyBorder="1" applyAlignment="1">
      <alignment horizontal="center" vertical="center" wrapText="1"/>
    </xf>
    <xf numFmtId="3" fontId="9" fillId="53" borderId="77" xfId="0" applyNumberFormat="1" applyFont="1" applyFill="1" applyBorder="1" applyAlignment="1">
      <alignment horizontal="center" vertical="center" wrapText="1"/>
    </xf>
    <xf numFmtId="3" fontId="9" fillId="53" borderId="50" xfId="0" applyNumberFormat="1" applyFont="1" applyFill="1" applyBorder="1" applyAlignment="1">
      <alignment horizontal="center" vertical="center" wrapText="1"/>
    </xf>
    <xf numFmtId="0" fontId="9" fillId="53" borderId="51" xfId="0" applyFont="1" applyFill="1" applyBorder="1" applyAlignment="1">
      <alignment horizontal="center" vertical="center" wrapText="1"/>
    </xf>
    <xf numFmtId="3" fontId="9" fillId="53" borderId="51" xfId="0" applyNumberFormat="1" applyFont="1" applyFill="1" applyBorder="1" applyAlignment="1">
      <alignment horizontal="center" vertical="center" wrapText="1"/>
    </xf>
    <xf numFmtId="3" fontId="9" fillId="53" borderId="59" xfId="0" applyNumberFormat="1" applyFont="1" applyFill="1" applyBorder="1" applyAlignment="1">
      <alignment horizontal="center" vertical="center" wrapText="1"/>
    </xf>
    <xf numFmtId="3" fontId="0" fillId="53" borderId="77" xfId="0" applyNumberFormat="1" applyFill="1" applyBorder="1" applyAlignment="1">
      <alignment horizontal="center" vertical="center" wrapText="1"/>
    </xf>
    <xf numFmtId="3" fontId="9" fillId="53" borderId="76" xfId="0" applyNumberFormat="1" applyFont="1" applyFill="1" applyBorder="1" applyAlignment="1">
      <alignment horizontal="center" vertical="center" wrapText="1"/>
    </xf>
    <xf numFmtId="3" fontId="9" fillId="53" borderId="78" xfId="0" applyNumberFormat="1" applyFont="1" applyFill="1" applyBorder="1" applyAlignment="1">
      <alignment horizontal="center" vertical="center" wrapText="1"/>
    </xf>
    <xf numFmtId="3" fontId="9" fillId="54" borderId="58" xfId="0" applyNumberFormat="1" applyFont="1" applyFill="1" applyBorder="1" applyAlignment="1">
      <alignment horizontal="center" vertical="center" wrapText="1"/>
    </xf>
    <xf numFmtId="3" fontId="9" fillId="54" borderId="106" xfId="0" applyNumberFormat="1" applyFont="1" applyFill="1" applyBorder="1" applyAlignment="1">
      <alignment horizontal="center" vertical="center" wrapText="1"/>
    </xf>
    <xf numFmtId="3" fontId="9" fillId="54" borderId="59" xfId="0" applyNumberFormat="1" applyFont="1" applyFill="1" applyBorder="1" applyAlignment="1">
      <alignment horizontal="center" vertical="center" wrapText="1"/>
    </xf>
    <xf numFmtId="3" fontId="9" fillId="54" borderId="49" xfId="0" applyNumberFormat="1" applyFont="1" applyFill="1" applyBorder="1" applyAlignment="1">
      <alignment horizontal="center" vertical="center" wrapText="1"/>
    </xf>
    <xf numFmtId="3" fontId="9" fillId="54" borderId="76" xfId="0" applyNumberFormat="1" applyFont="1" applyFill="1" applyBorder="1" applyAlignment="1">
      <alignment horizontal="center" vertical="center" wrapText="1"/>
    </xf>
    <xf numFmtId="3" fontId="9" fillId="55" borderId="49" xfId="0" applyNumberFormat="1" applyFont="1" applyFill="1" applyBorder="1" applyAlignment="1">
      <alignment horizontal="center" vertical="center" wrapText="1"/>
    </xf>
    <xf numFmtId="3" fontId="9" fillId="55" borderId="59" xfId="0" applyNumberFormat="1" applyFont="1" applyFill="1" applyBorder="1" applyAlignment="1">
      <alignment horizontal="center" vertical="center" wrapText="1"/>
    </xf>
    <xf numFmtId="3" fontId="9" fillId="55" borderId="105" xfId="0" applyNumberFormat="1" applyFont="1" applyFill="1" applyBorder="1" applyAlignment="1">
      <alignment horizontal="center" vertical="center" wrapText="1"/>
    </xf>
    <xf numFmtId="3" fontId="9" fillId="55" borderId="58" xfId="0" applyNumberFormat="1" applyFont="1" applyFill="1" applyBorder="1" applyAlignment="1">
      <alignment horizontal="center" vertical="center" wrapText="1"/>
    </xf>
    <xf numFmtId="3" fontId="9" fillId="55" borderId="51" xfId="0" applyNumberFormat="1" applyFont="1" applyFill="1" applyBorder="1" applyAlignment="1">
      <alignment horizontal="center" vertical="center" wrapText="1"/>
    </xf>
    <xf numFmtId="3" fontId="9" fillId="55" borderId="50" xfId="0" applyNumberFormat="1" applyFont="1" applyFill="1" applyBorder="1" applyAlignment="1">
      <alignment horizontal="center" vertical="center" wrapText="1"/>
    </xf>
    <xf numFmtId="3" fontId="9" fillId="56" borderId="105" xfId="0" applyNumberFormat="1" applyFont="1" applyFill="1" applyBorder="1" applyAlignment="1">
      <alignment horizontal="center" vertical="center" wrapText="1"/>
    </xf>
    <xf numFmtId="0" fontId="9" fillId="56" borderId="49" xfId="0" applyFont="1" applyFill="1" applyBorder="1" applyAlignment="1">
      <alignment horizontal="center" vertical="center" wrapText="1"/>
    </xf>
    <xf numFmtId="3" fontId="9" fillId="56" borderId="49" xfId="0" applyNumberFormat="1" applyFont="1" applyFill="1" applyBorder="1" applyAlignment="1">
      <alignment horizontal="center" vertical="center" wrapText="1"/>
    </xf>
    <xf numFmtId="3" fontId="9" fillId="56" borderId="77" xfId="0" applyNumberFormat="1" applyFont="1" applyFill="1" applyBorder="1" applyAlignment="1">
      <alignment horizontal="center" vertical="center" wrapText="1"/>
    </xf>
    <xf numFmtId="0" fontId="9" fillId="56" borderId="51" xfId="0" applyFont="1" applyFill="1" applyBorder="1" applyAlignment="1">
      <alignment horizontal="center" vertical="center" wrapText="1"/>
    </xf>
    <xf numFmtId="3" fontId="9" fillId="56" borderId="51" xfId="0" applyNumberFormat="1" applyFont="1" applyFill="1" applyBorder="1" applyAlignment="1">
      <alignment horizontal="center" vertical="center" wrapText="1"/>
    </xf>
    <xf numFmtId="3" fontId="9" fillId="56" borderId="59" xfId="0" applyNumberFormat="1" applyFont="1" applyFill="1" applyBorder="1" applyAlignment="1">
      <alignment horizontal="center" vertical="center" wrapText="1"/>
    </xf>
    <xf numFmtId="3" fontId="9" fillId="56" borderId="58" xfId="0" applyNumberFormat="1" applyFont="1" applyFill="1" applyBorder="1" applyAlignment="1">
      <alignment horizontal="center" vertical="center" wrapText="1"/>
    </xf>
    <xf numFmtId="3" fontId="9" fillId="56" borderId="76" xfId="0" applyNumberFormat="1" applyFont="1" applyFill="1" applyBorder="1" applyAlignment="1">
      <alignment horizontal="center" vertical="center" wrapText="1"/>
    </xf>
    <xf numFmtId="3" fontId="0" fillId="56" borderId="77" xfId="0" applyNumberFormat="1" applyFill="1" applyBorder="1" applyAlignment="1">
      <alignment horizontal="center" vertical="center" wrapText="1"/>
    </xf>
    <xf numFmtId="0" fontId="9" fillId="56" borderId="50" xfId="0" applyFont="1" applyFill="1" applyBorder="1" applyAlignment="1">
      <alignment horizontal="center" vertical="center" wrapText="1"/>
    </xf>
    <xf numFmtId="3" fontId="9" fillId="56" borderId="50" xfId="0" applyNumberFormat="1" applyFont="1" applyFill="1" applyBorder="1" applyAlignment="1">
      <alignment horizontal="center" vertical="center" wrapText="1"/>
    </xf>
    <xf numFmtId="3" fontId="0" fillId="56" borderId="106" xfId="0" applyNumberFormat="1" applyFill="1" applyBorder="1" applyAlignment="1">
      <alignment horizontal="center" vertical="center" wrapText="1"/>
    </xf>
    <xf numFmtId="3" fontId="9" fillId="56" borderId="78" xfId="0" applyNumberFormat="1" applyFont="1" applyFill="1" applyBorder="1" applyAlignment="1">
      <alignment horizontal="center" vertical="center" wrapText="1"/>
    </xf>
    <xf numFmtId="3" fontId="9" fillId="56" borderId="106" xfId="0" applyNumberFormat="1" applyFont="1" applyFill="1" applyBorder="1" applyAlignment="1">
      <alignment horizontal="center" vertical="center" wrapText="1"/>
    </xf>
    <xf numFmtId="3" fontId="9" fillId="56" borderId="81" xfId="0" applyNumberFormat="1" applyFont="1" applyFill="1" applyBorder="1" applyAlignment="1">
      <alignment horizontal="center" vertical="center" wrapText="1"/>
    </xf>
    <xf numFmtId="49" fontId="87" fillId="47" borderId="21" xfId="0" applyNumberFormat="1" applyFont="1" applyFill="1" applyBorder="1" applyAlignment="1">
      <alignment horizontal="center"/>
    </xf>
    <xf numFmtId="3" fontId="87" fillId="47" borderId="21" xfId="0" applyNumberFormat="1" applyFont="1" applyFill="1" applyBorder="1" applyAlignment="1">
      <alignment horizontal="center"/>
    </xf>
    <xf numFmtId="0" fontId="0" fillId="53" borderId="21" xfId="0" applyFill="1" applyBorder="1" applyAlignment="1">
      <alignment horizontal="center"/>
    </xf>
    <xf numFmtId="0" fontId="1" fillId="0" borderId="100" xfId="22" applyFont="1" applyBorder="1" applyAlignment="1" applyProtection="1">
      <alignment horizontal="center" vertical="center" wrapText="1"/>
    </xf>
    <xf numFmtId="0" fontId="1" fillId="0" borderId="31" xfId="22" applyFont="1" applyBorder="1" applyAlignment="1" applyProtection="1">
      <alignment horizontal="center" vertical="center" wrapText="1"/>
    </xf>
    <xf numFmtId="0" fontId="1" fillId="0" borderId="21" xfId="22" applyFont="1" applyBorder="1" applyAlignment="1" applyProtection="1">
      <alignment horizontal="center" vertical="center" wrapText="1"/>
    </xf>
    <xf numFmtId="0" fontId="2" fillId="0" borderId="122" xfId="0" applyFont="1" applyBorder="1" applyAlignment="1">
      <alignment horizontal="center"/>
    </xf>
    <xf numFmtId="0" fontId="93" fillId="0" borderId="96" xfId="49" applyFont="1" applyBorder="1" applyAlignment="1">
      <alignment horizontal="center"/>
    </xf>
    <xf numFmtId="0" fontId="93" fillId="0" borderId="69" xfId="49" applyFont="1" applyBorder="1" applyAlignment="1">
      <alignment horizontal="center"/>
    </xf>
    <xf numFmtId="0" fontId="4" fillId="0" borderId="0" xfId="0" applyFont="1" applyAlignment="1">
      <alignment horizontal="left"/>
    </xf>
    <xf numFmtId="0" fontId="29" fillId="0" borderId="118" xfId="0" applyFont="1" applyBorder="1" applyAlignment="1">
      <alignment horizontal="left" vertical="center"/>
    </xf>
    <xf numFmtId="0" fontId="2" fillId="0" borderId="119" xfId="0" applyFont="1" applyBorder="1" applyAlignment="1">
      <alignment horizontal="left" vertical="center"/>
    </xf>
    <xf numFmtId="0" fontId="2" fillId="0" borderId="100" xfId="0" applyFont="1" applyBorder="1" applyAlignment="1">
      <alignment horizontal="left" vertical="center"/>
    </xf>
    <xf numFmtId="0" fontId="2" fillId="0" borderId="117" xfId="0" applyFont="1" applyBorder="1" applyAlignment="1">
      <alignment horizontal="left" vertical="center"/>
    </xf>
    <xf numFmtId="0" fontId="2" fillId="0" borderId="101" xfId="0" applyFont="1" applyBorder="1" applyAlignment="1">
      <alignment horizontal="left" vertical="center"/>
    </xf>
    <xf numFmtId="0" fontId="29" fillId="0" borderId="118" xfId="0" applyFont="1" applyBorder="1" applyAlignment="1">
      <alignment horizontal="left" vertical="center" wrapText="1"/>
    </xf>
    <xf numFmtId="0" fontId="29" fillId="0" borderId="119" xfId="0" applyFont="1" applyBorder="1" applyAlignment="1">
      <alignment horizontal="left" vertical="center" wrapText="1"/>
    </xf>
    <xf numFmtId="0" fontId="2" fillId="0" borderId="93" xfId="0" applyFont="1" applyBorder="1" applyAlignment="1">
      <alignment horizontal="left" vertical="center"/>
    </xf>
    <xf numFmtId="0" fontId="2" fillId="0" borderId="0" xfId="0" applyFont="1" applyAlignment="1">
      <alignment horizontal="left"/>
    </xf>
    <xf numFmtId="0" fontId="2" fillId="0" borderId="40" xfId="0" applyFont="1" applyBorder="1" applyAlignment="1">
      <alignment horizontal="center" vertical="center"/>
    </xf>
    <xf numFmtId="0" fontId="2" fillId="0" borderId="158" xfId="0" applyFont="1" applyBorder="1" applyAlignment="1">
      <alignment horizontal="center" vertical="center"/>
    </xf>
    <xf numFmtId="0" fontId="2" fillId="0" borderId="46" xfId="0" applyFont="1" applyBorder="1" applyAlignment="1">
      <alignment horizontal="center" vertical="center"/>
    </xf>
    <xf numFmtId="14" fontId="2" fillId="0" borderId="47" xfId="0" applyNumberFormat="1" applyFont="1" applyBorder="1" applyAlignment="1">
      <alignment horizontal="center" vertical="center"/>
    </xf>
    <xf numFmtId="14" fontId="2" fillId="0" borderId="34" xfId="0" applyNumberFormat="1" applyFont="1" applyBorder="1" applyAlignment="1">
      <alignment horizontal="center" vertical="center"/>
    </xf>
    <xf numFmtId="0" fontId="2" fillId="0" borderId="26" xfId="0" applyFont="1" applyBorder="1" applyAlignment="1">
      <alignment horizontal="center" vertical="center"/>
    </xf>
    <xf numFmtId="14" fontId="2" fillId="48" borderId="41" xfId="0" applyNumberFormat="1" applyFont="1" applyFill="1" applyBorder="1" applyAlignment="1">
      <alignment horizontal="center" wrapText="1"/>
    </xf>
    <xf numFmtId="14" fontId="29" fillId="0" borderId="86" xfId="0" applyNumberFormat="1" applyFont="1" applyBorder="1" applyAlignment="1">
      <alignment horizontal="center" vertical="center"/>
    </xf>
    <xf numFmtId="14" fontId="2" fillId="27" borderId="44" xfId="0" applyNumberFormat="1" applyFont="1" applyFill="1" applyBorder="1" applyAlignment="1">
      <alignment horizontal="center" vertical="center"/>
    </xf>
    <xf numFmtId="14" fontId="2" fillId="27" borderId="41" xfId="0" applyNumberFormat="1" applyFont="1" applyFill="1" applyBorder="1" applyAlignment="1">
      <alignment horizontal="center" vertical="center"/>
    </xf>
    <xf numFmtId="14" fontId="2" fillId="0" borderId="12" xfId="0" applyNumberFormat="1" applyFont="1" applyBorder="1" applyAlignment="1">
      <alignment horizontal="center" vertical="center" wrapText="1"/>
    </xf>
    <xf numFmtId="14" fontId="2" fillId="41" borderId="97" xfId="0" applyNumberFormat="1" applyFont="1" applyFill="1" applyBorder="1" applyAlignment="1">
      <alignment horizontal="center" vertical="center" wrapText="1"/>
    </xf>
    <xf numFmtId="14" fontId="2" fillId="48" borderId="83" xfId="0" applyNumberFormat="1" applyFont="1" applyFill="1" applyBorder="1" applyAlignment="1">
      <alignment horizontal="center" vertical="center" wrapText="1"/>
    </xf>
    <xf numFmtId="14" fontId="2" fillId="0" borderId="73" xfId="0" applyNumberFormat="1" applyFont="1" applyBorder="1" applyAlignment="1">
      <alignment horizontal="center"/>
    </xf>
    <xf numFmtId="14" fontId="2" fillId="47" borderId="86" xfId="0" applyNumberFormat="1" applyFont="1" applyFill="1" applyBorder="1" applyAlignment="1">
      <alignment horizontal="center"/>
    </xf>
    <xf numFmtId="14" fontId="2" fillId="48" borderId="29" xfId="0" applyNumberFormat="1" applyFont="1" applyFill="1" applyBorder="1" applyAlignment="1">
      <alignment horizontal="center"/>
    </xf>
    <xf numFmtId="14" fontId="2" fillId="41" borderId="48" xfId="0" applyNumberFormat="1" applyFont="1" applyFill="1" applyBorder="1" applyAlignment="1">
      <alignment horizontal="center"/>
    </xf>
    <xf numFmtId="0" fontId="2" fillId="0" borderId="83" xfId="0" applyFont="1" applyBorder="1" applyAlignment="1">
      <alignment horizontal="center"/>
    </xf>
    <xf numFmtId="14" fontId="2" fillId="48" borderId="86" xfId="0" applyNumberFormat="1" applyFont="1" applyFill="1" applyBorder="1" applyAlignment="1">
      <alignment horizontal="center"/>
    </xf>
    <xf numFmtId="14" fontId="2" fillId="47" borderId="94" xfId="0" applyNumberFormat="1" applyFont="1" applyFill="1" applyBorder="1" applyAlignment="1">
      <alignment horizontal="center"/>
    </xf>
    <xf numFmtId="14" fontId="2" fillId="48" borderId="48" xfId="0" applyNumberFormat="1" applyFont="1" applyFill="1" applyBorder="1" applyAlignment="1">
      <alignment horizontal="center"/>
    </xf>
    <xf numFmtId="14" fontId="2" fillId="41" borderId="94" xfId="0" applyNumberFormat="1" applyFont="1" applyFill="1" applyBorder="1" applyAlignment="1">
      <alignment horizontal="center"/>
    </xf>
    <xf numFmtId="14" fontId="2" fillId="48" borderId="44" xfId="0" applyNumberFormat="1" applyFont="1" applyFill="1" applyBorder="1" applyAlignment="1">
      <alignment horizontal="center"/>
    </xf>
    <xf numFmtId="0" fontId="2" fillId="47" borderId="48" xfId="0" applyFont="1" applyFill="1" applyBorder="1" applyAlignment="1">
      <alignment horizontal="center" vertical="center"/>
    </xf>
    <xf numFmtId="0" fontId="2" fillId="0" borderId="102" xfId="0" applyFont="1" applyBorder="1" applyAlignment="1">
      <alignment horizontal="center" vertical="center"/>
    </xf>
    <xf numFmtId="0" fontId="2" fillId="0" borderId="42" xfId="0" applyFont="1" applyBorder="1" applyAlignment="1">
      <alignment horizontal="left" wrapText="1"/>
    </xf>
    <xf numFmtId="0" fontId="2" fillId="0" borderId="45" xfId="0" applyFont="1" applyBorder="1" applyAlignment="1">
      <alignment horizontal="center" wrapText="1"/>
    </xf>
    <xf numFmtId="14" fontId="2" fillId="0" borderId="36" xfId="0" applyNumberFormat="1" applyFont="1" applyBorder="1" applyAlignment="1">
      <alignment horizontal="center" wrapText="1"/>
    </xf>
    <xf numFmtId="14" fontId="2" fillId="0" borderId="35" xfId="0" applyNumberFormat="1" applyFont="1" applyBorder="1" applyAlignment="1">
      <alignment horizontal="center" wrapText="1"/>
    </xf>
    <xf numFmtId="14" fontId="2" fillId="27" borderId="35" xfId="0" applyNumberFormat="1" applyFont="1" applyFill="1" applyBorder="1" applyAlignment="1">
      <alignment horizontal="center" wrapText="1"/>
    </xf>
    <xf numFmtId="0" fontId="58" fillId="0" borderId="39" xfId="22" applyFont="1" applyBorder="1" applyAlignment="1" applyProtection="1">
      <alignment horizontal="center" wrapText="1"/>
    </xf>
    <xf numFmtId="14" fontId="29" fillId="0" borderId="38" xfId="0" applyNumberFormat="1" applyFont="1" applyBorder="1" applyAlignment="1">
      <alignment horizontal="center" wrapText="1"/>
    </xf>
    <xf numFmtId="14" fontId="29" fillId="41" borderId="41" xfId="0" applyNumberFormat="1" applyFont="1" applyFill="1" applyBorder="1" applyAlignment="1">
      <alignment horizontal="center" wrapText="1"/>
    </xf>
    <xf numFmtId="0" fontId="3" fillId="28" borderId="159" xfId="0" applyFont="1" applyFill="1" applyBorder="1" applyAlignment="1">
      <alignment horizontal="left" vertical="center"/>
    </xf>
    <xf numFmtId="0" fontId="3" fillId="30" borderId="160" xfId="0" applyFont="1" applyFill="1" applyBorder="1" applyAlignment="1">
      <alignment horizontal="center" vertical="center"/>
    </xf>
    <xf numFmtId="0" fontId="3" fillId="30" borderId="161" xfId="0" applyFont="1" applyFill="1" applyBorder="1" applyAlignment="1">
      <alignment horizontal="center" vertical="center"/>
    </xf>
    <xf numFmtId="0" fontId="3" fillId="30" borderId="162" xfId="0" applyFont="1" applyFill="1" applyBorder="1" applyAlignment="1">
      <alignment horizontal="center" vertical="center"/>
    </xf>
    <xf numFmtId="0" fontId="3" fillId="26" borderId="160" xfId="0" applyFont="1" applyFill="1" applyBorder="1" applyAlignment="1">
      <alignment horizontal="center" vertical="center" wrapText="1"/>
    </xf>
    <xf numFmtId="0" fontId="3" fillId="26" borderId="161" xfId="0" applyFont="1" applyFill="1" applyBorder="1" applyAlignment="1">
      <alignment horizontal="center" vertical="center"/>
    </xf>
    <xf numFmtId="0" fontId="3" fillId="26" borderId="162" xfId="0" applyFont="1" applyFill="1" applyBorder="1" applyAlignment="1">
      <alignment horizontal="center" vertical="center"/>
    </xf>
    <xf numFmtId="0" fontId="3" fillId="57" borderId="160" xfId="0" applyFont="1" applyFill="1" applyBorder="1" applyAlignment="1">
      <alignment horizontal="center" vertical="center" wrapText="1"/>
    </xf>
    <xf numFmtId="0" fontId="3" fillId="57" borderId="161" xfId="0" applyFont="1" applyFill="1" applyBorder="1" applyAlignment="1">
      <alignment horizontal="center" vertical="center"/>
    </xf>
    <xf numFmtId="0" fontId="3" fillId="57" borderId="163" xfId="0" applyFont="1" applyFill="1" applyBorder="1" applyAlignment="1">
      <alignment horizontal="center" vertical="center"/>
    </xf>
    <xf numFmtId="0" fontId="1" fillId="0" borderId="40" xfId="0" applyFont="1" applyBorder="1" applyAlignment="1">
      <alignment horizontal="center" vertical="center"/>
    </xf>
    <xf numFmtId="0" fontId="56" fillId="0" borderId="158" xfId="0" applyFont="1" applyBorder="1" applyAlignment="1">
      <alignment horizontal="center" vertical="center"/>
    </xf>
    <xf numFmtId="0" fontId="56" fillId="0" borderId="37" xfId="0" applyFont="1" applyBorder="1" applyAlignment="1">
      <alignment horizontal="center" vertical="center"/>
    </xf>
    <xf numFmtId="0" fontId="56" fillId="0" borderId="102" xfId="0" applyFont="1" applyBorder="1" applyAlignment="1">
      <alignment horizontal="center" vertical="center"/>
    </xf>
    <xf numFmtId="0" fontId="5" fillId="0" borderId="39" xfId="0" applyFont="1" applyBorder="1" applyAlignment="1">
      <alignment horizontal="center"/>
    </xf>
    <xf numFmtId="0" fontId="5" fillId="0" borderId="38" xfId="0" applyFont="1" applyBorder="1" applyAlignment="1">
      <alignment horizontal="center"/>
    </xf>
    <xf numFmtId="0" fontId="5" fillId="0" borderId="84" xfId="0" applyFont="1" applyBorder="1" applyAlignment="1">
      <alignment horizontal="center"/>
    </xf>
    <xf numFmtId="0" fontId="5" fillId="0" borderId="40" xfId="0" applyFont="1" applyBorder="1" applyAlignment="1">
      <alignment horizontal="center"/>
    </xf>
    <xf numFmtId="0" fontId="5" fillId="0" borderId="26" xfId="0" applyFont="1" applyBorder="1" applyAlignment="1">
      <alignment horizontal="center"/>
    </xf>
    <xf numFmtId="0" fontId="5" fillId="0" borderId="158" xfId="0" applyFont="1" applyBorder="1" applyAlignment="1">
      <alignment horizontal="center"/>
    </xf>
    <xf numFmtId="0" fontId="5" fillId="0" borderId="37" xfId="0" applyFont="1" applyBorder="1" applyAlignment="1">
      <alignment horizontal="center"/>
    </xf>
    <xf numFmtId="0" fontId="5" fillId="0" borderId="102" xfId="0" applyFont="1" applyBorder="1" applyAlignment="1">
      <alignment horizontal="center"/>
    </xf>
    <xf numFmtId="0" fontId="28" fillId="0" borderId="21" xfId="0" applyFont="1" applyBorder="1" applyAlignment="1">
      <alignment horizontal="center"/>
    </xf>
    <xf numFmtId="0" fontId="28" fillId="0" borderId="38" xfId="0" applyFont="1" applyBorder="1" applyAlignment="1">
      <alignment horizontal="center"/>
    </xf>
    <xf numFmtId="0" fontId="2" fillId="0" borderId="84" xfId="0" applyFont="1" applyBorder="1" applyAlignment="1">
      <alignment horizontal="center" vertical="center"/>
    </xf>
    <xf numFmtId="0" fontId="2" fillId="0" borderId="158" xfId="0" applyFont="1" applyBorder="1" applyAlignment="1">
      <alignment horizontal="center"/>
    </xf>
    <xf numFmtId="0" fontId="2" fillId="0" borderId="52" xfId="0" applyFont="1" applyBorder="1" applyAlignment="1">
      <alignment horizontal="center" vertical="center"/>
    </xf>
    <xf numFmtId="0" fontId="2" fillId="0" borderId="22" xfId="0" applyFont="1" applyBorder="1" applyAlignment="1">
      <alignment horizontal="center"/>
    </xf>
    <xf numFmtId="0" fontId="2" fillId="0" borderId="125" xfId="0" applyFont="1" applyBorder="1" applyAlignment="1">
      <alignment horizontal="center"/>
    </xf>
    <xf numFmtId="0" fontId="2" fillId="0" borderId="95" xfId="0" applyFont="1" applyBorder="1" applyAlignment="1">
      <alignment horizontal="center"/>
    </xf>
    <xf numFmtId="0" fontId="10" fillId="0" borderId="46" xfId="22" applyBorder="1" applyAlignment="1" applyProtection="1">
      <alignment horizontal="center" vertical="center"/>
    </xf>
    <xf numFmtId="49" fontId="9" fillId="47" borderId="21" xfId="0" applyNumberFormat="1" applyFont="1" applyFill="1" applyBorder="1" applyAlignment="1">
      <alignment horizontal="center"/>
    </xf>
    <xf numFmtId="3" fontId="92" fillId="47" borderId="21" xfId="0" applyNumberFormat="1" applyFont="1" applyFill="1" applyBorder="1" applyAlignment="1">
      <alignment horizontal="center"/>
    </xf>
    <xf numFmtId="3" fontId="9" fillId="47" borderId="21" xfId="0" applyNumberFormat="1" applyFont="1" applyFill="1" applyBorder="1" applyAlignment="1">
      <alignment horizontal="center"/>
    </xf>
    <xf numFmtId="49" fontId="87" fillId="47" borderId="0" xfId="0" applyNumberFormat="1" applyFont="1" applyFill="1" applyAlignment="1">
      <alignment horizontal="center"/>
    </xf>
    <xf numFmtId="3" fontId="87" fillId="47" borderId="21" xfId="0" quotePrefix="1" applyNumberFormat="1" applyFont="1" applyFill="1" applyBorder="1" applyAlignment="1">
      <alignment horizontal="center"/>
    </xf>
    <xf numFmtId="3" fontId="87" fillId="47" borderId="29" xfId="0" applyNumberFormat="1" applyFont="1" applyFill="1" applyBorder="1" applyAlignment="1">
      <alignment horizontal="center"/>
    </xf>
    <xf numFmtId="3" fontId="67" fillId="47" borderId="29" xfId="0" applyNumberFormat="1" applyFont="1" applyFill="1" applyBorder="1" applyAlignment="1">
      <alignment horizontal="center"/>
    </xf>
    <xf numFmtId="14" fontId="10" fillId="0" borderId="115" xfId="22" applyNumberFormat="1" applyFill="1" applyBorder="1" applyAlignment="1" applyProtection="1">
      <alignment horizontal="center" vertical="center" wrapText="1"/>
    </xf>
    <xf numFmtId="0" fontId="10" fillId="26" borderId="21" xfId="22" applyFill="1" applyBorder="1" applyAlignment="1" applyProtection="1">
      <alignment horizontal="center"/>
    </xf>
    <xf numFmtId="14" fontId="10" fillId="58" borderId="21" xfId="22" applyNumberFormat="1" applyFill="1" applyBorder="1" applyAlignment="1" applyProtection="1">
      <alignment horizontal="center"/>
    </xf>
    <xf numFmtId="14" fontId="2" fillId="0" borderId="103" xfId="0" applyNumberFormat="1" applyFont="1" applyBorder="1" applyAlignment="1">
      <alignment horizontal="center"/>
    </xf>
    <xf numFmtId="14" fontId="2" fillId="48" borderId="35" xfId="0" applyNumberFormat="1" applyFont="1" applyFill="1" applyBorder="1" applyAlignment="1">
      <alignment horizontal="center"/>
    </xf>
    <xf numFmtId="0" fontId="1" fillId="0" borderId="85" xfId="22" applyFont="1" applyBorder="1" applyAlignment="1" applyProtection="1">
      <alignment horizontal="center"/>
    </xf>
    <xf numFmtId="0" fontId="1" fillId="0" borderId="60" xfId="22" applyFont="1" applyBorder="1" applyAlignment="1" applyProtection="1">
      <alignment horizontal="center"/>
    </xf>
    <xf numFmtId="0" fontId="10" fillId="0" borderId="118" xfId="22" applyBorder="1" applyAlignment="1" applyProtection="1">
      <alignment horizontal="center"/>
    </xf>
    <xf numFmtId="14" fontId="10" fillId="0" borderId="54" xfId="22" applyNumberFormat="1" applyBorder="1" applyAlignment="1" applyProtection="1">
      <alignment horizontal="center"/>
    </xf>
    <xf numFmtId="14" fontId="106" fillId="0" borderId="21" xfId="0" applyNumberFormat="1" applyFont="1" applyBorder="1" applyAlignment="1">
      <alignment horizontal="center"/>
    </xf>
    <xf numFmtId="0" fontId="104" fillId="46" borderId="21" xfId="0" applyFont="1" applyFill="1" applyBorder="1" applyAlignment="1">
      <alignment horizontal="center"/>
    </xf>
    <xf numFmtId="0" fontId="107" fillId="46" borderId="21" xfId="22" applyFont="1" applyFill="1" applyBorder="1" applyAlignment="1" applyProtection="1">
      <alignment horizontal="center"/>
    </xf>
    <xf numFmtId="0" fontId="1" fillId="0" borderId="21" xfId="0" applyFont="1" applyBorder="1" applyAlignment="1">
      <alignment horizontal="center" wrapText="1"/>
    </xf>
    <xf numFmtId="0" fontId="50" fillId="0" borderId="0" xfId="0" applyFont="1" applyAlignment="1">
      <alignment horizontal="right"/>
    </xf>
    <xf numFmtId="22" fontId="50" fillId="0" borderId="0" xfId="0" applyNumberFormat="1" applyFont="1"/>
    <xf numFmtId="14" fontId="2" fillId="48" borderId="97" xfId="0" applyNumberFormat="1" applyFont="1" applyFill="1" applyBorder="1" applyAlignment="1">
      <alignment horizontal="center" vertical="center" wrapText="1"/>
    </xf>
    <xf numFmtId="0" fontId="28" fillId="0" borderId="22" xfId="0" applyFont="1" applyBorder="1" applyAlignment="1">
      <alignment horizontal="center"/>
    </xf>
    <xf numFmtId="0" fontId="2" fillId="0" borderId="125" xfId="0" applyFont="1" applyBorder="1" applyAlignment="1">
      <alignment horizontal="center" vertical="center"/>
    </xf>
    <xf numFmtId="0" fontId="1" fillId="0" borderId="97" xfId="22" applyFont="1" applyBorder="1" applyAlignment="1" applyProtection="1">
      <alignment horizontal="center" vertical="center" wrapText="1"/>
    </xf>
    <xf numFmtId="14" fontId="2" fillId="47" borderId="126" xfId="0" applyNumberFormat="1" applyFont="1" applyFill="1" applyBorder="1" applyAlignment="1">
      <alignment horizontal="center" vertical="center" wrapText="1"/>
    </xf>
    <xf numFmtId="3" fontId="0" fillId="53" borderId="106" xfId="0" applyNumberFormat="1" applyFill="1" applyBorder="1" applyAlignment="1">
      <alignment horizontal="center" vertical="center" wrapText="1"/>
    </xf>
    <xf numFmtId="3" fontId="9" fillId="46" borderId="106" xfId="0" applyNumberFormat="1" applyFont="1" applyFill="1" applyBorder="1" applyAlignment="1">
      <alignment horizontal="center" vertical="center" wrapText="1"/>
    </xf>
    <xf numFmtId="3" fontId="9" fillId="46" borderId="76" xfId="0" applyNumberFormat="1" applyFont="1" applyFill="1" applyBorder="1" applyAlignment="1">
      <alignment horizontal="center" vertical="center" wrapText="1"/>
    </xf>
    <xf numFmtId="3" fontId="9" fillId="46" borderId="59" xfId="0" applyNumberFormat="1" applyFont="1" applyFill="1" applyBorder="1" applyAlignment="1">
      <alignment horizontal="center" vertical="center" wrapText="1"/>
    </xf>
    <xf numFmtId="3" fontId="9" fillId="46" borderId="58" xfId="0" applyNumberFormat="1" applyFont="1" applyFill="1" applyBorder="1" applyAlignment="1">
      <alignment horizontal="center" vertical="center" wrapText="1"/>
    </xf>
    <xf numFmtId="0" fontId="87" fillId="47" borderId="31" xfId="0" applyFont="1" applyFill="1" applyBorder="1" applyAlignment="1">
      <alignment horizontal="center"/>
    </xf>
    <xf numFmtId="14" fontId="87" fillId="47" borderId="21" xfId="0" applyNumberFormat="1" applyFont="1" applyFill="1" applyBorder="1" applyAlignment="1">
      <alignment horizontal="center"/>
    </xf>
    <xf numFmtId="17" fontId="10" fillId="47" borderId="21" xfId="22" quotePrefix="1" applyNumberFormat="1" applyFill="1" applyBorder="1" applyAlignment="1" applyProtection="1">
      <alignment horizontal="center"/>
    </xf>
    <xf numFmtId="14" fontId="0" fillId="48" borderId="41" xfId="0" applyNumberFormat="1" applyFill="1" applyBorder="1" applyAlignment="1">
      <alignment horizontal="center"/>
    </xf>
    <xf numFmtId="0" fontId="2" fillId="0" borderId="43" xfId="0" applyFont="1" applyBorder="1" applyAlignment="1">
      <alignment horizontal="center"/>
    </xf>
    <xf numFmtId="0" fontId="87" fillId="47" borderId="21" xfId="0" applyFont="1" applyFill="1" applyBorder="1" applyAlignment="1">
      <alignment horizontal="center"/>
    </xf>
    <xf numFmtId="3" fontId="92" fillId="47" borderId="29" xfId="0" applyNumberFormat="1" applyFont="1" applyFill="1" applyBorder="1" applyAlignment="1">
      <alignment horizontal="center"/>
    </xf>
    <xf numFmtId="0" fontId="9" fillId="47" borderId="21" xfId="0" applyFont="1" applyFill="1" applyBorder="1"/>
    <xf numFmtId="0" fontId="2" fillId="0" borderId="93" xfId="0" applyFont="1" applyBorder="1" applyAlignment="1">
      <alignment horizontal="center"/>
    </xf>
    <xf numFmtId="0" fontId="1" fillId="0" borderId="93" xfId="0" applyFont="1" applyBorder="1" applyAlignment="1">
      <alignment horizontal="left" vertical="center"/>
    </xf>
    <xf numFmtId="0" fontId="2" fillId="0" borderId="42" xfId="0" applyFont="1" applyBorder="1" applyAlignment="1">
      <alignment horizontal="center"/>
    </xf>
    <xf numFmtId="14" fontId="2" fillId="47" borderId="35" xfId="0" applyNumberFormat="1" applyFont="1" applyFill="1" applyBorder="1" applyAlignment="1">
      <alignment horizontal="center"/>
    </xf>
    <xf numFmtId="0" fontId="114" fillId="28" borderId="50" xfId="0" applyFont="1" applyFill="1" applyBorder="1" applyAlignment="1">
      <alignment horizontal="center" vertical="center" wrapText="1"/>
    </xf>
    <xf numFmtId="0" fontId="114" fillId="25" borderId="50" xfId="0" applyFont="1" applyFill="1" applyBorder="1" applyAlignment="1">
      <alignment horizontal="center" vertical="center" wrapText="1"/>
    </xf>
    <xf numFmtId="0" fontId="114" fillId="25" borderId="51" xfId="0" applyFont="1" applyFill="1" applyBorder="1" applyAlignment="1">
      <alignment horizontal="center" vertical="center" wrapText="1"/>
    </xf>
    <xf numFmtId="0" fontId="113" fillId="25" borderId="76" xfId="0" applyFont="1" applyFill="1" applyBorder="1" applyAlignment="1">
      <alignment horizontal="center" vertical="center" wrapText="1"/>
    </xf>
    <xf numFmtId="0" fontId="113" fillId="25" borderId="49" xfId="0" applyFont="1" applyFill="1" applyBorder="1" applyAlignment="1">
      <alignment horizontal="center" vertical="center" wrapText="1"/>
    </xf>
    <xf numFmtId="0" fontId="114" fillId="28" borderId="59" xfId="0" applyFont="1" applyFill="1" applyBorder="1" applyAlignment="1">
      <alignment horizontal="center" vertical="center" wrapText="1"/>
    </xf>
    <xf numFmtId="0" fontId="114" fillId="28" borderId="78" xfId="0" applyFont="1" applyFill="1" applyBorder="1" applyAlignment="1">
      <alignment horizontal="center" vertical="center" wrapText="1"/>
    </xf>
    <xf numFmtId="0" fontId="114" fillId="53" borderId="50" xfId="0" applyFont="1" applyFill="1" applyBorder="1" applyAlignment="1">
      <alignment horizontal="center" vertical="center" wrapText="1"/>
    </xf>
    <xf numFmtId="0" fontId="114" fillId="56" borderId="51" xfId="0" applyFont="1" applyFill="1" applyBorder="1" applyAlignment="1">
      <alignment horizontal="center" vertical="center" wrapText="1"/>
    </xf>
    <xf numFmtId="0" fontId="114" fillId="53" borderId="51" xfId="0" applyFont="1" applyFill="1" applyBorder="1" applyAlignment="1">
      <alignment horizontal="center" vertical="center" wrapText="1"/>
    </xf>
    <xf numFmtId="0" fontId="113" fillId="53" borderId="49" xfId="0" applyFont="1" applyFill="1" applyBorder="1" applyAlignment="1">
      <alignment horizontal="center" vertical="center" wrapText="1"/>
    </xf>
    <xf numFmtId="0" fontId="113" fillId="56" borderId="49" xfId="0" applyFont="1" applyFill="1" applyBorder="1" applyAlignment="1">
      <alignment horizontal="center" vertical="center" wrapText="1"/>
    </xf>
    <xf numFmtId="0" fontId="114" fillId="53" borderId="59" xfId="0" applyFont="1" applyFill="1" applyBorder="1" applyAlignment="1">
      <alignment horizontal="center" vertical="center" wrapText="1"/>
    </xf>
    <xf numFmtId="0" fontId="114" fillId="53" borderId="78" xfId="0" applyFont="1" applyFill="1" applyBorder="1" applyAlignment="1">
      <alignment horizontal="center" vertical="center" wrapText="1"/>
    </xf>
    <xf numFmtId="0" fontId="114" fillId="56" borderId="59" xfId="0" applyFont="1" applyFill="1" applyBorder="1" applyAlignment="1">
      <alignment horizontal="center" vertical="center" wrapText="1"/>
    </xf>
    <xf numFmtId="0" fontId="113" fillId="28" borderId="49" xfId="0" applyFont="1" applyFill="1" applyBorder="1" applyAlignment="1">
      <alignment horizontal="center" vertical="center" wrapText="1"/>
    </xf>
    <xf numFmtId="0" fontId="114" fillId="56" borderId="78" xfId="0" applyFont="1" applyFill="1" applyBorder="1" applyAlignment="1">
      <alignment horizontal="center" vertical="center" wrapText="1"/>
    </xf>
    <xf numFmtId="14" fontId="10" fillId="56" borderId="21" xfId="22" applyNumberFormat="1" applyFill="1" applyBorder="1" applyAlignment="1" applyProtection="1">
      <alignment horizontal="center"/>
    </xf>
    <xf numFmtId="0" fontId="1" fillId="0" borderId="21" xfId="0" applyFont="1" applyBorder="1" applyAlignment="1">
      <alignment horizontal="center" vertical="center"/>
    </xf>
    <xf numFmtId="14" fontId="10" fillId="0" borderId="21" xfId="22" applyNumberFormat="1" applyFill="1" applyBorder="1" applyAlignment="1" applyProtection="1">
      <alignment horizontal="center" vertical="center"/>
    </xf>
    <xf numFmtId="0" fontId="1" fillId="0" borderId="21" xfId="0" applyFont="1" applyBorder="1"/>
    <xf numFmtId="0" fontId="0" fillId="46" borderId="21" xfId="0" applyFill="1" applyBorder="1" applyAlignment="1">
      <alignment horizontal="center"/>
    </xf>
    <xf numFmtId="0" fontId="10" fillId="28" borderId="21" xfId="22" applyFill="1" applyBorder="1" applyAlignment="1" applyProtection="1">
      <alignment horizontal="center"/>
    </xf>
    <xf numFmtId="14" fontId="10" fillId="27" borderId="21" xfId="22" applyNumberFormat="1" applyFill="1" applyBorder="1" applyAlignment="1" applyProtection="1">
      <alignment horizontal="center" vertical="center"/>
    </xf>
    <xf numFmtId="14" fontId="2" fillId="41" borderId="103" xfId="0" applyNumberFormat="1" applyFont="1" applyFill="1" applyBorder="1" applyAlignment="1">
      <alignment horizontal="center" vertical="center"/>
    </xf>
    <xf numFmtId="14" fontId="10" fillId="0" borderId="54" xfId="22" quotePrefix="1" applyNumberFormat="1" applyFill="1" applyBorder="1" applyAlignment="1" applyProtection="1">
      <alignment horizontal="center"/>
    </xf>
    <xf numFmtId="14" fontId="10" fillId="0" borderId="60" xfId="22" applyNumberFormat="1" applyFill="1" applyBorder="1" applyAlignment="1" applyProtection="1">
      <alignment horizontal="center"/>
    </xf>
    <xf numFmtId="49" fontId="29" fillId="0" borderId="26" xfId="0" applyNumberFormat="1" applyFont="1" applyBorder="1" applyAlignment="1">
      <alignment horizontal="center"/>
    </xf>
    <xf numFmtId="0" fontId="1" fillId="0" borderId="0" xfId="0" applyFont="1"/>
    <xf numFmtId="0" fontId="10" fillId="59" borderId="21" xfId="22" applyFill="1" applyBorder="1" applyAlignment="1" applyProtection="1"/>
    <xf numFmtId="17" fontId="10" fillId="58" borderId="21" xfId="22" quotePrefix="1" applyNumberFormat="1" applyFill="1" applyBorder="1" applyAlignment="1" applyProtection="1">
      <alignment horizontal="center"/>
    </xf>
    <xf numFmtId="0" fontId="93" fillId="50" borderId="58" xfId="49" applyFont="1" applyFill="1" applyBorder="1" applyAlignment="1">
      <alignment horizontal="center" vertical="center" wrapText="1"/>
    </xf>
    <xf numFmtId="0" fontId="93" fillId="50" borderId="168" xfId="49" applyFont="1" applyFill="1" applyBorder="1" applyAlignment="1">
      <alignment horizontal="center" vertical="center" wrapText="1"/>
    </xf>
    <xf numFmtId="0" fontId="100" fillId="0" borderId="72" xfId="49" applyFont="1" applyBorder="1" applyAlignment="1">
      <alignment horizontal="center" vertical="center"/>
    </xf>
    <xf numFmtId="0" fontId="100" fillId="0" borderId="73" xfId="49" applyFont="1" applyBorder="1" applyAlignment="1">
      <alignment horizontal="center" vertical="center"/>
    </xf>
    <xf numFmtId="0" fontId="93" fillId="50" borderId="169" xfId="49" applyFont="1" applyFill="1" applyBorder="1" applyAlignment="1">
      <alignment horizontal="center" vertical="center" wrapText="1"/>
    </xf>
    <xf numFmtId="0" fontId="93" fillId="50" borderId="170" xfId="49" applyFont="1" applyFill="1" applyBorder="1" applyAlignment="1">
      <alignment horizontal="center" vertical="center" wrapText="1"/>
    </xf>
    <xf numFmtId="0" fontId="1" fillId="46" borderId="21" xfId="0" applyFont="1" applyFill="1" applyBorder="1" applyAlignment="1">
      <alignment horizontal="center"/>
    </xf>
    <xf numFmtId="14" fontId="2" fillId="48" borderId="123" xfId="0" applyNumberFormat="1" applyFont="1" applyFill="1" applyBorder="1" applyAlignment="1">
      <alignment horizontal="center"/>
    </xf>
    <xf numFmtId="0" fontId="2" fillId="25" borderId="56" xfId="0" applyFont="1" applyFill="1" applyBorder="1" applyAlignment="1">
      <alignment horizontal="center" vertical="center" wrapText="1"/>
    </xf>
    <xf numFmtId="14" fontId="2" fillId="0" borderId="56" xfId="0" applyNumberFormat="1" applyFont="1" applyBorder="1" applyAlignment="1">
      <alignment horizontal="center"/>
    </xf>
    <xf numFmtId="14" fontId="9" fillId="46" borderId="30" xfId="0" applyNumberFormat="1" applyFont="1" applyFill="1" applyBorder="1" applyAlignment="1">
      <alignment horizontal="center" vertical="center" wrapText="1"/>
    </xf>
    <xf numFmtId="0" fontId="94" fillId="28" borderId="173" xfId="49" applyFont="1" applyFill="1" applyBorder="1" applyAlignment="1">
      <alignment horizontal="center" vertical="center" wrapText="1"/>
    </xf>
    <xf numFmtId="0" fontId="2" fillId="0" borderId="124" xfId="0" applyFont="1" applyBorder="1" applyAlignment="1">
      <alignment horizontal="center" vertical="center"/>
    </xf>
    <xf numFmtId="0" fontId="2" fillId="47" borderId="69" xfId="0" applyFont="1" applyFill="1" applyBorder="1" applyAlignment="1">
      <alignment horizontal="center" vertical="center"/>
    </xf>
    <xf numFmtId="0" fontId="2" fillId="47" borderId="47" xfId="0" applyFont="1" applyFill="1" applyBorder="1" applyAlignment="1">
      <alignment horizontal="center" vertical="center"/>
    </xf>
    <xf numFmtId="0" fontId="2" fillId="47" borderId="89" xfId="0" applyFont="1" applyFill="1" applyBorder="1" applyAlignment="1">
      <alignment horizontal="center" vertical="center"/>
    </xf>
    <xf numFmtId="0" fontId="2" fillId="47" borderId="124" xfId="0" applyFont="1" applyFill="1" applyBorder="1" applyAlignment="1">
      <alignment horizontal="center" vertical="center"/>
    </xf>
    <xf numFmtId="0" fontId="7" fillId="28" borderId="0" xfId="0" applyFont="1" applyFill="1" applyAlignment="1">
      <alignment horizontal="center" vertical="center" wrapText="1"/>
    </xf>
    <xf numFmtId="3" fontId="9" fillId="28" borderId="0" xfId="0" applyNumberFormat="1" applyFont="1" applyFill="1" applyAlignment="1">
      <alignment horizontal="center" vertical="center" wrapText="1"/>
    </xf>
    <xf numFmtId="3" fontId="9" fillId="28" borderId="0" xfId="0" applyNumberFormat="1" applyFont="1" applyFill="1" applyAlignment="1">
      <alignment horizontal="center"/>
    </xf>
    <xf numFmtId="165" fontId="9" fillId="28" borderId="0" xfId="0" applyNumberFormat="1" applyFont="1" applyFill="1" applyAlignment="1">
      <alignment horizontal="center"/>
    </xf>
    <xf numFmtId="3" fontId="18" fillId="27" borderId="82" xfId="0" applyNumberFormat="1" applyFont="1" applyFill="1" applyBorder="1" applyAlignment="1">
      <alignment horizontal="center" vertical="center"/>
    </xf>
    <xf numFmtId="3" fontId="9" fillId="46" borderId="174" xfId="0" applyNumberFormat="1" applyFont="1" applyFill="1" applyBorder="1" applyAlignment="1">
      <alignment horizontal="center" vertical="center" wrapText="1"/>
    </xf>
    <xf numFmtId="14" fontId="10" fillId="28" borderId="21" xfId="22" quotePrefix="1" applyNumberFormat="1" applyFill="1" applyBorder="1" applyAlignment="1" applyProtection="1">
      <alignment horizontal="center"/>
    </xf>
    <xf numFmtId="0" fontId="7" fillId="0" borderId="21" xfId="0" applyFont="1" applyBorder="1"/>
    <xf numFmtId="14" fontId="10" fillId="0" borderId="21" xfId="22" applyNumberFormat="1" applyFill="1" applyBorder="1" applyAlignment="1" applyProtection="1"/>
    <xf numFmtId="0" fontId="3" fillId="34" borderId="22" xfId="0" applyFont="1" applyFill="1" applyBorder="1" applyAlignment="1">
      <alignment horizontal="center" vertical="center" wrapText="1"/>
    </xf>
    <xf numFmtId="0" fontId="3" fillId="34" borderId="26" xfId="0" applyFont="1" applyFill="1" applyBorder="1" applyAlignment="1">
      <alignment horizontal="center" vertical="center" wrapText="1"/>
    </xf>
    <xf numFmtId="14" fontId="10" fillId="47" borderId="30" xfId="22" applyNumberFormat="1" applyFill="1" applyBorder="1" applyAlignment="1" applyProtection="1">
      <alignment horizontal="center" vertical="center" wrapText="1"/>
    </xf>
    <xf numFmtId="0" fontId="116" fillId="46" borderId="35" xfId="0" applyFont="1" applyFill="1" applyBorder="1" applyAlignment="1">
      <alignment horizontal="center" vertical="center"/>
    </xf>
    <xf numFmtId="14" fontId="10" fillId="48" borderId="92" xfId="22" applyNumberFormat="1" applyFill="1" applyBorder="1" applyAlignment="1" applyProtection="1">
      <alignment horizontal="center"/>
    </xf>
    <xf numFmtId="14" fontId="2" fillId="48" borderId="79" xfId="0" applyNumberFormat="1" applyFont="1" applyFill="1" applyBorder="1" applyAlignment="1">
      <alignment horizontal="center"/>
    </xf>
    <xf numFmtId="14" fontId="2" fillId="48" borderId="48" xfId="0" applyNumberFormat="1" applyFont="1" applyFill="1" applyBorder="1" applyAlignment="1">
      <alignment horizontal="center" vertical="center"/>
    </xf>
    <xf numFmtId="14" fontId="2" fillId="48" borderId="52" xfId="0" applyNumberFormat="1" applyFont="1" applyFill="1" applyBorder="1" applyAlignment="1">
      <alignment horizontal="center" vertical="center"/>
    </xf>
    <xf numFmtId="0" fontId="2" fillId="0" borderId="36" xfId="0" applyFont="1" applyBorder="1" applyAlignment="1">
      <alignment horizontal="center" vertical="center"/>
    </xf>
    <xf numFmtId="17" fontId="1" fillId="26" borderId="21" xfId="0" quotePrefix="1" applyNumberFormat="1" applyFont="1" applyFill="1" applyBorder="1" applyAlignment="1">
      <alignment horizontal="center"/>
    </xf>
    <xf numFmtId="0" fontId="1" fillId="0" borderId="21" xfId="0" applyFont="1" applyBorder="1" applyAlignment="1">
      <alignment horizontal="center"/>
    </xf>
    <xf numFmtId="49" fontId="10" fillId="0" borderId="34" xfId="22" applyNumberFormat="1" applyFill="1" applyBorder="1" applyAlignment="1" applyProtection="1">
      <alignment horizontal="center"/>
    </xf>
    <xf numFmtId="14" fontId="2" fillId="0" borderId="66" xfId="0" applyNumberFormat="1" applyFont="1" applyBorder="1" applyAlignment="1">
      <alignment horizontal="center"/>
    </xf>
    <xf numFmtId="14" fontId="2" fillId="0" borderId="66" xfId="0" applyNumberFormat="1" applyFont="1" applyBorder="1" applyAlignment="1">
      <alignment horizontal="center" vertical="center" wrapText="1"/>
    </xf>
    <xf numFmtId="14" fontId="9" fillId="46" borderId="66" xfId="0" applyNumberFormat="1" applyFont="1" applyFill="1" applyBorder="1" applyAlignment="1">
      <alignment horizontal="center" vertical="center" wrapText="1"/>
    </xf>
    <xf numFmtId="14" fontId="2" fillId="0" borderId="55" xfId="0" applyNumberFormat="1" applyFont="1" applyBorder="1" applyAlignment="1">
      <alignment horizontal="center"/>
    </xf>
    <xf numFmtId="0" fontId="1" fillId="0" borderId="26" xfId="0" applyFont="1" applyBorder="1" applyAlignment="1">
      <alignment horizontal="center" vertical="center"/>
    </xf>
    <xf numFmtId="0" fontId="10" fillId="0" borderId="34" xfId="22" applyFill="1" applyBorder="1" applyAlignment="1" applyProtection="1">
      <alignment horizontal="center"/>
    </xf>
    <xf numFmtId="0" fontId="50" fillId="60" borderId="21" xfId="0" applyFont="1" applyFill="1" applyBorder="1" applyAlignment="1">
      <alignment horizontal="center" vertical="center"/>
    </xf>
    <xf numFmtId="0" fontId="50" fillId="60" borderId="21" xfId="0" applyFont="1" applyFill="1" applyBorder="1"/>
    <xf numFmtId="0" fontId="1" fillId="47" borderId="21" xfId="0" applyFont="1" applyFill="1" applyBorder="1" applyAlignment="1">
      <alignment horizontal="center" vertical="center"/>
    </xf>
    <xf numFmtId="2" fontId="100" fillId="47" borderId="86" xfId="49" applyNumberFormat="1" applyFont="1" applyFill="1" applyBorder="1" applyAlignment="1">
      <alignment horizontal="center" vertical="center"/>
    </xf>
    <xf numFmtId="0" fontId="100" fillId="47" borderId="29" xfId="49" applyFont="1" applyFill="1" applyBorder="1" applyAlignment="1">
      <alignment horizontal="center" vertical="center"/>
    </xf>
    <xf numFmtId="0" fontId="100" fillId="47" borderId="41" xfId="49" applyFont="1" applyFill="1" applyBorder="1" applyAlignment="1">
      <alignment horizontal="center" vertical="center"/>
    </xf>
    <xf numFmtId="0" fontId="100" fillId="47" borderId="0" xfId="49" applyFont="1" applyFill="1"/>
    <xf numFmtId="0" fontId="100" fillId="47" borderId="86" xfId="49" applyFont="1" applyFill="1" applyBorder="1" applyAlignment="1">
      <alignment horizontal="center" vertical="center"/>
    </xf>
    <xf numFmtId="0" fontId="100" fillId="47" borderId="33" xfId="49" applyFont="1" applyFill="1" applyBorder="1" applyAlignment="1">
      <alignment horizontal="center" vertical="center"/>
    </xf>
    <xf numFmtId="0" fontId="100" fillId="47" borderId="56" xfId="49" applyFont="1" applyFill="1" applyBorder="1" applyAlignment="1">
      <alignment horizontal="center" vertical="center"/>
    </xf>
    <xf numFmtId="0" fontId="10" fillId="56" borderId="21" xfId="22" applyFill="1" applyBorder="1" applyAlignment="1" applyProtection="1">
      <alignment horizontal="center"/>
    </xf>
    <xf numFmtId="17" fontId="107" fillId="27" borderId="21" xfId="22" quotePrefix="1" applyNumberFormat="1" applyFont="1" applyFill="1" applyBorder="1" applyAlignment="1" applyProtection="1"/>
    <xf numFmtId="15" fontId="89" fillId="46" borderId="21" xfId="22" quotePrefix="1" applyNumberFormat="1" applyFont="1" applyFill="1" applyBorder="1" applyAlignment="1" applyProtection="1"/>
    <xf numFmtId="0" fontId="1" fillId="26" borderId="21" xfId="0" applyFont="1" applyFill="1" applyBorder="1" applyAlignment="1">
      <alignment horizontal="center"/>
    </xf>
    <xf numFmtId="14" fontId="56" fillId="31" borderId="0" xfId="34" applyNumberFormat="1" applyFill="1"/>
    <xf numFmtId="0" fontId="56" fillId="47" borderId="21" xfId="34" applyFill="1" applyBorder="1"/>
    <xf numFmtId="14" fontId="10" fillId="47" borderId="21" xfId="22" applyNumberFormat="1" applyFill="1" applyBorder="1" applyAlignment="1" applyProtection="1"/>
    <xf numFmtId="0" fontId="10" fillId="0" borderId="0" xfId="22" quotePrefix="1" applyAlignment="1" applyProtection="1">
      <alignment horizontal="right"/>
    </xf>
    <xf numFmtId="17" fontId="10" fillId="47" borderId="21" xfId="22" quotePrefix="1" applyNumberFormat="1" applyFill="1" applyBorder="1" applyAlignment="1" applyProtection="1">
      <alignment horizontal="right"/>
    </xf>
    <xf numFmtId="14" fontId="117" fillId="47" borderId="30" xfId="22" applyNumberFormat="1" applyFont="1" applyFill="1" applyBorder="1" applyAlignment="1" applyProtection="1">
      <alignment horizontal="center" vertical="center" wrapText="1"/>
    </xf>
    <xf numFmtId="14" fontId="2" fillId="48" borderId="122" xfId="0" applyNumberFormat="1" applyFont="1" applyFill="1" applyBorder="1" applyAlignment="1">
      <alignment horizontal="center"/>
    </xf>
    <xf numFmtId="14" fontId="2" fillId="48" borderId="102" xfId="0" applyNumberFormat="1" applyFont="1" applyFill="1" applyBorder="1" applyAlignment="1">
      <alignment horizontal="center"/>
    </xf>
    <xf numFmtId="14" fontId="56" fillId="48" borderId="34" xfId="0" applyNumberFormat="1" applyFont="1" applyFill="1" applyBorder="1" applyAlignment="1">
      <alignment horizontal="center" vertical="center"/>
    </xf>
    <xf numFmtId="14" fontId="2" fillId="48" borderId="29" xfId="0" applyNumberFormat="1" applyFont="1" applyFill="1" applyBorder="1" applyAlignment="1">
      <alignment horizontal="center" vertical="center"/>
    </xf>
    <xf numFmtId="14" fontId="2" fillId="41" borderId="102" xfId="0" applyNumberFormat="1" applyFont="1" applyFill="1" applyBorder="1" applyAlignment="1">
      <alignment horizontal="center"/>
    </xf>
    <xf numFmtId="0" fontId="87" fillId="47" borderId="21" xfId="0" applyFont="1" applyFill="1" applyBorder="1"/>
    <xf numFmtId="0" fontId="9" fillId="53" borderId="50" xfId="0" applyFont="1" applyFill="1" applyBorder="1" applyAlignment="1">
      <alignment horizontal="center" vertical="center" wrapText="1"/>
    </xf>
    <xf numFmtId="0" fontId="114" fillId="53" borderId="81" xfId="0" applyFont="1" applyFill="1" applyBorder="1" applyAlignment="1">
      <alignment horizontal="center" vertical="center" wrapText="1"/>
    </xf>
    <xf numFmtId="3" fontId="9" fillId="53" borderId="81" xfId="0" applyNumberFormat="1" applyFont="1" applyFill="1" applyBorder="1" applyAlignment="1">
      <alignment horizontal="center" vertical="center" wrapText="1"/>
    </xf>
    <xf numFmtId="0" fontId="9" fillId="53" borderId="76" xfId="0" applyFont="1" applyFill="1" applyBorder="1" applyAlignment="1">
      <alignment horizontal="center" vertical="center" wrapText="1"/>
    </xf>
    <xf numFmtId="0" fontId="113" fillId="53" borderId="58" xfId="0" applyFont="1" applyFill="1" applyBorder="1" applyAlignment="1">
      <alignment horizontal="center" vertical="center" wrapText="1"/>
    </xf>
    <xf numFmtId="3" fontId="9" fillId="53" borderId="19" xfId="0" applyNumberFormat="1" applyFont="1" applyFill="1" applyBorder="1" applyAlignment="1">
      <alignment horizontal="center" vertical="center" wrapText="1"/>
    </xf>
    <xf numFmtId="0" fontId="9" fillId="53" borderId="81" xfId="0" applyFont="1" applyFill="1" applyBorder="1" applyAlignment="1">
      <alignment horizontal="center" vertical="center" wrapText="1"/>
    </xf>
    <xf numFmtId="0" fontId="113" fillId="56" borderId="76" xfId="0" applyFont="1" applyFill="1" applyBorder="1" applyAlignment="1">
      <alignment horizontal="center" vertical="center" wrapText="1"/>
    </xf>
    <xf numFmtId="3" fontId="9" fillId="56" borderId="174" xfId="0" applyNumberFormat="1" applyFont="1" applyFill="1" applyBorder="1" applyAlignment="1">
      <alignment horizontal="center" vertical="center" wrapText="1"/>
    </xf>
    <xf numFmtId="3" fontId="9" fillId="54" borderId="77" xfId="0" applyNumberFormat="1" applyFont="1" applyFill="1" applyBorder="1" applyAlignment="1">
      <alignment horizontal="center" vertical="center" wrapText="1"/>
    </xf>
    <xf numFmtId="3" fontId="9" fillId="54" borderId="19" xfId="0" applyNumberFormat="1" applyFont="1" applyFill="1" applyBorder="1" applyAlignment="1">
      <alignment horizontal="center" vertical="center" wrapText="1"/>
    </xf>
    <xf numFmtId="3" fontId="9" fillId="54" borderId="50" xfId="0" applyNumberFormat="1" applyFont="1" applyFill="1" applyBorder="1" applyAlignment="1">
      <alignment horizontal="center" vertical="center" wrapText="1"/>
    </xf>
    <xf numFmtId="3" fontId="9" fillId="55" borderId="78" xfId="0" applyNumberFormat="1" applyFont="1" applyFill="1" applyBorder="1" applyAlignment="1">
      <alignment horizontal="center" vertical="center" wrapText="1"/>
    </xf>
    <xf numFmtId="17" fontId="10" fillId="28" borderId="21" xfId="22" quotePrefix="1" applyNumberFormat="1" applyFill="1" applyBorder="1" applyAlignment="1" applyProtection="1">
      <alignment horizontal="center"/>
    </xf>
    <xf numFmtId="3" fontId="9" fillId="46" borderId="77" xfId="0" applyNumberFormat="1" applyFont="1" applyFill="1" applyBorder="1" applyAlignment="1">
      <alignment horizontal="center" vertical="center" wrapText="1"/>
    </xf>
    <xf numFmtId="0" fontId="114" fillId="56" borderId="50" xfId="0" applyFont="1" applyFill="1" applyBorder="1" applyAlignment="1">
      <alignment horizontal="center" vertical="center" wrapText="1"/>
    </xf>
    <xf numFmtId="3" fontId="9" fillId="55" borderId="76" xfId="0" applyNumberFormat="1" applyFont="1" applyFill="1" applyBorder="1" applyAlignment="1">
      <alignment horizontal="center" vertical="center" wrapText="1"/>
    </xf>
    <xf numFmtId="3" fontId="9" fillId="55" borderId="77" xfId="0" applyNumberFormat="1" applyFont="1" applyFill="1" applyBorder="1" applyAlignment="1">
      <alignment horizontal="center" vertical="center" wrapText="1"/>
    </xf>
    <xf numFmtId="3" fontId="9" fillId="54" borderId="21" xfId="0" applyNumberFormat="1" applyFont="1" applyFill="1" applyBorder="1" applyAlignment="1">
      <alignment horizontal="center"/>
    </xf>
    <xf numFmtId="3" fontId="9" fillId="47" borderId="29" xfId="0" applyNumberFormat="1" applyFont="1" applyFill="1" applyBorder="1" applyAlignment="1">
      <alignment horizontal="center"/>
    </xf>
    <xf numFmtId="14" fontId="87" fillId="47" borderId="21" xfId="0" applyNumberFormat="1" applyFont="1" applyFill="1" applyBorder="1"/>
    <xf numFmtId="0" fontId="94" fillId="28" borderId="179" xfId="49" applyFont="1" applyFill="1" applyBorder="1" applyAlignment="1">
      <alignment horizontal="center" vertical="center" wrapText="1"/>
    </xf>
    <xf numFmtId="0" fontId="10" fillId="47" borderId="21" xfId="22" applyFill="1" applyBorder="1" applyAlignment="1" applyProtection="1"/>
    <xf numFmtId="3" fontId="10" fillId="0" borderId="29" xfId="22" applyNumberFormat="1" applyFill="1" applyBorder="1" applyAlignment="1" applyProtection="1">
      <alignment horizontal="center"/>
    </xf>
    <xf numFmtId="2" fontId="100" fillId="47" borderId="29" xfId="49" applyNumberFormat="1" applyFont="1" applyFill="1" applyBorder="1" applyAlignment="1">
      <alignment horizontal="center" vertical="center"/>
    </xf>
    <xf numFmtId="0" fontId="100" fillId="47" borderId="73" xfId="49" applyFont="1" applyFill="1" applyBorder="1" applyAlignment="1">
      <alignment horizontal="center" vertical="center"/>
    </xf>
    <xf numFmtId="0" fontId="104" fillId="47" borderId="0" xfId="0" applyFont="1" applyFill="1" applyAlignment="1">
      <alignment horizontal="center"/>
    </xf>
    <xf numFmtId="0" fontId="50" fillId="0" borderId="0" xfId="0" applyFont="1" applyAlignment="1">
      <alignment horizontal="center" vertical="center"/>
    </xf>
    <xf numFmtId="20" fontId="1" fillId="0" borderId="21" xfId="0" quotePrefix="1" applyNumberFormat="1" applyFont="1" applyBorder="1"/>
    <xf numFmtId="0" fontId="1" fillId="0" borderId="21" xfId="0" quotePrefix="1" applyFont="1" applyBorder="1"/>
    <xf numFmtId="0" fontId="50" fillId="62" borderId="21" xfId="0" applyFont="1" applyFill="1" applyBorder="1" applyAlignment="1">
      <alignment horizontal="center" vertical="center"/>
    </xf>
    <xf numFmtId="0" fontId="50" fillId="46" borderId="21" xfId="0" applyFont="1" applyFill="1" applyBorder="1" applyAlignment="1">
      <alignment horizontal="center"/>
    </xf>
    <xf numFmtId="0" fontId="50" fillId="54" borderId="21" xfId="0" applyFont="1" applyFill="1" applyBorder="1" applyAlignment="1">
      <alignment horizontal="center"/>
    </xf>
    <xf numFmtId="0" fontId="60" fillId="53" borderId="21" xfId="0" applyFont="1" applyFill="1" applyBorder="1" applyAlignment="1">
      <alignment horizontal="center" vertical="center"/>
    </xf>
    <xf numFmtId="0" fontId="50" fillId="0" borderId="0" xfId="0" applyFont="1" applyAlignment="1">
      <alignment horizontal="right" vertical="center"/>
    </xf>
    <xf numFmtId="167" fontId="50" fillId="0" borderId="0" xfId="0" applyNumberFormat="1" applyFont="1" applyAlignment="1">
      <alignment horizontal="left" vertical="center"/>
    </xf>
    <xf numFmtId="0" fontId="0" fillId="46" borderId="21" xfId="0" applyFill="1" applyBorder="1"/>
    <xf numFmtId="3" fontId="7" fillId="63" borderId="21" xfId="0" applyNumberFormat="1" applyFont="1" applyFill="1" applyBorder="1" applyAlignment="1">
      <alignment horizontal="center" vertical="center" wrapText="1"/>
    </xf>
    <xf numFmtId="3" fontId="7" fillId="63" borderId="29" xfId="0" applyNumberFormat="1" applyFont="1" applyFill="1" applyBorder="1" applyAlignment="1">
      <alignment horizontal="center" vertical="center" wrapText="1"/>
    </xf>
    <xf numFmtId="14" fontId="87" fillId="0" borderId="31" xfId="0" applyNumberFormat="1" applyFont="1" applyBorder="1" applyAlignment="1">
      <alignment horizontal="center"/>
    </xf>
    <xf numFmtId="0" fontId="50" fillId="63" borderId="21" xfId="0" applyFont="1" applyFill="1" applyBorder="1" applyAlignment="1">
      <alignment horizontal="center" vertical="center"/>
    </xf>
    <xf numFmtId="0" fontId="50" fillId="63" borderId="21" xfId="0" applyFont="1" applyFill="1" applyBorder="1" applyAlignment="1">
      <alignment horizontal="center" vertical="center" wrapText="1"/>
    </xf>
    <xf numFmtId="3" fontId="0" fillId="0" borderId="21" xfId="0" applyNumberFormat="1" applyBorder="1" applyAlignment="1">
      <alignment horizontal="center"/>
    </xf>
    <xf numFmtId="0" fontId="3" fillId="0" borderId="21" xfId="0" applyFont="1" applyBorder="1" applyAlignment="1">
      <alignment horizontal="center" vertical="center"/>
    </xf>
    <xf numFmtId="0" fontId="10" fillId="0" borderId="21" xfId="22" applyBorder="1" applyAlignment="1" applyProtection="1">
      <alignment wrapText="1"/>
    </xf>
    <xf numFmtId="14" fontId="9" fillId="0" borderId="30" xfId="0" applyNumberFormat="1" applyFont="1" applyBorder="1" applyAlignment="1">
      <alignment horizontal="center" vertical="center" wrapText="1"/>
    </xf>
    <xf numFmtId="17" fontId="2" fillId="26" borderId="21" xfId="0" quotePrefix="1" applyNumberFormat="1" applyFont="1" applyFill="1" applyBorder="1" applyAlignment="1">
      <alignment horizontal="center"/>
    </xf>
    <xf numFmtId="0" fontId="10" fillId="26" borderId="21" xfId="22" quotePrefix="1" applyFill="1" applyBorder="1" applyAlignment="1" applyProtection="1">
      <alignment horizontal="center"/>
    </xf>
    <xf numFmtId="3" fontId="119" fillId="59" borderId="29" xfId="0" applyNumberFormat="1" applyFont="1" applyFill="1" applyBorder="1" applyAlignment="1">
      <alignment horizontal="center"/>
    </xf>
    <xf numFmtId="3" fontId="10" fillId="59" borderId="29" xfId="22" applyNumberFormat="1" applyFill="1" applyBorder="1" applyAlignment="1" applyProtection="1">
      <alignment horizontal="center"/>
    </xf>
    <xf numFmtId="14" fontId="2" fillId="64" borderId="48" xfId="0" applyNumberFormat="1" applyFont="1" applyFill="1" applyBorder="1" applyAlignment="1">
      <alignment horizontal="center" vertical="center"/>
    </xf>
    <xf numFmtId="0" fontId="2" fillId="47" borderId="33" xfId="0" applyFont="1" applyFill="1" applyBorder="1" applyAlignment="1">
      <alignment horizontal="center" vertical="center"/>
    </xf>
    <xf numFmtId="0" fontId="2" fillId="0" borderId="92" xfId="0" applyFont="1" applyBorder="1" applyAlignment="1">
      <alignment horizontal="center" vertical="center"/>
    </xf>
    <xf numFmtId="14" fontId="120" fillId="0" borderId="21" xfId="0" applyNumberFormat="1" applyFont="1" applyBorder="1" applyAlignment="1">
      <alignment horizontal="center"/>
    </xf>
    <xf numFmtId="0" fontId="2" fillId="25" borderId="70" xfId="0" applyFont="1" applyFill="1" applyBorder="1" applyAlignment="1">
      <alignment horizontal="center" vertical="center" wrapText="1"/>
    </xf>
    <xf numFmtId="14" fontId="10" fillId="0" borderId="30" xfId="22" applyNumberFormat="1" applyFill="1" applyBorder="1" applyAlignment="1" applyProtection="1">
      <alignment horizontal="center" vertical="center" wrapText="1"/>
    </xf>
    <xf numFmtId="3" fontId="10" fillId="63" borderId="21" xfId="22" applyNumberFormat="1" applyFill="1" applyBorder="1" applyAlignment="1" applyProtection="1">
      <alignment horizontal="center" vertical="center" wrapText="1"/>
    </xf>
    <xf numFmtId="3" fontId="87" fillId="0" borderId="31" xfId="0" applyNumberFormat="1" applyFont="1" applyBorder="1" applyAlignment="1">
      <alignment horizontal="center"/>
    </xf>
    <xf numFmtId="0" fontId="2" fillId="26" borderId="21" xfId="0" quotePrefix="1" applyFont="1" applyFill="1" applyBorder="1" applyAlignment="1">
      <alignment horizontal="center" wrapText="1"/>
    </xf>
    <xf numFmtId="0" fontId="1" fillId="0" borderId="0" xfId="49"/>
    <xf numFmtId="0" fontId="55" fillId="0" borderId="0" xfId="49" applyFont="1"/>
    <xf numFmtId="165" fontId="1" fillId="0" borderId="0" xfId="49" applyNumberFormat="1"/>
    <xf numFmtId="0" fontId="11" fillId="25" borderId="0" xfId="49" applyFont="1" applyFill="1" applyAlignment="1">
      <alignment horizontal="left"/>
    </xf>
    <xf numFmtId="0" fontId="1" fillId="25" borderId="0" xfId="49" applyFill="1" applyAlignment="1">
      <alignment horizontal="left"/>
    </xf>
    <xf numFmtId="0" fontId="2" fillId="0" borderId="0" xfId="49" applyFont="1"/>
    <xf numFmtId="165" fontId="2" fillId="0" borderId="0" xfId="49" applyNumberFormat="1" applyFont="1"/>
    <xf numFmtId="0" fontId="3" fillId="0" borderId="0" xfId="49" applyFont="1"/>
    <xf numFmtId="0" fontId="2" fillId="0" borderId="21" xfId="49" applyFont="1" applyBorder="1" applyAlignment="1">
      <alignment horizontal="center" vertical="center" wrapText="1"/>
    </xf>
    <xf numFmtId="0" fontId="2" fillId="0" borderId="29" xfId="49" applyFont="1" applyBorder="1" applyAlignment="1">
      <alignment horizontal="center" vertical="center" wrapText="1"/>
    </xf>
    <xf numFmtId="0" fontId="3" fillId="0" borderId="26" xfId="49" applyFont="1" applyBorder="1" applyAlignment="1">
      <alignment horizontal="center" vertical="center" wrapText="1"/>
    </xf>
    <xf numFmtId="0" fontId="3" fillId="0" borderId="34" xfId="49" applyFont="1" applyBorder="1" applyAlignment="1">
      <alignment horizontal="center" vertical="center" wrapText="1"/>
    </xf>
    <xf numFmtId="0" fontId="3" fillId="0" borderId="21" xfId="49" applyFont="1" applyBorder="1" applyAlignment="1">
      <alignment horizontal="center" vertical="center" wrapText="1"/>
    </xf>
    <xf numFmtId="165" fontId="3" fillId="0" borderId="21" xfId="49" applyNumberFormat="1" applyFont="1" applyBorder="1" applyAlignment="1">
      <alignment horizontal="center" vertical="center" wrapText="1"/>
    </xf>
    <xf numFmtId="0" fontId="7" fillId="0" borderId="21" xfId="49" applyFont="1" applyBorder="1" applyAlignment="1">
      <alignment horizontal="center" vertical="center" wrapText="1"/>
    </xf>
    <xf numFmtId="0" fontId="1" fillId="0" borderId="0" xfId="49" applyAlignment="1">
      <alignment horizontal="center" vertical="center"/>
    </xf>
    <xf numFmtId="0" fontId="2" fillId="0" borderId="27" xfId="49" applyFont="1" applyBorder="1" applyAlignment="1">
      <alignment horizontal="center" vertical="center" wrapText="1"/>
    </xf>
    <xf numFmtId="14" fontId="2" fillId="0" borderId="27" xfId="49" applyNumberFormat="1" applyFont="1" applyBorder="1" applyAlignment="1">
      <alignment horizontal="center" vertical="center" wrapText="1"/>
    </xf>
    <xf numFmtId="14" fontId="2" fillId="0" borderId="21" xfId="49" applyNumberFormat="1" applyFont="1" applyBorder="1" applyAlignment="1">
      <alignment horizontal="center" vertical="center" wrapText="1"/>
    </xf>
    <xf numFmtId="14" fontId="2" fillId="47" borderId="0" xfId="49" applyNumberFormat="1" applyFont="1" applyFill="1" applyAlignment="1">
      <alignment horizontal="center" vertical="center" wrapText="1"/>
    </xf>
    <xf numFmtId="14" fontId="2" fillId="47" borderId="29" xfId="49" applyNumberFormat="1" applyFont="1" applyFill="1" applyBorder="1" applyAlignment="1">
      <alignment horizontal="center" vertical="center" wrapText="1"/>
    </xf>
    <xf numFmtId="14" fontId="2" fillId="47" borderId="21" xfId="49" applyNumberFormat="1" applyFont="1" applyFill="1" applyBorder="1" applyAlignment="1">
      <alignment horizontal="center" vertical="center" wrapText="1"/>
    </xf>
    <xf numFmtId="0" fontId="2" fillId="0" borderId="164" xfId="49" applyFont="1" applyBorder="1" applyAlignment="1">
      <alignment horizontal="center" vertical="center" wrapText="1"/>
    </xf>
    <xf numFmtId="0" fontId="2" fillId="0" borderId="26" xfId="49" applyFont="1" applyBorder="1" applyAlignment="1">
      <alignment horizontal="center" vertical="center" wrapText="1"/>
    </xf>
    <xf numFmtId="0" fontId="2" fillId="0" borderId="21" xfId="49" quotePrefix="1" applyFont="1" applyBorder="1" applyAlignment="1">
      <alignment horizontal="center" vertical="center" wrapText="1"/>
    </xf>
    <xf numFmtId="3" fontId="2" fillId="0" borderId="21" xfId="49" quotePrefix="1" applyNumberFormat="1" applyFont="1" applyBorder="1" applyAlignment="1">
      <alignment horizontal="center" vertical="center" wrapText="1"/>
    </xf>
    <xf numFmtId="0" fontId="2" fillId="0" borderId="164" xfId="49" applyFont="1" applyBorder="1" applyAlignment="1">
      <alignment horizontal="center" vertical="center"/>
    </xf>
    <xf numFmtId="0" fontId="2" fillId="0" borderId="27" xfId="49" applyFont="1" applyBorder="1" applyAlignment="1">
      <alignment horizontal="center" vertical="center"/>
    </xf>
    <xf numFmtId="0" fontId="2" fillId="0" borderId="26" xfId="49" applyFont="1" applyBorder="1" applyAlignment="1">
      <alignment horizontal="center" vertical="center"/>
    </xf>
    <xf numFmtId="165" fontId="2" fillId="0" borderId="26" xfId="49" applyNumberFormat="1" applyFont="1" applyBorder="1" applyAlignment="1">
      <alignment horizontal="center" vertical="center"/>
    </xf>
    <xf numFmtId="0" fontId="1" fillId="0" borderId="21" xfId="49" applyBorder="1" applyAlignment="1">
      <alignment horizontal="center" vertical="center"/>
    </xf>
    <xf numFmtId="0" fontId="1" fillId="47" borderId="21" xfId="49" applyFill="1" applyBorder="1" applyAlignment="1">
      <alignment horizontal="center" vertical="center"/>
    </xf>
    <xf numFmtId="3" fontId="1" fillId="0" borderId="21" xfId="49" applyNumberFormat="1" applyBorder="1" applyAlignment="1">
      <alignment horizontal="center" vertical="center"/>
    </xf>
    <xf numFmtId="0" fontId="2" fillId="0" borderId="20" xfId="49" applyFont="1" applyBorder="1" applyAlignment="1">
      <alignment horizontal="center" vertical="center" wrapText="1"/>
    </xf>
    <xf numFmtId="14" fontId="2" fillId="0" borderId="20" xfId="49" applyNumberFormat="1" applyFont="1" applyBorder="1" applyAlignment="1">
      <alignment horizontal="center" vertical="center" wrapText="1"/>
    </xf>
    <xf numFmtId="14" fontId="2" fillId="47" borderId="167" xfId="49" applyNumberFormat="1" applyFont="1" applyFill="1" applyBorder="1" applyAlignment="1">
      <alignment horizontal="center" vertical="center" wrapText="1"/>
    </xf>
    <xf numFmtId="0" fontId="2" fillId="0" borderId="113" xfId="49" applyFont="1" applyBorder="1" applyAlignment="1">
      <alignment horizontal="center" vertical="center" wrapText="1"/>
    </xf>
    <xf numFmtId="0" fontId="2" fillId="0" borderId="114" xfId="49" applyFont="1" applyBorder="1" applyAlignment="1">
      <alignment horizontal="center" vertical="center"/>
    </xf>
    <xf numFmtId="0" fontId="2" fillId="0" borderId="20" xfId="49" applyFont="1" applyBorder="1" applyAlignment="1">
      <alignment horizontal="center" vertical="center"/>
    </xf>
    <xf numFmtId="0" fontId="2" fillId="0" borderId="21" xfId="49" applyFont="1" applyBorder="1" applyAlignment="1">
      <alignment horizontal="center" vertical="center"/>
    </xf>
    <xf numFmtId="165" fontId="2" fillId="0" borderId="21" xfId="49" applyNumberFormat="1" applyFont="1" applyBorder="1" applyAlignment="1">
      <alignment horizontal="center" vertical="center"/>
    </xf>
    <xf numFmtId="14" fontId="2" fillId="0" borderId="0" xfId="49" applyNumberFormat="1" applyFont="1" applyAlignment="1">
      <alignment horizontal="center" vertical="center" wrapText="1"/>
    </xf>
    <xf numFmtId="165" fontId="2" fillId="0" borderId="21" xfId="49" applyNumberFormat="1" applyFont="1" applyBorder="1" applyAlignment="1">
      <alignment horizontal="center" vertical="center" wrapText="1"/>
    </xf>
    <xf numFmtId="14" fontId="2" fillId="0" borderId="115" xfId="49" applyNumberFormat="1" applyFont="1" applyBorder="1" applyAlignment="1">
      <alignment horizontal="center" vertical="center" wrapText="1"/>
    </xf>
    <xf numFmtId="14" fontId="108" fillId="47" borderId="29" xfId="49" applyNumberFormat="1" applyFont="1" applyFill="1" applyBorder="1" applyAlignment="1">
      <alignment horizontal="center" vertical="center" wrapText="1"/>
    </xf>
    <xf numFmtId="0" fontId="2" fillId="0" borderId="175" xfId="49" applyFont="1" applyBorder="1" applyAlignment="1">
      <alignment horizontal="center" vertical="center" wrapText="1"/>
    </xf>
    <xf numFmtId="0" fontId="2" fillId="0" borderId="114" xfId="49" applyFont="1" applyBorder="1" applyAlignment="1">
      <alignment horizontal="center" vertical="center" wrapText="1"/>
    </xf>
    <xf numFmtId="0" fontId="1" fillId="0" borderId="21" xfId="49" applyBorder="1" applyAlignment="1">
      <alignment horizontal="center" vertical="center" wrapText="1"/>
    </xf>
    <xf numFmtId="14" fontId="2" fillId="47" borderId="20" xfId="49" applyNumberFormat="1" applyFont="1" applyFill="1" applyBorder="1" applyAlignment="1">
      <alignment horizontal="center" vertical="center" wrapText="1"/>
    </xf>
    <xf numFmtId="14" fontId="2" fillId="47" borderId="165" xfId="49" applyNumberFormat="1" applyFont="1" applyFill="1" applyBorder="1" applyAlignment="1">
      <alignment horizontal="center" vertical="center" wrapText="1"/>
    </xf>
    <xf numFmtId="14" fontId="2" fillId="0" borderId="29" xfId="49" applyNumberFormat="1" applyFont="1" applyBorder="1" applyAlignment="1">
      <alignment horizontal="center" vertical="center" wrapText="1"/>
    </xf>
    <xf numFmtId="165" fontId="2" fillId="0" borderId="21" xfId="49" quotePrefix="1" applyNumberFormat="1" applyFont="1" applyBorder="1" applyAlignment="1">
      <alignment horizontal="center" vertical="center"/>
    </xf>
    <xf numFmtId="14" fontId="2" fillId="47" borderId="115" xfId="49" applyNumberFormat="1" applyFont="1" applyFill="1" applyBorder="1" applyAlignment="1">
      <alignment horizontal="center" vertical="center" wrapText="1"/>
    </xf>
    <xf numFmtId="14" fontId="2" fillId="47" borderId="116" xfId="49" applyNumberFormat="1" applyFont="1" applyFill="1" applyBorder="1" applyAlignment="1">
      <alignment horizontal="center" vertical="center" wrapText="1"/>
    </xf>
    <xf numFmtId="0" fontId="29" fillId="0" borderId="20" xfId="49" applyFont="1" applyBorder="1" applyAlignment="1">
      <alignment horizontal="center" vertical="center" wrapText="1"/>
    </xf>
    <xf numFmtId="0" fontId="29" fillId="0" borderId="23" xfId="49" applyFont="1" applyBorder="1" applyAlignment="1">
      <alignment horizontal="center" vertical="center" wrapText="1"/>
    </xf>
    <xf numFmtId="0" fontId="29" fillId="0" borderId="115" xfId="49" applyFont="1" applyBorder="1" applyAlignment="1">
      <alignment horizontal="center" vertical="center" wrapText="1"/>
    </xf>
    <xf numFmtId="0" fontId="29" fillId="47" borderId="29" xfId="49" applyFont="1" applyFill="1" applyBorder="1" applyAlignment="1">
      <alignment horizontal="center" vertical="center" wrapText="1"/>
    </xf>
    <xf numFmtId="0" fontId="2" fillId="0" borderId="115" xfId="49" applyFont="1" applyBorder="1" applyAlignment="1">
      <alignment horizontal="center" vertical="center" wrapText="1"/>
    </xf>
    <xf numFmtId="14" fontId="2" fillId="0" borderId="116" xfId="49" applyNumberFormat="1" applyFont="1" applyBorder="1" applyAlignment="1">
      <alignment horizontal="center" vertical="center" wrapText="1"/>
    </xf>
    <xf numFmtId="14" fontId="2" fillId="0" borderId="157" xfId="49" applyNumberFormat="1" applyFont="1" applyBorder="1" applyAlignment="1">
      <alignment horizontal="center" vertical="center" wrapText="1"/>
    </xf>
    <xf numFmtId="0" fontId="2" fillId="0" borderId="22" xfId="49" applyFont="1" applyBorder="1" applyAlignment="1">
      <alignment horizontal="center" vertical="center" wrapText="1"/>
    </xf>
    <xf numFmtId="0" fontId="2" fillId="0" borderId="0" xfId="49" applyFont="1" applyAlignment="1">
      <alignment horizontal="center" vertical="center" wrapText="1"/>
    </xf>
    <xf numFmtId="14" fontId="2" fillId="0" borderId="97" xfId="49" applyNumberFormat="1" applyFont="1" applyBorder="1" applyAlignment="1">
      <alignment horizontal="center" vertical="center" wrapText="1"/>
    </xf>
    <xf numFmtId="0" fontId="2" fillId="0" borderId="22" xfId="49" quotePrefix="1" applyFont="1" applyBorder="1" applyAlignment="1">
      <alignment horizontal="center" vertical="center" wrapText="1"/>
    </xf>
    <xf numFmtId="0" fontId="2" fillId="0" borderId="113" xfId="49" applyFont="1" applyBorder="1" applyAlignment="1">
      <alignment horizontal="center" vertical="center"/>
    </xf>
    <xf numFmtId="0" fontId="2" fillId="0" borderId="23" xfId="49" applyFont="1" applyBorder="1" applyAlignment="1">
      <alignment horizontal="center" vertical="center"/>
    </xf>
    <xf numFmtId="0" fontId="2" fillId="0" borderId="22" xfId="49" applyFont="1" applyBorder="1" applyAlignment="1">
      <alignment horizontal="center" vertical="center"/>
    </xf>
    <xf numFmtId="165" fontId="2" fillId="0" borderId="22" xfId="49" applyNumberFormat="1" applyFont="1" applyBorder="1" applyAlignment="1">
      <alignment horizontal="center" vertical="center"/>
    </xf>
    <xf numFmtId="14" fontId="2" fillId="0" borderId="22" xfId="49" applyNumberFormat="1" applyFont="1" applyBorder="1" applyAlignment="1">
      <alignment horizontal="center" vertical="center" wrapText="1"/>
    </xf>
    <xf numFmtId="14" fontId="2" fillId="47" borderId="44" xfId="49" applyNumberFormat="1" applyFont="1" applyFill="1" applyBorder="1" applyAlignment="1">
      <alignment horizontal="center" vertical="center" wrapText="1"/>
    </xf>
    <xf numFmtId="14" fontId="2" fillId="0" borderId="165" xfId="49" applyNumberFormat="1" applyFont="1" applyBorder="1" applyAlignment="1">
      <alignment horizontal="center" vertical="center" wrapText="1"/>
    </xf>
    <xf numFmtId="0" fontId="2" fillId="0" borderId="31" xfId="49" applyFont="1" applyBorder="1" applyAlignment="1">
      <alignment horizontal="center" vertical="center"/>
    </xf>
    <xf numFmtId="0" fontId="2" fillId="47" borderId="29" xfId="49" applyFont="1" applyFill="1" applyBorder="1" applyAlignment="1">
      <alignment horizontal="center" vertical="center" wrapText="1"/>
    </xf>
    <xf numFmtId="0" fontId="2" fillId="0" borderId="31" xfId="49" quotePrefix="1" applyFont="1" applyBorder="1" applyAlignment="1">
      <alignment horizontal="center" vertical="center"/>
    </xf>
    <xf numFmtId="0" fontId="2" fillId="0" borderId="21" xfId="49" quotePrefix="1" applyFont="1" applyBorder="1" applyAlignment="1">
      <alignment horizontal="center" vertical="center"/>
    </xf>
    <xf numFmtId="14" fontId="2" fillId="0" borderId="21" xfId="49" applyNumberFormat="1" applyFont="1" applyBorder="1" applyAlignment="1">
      <alignment horizontal="center" vertical="center"/>
    </xf>
    <xf numFmtId="14" fontId="1" fillId="0" borderId="21" xfId="49" applyNumberFormat="1" applyBorder="1" applyAlignment="1">
      <alignment horizontal="center" vertical="center"/>
    </xf>
    <xf numFmtId="0" fontId="1" fillId="0" borderId="31" xfId="49" applyBorder="1" applyAlignment="1">
      <alignment horizontal="center" vertical="center"/>
    </xf>
    <xf numFmtId="0" fontId="2" fillId="0" borderId="31" xfId="49" quotePrefix="1" applyFont="1" applyBorder="1" applyAlignment="1">
      <alignment horizontal="center" vertical="center" wrapText="1"/>
    </xf>
    <xf numFmtId="165" fontId="1" fillId="0" borderId="0" xfId="49" applyNumberFormat="1" applyAlignment="1">
      <alignment horizontal="center" vertical="center"/>
    </xf>
    <xf numFmtId="49" fontId="10" fillId="0" borderId="21" xfId="22" applyNumberFormat="1" applyFill="1" applyBorder="1" applyAlignment="1" applyProtection="1">
      <alignment horizontal="center"/>
    </xf>
    <xf numFmtId="0" fontId="1" fillId="47" borderId="0" xfId="49" applyFill="1" applyAlignment="1">
      <alignment horizontal="center" vertical="center"/>
    </xf>
    <xf numFmtId="0" fontId="94" fillId="28" borderId="48" xfId="49" applyFont="1" applyFill="1" applyBorder="1" applyAlignment="1">
      <alignment horizontal="center" vertical="center" wrapText="1"/>
    </xf>
    <xf numFmtId="0" fontId="100" fillId="47" borderId="69" xfId="49" applyFont="1" applyFill="1" applyBorder="1" applyAlignment="1">
      <alignment horizontal="center" vertical="center"/>
    </xf>
    <xf numFmtId="0" fontId="100" fillId="47" borderId="74" xfId="49" applyFont="1" applyFill="1" applyBorder="1" applyAlignment="1">
      <alignment horizontal="center" vertical="center"/>
    </xf>
    <xf numFmtId="14" fontId="2" fillId="47" borderId="34" xfId="0" applyNumberFormat="1" applyFont="1" applyFill="1" applyBorder="1" applyAlignment="1">
      <alignment horizontal="center"/>
    </xf>
    <xf numFmtId="0" fontId="123" fillId="0" borderId="37" xfId="22" applyFont="1" applyBorder="1" applyAlignment="1" applyProtection="1">
      <alignment horizontal="center"/>
    </xf>
    <xf numFmtId="14" fontId="124" fillId="0" borderId="21" xfId="0" applyNumberFormat="1" applyFont="1" applyBorder="1" applyAlignment="1">
      <alignment horizontal="center"/>
    </xf>
    <xf numFmtId="14" fontId="124" fillId="46" borderId="102" xfId="0" applyNumberFormat="1" applyFont="1" applyFill="1" applyBorder="1" applyAlignment="1">
      <alignment horizontal="center"/>
    </xf>
    <xf numFmtId="14" fontId="2" fillId="47" borderId="102" xfId="0" applyNumberFormat="1" applyFont="1" applyFill="1" applyBorder="1" applyAlignment="1">
      <alignment horizontal="center"/>
    </xf>
    <xf numFmtId="14" fontId="2" fillId="47" borderId="29" xfId="0" applyNumberFormat="1" applyFont="1" applyFill="1" applyBorder="1" applyAlignment="1">
      <alignment horizontal="center"/>
    </xf>
    <xf numFmtId="14" fontId="2" fillId="47" borderId="56" xfId="0" applyNumberFormat="1" applyFont="1" applyFill="1" applyBorder="1" applyAlignment="1">
      <alignment horizontal="center"/>
    </xf>
    <xf numFmtId="0" fontId="2" fillId="0" borderId="57" xfId="0" applyFont="1" applyBorder="1" applyAlignment="1">
      <alignment horizontal="center" vertical="center"/>
    </xf>
    <xf numFmtId="0" fontId="11" fillId="0" borderId="83" xfId="0" applyFont="1" applyBorder="1" applyAlignment="1">
      <alignment horizontal="center" vertical="center"/>
    </xf>
    <xf numFmtId="0" fontId="2" fillId="0" borderId="72" xfId="0" applyFont="1" applyBorder="1" applyAlignment="1">
      <alignment horizontal="center" vertical="center"/>
    </xf>
    <xf numFmtId="0" fontId="10" fillId="47" borderId="74" xfId="22" applyFill="1" applyBorder="1" applyAlignment="1" applyProtection="1">
      <alignment horizontal="center" vertical="center"/>
    </xf>
    <xf numFmtId="0" fontId="123" fillId="46" borderId="89" xfId="22" applyFont="1" applyFill="1" applyBorder="1" applyAlignment="1" applyProtection="1">
      <alignment horizontal="center" vertical="center"/>
    </xf>
    <xf numFmtId="0" fontId="125" fillId="0" borderId="92" xfId="0" applyFont="1" applyBorder="1" applyAlignment="1">
      <alignment horizontal="center" vertical="center"/>
    </xf>
    <xf numFmtId="0" fontId="29" fillId="0" borderId="88" xfId="0" applyFont="1" applyBorder="1" applyAlignment="1">
      <alignment horizontal="center" vertical="center"/>
    </xf>
    <xf numFmtId="0" fontId="0" fillId="0" borderId="92" xfId="0" applyBorder="1" applyAlignment="1">
      <alignment horizontal="center" vertical="center"/>
    </xf>
    <xf numFmtId="0" fontId="2" fillId="0" borderId="0" xfId="0" applyFont="1" applyAlignment="1">
      <alignment horizontal="center" wrapText="1"/>
    </xf>
    <xf numFmtId="14" fontId="106" fillId="0" borderId="0" xfId="0" applyNumberFormat="1" applyFont="1" applyAlignment="1">
      <alignment horizontal="center"/>
    </xf>
    <xf numFmtId="0" fontId="2" fillId="0" borderId="82" xfId="0" applyFont="1" applyBorder="1" applyAlignment="1">
      <alignment horizontal="center" wrapText="1"/>
    </xf>
    <xf numFmtId="0" fontId="2" fillId="0" borderId="83" xfId="0" applyFont="1" applyBorder="1" applyAlignment="1">
      <alignment horizontal="center" vertical="center"/>
    </xf>
    <xf numFmtId="0" fontId="0" fillId="0" borderId="19" xfId="0" applyBorder="1" applyAlignment="1">
      <alignment horizontal="center" vertical="center"/>
    </xf>
    <xf numFmtId="0" fontId="127" fillId="60" borderId="66" xfId="0" applyFont="1" applyFill="1" applyBorder="1" applyAlignment="1">
      <alignment horizontal="center" vertical="center" wrapText="1"/>
    </xf>
    <xf numFmtId="0" fontId="124" fillId="60" borderId="30" xfId="0" applyFont="1" applyFill="1" applyBorder="1" applyAlignment="1">
      <alignment horizontal="center"/>
    </xf>
    <xf numFmtId="0" fontId="124" fillId="60" borderId="32" xfId="0" applyFont="1" applyFill="1" applyBorder="1" applyAlignment="1">
      <alignment horizontal="center" wrapText="1"/>
    </xf>
    <xf numFmtId="0" fontId="93" fillId="47" borderId="0" xfId="49" applyFont="1" applyFill="1"/>
    <xf numFmtId="14" fontId="2" fillId="48" borderId="73" xfId="0" applyNumberFormat="1" applyFont="1" applyFill="1" applyBorder="1" applyAlignment="1">
      <alignment horizontal="center" vertical="center" wrapText="1"/>
    </xf>
    <xf numFmtId="14" fontId="1" fillId="0" borderId="21" xfId="22" applyNumberFormat="1" applyFont="1" applyBorder="1" applyAlignment="1" applyProtection="1">
      <alignment horizontal="center" vertical="center" wrapText="1"/>
    </xf>
    <xf numFmtId="0" fontId="10" fillId="0" borderId="100" xfId="22" applyBorder="1" applyAlignment="1" applyProtection="1">
      <alignment horizontal="center" vertical="center" wrapText="1"/>
    </xf>
    <xf numFmtId="14" fontId="1" fillId="0" borderId="126" xfId="22" applyNumberFormat="1" applyFont="1" applyBorder="1" applyAlignment="1" applyProtection="1">
      <alignment horizontal="center" vertical="center" wrapText="1"/>
    </xf>
    <xf numFmtId="14" fontId="9" fillId="47" borderId="30" xfId="0" applyNumberFormat="1" applyFont="1" applyFill="1" applyBorder="1" applyAlignment="1">
      <alignment horizontal="center" vertical="center" wrapText="1"/>
    </xf>
    <xf numFmtId="14" fontId="2" fillId="47" borderId="55" xfId="0" applyNumberFormat="1" applyFont="1" applyFill="1" applyBorder="1" applyAlignment="1">
      <alignment horizontal="center"/>
    </xf>
    <xf numFmtId="14" fontId="2" fillId="48" borderId="73" xfId="0" applyNumberFormat="1" applyFont="1" applyFill="1" applyBorder="1" applyAlignment="1">
      <alignment horizontal="center"/>
    </xf>
    <xf numFmtId="14" fontId="10" fillId="25" borderId="21" xfId="22" applyNumberFormat="1" applyFill="1" applyBorder="1" applyAlignment="1" applyProtection="1">
      <alignment horizontal="center" vertical="center"/>
    </xf>
    <xf numFmtId="14" fontId="10" fillId="0" borderId="21" xfId="22" applyNumberFormat="1" applyFill="1" applyBorder="1" applyAlignment="1" applyProtection="1">
      <alignment horizontal="center" vertical="center" wrapText="1"/>
    </xf>
    <xf numFmtId="14" fontId="10" fillId="47" borderId="21" xfId="22" applyNumberFormat="1" applyFill="1" applyBorder="1" applyAlignment="1" applyProtection="1">
      <alignment horizontal="center" vertical="center" wrapText="1"/>
    </xf>
    <xf numFmtId="14" fontId="10" fillId="47" borderId="29" xfId="22" applyNumberFormat="1" applyFill="1" applyBorder="1" applyAlignment="1" applyProtection="1">
      <alignment horizontal="center" vertical="center" wrapText="1"/>
    </xf>
    <xf numFmtId="2" fontId="100" fillId="47" borderId="69" xfId="49" applyNumberFormat="1" applyFont="1" applyFill="1" applyBorder="1" applyAlignment="1">
      <alignment horizontal="center" vertical="center"/>
    </xf>
    <xf numFmtId="2" fontId="100" fillId="47" borderId="56" xfId="49" applyNumberFormat="1" applyFont="1" applyFill="1" applyBorder="1" applyAlignment="1">
      <alignment horizontal="center" vertical="center"/>
    </xf>
    <xf numFmtId="14" fontId="2" fillId="48" borderId="86" xfId="0" applyNumberFormat="1" applyFont="1" applyFill="1" applyBorder="1" applyAlignment="1">
      <alignment horizontal="center" vertical="center"/>
    </xf>
    <xf numFmtId="0" fontId="2" fillId="0" borderId="85" xfId="0" applyFont="1" applyBorder="1" applyAlignment="1">
      <alignment horizontal="center" vertical="center"/>
    </xf>
    <xf numFmtId="0" fontId="2" fillId="0" borderId="103" xfId="0" applyFont="1" applyBorder="1" applyAlignment="1">
      <alignment horizontal="center" vertical="center"/>
    </xf>
    <xf numFmtId="0" fontId="10" fillId="0" borderId="39" xfId="22" applyBorder="1" applyAlignment="1" applyProtection="1">
      <alignment horizontal="center" vertical="center"/>
    </xf>
    <xf numFmtId="14" fontId="2" fillId="48" borderId="41" xfId="0" applyNumberFormat="1" applyFont="1" applyFill="1" applyBorder="1" applyAlignment="1">
      <alignment horizontal="center" vertical="center"/>
    </xf>
    <xf numFmtId="0" fontId="10" fillId="47" borderId="118" xfId="22" applyFill="1" applyBorder="1" applyAlignment="1" applyProtection="1">
      <alignment horizontal="center" vertical="center"/>
    </xf>
    <xf numFmtId="14" fontId="2" fillId="47" borderId="72" xfId="0" applyNumberFormat="1" applyFont="1" applyFill="1" applyBorder="1" applyAlignment="1">
      <alignment horizontal="center" vertical="center"/>
    </xf>
    <xf numFmtId="0" fontId="2" fillId="0" borderId="71" xfId="0" applyFont="1" applyBorder="1" applyAlignment="1">
      <alignment horizontal="center" vertical="center"/>
    </xf>
    <xf numFmtId="0" fontId="2" fillId="0" borderId="183" xfId="0" applyFont="1" applyBorder="1" applyAlignment="1">
      <alignment horizontal="center" vertical="center"/>
    </xf>
    <xf numFmtId="0" fontId="10" fillId="0" borderId="99" xfId="22" applyBorder="1" applyAlignment="1" applyProtection="1">
      <alignment horizontal="center" vertical="center"/>
    </xf>
    <xf numFmtId="0" fontId="2" fillId="0" borderId="96" xfId="0" applyFont="1" applyBorder="1" applyAlignment="1">
      <alignment horizontal="center" vertical="center"/>
    </xf>
    <xf numFmtId="0" fontId="2" fillId="0" borderId="123" xfId="0" applyFont="1" applyBorder="1" applyAlignment="1">
      <alignment horizontal="center" vertical="center"/>
    </xf>
    <xf numFmtId="14" fontId="2" fillId="47" borderId="86" xfId="0" applyNumberFormat="1" applyFont="1" applyFill="1" applyBorder="1" applyAlignment="1">
      <alignment horizontal="center" vertical="center"/>
    </xf>
    <xf numFmtId="0" fontId="58" fillId="0" borderId="99" xfId="22" applyFont="1" applyFill="1" applyBorder="1" applyAlignment="1" applyProtection="1">
      <alignment horizontal="center"/>
    </xf>
    <xf numFmtId="14" fontId="29" fillId="0" borderId="54" xfId="0" applyNumberFormat="1" applyFont="1" applyBorder="1" applyAlignment="1">
      <alignment horizontal="center"/>
    </xf>
    <xf numFmtId="14" fontId="29" fillId="41" borderId="96" xfId="0" applyNumberFormat="1" applyFont="1" applyFill="1" applyBorder="1" applyAlignment="1">
      <alignment horizontal="center"/>
    </xf>
    <xf numFmtId="14" fontId="2" fillId="48" borderId="98" xfId="0" applyNumberFormat="1" applyFont="1" applyFill="1" applyBorder="1" applyAlignment="1">
      <alignment horizontal="center"/>
    </xf>
    <xf numFmtId="14" fontId="2" fillId="48" borderId="102" xfId="0" applyNumberFormat="1" applyFont="1" applyFill="1" applyBorder="1" applyAlignment="1">
      <alignment horizontal="center" vertical="center"/>
    </xf>
    <xf numFmtId="14" fontId="2" fillId="48" borderId="41" xfId="0" applyNumberFormat="1" applyFont="1" applyFill="1" applyBorder="1" applyAlignment="1">
      <alignment horizontal="center"/>
    </xf>
    <xf numFmtId="14" fontId="128" fillId="0" borderId="36" xfId="0" applyNumberFormat="1" applyFont="1" applyBorder="1" applyAlignment="1">
      <alignment horizontal="center"/>
    </xf>
    <xf numFmtId="0" fontId="128" fillId="0" borderId="42" xfId="0" applyFont="1" applyBorder="1" applyAlignment="1">
      <alignment horizontal="center"/>
    </xf>
    <xf numFmtId="0" fontId="128" fillId="0" borderId="36" xfId="0" applyFont="1" applyBorder="1" applyAlignment="1">
      <alignment horizontal="center"/>
    </xf>
    <xf numFmtId="0" fontId="128" fillId="0" borderId="35" xfId="0" applyFont="1" applyBorder="1" applyAlignment="1">
      <alignment horizontal="center"/>
    </xf>
    <xf numFmtId="0" fontId="128" fillId="0" borderId="45" xfId="0" applyFont="1" applyBorder="1" applyAlignment="1">
      <alignment horizontal="center"/>
    </xf>
    <xf numFmtId="0" fontId="128" fillId="0" borderId="122" xfId="0" applyFont="1" applyBorder="1" applyAlignment="1">
      <alignment horizontal="center"/>
    </xf>
    <xf numFmtId="0" fontId="2" fillId="0" borderId="126" xfId="0" applyFont="1" applyBorder="1" applyAlignment="1">
      <alignment horizontal="center"/>
    </xf>
    <xf numFmtId="0" fontId="2" fillId="0" borderId="12" xfId="0" applyFont="1" applyBorder="1" applyAlignment="1">
      <alignment horizontal="center"/>
    </xf>
    <xf numFmtId="14" fontId="2" fillId="48" borderId="12" xfId="0" applyNumberFormat="1" applyFont="1" applyFill="1" applyBorder="1" applyAlignment="1">
      <alignment horizontal="center"/>
    </xf>
    <xf numFmtId="14" fontId="2" fillId="47" borderId="73" xfId="0" applyNumberFormat="1" applyFont="1" applyFill="1" applyBorder="1" applyAlignment="1">
      <alignment horizontal="center" vertical="center"/>
    </xf>
    <xf numFmtId="0" fontId="2" fillId="46" borderId="158" xfId="0" applyFont="1" applyFill="1" applyBorder="1" applyAlignment="1">
      <alignment horizontal="center"/>
    </xf>
    <xf numFmtId="0" fontId="129" fillId="0" borderId="21" xfId="0" applyFont="1" applyBorder="1" applyAlignment="1">
      <alignment horizontal="left"/>
    </xf>
    <xf numFmtId="0" fontId="129" fillId="0" borderId="21" xfId="0" applyFont="1" applyBorder="1" applyAlignment="1">
      <alignment horizontal="left" vertical="center"/>
    </xf>
    <xf numFmtId="0" fontId="129" fillId="0" borderId="21" xfId="0" applyFont="1" applyBorder="1" applyAlignment="1">
      <alignment horizontal="center"/>
    </xf>
    <xf numFmtId="0" fontId="129" fillId="0" borderId="21" xfId="0" quotePrefix="1" applyFont="1" applyBorder="1" applyAlignment="1">
      <alignment horizontal="center"/>
    </xf>
    <xf numFmtId="16" fontId="129" fillId="0" borderId="21" xfId="0" quotePrefix="1" applyNumberFormat="1" applyFont="1" applyBorder="1" applyAlignment="1">
      <alignment horizontal="center"/>
    </xf>
    <xf numFmtId="16" fontId="129" fillId="0" borderId="21" xfId="0" quotePrefix="1" applyNumberFormat="1" applyFont="1" applyBorder="1" applyAlignment="1">
      <alignment horizontal="center" vertical="center"/>
    </xf>
    <xf numFmtId="0" fontId="129" fillId="0" borderId="21" xfId="0" applyFont="1" applyBorder="1" applyAlignment="1">
      <alignment horizontal="center" vertical="center"/>
    </xf>
    <xf numFmtId="0" fontId="129" fillId="46" borderId="21" xfId="0" applyFont="1" applyFill="1" applyBorder="1" applyAlignment="1">
      <alignment horizontal="center" vertical="center"/>
    </xf>
    <xf numFmtId="0" fontId="10" fillId="46" borderId="21" xfId="22" applyFill="1" applyBorder="1" applyAlignment="1" applyProtection="1">
      <alignment horizontal="center"/>
    </xf>
    <xf numFmtId="0" fontId="10" fillId="47" borderId="40" xfId="22" applyFill="1" applyBorder="1" applyAlignment="1" applyProtection="1">
      <alignment horizontal="center"/>
    </xf>
    <xf numFmtId="14" fontId="2" fillId="47" borderId="26" xfId="0" applyNumberFormat="1" applyFont="1" applyFill="1" applyBorder="1" applyAlignment="1">
      <alignment horizontal="center"/>
    </xf>
    <xf numFmtId="0" fontId="2" fillId="58" borderId="21" xfId="0" quotePrefix="1" applyFont="1" applyFill="1" applyBorder="1" applyAlignment="1">
      <alignment horizontal="center"/>
    </xf>
    <xf numFmtId="14" fontId="10" fillId="58" borderId="21" xfId="22" quotePrefix="1" applyNumberFormat="1" applyFill="1" applyBorder="1" applyAlignment="1" applyProtection="1">
      <alignment horizontal="center"/>
    </xf>
    <xf numFmtId="14" fontId="10" fillId="56" borderId="21" xfId="22" quotePrefix="1" applyNumberFormat="1" applyFill="1" applyBorder="1" applyAlignment="1" applyProtection="1">
      <alignment horizontal="center"/>
    </xf>
    <xf numFmtId="0" fontId="120" fillId="56" borderId="51" xfId="0" applyFont="1" applyFill="1" applyBorder="1" applyAlignment="1">
      <alignment horizontal="center" vertical="center" wrapText="1"/>
    </xf>
    <xf numFmtId="0" fontId="120" fillId="56" borderId="59" xfId="0" applyFont="1" applyFill="1" applyBorder="1" applyAlignment="1">
      <alignment horizontal="center" vertical="center" wrapText="1"/>
    </xf>
    <xf numFmtId="0" fontId="2" fillId="53" borderId="21" xfId="0" applyFont="1" applyFill="1" applyBorder="1"/>
    <xf numFmtId="0" fontId="27" fillId="26" borderId="21" xfId="0" applyFont="1" applyFill="1" applyBorder="1" applyAlignment="1">
      <alignment horizontal="center" vertical="center" wrapText="1"/>
    </xf>
    <xf numFmtId="0" fontId="52" fillId="26" borderId="21" xfId="0" applyFont="1" applyFill="1" applyBorder="1" applyAlignment="1">
      <alignment horizontal="center" vertical="center" wrapText="1"/>
    </xf>
    <xf numFmtId="0" fontId="92" fillId="58" borderId="21" xfId="0" quotePrefix="1" applyFont="1" applyFill="1" applyBorder="1" applyAlignment="1">
      <alignment horizontal="center"/>
    </xf>
    <xf numFmtId="0" fontId="92" fillId="56" borderId="21" xfId="0" quotePrefix="1" applyFont="1" applyFill="1" applyBorder="1" applyAlignment="1">
      <alignment horizontal="center"/>
    </xf>
    <xf numFmtId="14" fontId="1" fillId="47" borderId="21" xfId="0" applyNumberFormat="1" applyFont="1" applyFill="1" applyBorder="1" applyAlignment="1">
      <alignment horizontal="center"/>
    </xf>
    <xf numFmtId="0" fontId="10" fillId="47" borderId="21" xfId="22" applyFill="1" applyBorder="1" applyAlignment="1" applyProtection="1">
      <alignment horizontal="center"/>
    </xf>
    <xf numFmtId="14" fontId="104" fillId="56" borderId="21" xfId="22" quotePrefix="1" applyNumberFormat="1" applyFont="1" applyFill="1" applyBorder="1" applyAlignment="1" applyProtection="1">
      <alignment horizontal="center"/>
    </xf>
    <xf numFmtId="0" fontId="9" fillId="0" borderId="21" xfId="35" applyFont="1" applyBorder="1" applyAlignment="1">
      <alignment horizontal="center" vertical="center" wrapText="1"/>
    </xf>
    <xf numFmtId="14" fontId="9" fillId="0" borderId="21" xfId="35" applyNumberFormat="1" applyFont="1" applyBorder="1" applyAlignment="1">
      <alignment horizontal="center" vertical="center"/>
    </xf>
    <xf numFmtId="0" fontId="9" fillId="0" borderId="21" xfId="35" applyFont="1" applyBorder="1" applyAlignment="1">
      <alignment horizontal="center" vertical="center"/>
    </xf>
    <xf numFmtId="0" fontId="31" fillId="27" borderId="21" xfId="35" applyFont="1" applyFill="1" applyBorder="1" applyAlignment="1">
      <alignment horizontal="center" vertical="center"/>
    </xf>
    <xf numFmtId="14" fontId="9" fillId="0" borderId="21" xfId="36" applyNumberFormat="1" applyFont="1" applyBorder="1" applyAlignment="1">
      <alignment horizontal="center" vertical="center"/>
    </xf>
    <xf numFmtId="0" fontId="113" fillId="0" borderId="21" xfId="35" applyFont="1" applyBorder="1" applyAlignment="1">
      <alignment horizontal="center" vertical="center"/>
    </xf>
    <xf numFmtId="0" fontId="4" fillId="0" borderId="21" xfId="35" applyFont="1" applyBorder="1" applyAlignment="1">
      <alignment horizontal="left" vertical="top" wrapText="1"/>
    </xf>
    <xf numFmtId="0" fontId="10" fillId="0" borderId="97" xfId="22" applyFill="1" applyBorder="1" applyAlignment="1" applyProtection="1"/>
    <xf numFmtId="0" fontId="10" fillId="0" borderId="97" xfId="22" applyFill="1" applyBorder="1" applyAlignment="1" applyProtection="1">
      <alignment vertical="center" wrapText="1"/>
    </xf>
    <xf numFmtId="0" fontId="30" fillId="0" borderId="21" xfId="35" applyFont="1" applyBorder="1" applyAlignment="1">
      <alignment horizontal="center" wrapText="1"/>
    </xf>
    <xf numFmtId="0" fontId="30" fillId="47" borderId="21" xfId="35" applyFont="1" applyFill="1" applyBorder="1" applyAlignment="1">
      <alignment horizontal="center" wrapText="1"/>
    </xf>
    <xf numFmtId="0" fontId="30" fillId="0" borderId="21" xfId="35" applyFont="1" applyBorder="1" applyAlignment="1">
      <alignment horizontal="center" vertical="center"/>
    </xf>
    <xf numFmtId="3" fontId="130" fillId="58" borderId="21" xfId="0" applyNumberFormat="1" applyFont="1" applyFill="1" applyBorder="1" applyAlignment="1">
      <alignment horizontal="center"/>
    </xf>
    <xf numFmtId="0" fontId="10" fillId="47" borderId="21" xfId="22" applyFill="1" applyBorder="1" applyAlignment="1" applyProtection="1">
      <alignment horizontal="left"/>
    </xf>
    <xf numFmtId="0" fontId="131" fillId="0" borderId="21" xfId="22" applyFont="1" applyBorder="1" applyAlignment="1" applyProtection="1"/>
    <xf numFmtId="0" fontId="10" fillId="0" borderId="21" xfId="22" applyFill="1" applyBorder="1" applyAlignment="1" applyProtection="1">
      <alignment horizontal="center"/>
    </xf>
    <xf numFmtId="0" fontId="10" fillId="0" borderId="0" xfId="22" applyAlignment="1" applyProtection="1">
      <alignment horizontal="center"/>
    </xf>
    <xf numFmtId="14" fontId="106" fillId="0" borderId="21" xfId="0" quotePrefix="1" applyNumberFormat="1" applyFont="1" applyBorder="1" applyAlignment="1">
      <alignment horizontal="center"/>
    </xf>
    <xf numFmtId="14" fontId="106" fillId="47" borderId="21" xfId="0" applyNumberFormat="1" applyFont="1" applyFill="1" applyBorder="1" applyAlignment="1">
      <alignment horizontal="center"/>
    </xf>
    <xf numFmtId="0" fontId="50" fillId="46" borderId="21" xfId="0" applyFont="1" applyFill="1" applyBorder="1" applyAlignment="1">
      <alignment horizontal="center" vertical="center" wrapText="1"/>
    </xf>
    <xf numFmtId="0" fontId="93" fillId="50" borderId="185" xfId="49" applyFont="1" applyFill="1" applyBorder="1" applyAlignment="1">
      <alignment horizontal="center" vertical="center" wrapText="1"/>
    </xf>
    <xf numFmtId="0" fontId="93" fillId="50" borderId="186" xfId="49" applyFont="1" applyFill="1" applyBorder="1" applyAlignment="1">
      <alignment horizontal="center" vertical="center" wrapText="1"/>
    </xf>
    <xf numFmtId="0" fontId="93" fillId="50" borderId="187" xfId="49" applyFont="1" applyFill="1" applyBorder="1" applyAlignment="1">
      <alignment horizontal="center" vertical="center" wrapText="1"/>
    </xf>
    <xf numFmtId="0" fontId="93" fillId="0" borderId="22" xfId="49" applyFont="1" applyBorder="1" applyAlignment="1">
      <alignment horizontal="center"/>
    </xf>
    <xf numFmtId="0" fontId="93" fillId="26" borderId="22" xfId="49" applyFont="1" applyFill="1" applyBorder="1" applyAlignment="1">
      <alignment horizontal="center"/>
    </xf>
    <xf numFmtId="0" fontId="93" fillId="0" borderId="44" xfId="49" applyFont="1" applyBorder="1" applyAlignment="1">
      <alignment horizontal="center"/>
    </xf>
    <xf numFmtId="0" fontId="93" fillId="0" borderId="127" xfId="49" applyFont="1" applyBorder="1" applyAlignment="1">
      <alignment horizontal="center"/>
    </xf>
    <xf numFmtId="0" fontId="93" fillId="0" borderId="70" xfId="49" applyFont="1" applyBorder="1" applyAlignment="1">
      <alignment horizontal="center"/>
    </xf>
    <xf numFmtId="0" fontId="93" fillId="50" borderId="165" xfId="49" applyFont="1" applyFill="1" applyBorder="1" applyAlignment="1">
      <alignment horizontal="center" vertical="center" wrapText="1"/>
    </xf>
    <xf numFmtId="0" fontId="100" fillId="0" borderId="26" xfId="49" applyFont="1" applyBorder="1" applyAlignment="1">
      <alignment horizontal="center" vertical="center"/>
    </xf>
    <xf numFmtId="0" fontId="100" fillId="26" borderId="26" xfId="49" applyFont="1" applyFill="1" applyBorder="1" applyAlignment="1">
      <alignment horizontal="center" vertical="center"/>
    </xf>
    <xf numFmtId="2" fontId="100" fillId="0" borderId="26" xfId="49" applyNumberFormat="1" applyFont="1" applyBorder="1" applyAlignment="1">
      <alignment horizontal="center" vertical="center"/>
    </xf>
    <xf numFmtId="2" fontId="100" fillId="0" borderId="34" xfId="49" applyNumberFormat="1" applyFont="1" applyBorder="1" applyAlignment="1">
      <alignment horizontal="center" vertical="center"/>
    </xf>
    <xf numFmtId="2" fontId="100" fillId="0" borderId="12" xfId="49" applyNumberFormat="1" applyFont="1" applyBorder="1" applyAlignment="1">
      <alignment horizontal="center" vertical="center"/>
    </xf>
    <xf numFmtId="2" fontId="100" fillId="47" borderId="34" xfId="49" applyNumberFormat="1" applyFont="1" applyFill="1" applyBorder="1" applyAlignment="1">
      <alignment horizontal="center" vertical="center"/>
    </xf>
    <xf numFmtId="2" fontId="100" fillId="47" borderId="55" xfId="49" applyNumberFormat="1" applyFont="1" applyFill="1" applyBorder="1" applyAlignment="1">
      <alignment horizontal="center" vertical="center"/>
    </xf>
    <xf numFmtId="0" fontId="93" fillId="0" borderId="97" xfId="49" applyFont="1" applyBorder="1" applyAlignment="1">
      <alignment horizontal="center"/>
    </xf>
    <xf numFmtId="0" fontId="93" fillId="65" borderId="172" xfId="49" applyFont="1" applyFill="1" applyBorder="1" applyAlignment="1">
      <alignment horizontal="center" vertical="center" wrapText="1"/>
    </xf>
    <xf numFmtId="0" fontId="93" fillId="65" borderId="111" xfId="49" applyFont="1" applyFill="1" applyBorder="1" applyAlignment="1">
      <alignment horizontal="center" vertical="center" wrapText="1"/>
    </xf>
    <xf numFmtId="0" fontId="93" fillId="0" borderId="21" xfId="49" applyFont="1" applyBorder="1" applyAlignment="1">
      <alignment horizontal="center"/>
    </xf>
    <xf numFmtId="0" fontId="100" fillId="0" borderId="97" xfId="49" applyFont="1" applyBorder="1" applyAlignment="1">
      <alignment horizontal="center"/>
    </xf>
    <xf numFmtId="0" fontId="100" fillId="0" borderId="188" xfId="49" applyFont="1" applyBorder="1"/>
    <xf numFmtId="0" fontId="7" fillId="25" borderId="21" xfId="0" applyFont="1" applyFill="1" applyBorder="1" applyAlignment="1">
      <alignment horizontal="center" vertical="center" wrapText="1"/>
    </xf>
    <xf numFmtId="49" fontId="7" fillId="25" borderId="21" xfId="0" applyNumberFormat="1" applyFont="1" applyFill="1" applyBorder="1" applyAlignment="1">
      <alignment horizontal="center" vertical="center" wrapText="1"/>
    </xf>
    <xf numFmtId="0" fontId="87" fillId="0" borderId="21" xfId="0" applyFont="1" applyBorder="1" applyAlignment="1">
      <alignment horizontal="center" vertical="center"/>
    </xf>
    <xf numFmtId="14" fontId="87" fillId="0" borderId="21" xfId="0" applyNumberFormat="1" applyFont="1" applyBorder="1" applyAlignment="1">
      <alignment horizontal="center" vertical="center"/>
    </xf>
    <xf numFmtId="49" fontId="87" fillId="0" borderId="21" xfId="0" applyNumberFormat="1" applyFont="1" applyBorder="1" applyAlignment="1">
      <alignment horizontal="center" vertical="center"/>
    </xf>
    <xf numFmtId="0" fontId="9" fillId="0" borderId="21" xfId="0" applyFont="1" applyBorder="1" applyAlignment="1">
      <alignment horizontal="center" vertical="center"/>
    </xf>
    <xf numFmtId="0" fontId="0" fillId="66" borderId="21" xfId="0" applyFill="1" applyBorder="1" applyAlignment="1">
      <alignment horizontal="center" vertical="center"/>
    </xf>
    <xf numFmtId="0" fontId="50" fillId="66" borderId="21" xfId="0" applyFont="1" applyFill="1" applyBorder="1" applyAlignment="1">
      <alignment horizontal="center" vertical="center"/>
    </xf>
    <xf numFmtId="3" fontId="15" fillId="25" borderId="21" xfId="0" applyNumberFormat="1" applyFont="1" applyFill="1" applyBorder="1" applyAlignment="1">
      <alignment horizontal="center" vertical="center" wrapText="1"/>
    </xf>
    <xf numFmtId="0" fontId="50" fillId="47" borderId="0" xfId="0" applyFont="1" applyFill="1" applyAlignment="1">
      <alignment horizontal="center" vertical="center"/>
    </xf>
    <xf numFmtId="0" fontId="104" fillId="0" borderId="21" xfId="0" applyFont="1" applyBorder="1" applyAlignment="1">
      <alignment horizontal="center" vertical="center"/>
    </xf>
    <xf numFmtId="0" fontId="7" fillId="25" borderId="26" xfId="0" applyFont="1" applyFill="1" applyBorder="1" applyAlignment="1">
      <alignment horizontal="center" vertical="center" wrapText="1"/>
    </xf>
    <xf numFmtId="49" fontId="7" fillId="25" borderId="26" xfId="0" applyNumberFormat="1" applyFont="1" applyFill="1" applyBorder="1" applyAlignment="1">
      <alignment horizontal="center" vertical="center" wrapText="1"/>
    </xf>
    <xf numFmtId="3" fontId="7" fillId="25" borderId="26" xfId="0" applyNumberFormat="1" applyFont="1" applyFill="1" applyBorder="1" applyAlignment="1">
      <alignment horizontal="center" vertical="center" wrapText="1"/>
    </xf>
    <xf numFmtId="0" fontId="7" fillId="25" borderId="26" xfId="0" applyFont="1" applyFill="1" applyBorder="1" applyAlignment="1">
      <alignment horizontal="center" vertical="center"/>
    </xf>
    <xf numFmtId="0" fontId="0" fillId="60" borderId="31" xfId="0" applyFill="1" applyBorder="1" applyAlignment="1">
      <alignment vertical="top" wrapText="1"/>
    </xf>
    <xf numFmtId="0" fontId="0" fillId="60" borderId="31" xfId="0" applyFill="1" applyBorder="1" applyAlignment="1">
      <alignment wrapText="1"/>
    </xf>
    <xf numFmtId="0" fontId="10" fillId="0" borderId="0" xfId="22" applyFill="1" applyAlignment="1" applyProtection="1"/>
    <xf numFmtId="0" fontId="10" fillId="0" borderId="0" xfId="22" applyAlignment="1" applyProtection="1">
      <alignment horizontal="center" vertical="center"/>
    </xf>
    <xf numFmtId="0" fontId="136" fillId="0" borderId="21" xfId="0" applyFont="1" applyBorder="1" applyAlignment="1">
      <alignment horizontal="center" wrapText="1"/>
    </xf>
    <xf numFmtId="0" fontId="136" fillId="0" borderId="21" xfId="0" applyFont="1" applyBorder="1" applyAlignment="1">
      <alignment horizontal="center"/>
    </xf>
    <xf numFmtId="0" fontId="2" fillId="47" borderId="20" xfId="49" applyFont="1" applyFill="1" applyBorder="1" applyAlignment="1">
      <alignment horizontal="center" vertical="center" wrapText="1"/>
    </xf>
    <xf numFmtId="0" fontId="104" fillId="0" borderId="21" xfId="0" applyFont="1" applyBorder="1" applyAlignment="1">
      <alignment horizontal="center"/>
    </xf>
    <xf numFmtId="0" fontId="9" fillId="47" borderId="31" xfId="0" applyFont="1" applyFill="1" applyBorder="1" applyAlignment="1">
      <alignment horizontal="center"/>
    </xf>
    <xf numFmtId="14" fontId="9" fillId="47" borderId="21" xfId="0" applyNumberFormat="1" applyFont="1" applyFill="1" applyBorder="1" applyAlignment="1">
      <alignment horizontal="center"/>
    </xf>
    <xf numFmtId="14" fontId="9" fillId="47" borderId="21" xfId="0" applyNumberFormat="1" applyFont="1" applyFill="1" applyBorder="1"/>
    <xf numFmtId="0" fontId="9" fillId="47" borderId="21" xfId="0" applyFont="1" applyFill="1" applyBorder="1" applyAlignment="1">
      <alignment horizontal="center"/>
    </xf>
    <xf numFmtId="0" fontId="89" fillId="47" borderId="21" xfId="22" applyFont="1" applyFill="1" applyBorder="1" applyAlignment="1" applyProtection="1">
      <alignment horizontal="center"/>
    </xf>
    <xf numFmtId="3" fontId="9" fillId="0" borderId="31" xfId="0" applyNumberFormat="1" applyFont="1" applyBorder="1" applyAlignment="1">
      <alignment horizontal="center"/>
    </xf>
    <xf numFmtId="0" fontId="89" fillId="0" borderId="21" xfId="22" applyFont="1" applyFill="1" applyBorder="1" applyAlignment="1" applyProtection="1">
      <alignment horizontal="center"/>
    </xf>
    <xf numFmtId="0" fontId="89" fillId="0" borderId="21" xfId="22" applyFont="1" applyBorder="1" applyAlignment="1" applyProtection="1">
      <alignment horizontal="center"/>
    </xf>
    <xf numFmtId="0" fontId="89" fillId="0" borderId="0" xfId="22" applyFont="1" applyAlignment="1" applyProtection="1">
      <alignment horizontal="center"/>
    </xf>
    <xf numFmtId="0" fontId="89" fillId="0" borderId="21" xfId="22" applyFont="1" applyFill="1" applyBorder="1" applyAlignment="1" applyProtection="1"/>
    <xf numFmtId="0" fontId="2" fillId="0" borderId="118" xfId="0" applyFont="1" applyBorder="1" applyAlignment="1">
      <alignment horizontal="left" vertical="center"/>
    </xf>
    <xf numFmtId="14" fontId="2" fillId="0" borderId="0" xfId="0" applyNumberFormat="1" applyFont="1" applyAlignment="1">
      <alignment horizontal="center"/>
    </xf>
    <xf numFmtId="14" fontId="128" fillId="47" borderId="0" xfId="0" applyNumberFormat="1" applyFont="1" applyFill="1" applyAlignment="1">
      <alignment horizontal="center"/>
    </xf>
    <xf numFmtId="14" fontId="2" fillId="41" borderId="0" xfId="0" applyNumberFormat="1" applyFont="1" applyFill="1" applyAlignment="1">
      <alignment horizontal="center"/>
    </xf>
    <xf numFmtId="0" fontId="2" fillId="46" borderId="0" xfId="0" applyFont="1" applyFill="1" applyAlignment="1">
      <alignment horizontal="center"/>
    </xf>
    <xf numFmtId="0" fontId="10" fillId="47" borderId="121" xfId="22" applyFill="1" applyBorder="1" applyAlignment="1" applyProtection="1">
      <alignment horizontal="center" vertical="center"/>
    </xf>
    <xf numFmtId="14" fontId="2" fillId="47" borderId="91" xfId="0" applyNumberFormat="1" applyFont="1" applyFill="1" applyBorder="1" applyAlignment="1">
      <alignment horizontal="center" vertical="center"/>
    </xf>
    <xf numFmtId="14" fontId="2" fillId="47" borderId="94" xfId="0" applyNumberFormat="1" applyFont="1" applyFill="1" applyBorder="1" applyAlignment="1">
      <alignment horizontal="center" vertical="center"/>
    </xf>
    <xf numFmtId="0" fontId="10" fillId="0" borderId="90" xfId="22" applyBorder="1" applyAlignment="1" applyProtection="1">
      <alignment horizontal="center" vertical="center"/>
    </xf>
    <xf numFmtId="14" fontId="2" fillId="0" borderId="91" xfId="0" applyNumberFormat="1" applyFont="1" applyBorder="1" applyAlignment="1">
      <alignment horizontal="center" vertical="center"/>
    </xf>
    <xf numFmtId="14" fontId="10" fillId="0" borderId="79" xfId="22" applyNumberFormat="1" applyBorder="1" applyAlignment="1" applyProtection="1">
      <alignment horizontal="center" vertical="center"/>
    </xf>
    <xf numFmtId="0" fontId="2" fillId="0" borderId="90" xfId="0" applyFont="1" applyBorder="1" applyAlignment="1">
      <alignment horizontal="center" vertical="center"/>
    </xf>
    <xf numFmtId="0" fontId="2" fillId="0" borderId="91" xfId="0" applyFont="1" applyBorder="1" applyAlignment="1">
      <alignment horizontal="center" vertical="center"/>
    </xf>
    <xf numFmtId="0" fontId="2" fillId="0" borderId="118" xfId="0" applyFont="1" applyBorder="1" applyAlignment="1">
      <alignment horizontal="center" vertical="center"/>
    </xf>
    <xf numFmtId="0" fontId="2" fillId="0" borderId="73" xfId="0" applyFont="1" applyBorder="1" applyAlignment="1">
      <alignment horizontal="center" vertical="center"/>
    </xf>
    <xf numFmtId="14" fontId="10" fillId="0" borderId="72" xfId="22" applyNumberFormat="1" applyBorder="1" applyAlignment="1" applyProtection="1">
      <alignment horizontal="center" vertical="center"/>
    </xf>
    <xf numFmtId="14" fontId="10" fillId="64" borderId="83" xfId="22" applyNumberFormat="1" applyFill="1" applyBorder="1" applyAlignment="1" applyProtection="1">
      <alignment horizontal="center" vertical="center"/>
    </xf>
    <xf numFmtId="14" fontId="10" fillId="0" borderId="47" xfId="22" applyNumberFormat="1" applyBorder="1" applyAlignment="1" applyProtection="1">
      <alignment horizontal="center" vertical="center"/>
    </xf>
    <xf numFmtId="0" fontId="2" fillId="0" borderId="182" xfId="0" applyFont="1" applyBorder="1" applyAlignment="1">
      <alignment horizontal="center" vertical="center"/>
    </xf>
    <xf numFmtId="0" fontId="2" fillId="0" borderId="95" xfId="0" applyFont="1" applyBorder="1" applyAlignment="1">
      <alignment horizontal="center" vertical="center"/>
    </xf>
    <xf numFmtId="0" fontId="2" fillId="0" borderId="176" xfId="0" applyFont="1" applyBorder="1" applyAlignment="1">
      <alignment horizontal="left"/>
    </xf>
    <xf numFmtId="0" fontId="2" fillId="0" borderId="176" xfId="0" applyFont="1" applyBorder="1"/>
    <xf numFmtId="0" fontId="2" fillId="0" borderId="177" xfId="0" applyFont="1" applyBorder="1"/>
    <xf numFmtId="0" fontId="2" fillId="0" borderId="189" xfId="0" applyFont="1" applyBorder="1"/>
    <xf numFmtId="0" fontId="2" fillId="0" borderId="184" xfId="0" applyFont="1" applyBorder="1"/>
    <xf numFmtId="0" fontId="2" fillId="0" borderId="178" xfId="0" applyFont="1" applyBorder="1"/>
    <xf numFmtId="14" fontId="10" fillId="47" borderId="48" xfId="22" applyNumberFormat="1" applyFill="1" applyBorder="1" applyAlignment="1" applyProtection="1">
      <alignment horizontal="center" vertical="center"/>
    </xf>
    <xf numFmtId="0" fontId="9" fillId="58" borderId="31" xfId="0" applyFont="1" applyFill="1" applyBorder="1" applyAlignment="1">
      <alignment horizontal="center"/>
    </xf>
    <xf numFmtId="3" fontId="130" fillId="58" borderId="21" xfId="0" applyNumberFormat="1" applyFont="1" applyFill="1" applyBorder="1" applyAlignment="1">
      <alignment horizontal="center" vertical="center"/>
    </xf>
    <xf numFmtId="14" fontId="10" fillId="46" borderId="35" xfId="22" applyNumberFormat="1" applyFill="1" applyBorder="1" applyAlignment="1" applyProtection="1">
      <alignment horizontal="center"/>
    </xf>
    <xf numFmtId="0" fontId="10" fillId="58" borderId="21" xfId="22" applyFill="1" applyBorder="1" applyAlignment="1" applyProtection="1">
      <alignment horizontal="center" vertical="center"/>
    </xf>
    <xf numFmtId="14" fontId="1" fillId="0" borderId="21" xfId="0" applyNumberFormat="1" applyFont="1" applyBorder="1" applyAlignment="1">
      <alignment horizontal="center"/>
    </xf>
    <xf numFmtId="14" fontId="2" fillId="0" borderId="72" xfId="0" applyNumberFormat="1" applyFont="1" applyBorder="1" applyAlignment="1">
      <alignment horizontal="center" vertical="center"/>
    </xf>
    <xf numFmtId="0" fontId="10" fillId="0" borderId="118" xfId="22" applyBorder="1" applyAlignment="1" applyProtection="1">
      <alignment horizontal="center" vertical="center"/>
    </xf>
    <xf numFmtId="0" fontId="10" fillId="0" borderId="93" xfId="22" applyBorder="1" applyAlignment="1" applyProtection="1">
      <alignment horizontal="center" vertical="center"/>
    </xf>
    <xf numFmtId="0" fontId="10" fillId="58" borderId="21" xfId="22" quotePrefix="1" applyFill="1" applyBorder="1" applyAlignment="1" applyProtection="1">
      <alignment horizontal="center"/>
    </xf>
    <xf numFmtId="3" fontId="0" fillId="46" borderId="21" xfId="0" applyNumberFormat="1" applyFill="1" applyBorder="1" applyAlignment="1">
      <alignment horizontal="center"/>
    </xf>
    <xf numFmtId="0" fontId="0" fillId="46" borderId="21" xfId="0" applyFill="1" applyBorder="1" applyAlignment="1">
      <alignment horizontal="center" vertical="center"/>
    </xf>
    <xf numFmtId="0" fontId="10" fillId="0" borderId="26" xfId="22" applyFill="1" applyBorder="1" applyAlignment="1" applyProtection="1"/>
    <xf numFmtId="0" fontId="31" fillId="27" borderId="21" xfId="35" applyFont="1" applyFill="1" applyBorder="1" applyAlignment="1">
      <alignment horizontal="center" vertical="center" wrapText="1"/>
    </xf>
    <xf numFmtId="0" fontId="3" fillId="0" borderId="22" xfId="49" applyFont="1" applyBorder="1" applyAlignment="1">
      <alignment horizontal="center" vertical="center" wrapText="1"/>
    </xf>
    <xf numFmtId="0" fontId="0" fillId="60" borderId="21" xfId="0" applyFill="1" applyBorder="1" applyAlignment="1">
      <alignment vertical="center"/>
    </xf>
    <xf numFmtId="0" fontId="139" fillId="28" borderId="21" xfId="0" quotePrefix="1" applyFont="1" applyFill="1" applyBorder="1" applyAlignment="1">
      <alignment horizontal="center"/>
    </xf>
    <xf numFmtId="0" fontId="10" fillId="0" borderId="21" xfId="22" applyBorder="1" applyAlignment="1" applyProtection="1">
      <alignment vertical="center"/>
    </xf>
    <xf numFmtId="0" fontId="2" fillId="47" borderId="27" xfId="49" applyFont="1" applyFill="1" applyBorder="1" applyAlignment="1">
      <alignment horizontal="center" vertical="center" wrapText="1"/>
    </xf>
    <xf numFmtId="3" fontId="140" fillId="0" borderId="21" xfId="0" applyNumberFormat="1" applyFont="1" applyBorder="1" applyAlignment="1">
      <alignment horizontal="center" vertical="center" wrapText="1"/>
    </xf>
    <xf numFmtId="0" fontId="7" fillId="0" borderId="22" xfId="49" applyFont="1" applyBorder="1" applyAlignment="1">
      <alignment horizontal="center" vertical="center" wrapText="1"/>
    </xf>
    <xf numFmtId="0" fontId="1" fillId="0" borderId="22" xfId="49" applyBorder="1" applyAlignment="1">
      <alignment horizontal="center" vertical="center"/>
    </xf>
    <xf numFmtId="3" fontId="1" fillId="0" borderId="29" xfId="49" applyNumberFormat="1" applyBorder="1" applyAlignment="1">
      <alignment horizontal="center" vertical="center"/>
    </xf>
    <xf numFmtId="0" fontId="1" fillId="0" borderId="97" xfId="49" applyBorder="1" applyAlignment="1">
      <alignment horizontal="center" vertical="center"/>
    </xf>
    <xf numFmtId="0" fontId="140" fillId="0" borderId="21" xfId="0" applyFont="1" applyBorder="1" applyAlignment="1">
      <alignment horizontal="center" vertical="center" wrapText="1"/>
    </xf>
    <xf numFmtId="14" fontId="141" fillId="47" borderId="21" xfId="0" applyNumberFormat="1" applyFont="1" applyFill="1" applyBorder="1" applyAlignment="1">
      <alignment horizontal="center"/>
    </xf>
    <xf numFmtId="0" fontId="1" fillId="46" borderId="21" xfId="0" applyFont="1" applyFill="1" applyBorder="1"/>
    <xf numFmtId="0" fontId="10" fillId="46" borderId="104" xfId="22" applyFill="1" applyBorder="1" applyAlignment="1" applyProtection="1">
      <alignment horizontal="center" vertical="center"/>
    </xf>
    <xf numFmtId="0" fontId="60" fillId="0" borderId="21" xfId="0" applyFont="1" applyBorder="1" applyAlignment="1">
      <alignment horizontal="center"/>
    </xf>
    <xf numFmtId="14" fontId="60" fillId="0" borderId="21" xfId="0" applyNumberFormat="1" applyFont="1" applyBorder="1" applyAlignment="1">
      <alignment horizontal="center"/>
    </xf>
    <xf numFmtId="0" fontId="50" fillId="47" borderId="21" xfId="0" applyFont="1" applyFill="1" applyBorder="1" applyAlignment="1">
      <alignment horizontal="center" vertical="center"/>
    </xf>
    <xf numFmtId="0" fontId="0" fillId="47" borderId="0" xfId="0" applyFill="1" applyAlignment="1">
      <alignment vertical="center"/>
    </xf>
    <xf numFmtId="0" fontId="10" fillId="47" borderId="21" xfId="22" applyFill="1" applyBorder="1" applyAlignment="1" applyProtection="1">
      <alignment vertical="center"/>
    </xf>
    <xf numFmtId="14" fontId="60" fillId="0" borderId="21" xfId="0" applyNumberFormat="1" applyFont="1" applyBorder="1" applyAlignment="1">
      <alignment horizontal="center" vertical="center"/>
    </xf>
    <xf numFmtId="14" fontId="10" fillId="46" borderId="21" xfId="22" quotePrefix="1" applyNumberFormat="1" applyFill="1" applyBorder="1" applyAlignment="1" applyProtection="1">
      <alignment horizontal="center" vertical="center" wrapText="1"/>
    </xf>
    <xf numFmtId="3" fontId="1" fillId="47" borderId="21" xfId="0" applyNumberFormat="1" applyFont="1" applyFill="1" applyBorder="1" applyAlignment="1">
      <alignment horizontal="center"/>
    </xf>
    <xf numFmtId="0" fontId="1" fillId="46" borderId="21" xfId="0" applyFont="1" applyFill="1" applyBorder="1" applyAlignment="1">
      <alignment horizontal="center" vertical="center"/>
    </xf>
    <xf numFmtId="0" fontId="10" fillId="67" borderId="21" xfId="22" applyFill="1" applyBorder="1" applyAlignment="1" applyProtection="1">
      <alignment horizontal="center"/>
    </xf>
    <xf numFmtId="0" fontId="10" fillId="48" borderId="21" xfId="22" applyFill="1" applyBorder="1" applyAlignment="1" applyProtection="1">
      <alignment horizontal="center"/>
    </xf>
    <xf numFmtId="14" fontId="10" fillId="59" borderId="29" xfId="22" applyNumberFormat="1" applyFill="1" applyBorder="1" applyAlignment="1" applyProtection="1">
      <alignment horizontal="center" vertical="center" wrapText="1"/>
    </xf>
    <xf numFmtId="0" fontId="2" fillId="47" borderId="115" xfId="49" applyFont="1" applyFill="1" applyBorder="1" applyAlignment="1">
      <alignment horizontal="center" vertical="center" wrapText="1"/>
    </xf>
    <xf numFmtId="0" fontId="2" fillId="0" borderId="31" xfId="49" applyFont="1" applyBorder="1" applyAlignment="1">
      <alignment horizontal="center" vertical="center" wrapText="1"/>
    </xf>
    <xf numFmtId="0" fontId="29" fillId="0" borderId="31" xfId="49" applyFont="1" applyBorder="1" applyAlignment="1">
      <alignment horizontal="center" vertical="center" wrapText="1"/>
    </xf>
    <xf numFmtId="14" fontId="1" fillId="47" borderId="21" xfId="49" applyNumberFormat="1" applyFill="1" applyBorder="1" applyAlignment="1">
      <alignment horizontal="center" vertical="center" wrapText="1"/>
    </xf>
    <xf numFmtId="0" fontId="2" fillId="47" borderId="21" xfId="49" applyFont="1" applyFill="1" applyBorder="1" applyAlignment="1">
      <alignment horizontal="center" vertical="center" wrapText="1"/>
    </xf>
    <xf numFmtId="14" fontId="10" fillId="53" borderId="21" xfId="22" quotePrefix="1" applyNumberFormat="1" applyFill="1" applyBorder="1" applyAlignment="1" applyProtection="1">
      <alignment horizontal="center" vertical="center" wrapText="1"/>
    </xf>
    <xf numFmtId="3" fontId="92" fillId="55" borderId="29" xfId="0" applyNumberFormat="1" applyFont="1" applyFill="1" applyBorder="1" applyAlignment="1">
      <alignment horizontal="center"/>
    </xf>
    <xf numFmtId="0" fontId="9" fillId="68" borderId="31" xfId="0" applyFont="1" applyFill="1" applyBorder="1" applyAlignment="1">
      <alignment horizontal="center"/>
    </xf>
    <xf numFmtId="14" fontId="142" fillId="0" borderId="21" xfId="0" applyNumberFormat="1" applyFont="1" applyBorder="1" applyAlignment="1">
      <alignment horizontal="center" vertical="center"/>
    </xf>
    <xf numFmtId="49" fontId="142" fillId="0" borderId="21" xfId="0" applyNumberFormat="1" applyFont="1" applyBorder="1" applyAlignment="1">
      <alignment horizontal="center" vertical="center"/>
    </xf>
    <xf numFmtId="49" fontId="87" fillId="46" borderId="21" xfId="0" applyNumberFormat="1" applyFont="1" applyFill="1" applyBorder="1" applyAlignment="1">
      <alignment horizontal="center"/>
    </xf>
    <xf numFmtId="0" fontId="104" fillId="47" borderId="21" xfId="0" applyFont="1" applyFill="1" applyBorder="1" applyAlignment="1">
      <alignment horizontal="center" vertical="center"/>
    </xf>
    <xf numFmtId="0" fontId="50" fillId="60" borderId="88" xfId="0" applyFont="1" applyFill="1" applyBorder="1" applyAlignment="1">
      <alignment horizontal="center" vertical="center" wrapText="1"/>
    </xf>
    <xf numFmtId="0" fontId="134" fillId="67" borderId="47" xfId="0" applyFont="1" applyFill="1" applyBorder="1" applyAlignment="1">
      <alignment horizontal="center" vertical="center" wrapText="1"/>
    </xf>
    <xf numFmtId="14" fontId="60" fillId="0" borderId="26" xfId="0" applyNumberFormat="1" applyFont="1" applyBorder="1" applyAlignment="1">
      <alignment horizontal="center"/>
    </xf>
    <xf numFmtId="0" fontId="0" fillId="47" borderId="26" xfId="0" applyFill="1" applyBorder="1" applyAlignment="1">
      <alignment horizontal="center"/>
    </xf>
    <xf numFmtId="0" fontId="1" fillId="0" borderId="26" xfId="0" applyFont="1" applyBorder="1" applyAlignment="1">
      <alignment horizontal="center"/>
    </xf>
    <xf numFmtId="0" fontId="0" fillId="0" borderId="26" xfId="0" applyBorder="1" applyAlignment="1">
      <alignment horizontal="center"/>
    </xf>
    <xf numFmtId="0" fontId="50" fillId="46" borderId="47" xfId="0" applyFont="1" applyFill="1" applyBorder="1" applyAlignment="1">
      <alignment horizontal="center" vertical="center" wrapText="1"/>
    </xf>
    <xf numFmtId="0" fontId="50" fillId="60" borderId="47" xfId="0" applyFont="1" applyFill="1" applyBorder="1" applyAlignment="1">
      <alignment horizontal="center" vertical="center" wrapText="1"/>
    </xf>
    <xf numFmtId="0" fontId="50" fillId="60" borderId="47" xfId="0" applyFont="1" applyFill="1" applyBorder="1" applyAlignment="1">
      <alignment horizontal="center" vertical="center"/>
    </xf>
    <xf numFmtId="0" fontId="50" fillId="58" borderId="21" xfId="0" applyFont="1" applyFill="1" applyBorder="1" applyAlignment="1">
      <alignment horizontal="center" vertical="center"/>
    </xf>
    <xf numFmtId="168" fontId="50" fillId="60" borderId="47" xfId="0" applyNumberFormat="1" applyFont="1" applyFill="1" applyBorder="1" applyAlignment="1">
      <alignment horizontal="center" vertical="center" wrapText="1"/>
    </xf>
    <xf numFmtId="168" fontId="50" fillId="60" borderId="89" xfId="0" applyNumberFormat="1" applyFont="1" applyFill="1" applyBorder="1" applyAlignment="1">
      <alignment horizontal="center" vertical="center" wrapText="1"/>
    </xf>
    <xf numFmtId="0" fontId="138" fillId="46" borderId="107" xfId="0" applyFont="1" applyFill="1" applyBorder="1" applyAlignment="1">
      <alignment horizontal="center" vertical="center"/>
    </xf>
    <xf numFmtId="0" fontId="138" fillId="46" borderId="92" xfId="0" applyFont="1" applyFill="1" applyBorder="1" applyAlignment="1">
      <alignment horizontal="center" vertical="center"/>
    </xf>
    <xf numFmtId="0" fontId="138" fillId="46" borderId="124" xfId="0" applyFont="1" applyFill="1" applyBorder="1" applyAlignment="1">
      <alignment horizontal="center" vertical="center"/>
    </xf>
    <xf numFmtId="0" fontId="7" fillId="28" borderId="21" xfId="35" applyFont="1" applyFill="1" applyBorder="1" applyAlignment="1">
      <alignment horizontal="center" vertical="center" wrapText="1"/>
    </xf>
    <xf numFmtId="0" fontId="0" fillId="0" borderId="21" xfId="0" applyBorder="1" applyAlignment="1">
      <alignment horizontal="center" vertical="center" wrapText="1"/>
    </xf>
    <xf numFmtId="0" fontId="31" fillId="28" borderId="21" xfId="35" applyFont="1" applyFill="1" applyBorder="1" applyAlignment="1">
      <alignment horizontal="center" vertical="center" wrapText="1"/>
    </xf>
    <xf numFmtId="0" fontId="59" fillId="0" borderId="21" xfId="0" applyFont="1" applyBorder="1" applyAlignment="1">
      <alignment horizontal="center" vertical="center" wrapText="1"/>
    </xf>
    <xf numFmtId="0" fontId="80" fillId="28" borderId="21" xfId="22" applyFont="1" applyFill="1" applyBorder="1" applyAlignment="1" applyProtection="1">
      <alignment horizontal="center" vertical="center" wrapText="1"/>
    </xf>
    <xf numFmtId="0" fontId="0" fillId="0" borderId="21" xfId="0" applyBorder="1" applyAlignment="1">
      <alignment horizontal="center" vertical="center"/>
    </xf>
    <xf numFmtId="0" fontId="15" fillId="61" borderId="21" xfId="35" applyFont="1" applyFill="1" applyBorder="1" applyAlignment="1">
      <alignment horizontal="center" vertical="center" wrapText="1"/>
    </xf>
    <xf numFmtId="0" fontId="78" fillId="61" borderId="21" xfId="0" applyFont="1" applyFill="1" applyBorder="1" applyAlignment="1">
      <alignment horizontal="center" vertical="center" wrapText="1"/>
    </xf>
    <xf numFmtId="0" fontId="7" fillId="53" borderId="21" xfId="35" applyFont="1" applyFill="1" applyBorder="1" applyAlignment="1">
      <alignment horizontal="center" vertical="center" wrapText="1"/>
    </xf>
    <xf numFmtId="0" fontId="0" fillId="53" borderId="21" xfId="0" applyFill="1" applyBorder="1" applyAlignment="1">
      <alignment horizontal="center" vertical="center" wrapText="1"/>
    </xf>
    <xf numFmtId="0" fontId="7" fillId="43" borderId="21" xfId="35" applyFont="1" applyFill="1" applyBorder="1" applyAlignment="1">
      <alignment horizontal="center" vertical="center" wrapText="1"/>
    </xf>
    <xf numFmtId="0" fontId="7" fillId="25" borderId="21" xfId="35" applyFont="1" applyFill="1" applyBorder="1" applyAlignment="1">
      <alignment horizontal="center" vertical="center" wrapText="1"/>
    </xf>
    <xf numFmtId="0" fontId="53" fillId="0" borderId="44" xfId="0" applyFont="1" applyBorder="1" applyAlignment="1">
      <alignment horizontal="center" vertical="center" wrapText="1"/>
    </xf>
    <xf numFmtId="0" fontId="0" fillId="0" borderId="127" xfId="0" applyBorder="1" applyAlignment="1">
      <alignment horizontal="center" vertical="center" wrapText="1"/>
    </xf>
    <xf numFmtId="0" fontId="0" fillId="0" borderId="127" xfId="0" applyBorder="1" applyAlignment="1">
      <alignment wrapText="1"/>
    </xf>
    <xf numFmtId="0" fontId="0" fillId="0" borderId="53" xfId="0" applyBorder="1" applyAlignment="1">
      <alignment wrapText="1"/>
    </xf>
    <xf numFmtId="0" fontId="0" fillId="0" borderId="34" xfId="0" applyBorder="1" applyAlignment="1">
      <alignment horizontal="center" vertical="center" wrapText="1"/>
    </xf>
    <xf numFmtId="0" fontId="0" fillId="0" borderId="12" xfId="0" applyBorder="1" applyAlignment="1">
      <alignment horizontal="center" vertical="center" wrapText="1"/>
    </xf>
    <xf numFmtId="0" fontId="0" fillId="0" borderId="12" xfId="0" applyBorder="1" applyAlignment="1">
      <alignment wrapText="1"/>
    </xf>
    <xf numFmtId="0" fontId="0" fillId="0" borderId="67" xfId="0" applyBorder="1" applyAlignment="1">
      <alignment wrapText="1"/>
    </xf>
    <xf numFmtId="0" fontId="50" fillId="0" borderId="21" xfId="34" applyFont="1" applyBorder="1" applyAlignment="1">
      <alignment horizontal="center"/>
    </xf>
    <xf numFmtId="0" fontId="56" fillId="0" borderId="21" xfId="34" applyBorder="1"/>
    <xf numFmtId="0" fontId="50" fillId="0" borderId="29" xfId="34" applyFont="1" applyBorder="1" applyAlignment="1">
      <alignment horizontal="center"/>
    </xf>
    <xf numFmtId="0" fontId="50" fillId="0" borderId="97" xfId="34" applyFont="1" applyBorder="1" applyAlignment="1">
      <alignment horizontal="center"/>
    </xf>
    <xf numFmtId="0" fontId="50" fillId="0" borderId="31" xfId="34" applyFont="1" applyBorder="1" applyAlignment="1">
      <alignment horizontal="center"/>
    </xf>
    <xf numFmtId="0" fontId="10" fillId="0" borderId="21" xfId="22" applyBorder="1" applyAlignment="1" applyProtection="1"/>
    <xf numFmtId="0" fontId="10" fillId="0" borderId="0" xfId="22" applyAlignment="1" applyProtection="1"/>
    <xf numFmtId="0" fontId="10" fillId="0" borderId="0" xfId="22" applyBorder="1" applyAlignment="1" applyProtection="1"/>
    <xf numFmtId="0" fontId="1" fillId="0" borderId="29" xfId="0" applyFont="1" applyBorder="1"/>
    <xf numFmtId="0" fontId="0" fillId="0" borderId="97" xfId="0" applyBorder="1"/>
    <xf numFmtId="0" fontId="0" fillId="0" borderId="31" xfId="0" applyBorder="1"/>
    <xf numFmtId="0" fontId="10" fillId="0" borderId="0" xfId="22" applyAlignment="1" applyProtection="1">
      <alignment horizontal="center" vertical="center"/>
    </xf>
    <xf numFmtId="0" fontId="10" fillId="0" borderId="29" xfId="22" applyBorder="1" applyAlignment="1" applyProtection="1"/>
    <xf numFmtId="0" fontId="10" fillId="0" borderId="97" xfId="22" applyBorder="1" applyAlignment="1" applyProtection="1"/>
    <xf numFmtId="0" fontId="10" fillId="0" borderId="31" xfId="22" applyBorder="1" applyAlignment="1" applyProtection="1"/>
    <xf numFmtId="0" fontId="0" fillId="0" borderId="29" xfId="0" applyBorder="1"/>
    <xf numFmtId="0" fontId="3" fillId="29" borderId="29" xfId="0" applyFont="1" applyFill="1" applyBorder="1" applyAlignment="1">
      <alignment horizontal="center" vertical="center" wrapText="1"/>
    </xf>
    <xf numFmtId="0" fontId="0" fillId="0" borderId="31" xfId="0" applyBorder="1" applyAlignment="1">
      <alignment horizontal="center" vertical="center" wrapText="1"/>
    </xf>
    <xf numFmtId="0" fontId="2" fillId="0" borderId="29" xfId="0" applyFont="1" applyBorder="1" applyAlignment="1">
      <alignment horizontal="center"/>
    </xf>
    <xf numFmtId="0" fontId="0" fillId="0" borderId="31" xfId="0" applyBorder="1" applyAlignment="1">
      <alignment horizontal="center"/>
    </xf>
    <xf numFmtId="0" fontId="1" fillId="0" borderId="120" xfId="0" applyFont="1" applyBorder="1" applyAlignment="1">
      <alignment horizontal="left"/>
    </xf>
    <xf numFmtId="0" fontId="0" fillId="0" borderId="128" xfId="0" applyBorder="1" applyAlignment="1">
      <alignment horizontal="left"/>
    </xf>
    <xf numFmtId="0" fontId="0" fillId="0" borderId="129" xfId="0" applyBorder="1" applyAlignment="1">
      <alignment horizontal="left"/>
    </xf>
    <xf numFmtId="0" fontId="2" fillId="0" borderId="120" xfId="0" applyFont="1" applyBorder="1" applyAlignment="1">
      <alignment horizontal="left" vertical="center"/>
    </xf>
    <xf numFmtId="0" fontId="0" fillId="0" borderId="128" xfId="0" applyBorder="1" applyAlignment="1">
      <alignment horizontal="left" vertical="center"/>
    </xf>
    <xf numFmtId="0" fontId="0" fillId="0" borderId="129" xfId="0" applyBorder="1" applyAlignment="1">
      <alignment horizontal="left" vertical="center"/>
    </xf>
    <xf numFmtId="0" fontId="2" fillId="0" borderId="129" xfId="0" applyFont="1" applyBorder="1" applyAlignment="1">
      <alignment horizontal="left" vertical="center"/>
    </xf>
    <xf numFmtId="0" fontId="2" fillId="0" borderId="128" xfId="0" applyFont="1" applyBorder="1" applyAlignment="1">
      <alignment horizontal="left" vertical="center"/>
    </xf>
    <xf numFmtId="0" fontId="1" fillId="0" borderId="120" xfId="0" applyFont="1" applyBorder="1" applyAlignment="1">
      <alignment horizontal="left" vertical="center"/>
    </xf>
    <xf numFmtId="0" fontId="2" fillId="0" borderId="128" xfId="0" applyFont="1" applyBorder="1" applyAlignment="1">
      <alignment horizontal="left" vertical="center" wrapText="1"/>
    </xf>
    <xf numFmtId="0" fontId="2" fillId="0" borderId="99" xfId="0" applyFont="1" applyBorder="1" applyAlignment="1">
      <alignment horizontal="left" vertical="center"/>
    </xf>
    <xf numFmtId="0" fontId="2" fillId="0" borderId="100" xfId="0" applyFont="1" applyBorder="1" applyAlignment="1">
      <alignment horizontal="left" vertical="center"/>
    </xf>
    <xf numFmtId="0" fontId="2" fillId="0" borderId="101" xfId="0" applyFont="1" applyBorder="1" applyAlignment="1">
      <alignment horizontal="left" vertical="center"/>
    </xf>
    <xf numFmtId="0" fontId="2" fillId="0" borderId="130" xfId="0" applyFont="1" applyBorder="1" applyAlignment="1">
      <alignment horizontal="left" vertical="center" wrapText="1"/>
    </xf>
    <xf numFmtId="0" fontId="0" fillId="0" borderId="129" xfId="0" applyBorder="1" applyAlignment="1">
      <alignment horizontal="left" vertical="center" wrapText="1"/>
    </xf>
    <xf numFmtId="0" fontId="2" fillId="0" borderId="121" xfId="0" applyFont="1" applyBorder="1" applyAlignment="1">
      <alignment horizontal="left" vertical="center"/>
    </xf>
    <xf numFmtId="0" fontId="2" fillId="0" borderId="42" xfId="0" applyFont="1" applyBorder="1" applyAlignment="1">
      <alignment horizontal="left" vertical="center"/>
    </xf>
    <xf numFmtId="0" fontId="2" fillId="0" borderId="118" xfId="0" applyFont="1" applyBorder="1" applyAlignment="1">
      <alignment horizontal="left" vertical="center"/>
    </xf>
    <xf numFmtId="0" fontId="2" fillId="0" borderId="120" xfId="0" applyFont="1" applyBorder="1" applyAlignment="1">
      <alignment horizontal="left"/>
    </xf>
    <xf numFmtId="0" fontId="60" fillId="46" borderId="21" xfId="0" applyFont="1" applyFill="1" applyBorder="1" applyAlignment="1">
      <alignment vertical="center" wrapText="1"/>
    </xf>
    <xf numFmtId="0" fontId="10" fillId="0" borderId="107" xfId="22" applyBorder="1" applyAlignment="1" applyProtection="1">
      <alignment horizontal="center" vertical="center" wrapText="1"/>
    </xf>
    <xf numFmtId="0" fontId="10" fillId="0" borderId="92" xfId="22" applyBorder="1" applyAlignment="1" applyProtection="1">
      <alignment horizontal="center" vertical="center" wrapText="1"/>
    </xf>
    <xf numFmtId="0" fontId="10" fillId="0" borderId="124" xfId="22" applyBorder="1" applyAlignment="1" applyProtection="1">
      <alignment horizontal="center" vertical="center" wrapText="1"/>
    </xf>
    <xf numFmtId="49" fontId="7" fillId="25" borderId="29" xfId="0" applyNumberFormat="1" applyFont="1" applyFill="1" applyBorder="1" applyAlignment="1">
      <alignment horizontal="center" vertical="center" wrapText="1"/>
    </xf>
    <xf numFmtId="49" fontId="7" fillId="25" borderId="97" xfId="0" applyNumberFormat="1" applyFont="1" applyFill="1" applyBorder="1" applyAlignment="1">
      <alignment horizontal="center" vertical="center" wrapText="1"/>
    </xf>
    <xf numFmtId="49" fontId="7" fillId="25" borderId="31" xfId="0" applyNumberFormat="1" applyFont="1" applyFill="1" applyBorder="1" applyAlignment="1">
      <alignment horizontal="center" vertical="center" wrapText="1"/>
    </xf>
    <xf numFmtId="49" fontId="9" fillId="0" borderId="29" xfId="0" applyNumberFormat="1" applyFont="1" applyBorder="1"/>
    <xf numFmtId="49" fontId="9" fillId="0" borderId="97" xfId="0" applyNumberFormat="1" applyFont="1" applyBorder="1"/>
    <xf numFmtId="49" fontId="9" fillId="0" borderId="31" xfId="0" applyNumberFormat="1" applyFont="1" applyBorder="1"/>
    <xf numFmtId="49" fontId="87" fillId="0" borderId="29" xfId="0" applyNumberFormat="1" applyFont="1" applyBorder="1"/>
    <xf numFmtId="49" fontId="87" fillId="0" borderId="97" xfId="0" applyNumberFormat="1" applyFont="1" applyBorder="1"/>
    <xf numFmtId="49" fontId="87" fillId="0" borderId="31" xfId="0" applyNumberFormat="1" applyFont="1" applyBorder="1"/>
    <xf numFmtId="49" fontId="87" fillId="47" borderId="29" xfId="0" applyNumberFormat="1" applyFont="1" applyFill="1" applyBorder="1"/>
    <xf numFmtId="49" fontId="87" fillId="47" borderId="97" xfId="0" applyNumberFormat="1" applyFont="1" applyFill="1" applyBorder="1"/>
    <xf numFmtId="49" fontId="87" fillId="47" borderId="31" xfId="0" applyNumberFormat="1" applyFont="1" applyFill="1" applyBorder="1"/>
    <xf numFmtId="49" fontId="9" fillId="47" borderId="29" xfId="0" applyNumberFormat="1" applyFont="1" applyFill="1" applyBorder="1"/>
    <xf numFmtId="49" fontId="9" fillId="47" borderId="97" xfId="0" applyNumberFormat="1" applyFont="1" applyFill="1" applyBorder="1"/>
    <xf numFmtId="49" fontId="9" fillId="47" borderId="31" xfId="0" applyNumberFormat="1" applyFont="1" applyFill="1" applyBorder="1"/>
    <xf numFmtId="0" fontId="9" fillId="28" borderId="105" xfId="0" applyFont="1" applyFill="1" applyBorder="1" applyAlignment="1">
      <alignment horizontal="center" vertical="center" wrapText="1"/>
    </xf>
    <xf numFmtId="0" fontId="0" fillId="28" borderId="77" xfId="0" applyFill="1" applyBorder="1" applyAlignment="1">
      <alignment horizontal="center" vertical="center" wrapText="1"/>
    </xf>
    <xf numFmtId="0" fontId="9" fillId="28" borderId="77" xfId="0" applyFont="1" applyFill="1" applyBorder="1" applyAlignment="1">
      <alignment horizontal="center" vertical="center" wrapText="1"/>
    </xf>
    <xf numFmtId="0" fontId="7" fillId="24" borderId="18" xfId="0" applyFont="1" applyFill="1" applyBorder="1" applyAlignment="1">
      <alignment horizontal="center" vertical="center" wrapText="1"/>
    </xf>
    <xf numFmtId="0" fontId="0" fillId="0" borderId="79" xfId="0" applyBorder="1" applyAlignment="1">
      <alignment wrapText="1"/>
    </xf>
    <xf numFmtId="0" fontId="0" fillId="0" borderId="80" xfId="0" applyBorder="1" applyAlignment="1">
      <alignment wrapText="1"/>
    </xf>
    <xf numFmtId="0" fontId="0" fillId="0" borderId="82" xfId="0" applyBorder="1" applyAlignment="1">
      <alignment wrapText="1"/>
    </xf>
    <xf numFmtId="0" fontId="0" fillId="0" borderId="83" xfId="0" applyBorder="1" applyAlignment="1">
      <alignment wrapText="1"/>
    </xf>
    <xf numFmtId="0" fontId="0" fillId="0" borderId="19" xfId="0" applyBorder="1" applyAlignment="1">
      <alignment wrapText="1"/>
    </xf>
    <xf numFmtId="0" fontId="9" fillId="25" borderId="105" xfId="0" quotePrefix="1" applyFont="1" applyFill="1" applyBorder="1" applyAlignment="1">
      <alignment horizontal="center" vertical="center" wrapText="1"/>
    </xf>
    <xf numFmtId="0" fontId="9" fillId="25" borderId="131" xfId="0" applyFont="1" applyFill="1" applyBorder="1" applyAlignment="1">
      <alignment horizontal="center" vertical="center" wrapText="1"/>
    </xf>
    <xf numFmtId="0" fontId="9" fillId="25" borderId="105" xfId="0" applyFont="1" applyFill="1" applyBorder="1" applyAlignment="1">
      <alignment horizontal="center" vertical="center" wrapText="1"/>
    </xf>
    <xf numFmtId="0" fontId="9" fillId="28" borderId="131" xfId="0" applyFont="1" applyFill="1" applyBorder="1" applyAlignment="1">
      <alignment horizontal="center" vertical="center" wrapText="1"/>
    </xf>
    <xf numFmtId="49" fontId="9" fillId="25" borderId="105" xfId="0" applyNumberFormat="1" applyFont="1" applyFill="1" applyBorder="1" applyAlignment="1">
      <alignment horizontal="center" vertical="center" wrapText="1"/>
    </xf>
    <xf numFmtId="49" fontId="9" fillId="25" borderId="77" xfId="0" applyNumberFormat="1" applyFont="1" applyFill="1" applyBorder="1" applyAlignment="1">
      <alignment horizontal="center" vertical="center" wrapText="1"/>
    </xf>
    <xf numFmtId="0" fontId="9" fillId="25" borderId="77" xfId="0" applyFont="1" applyFill="1" applyBorder="1" applyAlignment="1">
      <alignment horizontal="center" vertical="center" wrapText="1"/>
    </xf>
    <xf numFmtId="49" fontId="9" fillId="28" borderId="105" xfId="0" applyNumberFormat="1" applyFont="1" applyFill="1" applyBorder="1" applyAlignment="1">
      <alignment horizontal="center" vertical="center" wrapText="1"/>
    </xf>
    <xf numFmtId="49" fontId="9" fillId="28" borderId="77" xfId="0" applyNumberFormat="1" applyFont="1" applyFill="1" applyBorder="1" applyAlignment="1">
      <alignment horizontal="center" vertical="center" wrapText="1"/>
    </xf>
    <xf numFmtId="0" fontId="7" fillId="24" borderId="108" xfId="0" applyFont="1" applyFill="1" applyBorder="1" applyAlignment="1">
      <alignment horizontal="center" vertical="center" wrapText="1"/>
    </xf>
    <xf numFmtId="0" fontId="7" fillId="24" borderId="106" xfId="0" applyFont="1" applyFill="1" applyBorder="1" applyAlignment="1">
      <alignment horizontal="center" vertical="center" wrapText="1"/>
    </xf>
    <xf numFmtId="0" fontId="7" fillId="24" borderId="58" xfId="0" applyFont="1" applyFill="1" applyBorder="1" applyAlignment="1">
      <alignment horizontal="center" vertical="center" wrapText="1"/>
    </xf>
    <xf numFmtId="0" fontId="0" fillId="0" borderId="106" xfId="0" applyBorder="1" applyAlignment="1">
      <alignment horizontal="center" vertical="center" wrapText="1"/>
    </xf>
    <xf numFmtId="0" fontId="0" fillId="0" borderId="77" xfId="0" applyBorder="1" applyAlignment="1">
      <alignment horizontal="center" vertical="center" wrapText="1"/>
    </xf>
    <xf numFmtId="0" fontId="9" fillId="53" borderId="105" xfId="0" applyFont="1" applyFill="1" applyBorder="1" applyAlignment="1">
      <alignment horizontal="center" vertical="center" wrapText="1"/>
    </xf>
    <xf numFmtId="0" fontId="9" fillId="53" borderId="131" xfId="0" applyFont="1" applyFill="1" applyBorder="1" applyAlignment="1">
      <alignment horizontal="center" vertical="center" wrapText="1"/>
    </xf>
    <xf numFmtId="0" fontId="9" fillId="56" borderId="105" xfId="0" applyFont="1" applyFill="1" applyBorder="1" applyAlignment="1">
      <alignment horizontal="center" vertical="center" wrapText="1"/>
    </xf>
    <xf numFmtId="0" fontId="9" fillId="56" borderId="131" xfId="0" applyFont="1" applyFill="1" applyBorder="1" applyAlignment="1">
      <alignment horizontal="center" vertical="center" wrapText="1"/>
    </xf>
    <xf numFmtId="0" fontId="9" fillId="53" borderId="77" xfId="0" applyFont="1" applyFill="1" applyBorder="1" applyAlignment="1">
      <alignment horizontal="center" vertical="center" wrapText="1"/>
    </xf>
    <xf numFmtId="0" fontId="0" fillId="53" borderId="77" xfId="0" applyFill="1" applyBorder="1" applyAlignment="1">
      <alignment horizontal="center" vertical="center" wrapText="1"/>
    </xf>
    <xf numFmtId="0" fontId="9" fillId="56" borderId="77" xfId="0" applyFont="1" applyFill="1" applyBorder="1" applyAlignment="1">
      <alignment horizontal="center" vertical="center" wrapText="1"/>
    </xf>
    <xf numFmtId="0" fontId="9" fillId="53" borderId="106" xfId="0" applyFont="1" applyFill="1" applyBorder="1" applyAlignment="1">
      <alignment horizontal="center" vertical="center" wrapText="1"/>
    </xf>
    <xf numFmtId="0" fontId="0" fillId="56" borderId="77" xfId="0" applyFill="1" applyBorder="1" applyAlignment="1">
      <alignment horizontal="center" vertical="center" wrapText="1"/>
    </xf>
    <xf numFmtId="0" fontId="9" fillId="56" borderId="166" xfId="0" applyFont="1" applyFill="1" applyBorder="1" applyAlignment="1">
      <alignment horizontal="center" vertical="center" wrapText="1"/>
    </xf>
    <xf numFmtId="0" fontId="9" fillId="56" borderId="50" xfId="0" applyFont="1" applyFill="1" applyBorder="1" applyAlignment="1">
      <alignment horizontal="center" vertical="center" wrapText="1"/>
    </xf>
    <xf numFmtId="0" fontId="9" fillId="56" borderId="106" xfId="0" applyFont="1" applyFill="1" applyBorder="1" applyAlignment="1">
      <alignment horizontal="center" vertical="center" wrapText="1"/>
    </xf>
    <xf numFmtId="0" fontId="9" fillId="28" borderId="106" xfId="0" applyFont="1" applyFill="1" applyBorder="1" applyAlignment="1">
      <alignment horizontal="center" vertical="center" wrapText="1"/>
    </xf>
    <xf numFmtId="0" fontId="7" fillId="25" borderId="105" xfId="0" applyFont="1" applyFill="1" applyBorder="1" applyAlignment="1">
      <alignment horizontal="center" vertical="center" wrapText="1"/>
    </xf>
    <xf numFmtId="0" fontId="86" fillId="25" borderId="77" xfId="0" applyFont="1" applyFill="1" applyBorder="1" applyAlignment="1">
      <alignment horizontal="center" vertical="center" wrapText="1"/>
    </xf>
    <xf numFmtId="0" fontId="0" fillId="25" borderId="77" xfId="0" applyFill="1" applyBorder="1" applyAlignment="1">
      <alignment horizontal="center" vertical="center" wrapText="1"/>
    </xf>
    <xf numFmtId="0" fontId="50" fillId="44" borderId="18" xfId="0" applyFont="1" applyFill="1" applyBorder="1" applyAlignment="1">
      <alignment horizontal="center" vertical="center" wrapText="1"/>
    </xf>
    <xf numFmtId="0" fontId="0" fillId="0" borderId="79" xfId="0" applyBorder="1" applyAlignment="1">
      <alignment horizontal="center" vertical="center" wrapText="1"/>
    </xf>
    <xf numFmtId="0" fontId="0" fillId="0" borderId="80" xfId="0" applyBorder="1" applyAlignment="1">
      <alignment horizontal="center" vertical="center" wrapText="1"/>
    </xf>
    <xf numFmtId="0" fontId="0" fillId="0" borderId="17" xfId="0" applyBorder="1" applyAlignment="1">
      <alignment horizontal="center" vertical="center" wrapText="1"/>
    </xf>
    <xf numFmtId="0" fontId="0" fillId="0" borderId="0" xfId="0" applyAlignment="1">
      <alignment horizontal="center" vertical="center" wrapText="1"/>
    </xf>
    <xf numFmtId="0" fontId="0" fillId="0" borderId="81" xfId="0" applyBorder="1" applyAlignment="1">
      <alignment horizontal="center" vertical="center" wrapText="1"/>
    </xf>
    <xf numFmtId="0" fontId="50" fillId="27" borderId="92" xfId="0" applyFont="1" applyFill="1" applyBorder="1" applyAlignment="1">
      <alignment wrapText="1"/>
    </xf>
    <xf numFmtId="0" fontId="50" fillId="27" borderId="124" xfId="0" applyFont="1" applyFill="1" applyBorder="1" applyAlignment="1">
      <alignment wrapText="1"/>
    </xf>
    <xf numFmtId="0" fontId="57" fillId="27" borderId="108" xfId="0" applyFont="1" applyFill="1" applyBorder="1" applyAlignment="1">
      <alignment horizontal="center" vertical="center" wrapText="1"/>
    </xf>
    <xf numFmtId="0" fontId="57" fillId="27" borderId="106" xfId="0" applyFont="1" applyFill="1" applyBorder="1" applyAlignment="1">
      <alignment horizontal="center" vertical="center" wrapText="1"/>
    </xf>
    <xf numFmtId="0" fontId="57" fillId="27" borderId="58" xfId="0" applyFont="1" applyFill="1" applyBorder="1" applyAlignment="1">
      <alignment horizontal="center" vertical="center" wrapText="1"/>
    </xf>
    <xf numFmtId="0" fontId="3" fillId="25" borderId="105" xfId="0" applyFont="1" applyFill="1" applyBorder="1" applyAlignment="1">
      <alignment horizontal="center" vertical="center" wrapText="1"/>
    </xf>
    <xf numFmtId="0" fontId="50" fillId="25" borderId="77" xfId="0" applyFont="1" applyFill="1" applyBorder="1" applyAlignment="1">
      <alignment horizontal="center" vertical="center" wrapText="1"/>
    </xf>
    <xf numFmtId="0" fontId="50" fillId="27" borderId="106" xfId="0" applyFont="1" applyFill="1" applyBorder="1" applyAlignment="1">
      <alignment horizontal="center" vertical="center" wrapText="1"/>
    </xf>
    <xf numFmtId="0" fontId="50" fillId="27" borderId="58" xfId="0" applyFont="1" applyFill="1" applyBorder="1" applyAlignment="1">
      <alignment horizontal="center" vertical="center" wrapText="1"/>
    </xf>
    <xf numFmtId="0" fontId="3" fillId="28" borderId="105" xfId="0" applyFont="1" applyFill="1" applyBorder="1" applyAlignment="1">
      <alignment horizontal="center" vertical="center" wrapText="1"/>
    </xf>
    <xf numFmtId="0" fontId="50" fillId="28" borderId="77" xfId="0" applyFont="1" applyFill="1" applyBorder="1" applyAlignment="1">
      <alignment horizontal="center" vertical="center" wrapText="1"/>
    </xf>
    <xf numFmtId="0" fontId="2" fillId="0" borderId="21" xfId="49" applyFont="1" applyBorder="1" applyAlignment="1">
      <alignment horizontal="center"/>
    </xf>
    <xf numFmtId="0" fontId="1" fillId="0" borderId="21" xfId="49" applyBorder="1" applyAlignment="1">
      <alignment horizontal="center"/>
    </xf>
    <xf numFmtId="0" fontId="3" fillId="0" borderId="44" xfId="49" applyFont="1" applyBorder="1" applyAlignment="1">
      <alignment horizontal="center" vertical="center" wrapText="1"/>
    </xf>
    <xf numFmtId="0" fontId="1" fillId="0" borderId="34" xfId="49" applyBorder="1"/>
    <xf numFmtId="0" fontId="11" fillId="45" borderId="35" xfId="49" applyFont="1" applyFill="1" applyBorder="1" applyAlignment="1">
      <alignment horizontal="center"/>
    </xf>
    <xf numFmtId="0" fontId="11" fillId="45" borderId="0" xfId="49" applyFont="1" applyFill="1" applyAlignment="1">
      <alignment horizontal="center"/>
    </xf>
    <xf numFmtId="0" fontId="1" fillId="0" borderId="0" xfId="49" applyAlignment="1">
      <alignment horizontal="center"/>
    </xf>
    <xf numFmtId="0" fontId="3" fillId="0" borderId="21" xfId="49" applyFont="1" applyBorder="1" applyAlignment="1">
      <alignment horizontal="center" vertical="center" wrapText="1"/>
    </xf>
    <xf numFmtId="0" fontId="1" fillId="0" borderId="21" xfId="49" applyBorder="1"/>
    <xf numFmtId="0" fontId="3" fillId="0" borderId="22" xfId="49" applyFont="1" applyBorder="1" applyAlignment="1">
      <alignment horizontal="center" vertical="center" wrapText="1"/>
    </xf>
    <xf numFmtId="0" fontId="1" fillId="0" borderId="26" xfId="49" applyBorder="1"/>
    <xf numFmtId="0" fontId="0" fillId="0" borderId="29" xfId="0" applyBorder="1" applyAlignment="1">
      <alignment horizontal="center"/>
    </xf>
    <xf numFmtId="0" fontId="0" fillId="0" borderId="29" xfId="0" applyBorder="1" applyAlignment="1">
      <alignment horizontal="center" vertical="center"/>
    </xf>
    <xf numFmtId="0" fontId="0" fillId="0" borderId="31" xfId="0" applyBorder="1" applyAlignment="1">
      <alignment horizontal="center" vertical="center"/>
    </xf>
    <xf numFmtId="0" fontId="50" fillId="60" borderId="29" xfId="0" applyFont="1" applyFill="1" applyBorder="1" applyAlignment="1">
      <alignment horizontal="center" vertical="center" wrapText="1"/>
    </xf>
    <xf numFmtId="0" fontId="0" fillId="0" borderId="97" xfId="0" applyBorder="1" applyAlignment="1">
      <alignment horizontal="center" vertical="center" wrapText="1"/>
    </xf>
    <xf numFmtId="0" fontId="7" fillId="25" borderId="29" xfId="0" applyFont="1" applyFill="1" applyBorder="1" applyAlignment="1">
      <alignment horizontal="center" vertical="center" wrapText="1"/>
    </xf>
    <xf numFmtId="0" fontId="0" fillId="0" borderId="97" xfId="0" applyBorder="1" applyAlignment="1">
      <alignment horizontal="center" wrapText="1"/>
    </xf>
    <xf numFmtId="0" fontId="0" fillId="0" borderId="21" xfId="0" applyBorder="1" applyAlignment="1">
      <alignment horizontal="center"/>
    </xf>
    <xf numFmtId="0" fontId="1" fillId="0" borderId="29" xfId="0" applyFont="1" applyBorder="1" applyAlignment="1">
      <alignment horizontal="center"/>
    </xf>
    <xf numFmtId="0" fontId="0" fillId="46" borderId="29" xfId="0" applyFill="1" applyBorder="1" applyAlignment="1">
      <alignment horizontal="center"/>
    </xf>
    <xf numFmtId="0" fontId="0" fillId="46" borderId="31" xfId="0" applyFill="1" applyBorder="1" applyAlignment="1">
      <alignment horizontal="center"/>
    </xf>
    <xf numFmtId="0" fontId="7" fillId="25" borderId="34" xfId="0" applyFont="1" applyFill="1" applyBorder="1" applyAlignment="1">
      <alignment horizontal="center" vertical="center" wrapText="1"/>
    </xf>
    <xf numFmtId="0" fontId="0" fillId="0" borderId="67" xfId="0" applyBorder="1" applyAlignment="1">
      <alignment horizontal="center" vertical="center" wrapText="1"/>
    </xf>
    <xf numFmtId="0" fontId="87" fillId="46" borderId="29" xfId="0" applyFont="1" applyFill="1" applyBorder="1" applyAlignment="1">
      <alignment horizontal="center" vertical="center"/>
    </xf>
    <xf numFmtId="0" fontId="0" fillId="46" borderId="31" xfId="0" applyFill="1" applyBorder="1" applyAlignment="1">
      <alignment horizontal="center" vertical="center"/>
    </xf>
    <xf numFmtId="0" fontId="0" fillId="46" borderId="29" xfId="0" applyFill="1" applyBorder="1" applyAlignment="1">
      <alignment horizontal="center" vertical="center"/>
    </xf>
    <xf numFmtId="49" fontId="7" fillId="25" borderId="26" xfId="0" applyNumberFormat="1" applyFont="1" applyFill="1" applyBorder="1" applyAlignment="1">
      <alignment horizontal="center" vertical="center" wrapText="1"/>
    </xf>
    <xf numFmtId="0" fontId="0" fillId="0" borderId="26" xfId="0" applyBorder="1" applyAlignment="1">
      <alignment horizontal="center" vertical="center" wrapText="1"/>
    </xf>
    <xf numFmtId="0" fontId="0" fillId="0" borderId="21" xfId="0" applyBorder="1"/>
    <xf numFmtId="0" fontId="87" fillId="0" borderId="29" xfId="0" applyFont="1" applyBorder="1" applyAlignment="1">
      <alignment horizontal="center" vertical="center"/>
    </xf>
    <xf numFmtId="0" fontId="142" fillId="0" borderId="29" xfId="0" applyFont="1" applyBorder="1" applyAlignment="1">
      <alignment horizontal="center" vertical="center"/>
    </xf>
    <xf numFmtId="0" fontId="1" fillId="0" borderId="31" xfId="0" applyFont="1" applyBorder="1" applyAlignment="1">
      <alignment horizontal="center" vertical="center"/>
    </xf>
    <xf numFmtId="0" fontId="1" fillId="0" borderId="21" xfId="0" applyFont="1" applyBorder="1" applyAlignment="1">
      <alignment horizontal="center" vertical="center"/>
    </xf>
    <xf numFmtId="0" fontId="50" fillId="63" borderId="29" xfId="0" applyFont="1" applyFill="1" applyBorder="1" applyAlignment="1">
      <alignment horizontal="center" vertical="center"/>
    </xf>
    <xf numFmtId="0" fontId="50" fillId="63" borderId="97" xfId="0" applyFont="1" applyFill="1" applyBorder="1" applyAlignment="1">
      <alignment horizontal="center" vertical="center"/>
    </xf>
    <xf numFmtId="0" fontId="50" fillId="63" borderId="31" xfId="0" applyFont="1" applyFill="1" applyBorder="1" applyAlignment="1">
      <alignment horizontal="center" vertical="center"/>
    </xf>
    <xf numFmtId="0" fontId="9" fillId="0" borderId="21" xfId="0" applyFont="1" applyBorder="1" applyAlignment="1">
      <alignment horizontal="center" vertical="center" wrapText="1"/>
    </xf>
    <xf numFmtId="0" fontId="10" fillId="47" borderId="22" xfId="22" applyFill="1" applyBorder="1" applyAlignment="1" applyProtection="1">
      <alignment horizontal="center" vertical="center" wrapText="1"/>
    </xf>
    <xf numFmtId="0" fontId="10" fillId="47" borderId="36" xfId="22" applyFill="1" applyBorder="1" applyAlignment="1" applyProtection="1">
      <alignment horizontal="center" vertical="center" wrapText="1"/>
    </xf>
    <xf numFmtId="0" fontId="10" fillId="47" borderId="26" xfId="22" applyFill="1" applyBorder="1" applyAlignment="1" applyProtection="1">
      <alignment horizontal="center" vertical="center" wrapText="1"/>
    </xf>
    <xf numFmtId="0" fontId="9" fillId="0" borderId="21" xfId="0" quotePrefix="1" applyFont="1" applyBorder="1" applyAlignment="1">
      <alignment horizontal="center" vertical="center" wrapText="1"/>
    </xf>
    <xf numFmtId="0" fontId="10" fillId="0" borderId="21" xfId="22" applyBorder="1" applyAlignment="1" applyProtection="1">
      <alignment horizontal="center" vertical="center" wrapText="1"/>
    </xf>
    <xf numFmtId="0" fontId="9" fillId="47" borderId="21" xfId="0" applyFont="1" applyFill="1" applyBorder="1" applyAlignment="1">
      <alignment horizontal="center" vertical="center" wrapText="1"/>
    </xf>
    <xf numFmtId="0" fontId="10" fillId="47" borderId="21" xfId="22" applyFill="1" applyBorder="1" applyAlignment="1" applyProtection="1">
      <alignment horizontal="center" vertical="center" wrapText="1"/>
    </xf>
    <xf numFmtId="0" fontId="10" fillId="58" borderId="21" xfId="22" applyFill="1" applyBorder="1" applyAlignment="1" applyProtection="1">
      <alignment horizontal="center" vertical="center" wrapText="1"/>
    </xf>
    <xf numFmtId="0" fontId="10" fillId="0" borderId="36" xfId="22" applyBorder="1" applyAlignment="1" applyProtection="1">
      <alignment horizontal="center" vertical="center" wrapText="1"/>
    </xf>
    <xf numFmtId="0" fontId="10" fillId="0" borderId="26" xfId="22" applyBorder="1" applyAlignment="1" applyProtection="1">
      <alignment horizontal="center" vertical="center" wrapText="1"/>
    </xf>
    <xf numFmtId="0" fontId="10" fillId="0" borderId="21" xfId="22" applyFill="1" applyBorder="1" applyAlignment="1" applyProtection="1">
      <alignment horizontal="center" vertical="center" wrapText="1"/>
    </xf>
    <xf numFmtId="0" fontId="9" fillId="25" borderId="22" xfId="0" applyFont="1" applyFill="1" applyBorder="1" applyAlignment="1">
      <alignment horizontal="center" vertical="center" wrapText="1"/>
    </xf>
    <xf numFmtId="0" fontId="9" fillId="25" borderId="26" xfId="0" applyFont="1" applyFill="1" applyBorder="1" applyAlignment="1">
      <alignment horizontal="center" vertical="center" wrapText="1"/>
    </xf>
    <xf numFmtId="0" fontId="50" fillId="25" borderId="34" xfId="0" applyFont="1" applyFill="1" applyBorder="1" applyAlignment="1">
      <alignment horizontal="center" vertical="center"/>
    </xf>
    <xf numFmtId="0" fontId="0" fillId="0" borderId="12" xfId="0" applyBorder="1" applyAlignment="1">
      <alignment vertical="center"/>
    </xf>
    <xf numFmtId="49" fontId="9" fillId="0" borderId="21" xfId="0" applyNumberFormat="1" applyFont="1" applyBorder="1" applyAlignment="1">
      <alignment horizontal="center" vertical="center" wrapText="1"/>
    </xf>
    <xf numFmtId="49" fontId="10" fillId="0" borderId="21" xfId="22" applyNumberFormat="1" applyFill="1" applyBorder="1" applyAlignment="1" applyProtection="1">
      <alignment horizontal="center" vertical="center" wrapText="1"/>
    </xf>
    <xf numFmtId="0" fontId="9" fillId="25" borderId="21" xfId="0" applyFont="1" applyFill="1" applyBorder="1" applyAlignment="1">
      <alignment horizontal="center" vertical="center" wrapText="1"/>
    </xf>
    <xf numFmtId="49" fontId="9" fillId="25" borderId="21" xfId="0" applyNumberFormat="1" applyFont="1" applyFill="1" applyBorder="1" applyAlignment="1">
      <alignment horizontal="center" vertical="center" wrapText="1"/>
    </xf>
    <xf numFmtId="0" fontId="65" fillId="25" borderId="22" xfId="0" applyFont="1" applyFill="1" applyBorder="1" applyAlignment="1">
      <alignment horizontal="center" vertical="center" wrapText="1"/>
    </xf>
    <xf numFmtId="0" fontId="65" fillId="25" borderId="36" xfId="0" applyFont="1" applyFill="1" applyBorder="1" applyAlignment="1">
      <alignment horizontal="center" vertical="center" wrapText="1"/>
    </xf>
    <xf numFmtId="0" fontId="65" fillId="25" borderId="26" xfId="0" applyFont="1" applyFill="1" applyBorder="1" applyAlignment="1">
      <alignment horizontal="center" vertical="center" wrapText="1"/>
    </xf>
    <xf numFmtId="0" fontId="69" fillId="25" borderId="21" xfId="0" applyFont="1" applyFill="1" applyBorder="1" applyAlignment="1">
      <alignment horizontal="center" vertical="center" wrapText="1"/>
    </xf>
    <xf numFmtId="0" fontId="9" fillId="25" borderId="21" xfId="0" quotePrefix="1" applyFont="1" applyFill="1" applyBorder="1" applyAlignment="1">
      <alignment horizontal="center" vertical="center" wrapText="1"/>
    </xf>
    <xf numFmtId="0" fontId="31" fillId="25" borderId="22" xfId="0" applyFont="1" applyFill="1" applyBorder="1" applyAlignment="1">
      <alignment horizontal="center" vertical="center" wrapText="1"/>
    </xf>
    <xf numFmtId="0" fontId="31" fillId="25" borderId="26" xfId="0" applyFont="1" applyFill="1" applyBorder="1" applyAlignment="1">
      <alignment horizontal="center" vertical="center" wrapText="1"/>
    </xf>
    <xf numFmtId="0" fontId="31" fillId="25" borderId="36" xfId="0" applyFont="1" applyFill="1" applyBorder="1" applyAlignment="1">
      <alignment horizontal="center" vertical="center" wrapText="1"/>
    </xf>
    <xf numFmtId="0" fontId="0" fillId="0" borderId="36" xfId="0" applyBorder="1" applyAlignment="1">
      <alignment horizontal="center" vertical="center" wrapText="1"/>
    </xf>
    <xf numFmtId="0" fontId="9" fillId="0" borderId="22" xfId="0" applyFont="1" applyBorder="1" applyAlignment="1">
      <alignment horizontal="center" vertical="center" wrapText="1"/>
    </xf>
    <xf numFmtId="0" fontId="9" fillId="0" borderId="26" xfId="0" applyFont="1" applyBorder="1" applyAlignment="1">
      <alignment horizontal="center" vertical="center" wrapText="1"/>
    </xf>
    <xf numFmtId="0" fontId="7" fillId="25" borderId="29" xfId="0" applyFont="1" applyFill="1" applyBorder="1" applyAlignment="1">
      <alignment horizontal="center"/>
    </xf>
    <xf numFmtId="0" fontId="0" fillId="0" borderId="97" xfId="0" applyBorder="1" applyAlignment="1">
      <alignment horizontal="center"/>
    </xf>
    <xf numFmtId="0" fontId="16" fillId="25" borderId="0" xfId="0" applyFont="1" applyFill="1" applyAlignment="1">
      <alignment horizontal="center"/>
    </xf>
    <xf numFmtId="0" fontId="17" fillId="25" borderId="0" xfId="0" applyFont="1" applyFill="1" applyAlignment="1">
      <alignment horizontal="center"/>
    </xf>
    <xf numFmtId="0" fontId="11" fillId="25" borderId="88" xfId="0" applyFont="1" applyFill="1" applyBorder="1" applyAlignment="1">
      <alignment horizontal="center" wrapText="1"/>
    </xf>
    <xf numFmtId="0" fontId="0" fillId="0" borderId="89" xfId="0" applyBorder="1" applyAlignment="1">
      <alignment horizontal="center" wrapText="1"/>
    </xf>
    <xf numFmtId="0" fontId="0" fillId="25" borderId="22" xfId="0" applyFill="1" applyBorder="1" applyAlignment="1">
      <alignment horizontal="center" wrapText="1"/>
    </xf>
    <xf numFmtId="0" fontId="0" fillId="25" borderId="26" xfId="0" applyFill="1" applyBorder="1" applyAlignment="1">
      <alignment horizontal="center" wrapText="1"/>
    </xf>
    <xf numFmtId="0" fontId="60" fillId="25" borderId="29" xfId="0" applyFont="1" applyFill="1" applyBorder="1" applyAlignment="1">
      <alignment horizontal="center" vertical="center" wrapText="1"/>
    </xf>
    <xf numFmtId="0" fontId="61" fillId="25" borderId="97" xfId="0" applyFont="1" applyFill="1" applyBorder="1" applyAlignment="1">
      <alignment horizontal="center" vertical="center" wrapText="1"/>
    </xf>
    <xf numFmtId="0" fontId="61" fillId="25" borderId="31" xfId="0" applyFont="1" applyFill="1" applyBorder="1" applyAlignment="1">
      <alignment horizontal="center" vertical="center" wrapText="1"/>
    </xf>
    <xf numFmtId="0" fontId="3" fillId="0" borderId="29" xfId="0" applyFont="1" applyBorder="1" applyAlignment="1">
      <alignment horizontal="center" vertical="center" wrapText="1"/>
    </xf>
    <xf numFmtId="0" fontId="3" fillId="0" borderId="31" xfId="0" applyFont="1" applyBorder="1" applyAlignment="1">
      <alignment horizontal="center" vertical="center" wrapText="1"/>
    </xf>
    <xf numFmtId="14" fontId="10" fillId="0" borderId="29" xfId="22" applyNumberFormat="1" applyFill="1" applyBorder="1" applyAlignment="1" applyProtection="1">
      <alignment horizontal="center"/>
    </xf>
    <xf numFmtId="0" fontId="10" fillId="0" borderId="31" xfId="22" applyFill="1" applyBorder="1" applyAlignment="1" applyProtection="1">
      <alignment horizontal="center"/>
    </xf>
    <xf numFmtId="14" fontId="10" fillId="47" borderId="29" xfId="22" applyNumberFormat="1" applyFill="1" applyBorder="1" applyAlignment="1" applyProtection="1">
      <alignment horizontal="center"/>
    </xf>
    <xf numFmtId="0" fontId="10" fillId="47" borderId="31" xfId="22" applyFill="1" applyBorder="1" applyAlignment="1" applyProtection="1">
      <alignment horizontal="center"/>
    </xf>
    <xf numFmtId="49" fontId="10" fillId="47" borderId="29" xfId="22" applyNumberFormat="1" applyFill="1" applyBorder="1" applyAlignment="1" applyProtection="1">
      <alignment horizontal="center"/>
    </xf>
    <xf numFmtId="49" fontId="10" fillId="47" borderId="31" xfId="22" applyNumberFormat="1" applyFill="1" applyBorder="1" applyAlignment="1" applyProtection="1">
      <alignment horizontal="center"/>
    </xf>
    <xf numFmtId="14" fontId="10" fillId="0" borderId="29" xfId="22" applyNumberFormat="1" applyBorder="1" applyAlignment="1" applyProtection="1">
      <alignment horizontal="center"/>
    </xf>
    <xf numFmtId="0" fontId="10" fillId="0" borderId="31" xfId="22" applyBorder="1" applyAlignment="1" applyProtection="1">
      <alignment horizontal="center"/>
    </xf>
    <xf numFmtId="14" fontId="10" fillId="0" borderId="31" xfId="22" applyNumberFormat="1" applyFill="1" applyBorder="1" applyAlignment="1" applyProtection="1">
      <alignment horizontal="center"/>
    </xf>
    <xf numFmtId="14" fontId="2" fillId="0" borderId="29" xfId="0" applyNumberFormat="1" applyFont="1" applyBorder="1" applyAlignment="1">
      <alignment horizontal="center"/>
    </xf>
    <xf numFmtId="14" fontId="2" fillId="0" borderId="31" xfId="0" applyNumberFormat="1" applyFont="1" applyBorder="1" applyAlignment="1">
      <alignment horizontal="center"/>
    </xf>
    <xf numFmtId="0" fontId="11" fillId="25" borderId="0" xfId="0" applyFont="1" applyFill="1" applyAlignment="1">
      <alignment horizontal="center"/>
    </xf>
    <xf numFmtId="0" fontId="0" fillId="0" borderId="0" xfId="0" applyAlignment="1">
      <alignment horizontal="center"/>
    </xf>
    <xf numFmtId="0" fontId="50" fillId="46" borderId="21" xfId="0" applyFont="1" applyFill="1" applyBorder="1" applyAlignment="1">
      <alignment horizontal="center"/>
    </xf>
    <xf numFmtId="0" fontId="50" fillId="0" borderId="21" xfId="0" applyFont="1" applyBorder="1" applyAlignment="1">
      <alignment horizontal="center" vertical="center" wrapText="1"/>
    </xf>
    <xf numFmtId="0" fontId="60" fillId="25" borderId="132" xfId="0" applyFont="1" applyFill="1" applyBorder="1" applyAlignment="1">
      <alignment vertical="center"/>
    </xf>
    <xf numFmtId="0" fontId="0" fillId="25" borderId="133" xfId="0" applyFill="1" applyBorder="1" applyAlignment="1">
      <alignment vertical="center"/>
    </xf>
    <xf numFmtId="0" fontId="50" fillId="0" borderId="21" xfId="0" applyFont="1" applyBorder="1" applyAlignment="1">
      <alignment horizontal="center" vertical="center"/>
    </xf>
    <xf numFmtId="0" fontId="1" fillId="0" borderId="21" xfId="0" applyFont="1" applyBorder="1" applyAlignment="1">
      <alignment wrapText="1"/>
    </xf>
    <xf numFmtId="0" fontId="0" fillId="0" borderId="21" xfId="0" applyBorder="1" applyAlignment="1">
      <alignment wrapText="1"/>
    </xf>
    <xf numFmtId="0" fontId="1" fillId="0" borderId="21" xfId="0" applyFont="1" applyBorder="1"/>
    <xf numFmtId="0" fontId="50" fillId="62" borderId="29" xfId="0" applyFont="1" applyFill="1" applyBorder="1" applyAlignment="1">
      <alignment horizontal="center" vertical="center" wrapText="1"/>
    </xf>
    <xf numFmtId="0" fontId="50" fillId="62" borderId="31" xfId="0" applyFont="1" applyFill="1" applyBorder="1" applyAlignment="1">
      <alignment horizontal="center" vertical="center" wrapText="1"/>
    </xf>
    <xf numFmtId="0" fontId="50" fillId="62" borderId="21" xfId="0" applyFont="1" applyFill="1" applyBorder="1" applyAlignment="1">
      <alignment horizontal="center" vertical="center"/>
    </xf>
    <xf numFmtId="0" fontId="0" fillId="62" borderId="21" xfId="0" applyFill="1" applyBorder="1" applyAlignment="1">
      <alignment horizontal="center" vertical="center"/>
    </xf>
    <xf numFmtId="0" fontId="50" fillId="62" borderId="21" xfId="0" applyFont="1" applyFill="1" applyBorder="1" applyAlignment="1">
      <alignment horizontal="center"/>
    </xf>
    <xf numFmtId="0" fontId="0" fillId="62" borderId="21" xfId="0" applyFill="1" applyBorder="1"/>
    <xf numFmtId="0" fontId="2" fillId="0" borderId="136" xfId="0" applyFont="1" applyBorder="1" applyAlignment="1">
      <alignment horizontal="center" vertical="center"/>
    </xf>
    <xf numFmtId="0" fontId="0" fillId="0" borderId="57" xfId="0" applyBorder="1" applyAlignment="1">
      <alignment horizontal="center" vertical="center"/>
    </xf>
    <xf numFmtId="0" fontId="10" fillId="27" borderId="108" xfId="22" applyFill="1" applyBorder="1" applyAlignment="1" applyProtection="1">
      <alignment horizontal="center" vertical="center" wrapText="1"/>
    </xf>
    <xf numFmtId="0" fontId="10" fillId="27" borderId="58" xfId="22" applyFill="1" applyBorder="1" applyAlignment="1" applyProtection="1">
      <alignment horizontal="center" vertical="center"/>
    </xf>
    <xf numFmtId="0" fontId="2" fillId="0" borderId="21" xfId="0" applyFont="1" applyBorder="1" applyAlignment="1">
      <alignment horizontal="center"/>
    </xf>
    <xf numFmtId="0" fontId="0" fillId="0" borderId="56" xfId="0" applyBorder="1" applyAlignment="1">
      <alignment horizontal="center"/>
    </xf>
    <xf numFmtId="0" fontId="11" fillId="25" borderId="35" xfId="0" applyFont="1" applyFill="1" applyBorder="1" applyAlignment="1">
      <alignment horizontal="center"/>
    </xf>
    <xf numFmtId="0" fontId="2" fillId="0" borderId="38" xfId="0" applyFont="1" applyBorder="1" applyAlignment="1">
      <alignment horizontal="center" vertical="center"/>
    </xf>
    <xf numFmtId="0" fontId="0" fillId="0" borderId="33" xfId="0" applyBorder="1" applyAlignment="1">
      <alignment horizontal="center" vertical="center"/>
    </xf>
    <xf numFmtId="0" fontId="3" fillId="0" borderId="68" xfId="0" applyFont="1" applyBorder="1" applyAlignment="1">
      <alignment horizontal="center" vertical="center"/>
    </xf>
    <xf numFmtId="0" fontId="2" fillId="0" borderId="54" xfId="0" applyFont="1" applyBorder="1" applyAlignment="1">
      <alignment horizontal="center"/>
    </xf>
    <xf numFmtId="0" fontId="2" fillId="0" borderId="69" xfId="0" applyFont="1" applyBorder="1" applyAlignment="1">
      <alignment horizontal="center"/>
    </xf>
    <xf numFmtId="0" fontId="2" fillId="0" borderId="86" xfId="0" applyFont="1" applyBorder="1" applyAlignment="1">
      <alignment horizontal="center"/>
    </xf>
    <xf numFmtId="0" fontId="3" fillId="0" borderId="68" xfId="0" applyFont="1" applyBorder="1" applyAlignment="1">
      <alignment horizontal="center" vertical="center" wrapText="1"/>
    </xf>
    <xf numFmtId="0" fontId="2" fillId="0" borderId="87" xfId="0" applyFont="1" applyBorder="1" applyAlignment="1">
      <alignment horizontal="center" vertical="center"/>
    </xf>
    <xf numFmtId="0" fontId="3" fillId="0" borderId="69" xfId="0" applyFont="1" applyBorder="1" applyAlignment="1">
      <alignment horizontal="center" vertical="center" wrapText="1"/>
    </xf>
    <xf numFmtId="0" fontId="2" fillId="0" borderId="70" xfId="0" applyFont="1" applyBorder="1" applyAlignment="1">
      <alignment horizontal="center" vertical="center"/>
    </xf>
    <xf numFmtId="0" fontId="126" fillId="60" borderId="107" xfId="0" applyFont="1" applyFill="1" applyBorder="1" applyAlignment="1">
      <alignment horizontal="center"/>
    </xf>
    <xf numFmtId="0" fontId="126" fillId="60" borderId="92" xfId="0" applyFont="1" applyFill="1" applyBorder="1" applyAlignment="1">
      <alignment horizontal="center"/>
    </xf>
    <xf numFmtId="0" fontId="124" fillId="60" borderId="124" xfId="0" applyFont="1" applyFill="1" applyBorder="1" applyAlignment="1">
      <alignment horizontal="center"/>
    </xf>
    <xf numFmtId="0" fontId="24" fillId="0" borderId="107" xfId="0" applyFont="1" applyBorder="1" applyAlignment="1">
      <alignment horizontal="center"/>
    </xf>
    <xf numFmtId="0" fontId="24" fillId="0" borderId="92" xfId="0" applyFont="1" applyBorder="1" applyAlignment="1">
      <alignment horizontal="center"/>
    </xf>
    <xf numFmtId="0" fontId="0" fillId="0" borderId="124" xfId="0" applyBorder="1" applyAlignment="1">
      <alignment horizontal="center"/>
    </xf>
    <xf numFmtId="0" fontId="2" fillId="0" borderId="32" xfId="0" applyFont="1" applyBorder="1" applyAlignment="1">
      <alignment horizontal="center" vertical="center"/>
    </xf>
    <xf numFmtId="0" fontId="0" fillId="0" borderId="92" xfId="0" applyBorder="1"/>
    <xf numFmtId="0" fontId="0" fillId="0" borderId="124" xfId="0" applyBorder="1"/>
    <xf numFmtId="0" fontId="3" fillId="0" borderId="26" xfId="0" applyFont="1" applyBorder="1" applyAlignment="1">
      <alignment horizontal="center" vertical="center" wrapText="1"/>
    </xf>
    <xf numFmtId="0" fontId="0" fillId="0" borderId="55" xfId="0" applyBorder="1" applyAlignment="1">
      <alignment horizontal="center" vertical="center" wrapText="1"/>
    </xf>
    <xf numFmtId="0" fontId="3" fillId="0" borderId="18" xfId="0" applyFont="1" applyBorder="1" applyAlignment="1">
      <alignment horizontal="center" vertical="center" wrapText="1"/>
    </xf>
    <xf numFmtId="0" fontId="2" fillId="0" borderId="30" xfId="0" applyFont="1" applyBorder="1" applyAlignment="1">
      <alignment horizontal="center"/>
    </xf>
    <xf numFmtId="0" fontId="124" fillId="60" borderId="38" xfId="0" applyFont="1" applyFill="1" applyBorder="1" applyAlignment="1">
      <alignment horizontal="center" vertical="center"/>
    </xf>
    <xf numFmtId="0" fontId="124" fillId="60" borderId="33" xfId="0" applyFont="1" applyFill="1" applyBorder="1" applyAlignment="1">
      <alignment horizontal="center" vertical="center"/>
    </xf>
    <xf numFmtId="0" fontId="127" fillId="60" borderId="26" xfId="0" applyFont="1" applyFill="1" applyBorder="1" applyAlignment="1">
      <alignment horizontal="center" vertical="center" wrapText="1"/>
    </xf>
    <xf numFmtId="0" fontId="124" fillId="60" borderId="55" xfId="0" applyFont="1" applyFill="1" applyBorder="1" applyAlignment="1">
      <alignment horizontal="center" vertical="center" wrapText="1"/>
    </xf>
    <xf numFmtId="0" fontId="124" fillId="60" borderId="21" xfId="0" applyFont="1" applyFill="1" applyBorder="1" applyAlignment="1">
      <alignment horizontal="center"/>
    </xf>
    <xf numFmtId="0" fontId="124" fillId="60" borderId="56" xfId="0" applyFont="1" applyFill="1" applyBorder="1" applyAlignment="1">
      <alignment horizontal="center"/>
    </xf>
    <xf numFmtId="0" fontId="2" fillId="47" borderId="48" xfId="0" applyFont="1" applyFill="1" applyBorder="1" applyAlignment="1">
      <alignment horizontal="center" vertical="center"/>
    </xf>
    <xf numFmtId="0" fontId="0" fillId="0" borderId="124" xfId="0" applyBorder="1" applyAlignment="1">
      <alignment horizontal="center" vertical="center"/>
    </xf>
    <xf numFmtId="0" fontId="3" fillId="0" borderId="180" xfId="0" applyFont="1" applyBorder="1" applyAlignment="1">
      <alignment horizontal="center" vertical="center"/>
    </xf>
    <xf numFmtId="0" fontId="2" fillId="0" borderId="112" xfId="0" applyFont="1" applyBorder="1" applyAlignment="1">
      <alignment horizontal="center" vertical="center"/>
    </xf>
    <xf numFmtId="0" fontId="0" fillId="0" borderId="75" xfId="0" applyBorder="1" applyAlignment="1">
      <alignment horizontal="center" vertical="center"/>
    </xf>
    <xf numFmtId="0" fontId="2" fillId="47" borderId="134" xfId="0" applyFont="1" applyFill="1" applyBorder="1" applyAlignment="1">
      <alignment horizontal="center" vertical="center"/>
    </xf>
    <xf numFmtId="0" fontId="0" fillId="0" borderId="180" xfId="0" applyBorder="1" applyAlignment="1">
      <alignment horizontal="center" vertical="center"/>
    </xf>
    <xf numFmtId="0" fontId="2" fillId="47" borderId="107" xfId="0" applyFont="1" applyFill="1" applyBorder="1" applyAlignment="1">
      <alignment horizontal="center" vertical="center"/>
    </xf>
    <xf numFmtId="0" fontId="0" fillId="0" borderId="171" xfId="0" applyBorder="1" applyAlignment="1">
      <alignment horizontal="center" vertical="center"/>
    </xf>
    <xf numFmtId="0" fontId="2" fillId="0" borderId="41" xfId="0" applyFont="1" applyBorder="1" applyAlignment="1">
      <alignment horizontal="center" vertical="center"/>
    </xf>
    <xf numFmtId="0" fontId="2" fillId="47" borderId="86" xfId="0" applyFont="1" applyFill="1" applyBorder="1" applyAlignment="1">
      <alignment horizontal="center" vertical="center"/>
    </xf>
    <xf numFmtId="0" fontId="3" fillId="0" borderId="134" xfId="0" applyFont="1" applyBorder="1" applyAlignment="1">
      <alignment horizontal="center" vertical="center"/>
    </xf>
    <xf numFmtId="0" fontId="0" fillId="0" borderId="96" xfId="0" applyBorder="1" applyAlignment="1">
      <alignment horizontal="center"/>
    </xf>
    <xf numFmtId="0" fontId="0" fillId="0" borderId="135" xfId="0" applyBorder="1" applyAlignment="1">
      <alignment horizontal="center"/>
    </xf>
    <xf numFmtId="0" fontId="0" fillId="0" borderId="135" xfId="0" applyBorder="1" applyAlignment="1">
      <alignment horizontal="center" vertical="center"/>
    </xf>
    <xf numFmtId="0" fontId="2" fillId="0" borderId="41" xfId="0" applyFont="1" applyBorder="1" applyAlignment="1">
      <alignment horizontal="center" vertical="center" wrapText="1"/>
    </xf>
    <xf numFmtId="0" fontId="0" fillId="0" borderId="181" xfId="0" applyBorder="1" applyAlignment="1">
      <alignment horizontal="center" vertical="center" wrapText="1"/>
    </xf>
    <xf numFmtId="0" fontId="2" fillId="0" borderId="96" xfId="0" applyFont="1" applyBorder="1" applyAlignment="1">
      <alignment horizontal="center"/>
    </xf>
    <xf numFmtId="0" fontId="2" fillId="47" borderId="41" xfId="0" applyFont="1" applyFill="1" applyBorder="1" applyAlignment="1">
      <alignment horizontal="center" vertical="center"/>
    </xf>
    <xf numFmtId="0" fontId="0" fillId="0" borderId="98" xfId="0" applyBorder="1" applyAlignment="1">
      <alignment horizontal="center" vertical="center"/>
    </xf>
    <xf numFmtId="0" fontId="0" fillId="0" borderId="92" xfId="0" applyBorder="1" applyAlignment="1">
      <alignment horizontal="center" vertical="center"/>
    </xf>
    <xf numFmtId="0" fontId="0" fillId="0" borderId="96" xfId="0" applyBorder="1" applyAlignment="1">
      <alignment horizontal="center" vertical="center"/>
    </xf>
    <xf numFmtId="0" fontId="2" fillId="47" borderId="112" xfId="0" applyFont="1" applyFill="1" applyBorder="1" applyAlignment="1">
      <alignment horizontal="center" vertical="center"/>
    </xf>
    <xf numFmtId="0" fontId="0" fillId="0" borderId="181" xfId="0" applyBorder="1" applyAlignment="1">
      <alignment horizontal="center" vertical="center"/>
    </xf>
    <xf numFmtId="0" fontId="2" fillId="25" borderId="111" xfId="0" applyFont="1" applyFill="1" applyBorder="1" applyAlignment="1">
      <alignment horizontal="center" vertical="center"/>
    </xf>
    <xf numFmtId="0" fontId="2" fillId="25" borderId="172" xfId="0" applyFont="1" applyFill="1" applyBorder="1" applyAlignment="1">
      <alignment horizontal="center" vertical="center"/>
    </xf>
    <xf numFmtId="0" fontId="2" fillId="0" borderId="21" xfId="0" applyFont="1" applyBorder="1" applyAlignment="1">
      <alignment horizontal="center" vertical="center"/>
    </xf>
    <xf numFmtId="14" fontId="2" fillId="0" borderId="21" xfId="0" applyNumberFormat="1" applyFont="1" applyBorder="1" applyAlignment="1">
      <alignment horizontal="center" vertical="center"/>
    </xf>
    <xf numFmtId="0" fontId="2" fillId="25" borderId="97" xfId="0" applyFont="1" applyFill="1" applyBorder="1" applyAlignment="1">
      <alignment horizontal="center" vertical="center"/>
    </xf>
    <xf numFmtId="0" fontId="2" fillId="25" borderId="22" xfId="0" applyFont="1" applyFill="1" applyBorder="1" applyAlignment="1">
      <alignment horizontal="center" vertical="center"/>
    </xf>
    <xf numFmtId="0" fontId="2" fillId="25" borderId="26" xfId="0" applyFont="1" applyFill="1" applyBorder="1" applyAlignment="1">
      <alignment horizontal="center" vertical="center"/>
    </xf>
    <xf numFmtId="0" fontId="2" fillId="25" borderId="44" xfId="0" applyFont="1" applyFill="1" applyBorder="1" applyAlignment="1">
      <alignment horizontal="center" vertical="center"/>
    </xf>
    <xf numFmtId="0" fontId="2" fillId="25" borderId="34" xfId="0" applyFont="1" applyFill="1" applyBorder="1" applyAlignment="1">
      <alignment horizontal="center" vertical="center"/>
    </xf>
    <xf numFmtId="0" fontId="2" fillId="25" borderId="110" xfId="0" applyFont="1" applyFill="1" applyBorder="1" applyAlignment="1">
      <alignment horizontal="center" vertical="center"/>
    </xf>
    <xf numFmtId="0" fontId="2" fillId="25" borderId="12" xfId="0" applyFont="1" applyFill="1" applyBorder="1" applyAlignment="1">
      <alignment horizontal="center" vertical="center"/>
    </xf>
    <xf numFmtId="0" fontId="2" fillId="0" borderId="22" xfId="0" applyFont="1" applyBorder="1" applyAlignment="1">
      <alignment horizontal="left" vertical="center"/>
    </xf>
    <xf numFmtId="0" fontId="0" fillId="0" borderId="26" xfId="0" applyBorder="1" applyAlignment="1">
      <alignment horizontal="left" vertical="center"/>
    </xf>
    <xf numFmtId="0" fontId="2" fillId="0" borderId="22" xfId="0" quotePrefix="1" applyFont="1" applyBorder="1" applyAlignment="1">
      <alignment horizontal="center" vertical="center"/>
    </xf>
    <xf numFmtId="0" fontId="0" fillId="0" borderId="26" xfId="0" applyBorder="1" applyAlignment="1">
      <alignment horizontal="center" vertical="center"/>
    </xf>
    <xf numFmtId="0" fontId="50" fillId="34" borderId="22" xfId="22" applyFont="1" applyFill="1" applyBorder="1" applyAlignment="1" applyProtection="1">
      <alignment horizontal="center" vertical="center" wrapText="1"/>
    </xf>
    <xf numFmtId="0" fontId="50" fillId="34" borderId="26" xfId="22" applyFont="1" applyFill="1" applyBorder="1" applyAlignment="1" applyProtection="1">
      <alignment horizontal="center" vertical="center" wrapText="1"/>
    </xf>
    <xf numFmtId="0" fontId="3" fillId="25" borderId="22" xfId="0" applyFont="1" applyFill="1" applyBorder="1" applyAlignment="1">
      <alignment horizontal="center" vertical="center" wrapText="1"/>
    </xf>
    <xf numFmtId="0" fontId="3" fillId="25" borderId="26" xfId="0" applyFont="1" applyFill="1" applyBorder="1" applyAlignment="1">
      <alignment horizontal="center" vertical="center" wrapText="1"/>
    </xf>
    <xf numFmtId="0" fontId="10" fillId="25" borderId="22" xfId="22" applyFill="1" applyBorder="1" applyAlignment="1" applyProtection="1">
      <alignment horizontal="center" vertical="center" wrapText="1"/>
    </xf>
    <xf numFmtId="0" fontId="10" fillId="25" borderId="26" xfId="22" applyFill="1" applyBorder="1" applyAlignment="1" applyProtection="1">
      <alignment horizontal="center" vertical="center" wrapText="1"/>
    </xf>
    <xf numFmtId="0" fontId="2" fillId="0" borderId="36" xfId="0" applyFont="1" applyBorder="1" applyAlignment="1">
      <alignment horizontal="left" vertical="center"/>
    </xf>
    <xf numFmtId="0" fontId="2" fillId="0" borderId="26" xfId="0" applyFont="1" applyBorder="1" applyAlignment="1">
      <alignment horizontal="left" vertical="center"/>
    </xf>
    <xf numFmtId="0" fontId="2" fillId="0" borderId="36" xfId="0" quotePrefix="1" applyFont="1" applyBorder="1" applyAlignment="1">
      <alignment horizontal="center" vertical="center"/>
    </xf>
    <xf numFmtId="0" fontId="2" fillId="0" borderId="26" xfId="0" quotePrefix="1" applyFont="1" applyBorder="1" applyAlignment="1">
      <alignment horizontal="center" vertical="center"/>
    </xf>
    <xf numFmtId="14" fontId="2" fillId="0" borderId="22" xfId="0" applyNumberFormat="1" applyFont="1" applyBorder="1" applyAlignment="1">
      <alignment horizontal="center" vertical="center"/>
    </xf>
    <xf numFmtId="14" fontId="2" fillId="0" borderId="36" xfId="0" applyNumberFormat="1" applyFont="1" applyBorder="1" applyAlignment="1">
      <alignment horizontal="center" vertical="center"/>
    </xf>
    <xf numFmtId="14" fontId="2" fillId="0" borderId="26" xfId="0" applyNumberFormat="1" applyFont="1" applyBorder="1" applyAlignment="1">
      <alignment horizontal="center" vertical="center"/>
    </xf>
    <xf numFmtId="0" fontId="2" fillId="0" borderId="22" xfId="0" applyFont="1" applyBorder="1" applyAlignment="1">
      <alignment horizontal="center" vertical="center"/>
    </xf>
    <xf numFmtId="0" fontId="2" fillId="0" borderId="36" xfId="0" applyFont="1" applyBorder="1" applyAlignment="1">
      <alignment horizontal="center" vertical="center"/>
    </xf>
    <xf numFmtId="0" fontId="2" fillId="0" borderId="26" xfId="0" applyFont="1" applyBorder="1" applyAlignment="1">
      <alignment horizontal="center" vertical="center"/>
    </xf>
    <xf numFmtId="0" fontId="0" fillId="0" borderId="36" xfId="0" applyBorder="1" applyAlignment="1">
      <alignment horizontal="center" vertical="center"/>
    </xf>
    <xf numFmtId="14" fontId="2" fillId="0" borderId="44" xfId="0" applyNumberFormat="1" applyFont="1" applyBorder="1" applyAlignment="1">
      <alignment horizontal="center" vertical="center"/>
    </xf>
    <xf numFmtId="0" fontId="2" fillId="0" borderId="35" xfId="0" applyFont="1" applyBorder="1" applyAlignment="1">
      <alignment horizontal="center" vertical="center"/>
    </xf>
    <xf numFmtId="0" fontId="2" fillId="0" borderId="34" xfId="0" applyFont="1" applyBorder="1" applyAlignment="1">
      <alignment horizontal="center" vertical="center"/>
    </xf>
    <xf numFmtId="0" fontId="2" fillId="0" borderId="35" xfId="0" applyFont="1" applyBorder="1" applyAlignment="1">
      <alignment horizontal="center" vertical="center" wrapText="1"/>
    </xf>
    <xf numFmtId="0" fontId="2" fillId="0" borderId="34" xfId="0" applyFont="1" applyBorder="1" applyAlignment="1">
      <alignment horizontal="center" vertical="center" wrapText="1"/>
    </xf>
    <xf numFmtId="0" fontId="3" fillId="34" borderId="22" xfId="0" applyFont="1" applyFill="1" applyBorder="1" applyAlignment="1">
      <alignment horizontal="center" vertical="center" wrapText="1"/>
    </xf>
    <xf numFmtId="0" fontId="3" fillId="34" borderId="26" xfId="0" applyFont="1" applyFill="1" applyBorder="1" applyAlignment="1">
      <alignment horizontal="center" vertical="center" wrapText="1"/>
    </xf>
    <xf numFmtId="0" fontId="10" fillId="27" borderId="22" xfId="22" applyFill="1" applyBorder="1" applyAlignment="1" applyProtection="1">
      <alignment horizontal="center" vertical="center" wrapText="1"/>
    </xf>
    <xf numFmtId="0" fontId="10" fillId="27" borderId="26" xfId="22" applyFill="1" applyBorder="1" applyAlignment="1" applyProtection="1">
      <alignment horizontal="center" vertical="center" wrapText="1"/>
    </xf>
    <xf numFmtId="0" fontId="0" fillId="0" borderId="35" xfId="0" applyBorder="1"/>
    <xf numFmtId="0" fontId="0" fillId="0" borderId="34" xfId="0" applyBorder="1"/>
    <xf numFmtId="0" fontId="10" fillId="0" borderId="21" xfId="22" applyBorder="1" applyAlignment="1" applyProtection="1">
      <alignment horizontal="center"/>
    </xf>
    <xf numFmtId="0" fontId="50" fillId="46" borderId="21" xfId="0" applyFont="1" applyFill="1" applyBorder="1" applyAlignment="1">
      <alignment horizontal="center" vertical="center" wrapText="1"/>
    </xf>
    <xf numFmtId="0" fontId="97" fillId="49" borderId="79" xfId="49" applyFont="1" applyFill="1" applyBorder="1" applyAlignment="1">
      <alignment vertical="center" wrapText="1"/>
    </xf>
  </cellXfs>
  <cellStyles count="50">
    <cellStyle name="20% - Colore 1" xfId="1" builtinId="30" customBuiltin="1"/>
    <cellStyle name="20% - Colore 2" xfId="2" builtinId="34" customBuiltin="1"/>
    <cellStyle name="20% - Colore 3" xfId="3" builtinId="38" customBuiltin="1"/>
    <cellStyle name="20% - Colore 4" xfId="4" builtinId="42" customBuiltin="1"/>
    <cellStyle name="20% - Colore 5" xfId="5" builtinId="46" customBuiltin="1"/>
    <cellStyle name="20% - Colore 6" xfId="6" builtinId="50" customBuiltin="1"/>
    <cellStyle name="40% - Colore 1" xfId="7" builtinId="31" customBuiltin="1"/>
    <cellStyle name="40% - Colore 2" xfId="8" builtinId="35" customBuiltin="1"/>
    <cellStyle name="40% - Colore 3" xfId="9" builtinId="39" customBuiltin="1"/>
    <cellStyle name="40% - Colore 4" xfId="10" builtinId="43" customBuiltin="1"/>
    <cellStyle name="40% - Colore 5" xfId="11" builtinId="47" customBuiltin="1"/>
    <cellStyle name="40% - Colore 6" xfId="12" builtinId="51" customBuiltin="1"/>
    <cellStyle name="60% - Colore 1" xfId="13" builtinId="32" customBuiltin="1"/>
    <cellStyle name="60% - Colore 2" xfId="14" builtinId="36" customBuiltin="1"/>
    <cellStyle name="60% - Colore 3" xfId="15" builtinId="40" customBuiltin="1"/>
    <cellStyle name="60% - Colore 4" xfId="16" builtinId="44" customBuiltin="1"/>
    <cellStyle name="60% - Colore 5" xfId="17" builtinId="48" customBuiltin="1"/>
    <cellStyle name="60% - Colore 6" xfId="18" builtinId="52" customBuiltin="1"/>
    <cellStyle name="Calcolo" xfId="19" builtinId="22" customBuiltin="1"/>
    <cellStyle name="Cella collegata" xfId="20" builtinId="24" customBuiltin="1"/>
    <cellStyle name="Cella da controllare" xfId="21" builtinId="23" customBuiltin="1"/>
    <cellStyle name="Collegamento ipertestuale" xfId="22" builtinId="8"/>
    <cellStyle name="Colore 1" xfId="23" builtinId="29" customBuiltin="1"/>
    <cellStyle name="Colore 2" xfId="24" builtinId="33" customBuiltin="1"/>
    <cellStyle name="Colore 3" xfId="25" builtinId="37" customBuiltin="1"/>
    <cellStyle name="Colore 4" xfId="26" builtinId="41" customBuiltin="1"/>
    <cellStyle name="Colore 5" xfId="27" builtinId="45" customBuiltin="1"/>
    <cellStyle name="Colore 6" xfId="28" builtinId="49" customBuiltin="1"/>
    <cellStyle name="Euro" xfId="29" xr:uid="{00000000-0005-0000-0000-00001C000000}"/>
    <cellStyle name="Input" xfId="30" builtinId="20" customBuiltin="1"/>
    <cellStyle name="Migliaia" xfId="31" builtinId="3"/>
    <cellStyle name="Migliaia [0]" xfId="32" builtinId="6"/>
    <cellStyle name="Neutrale" xfId="33" builtinId="28" customBuiltin="1"/>
    <cellStyle name="Normale" xfId="0" builtinId="0"/>
    <cellStyle name="Normale 2" xfId="49" xr:uid="{00000000-0005-0000-0000-000022000000}"/>
    <cellStyle name="Normale_120403_AG_Tekva assorbente elettrolita" xfId="34" xr:uid="{00000000-0005-0000-0000-000023000000}"/>
    <cellStyle name="Normale_elenco schede sicurezza prodotti censiti su DVR aggiornato 2014" xfId="35" xr:uid="{00000000-0005-0000-0000-000024000000}"/>
    <cellStyle name="Normale_elenco schede sicurezza propdotti censiti su DVR aggiornato 2013" xfId="36" xr:uid="{00000000-0005-0000-0000-000025000000}"/>
    <cellStyle name="Nota" xfId="37" builtinId="10" customBuiltin="1"/>
    <cellStyle name="Output" xfId="38" builtinId="21" customBuiltin="1"/>
    <cellStyle name="Testo avviso" xfId="39" builtinId="11" customBuiltin="1"/>
    <cellStyle name="Testo descrittivo" xfId="40" builtinId="53" customBuiltin="1"/>
    <cellStyle name="Titolo" xfId="41" builtinId="15" customBuiltin="1"/>
    <cellStyle name="Titolo 1" xfId="42" builtinId="16" customBuiltin="1"/>
    <cellStyle name="Titolo 2" xfId="43" builtinId="17" customBuiltin="1"/>
    <cellStyle name="Titolo 3" xfId="44" builtinId="18" customBuiltin="1"/>
    <cellStyle name="Titolo 4" xfId="45" builtinId="19" customBuiltin="1"/>
    <cellStyle name="Totale" xfId="46" builtinId="25" customBuiltin="1"/>
    <cellStyle name="Valore non valido" xfId="47" builtinId="27" customBuiltin="1"/>
    <cellStyle name="Valore valido" xfId="48" builtinId="26" customBuiltin="1"/>
  </cellStyles>
  <dxfs count="81">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rgb="FFFF0000"/>
      </font>
    </dxf>
    <dxf>
      <font>
        <b/>
        <i val="0"/>
      </font>
      <fill>
        <patternFill>
          <bgColor rgb="FFFFFF00"/>
        </patternFill>
      </fill>
    </dxf>
    <dxf>
      <font>
        <color theme="0"/>
      </font>
    </dxf>
    <dxf>
      <font>
        <b/>
        <i val="0"/>
      </font>
      <fill>
        <patternFill>
          <bgColor rgb="FFFFFF00"/>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b/>
        <i val="0"/>
      </font>
      <fill>
        <patternFill>
          <bgColor rgb="FFFFFF00"/>
        </patternFill>
      </fill>
    </dxf>
    <dxf>
      <font>
        <color theme="0"/>
      </font>
    </dxf>
    <dxf>
      <font>
        <b/>
        <i val="0"/>
      </font>
      <fill>
        <patternFill>
          <bgColor rgb="FFFFFF00"/>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b/>
        <i val="0"/>
      </font>
      <fill>
        <patternFill>
          <bgColor rgb="FFFFFF00"/>
        </patternFill>
      </fill>
    </dxf>
    <dxf>
      <font>
        <color theme="0"/>
      </font>
    </dxf>
    <dxf>
      <font>
        <b/>
        <i val="0"/>
      </font>
      <fill>
        <patternFill>
          <bgColor rgb="FFFFFF00"/>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color theme="0"/>
      </font>
    </dxf>
    <dxf>
      <font>
        <b/>
        <i val="0"/>
      </font>
      <fill>
        <patternFill>
          <bgColor rgb="FFFFFF00"/>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color theme="0"/>
      </font>
    </dxf>
    <dxf>
      <font>
        <b/>
        <i val="0"/>
      </font>
      <fill>
        <patternFill>
          <bgColor rgb="FFFFFF00"/>
        </patternFill>
      </fill>
    </dxf>
    <dxf>
      <font>
        <b/>
        <i val="0"/>
        <condense val="0"/>
        <extend val="0"/>
        <color indexed="13"/>
      </font>
      <fill>
        <patternFill>
          <bgColor indexed="10"/>
        </patternFill>
      </fill>
    </dxf>
    <dxf>
      <font>
        <condense val="0"/>
        <extend val="0"/>
        <color indexed="10"/>
      </font>
      <fill>
        <patternFill>
          <bgColor indexed="13"/>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color theme="0"/>
      </font>
    </dxf>
    <dxf>
      <font>
        <b/>
        <i val="0"/>
      </font>
      <fill>
        <patternFill>
          <bgColor rgb="FFFFFF00"/>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s>
  <tableStyles count="0" defaultTableStyle="TableStyleMedium9" defaultPivotStyle="PivotStyleLight16"/>
  <colors>
    <mruColors>
      <color rgb="FF66FFFF"/>
      <color rgb="FFFFFF99"/>
      <color rgb="FFCCFF33"/>
      <color rgb="FFFFCC00"/>
      <color rgb="FFCCFFCC"/>
      <color rgb="FFCCFFFF"/>
      <color rgb="FFFBC69B"/>
      <color rgb="FFFF9900"/>
      <color rgb="FFFF9933"/>
      <color rgb="FFFBCD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2.xml"/><Relationship Id="rId68" Type="http://schemas.openxmlformats.org/officeDocument/2006/relationships/externalLink" Target="externalLinks/externalLink7.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5.xml"/><Relationship Id="rId74" Type="http://schemas.openxmlformats.org/officeDocument/2006/relationships/externalLink" Target="externalLinks/externalLink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4.xml"/><Relationship Id="rId73" Type="http://schemas.openxmlformats.org/officeDocument/2006/relationships/externalLink" Target="externalLinks/externalLink12.xml"/><Relationship Id="rId78"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3.xml"/><Relationship Id="rId69" Type="http://schemas.openxmlformats.org/officeDocument/2006/relationships/externalLink" Target="externalLinks/externalLink8.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externalLink" Target="externalLinks/externalLink1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openxmlformats.org/officeDocument/2006/relationships/externalLink" Target="externalLinks/externalLink9.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it-IT"/>
              <a:t>RIFIUTI 2009</a:t>
            </a:r>
          </a:p>
        </c:rich>
      </c:tx>
      <c:layout>
        <c:manualLayout>
          <c:xMode val="edge"/>
          <c:yMode val="edge"/>
          <c:x val="0.53311258278138063"/>
          <c:y val="6.8421052631578952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37417218543050174"/>
          <c:y val="0.54210665631857824"/>
          <c:w val="0.50662251655629165"/>
          <c:h val="0.31579028523411495"/>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3D30-4618-AE71-DD153B62DB34}"/>
              </c:ext>
            </c:extLst>
          </c:dPt>
          <c:dLbls>
            <c:spPr>
              <a:noFill/>
              <a:ln w="25400">
                <a:noFill/>
              </a:ln>
            </c:spPr>
            <c:txPr>
              <a:bodyPr/>
              <a:lstStyle/>
              <a:p>
                <a:pPr>
                  <a:defRPr sz="11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rifiuti'!$J$77,'prod e dest rifiuti'!$J$83)</c:f>
              <c:numCache>
                <c:formatCode>0.0</c:formatCode>
                <c:ptCount val="2"/>
                <c:pt idx="0">
                  <c:v>90.875009306745966</c:v>
                </c:pt>
                <c:pt idx="1">
                  <c:v>9.1249906932540341</c:v>
                </c:pt>
              </c:numCache>
            </c:numRef>
          </c:val>
          <c:extLst>
            <c:ext xmlns:c16="http://schemas.microsoft.com/office/drawing/2014/chart" uri="{C3380CC4-5D6E-409C-BE32-E72D297353CC}">
              <c16:uniqueId val="{00000001-3D30-4618-AE71-DD153B62DB34}"/>
            </c:ext>
          </c:extLst>
        </c:ser>
        <c:dLbls>
          <c:showLegendKey val="0"/>
          <c:showVal val="1"/>
          <c:showCatName val="0"/>
          <c:showSerName val="0"/>
          <c:showPercent val="0"/>
          <c:showBubbleSize val="0"/>
          <c:showLeaderLines val="1"/>
        </c:dLbls>
      </c:pie3DChart>
      <c:spPr>
        <a:noFill/>
        <a:ln w="25400">
          <a:noFill/>
        </a:ln>
      </c:spPr>
    </c:plotArea>
    <c:legend>
      <c:legendPos val="r"/>
      <c:layout>
        <c:manualLayout>
          <c:xMode val="edge"/>
          <c:yMode val="edge"/>
          <c:x val="0.16556291390728478"/>
          <c:y val="0.11579002624672829"/>
          <c:w val="0.33443708609271638"/>
          <c:h val="0.3789484735461006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it-IT"/>
              <a:t>RIFIUTI 2008</a:t>
            </a:r>
          </a:p>
        </c:rich>
      </c:tx>
      <c:layout>
        <c:manualLayout>
          <c:xMode val="edge"/>
          <c:yMode val="edge"/>
          <c:x val="0.61925661851323865"/>
          <c:y val="5.7292213473315923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5433076088325165"/>
          <c:y val="0.58333630033518646"/>
          <c:w val="0.23228368783420394"/>
          <c:h val="0.24479291174781859"/>
        </c:manualLayout>
      </c:layout>
      <c:pie3DChart>
        <c:varyColors val="1"/>
        <c:ser>
          <c:idx val="0"/>
          <c:order val="0"/>
          <c:spPr>
            <a:solidFill>
              <a:srgbClr val="9999FF"/>
            </a:solidFill>
            <a:ln w="12700">
              <a:solidFill>
                <a:srgbClr val="000000"/>
              </a:solidFill>
              <a:prstDash val="solid"/>
            </a:ln>
          </c:spPr>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54A1-49A2-A81B-9DE17D384E3C}"/>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rifiuti'!$I$77,'prod e dest rifiuti'!$I$83)</c:f>
              <c:numCache>
                <c:formatCode>0.0</c:formatCode>
                <c:ptCount val="2"/>
                <c:pt idx="0">
                  <c:v>96.620300959149446</c:v>
                </c:pt>
                <c:pt idx="1">
                  <c:v>3.3796990408505536</c:v>
                </c:pt>
              </c:numCache>
            </c:numRef>
          </c:val>
          <c:extLst>
            <c:ext xmlns:c16="http://schemas.microsoft.com/office/drawing/2014/chart" uri="{C3380CC4-5D6E-409C-BE32-E72D297353CC}">
              <c16:uniqueId val="{00000001-54A1-49A2-A81B-9DE17D384E3C}"/>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0.21653563973796264"/>
          <c:y val="0.14583388013998291"/>
          <c:w val="0.32086634839940592"/>
          <c:h val="0.354168307086630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it-IT"/>
              <a:t>RIFIUTI 2007</a:t>
            </a:r>
          </a:p>
        </c:rich>
      </c:tx>
      <c:layout>
        <c:manualLayout>
          <c:xMode val="edge"/>
          <c:yMode val="edge"/>
          <c:x val="0.55405405405405461"/>
          <c:y val="6.4864864864864882E-2"/>
        </c:manualLayout>
      </c:layout>
      <c:overlay val="0"/>
      <c:spPr>
        <a:noFill/>
        <a:ln w="25400">
          <a:noFill/>
        </a:ln>
      </c:spPr>
    </c:title>
    <c:autoTitleDeleted val="0"/>
    <c:view3D>
      <c:rotX val="15"/>
      <c:rotY val="60"/>
      <c:rAngAx val="0"/>
      <c:perspective val="0"/>
    </c:view3D>
    <c:floor>
      <c:thickness val="0"/>
    </c:floor>
    <c:sideWall>
      <c:thickness val="0"/>
    </c:sideWall>
    <c:backWall>
      <c:thickness val="0"/>
    </c:backWall>
    <c:plotArea>
      <c:layout>
        <c:manualLayout>
          <c:layoutTarget val="inner"/>
          <c:xMode val="edge"/>
          <c:yMode val="edge"/>
          <c:x val="0.37837837837843979"/>
          <c:y val="0.52972972972972976"/>
          <c:w val="0.51013513513513509"/>
          <c:h val="0.32432432432438768"/>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50D7-44B2-9C30-25BB35BB57D4}"/>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rifiuti'!$H$77,'prod e dest rifiuti'!$H$83)</c:f>
              <c:numCache>
                <c:formatCode>0.0</c:formatCode>
                <c:ptCount val="2"/>
                <c:pt idx="0">
                  <c:v>73.525863175458866</c:v>
                </c:pt>
                <c:pt idx="1">
                  <c:v>26.474136824541134</c:v>
                </c:pt>
              </c:numCache>
            </c:numRef>
          </c:val>
          <c:extLst>
            <c:ext xmlns:c16="http://schemas.microsoft.com/office/drawing/2014/chart" uri="{C3380CC4-5D6E-409C-BE32-E72D297353CC}">
              <c16:uniqueId val="{00000001-50D7-44B2-9C30-25BB35BB57D4}"/>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0.15540540540543701"/>
          <c:y val="6.4864864864864882E-2"/>
          <c:w val="0.32432432432437935"/>
          <c:h val="0.3675675675675980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it-IT"/>
              <a:t>TREND RIFIUTI A RECUPERO</a:t>
            </a:r>
          </a:p>
        </c:rich>
      </c:tx>
      <c:layout>
        <c:manualLayout>
          <c:xMode val="edge"/>
          <c:yMode val="edge"/>
          <c:x val="0.29912663755462554"/>
          <c:y val="4.3478426582815762E-2"/>
        </c:manualLayout>
      </c:layout>
      <c:overlay val="0"/>
      <c:spPr>
        <a:noFill/>
        <a:ln w="25400">
          <a:noFill/>
        </a:ln>
      </c:spPr>
    </c:title>
    <c:autoTitleDeleted val="0"/>
    <c:view3D>
      <c:rotX val="50"/>
      <c:hPercent val="44"/>
      <c:rotY val="3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0.13755458515283844"/>
          <c:y val="0.15841635215669697"/>
          <c:w val="0.62663755458520065"/>
          <c:h val="0.6369657492966001"/>
        </c:manualLayout>
      </c:layout>
      <c:bar3DChart>
        <c:barDir val="col"/>
        <c:grouping val="clustered"/>
        <c:varyColors val="0"/>
        <c:ser>
          <c:idx val="0"/>
          <c:order val="0"/>
          <c:tx>
            <c:strRef>
              <c:f>'prod e dest rifiuti'!$G$74</c:f>
              <c:strCache>
                <c:ptCount val="1"/>
                <c:pt idx="0">
                  <c:v>Anno    2006</c:v>
                </c:pt>
              </c:strCache>
            </c:strRef>
          </c:tx>
          <c:spPr>
            <a:solidFill>
              <a:srgbClr val="9999FF"/>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rifiuti'!$G$77</c:f>
              <c:numCache>
                <c:formatCode>0.0</c:formatCode>
                <c:ptCount val="1"/>
                <c:pt idx="0">
                  <c:v>62.244177840508115</c:v>
                </c:pt>
              </c:numCache>
            </c:numRef>
          </c:val>
          <c:extLst>
            <c:ext xmlns:c16="http://schemas.microsoft.com/office/drawing/2014/chart" uri="{C3380CC4-5D6E-409C-BE32-E72D297353CC}">
              <c16:uniqueId val="{00000000-1C7D-467C-A218-8C21C2DE4915}"/>
            </c:ext>
          </c:extLst>
        </c:ser>
        <c:ser>
          <c:idx val="1"/>
          <c:order val="1"/>
          <c:tx>
            <c:strRef>
              <c:f>'prod e dest rifiuti'!$H$74</c:f>
              <c:strCache>
                <c:ptCount val="1"/>
                <c:pt idx="0">
                  <c:v>Anno      2007</c:v>
                </c:pt>
              </c:strCache>
            </c:strRef>
          </c:tx>
          <c:spPr>
            <a:solidFill>
              <a:srgbClr val="993366"/>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rifiuti'!$H$77</c:f>
              <c:numCache>
                <c:formatCode>0.0</c:formatCode>
                <c:ptCount val="1"/>
                <c:pt idx="0">
                  <c:v>73.525863175458866</c:v>
                </c:pt>
              </c:numCache>
            </c:numRef>
          </c:val>
          <c:extLst>
            <c:ext xmlns:c16="http://schemas.microsoft.com/office/drawing/2014/chart" uri="{C3380CC4-5D6E-409C-BE32-E72D297353CC}">
              <c16:uniqueId val="{00000001-1C7D-467C-A218-8C21C2DE4915}"/>
            </c:ext>
          </c:extLst>
        </c:ser>
        <c:ser>
          <c:idx val="2"/>
          <c:order val="2"/>
          <c:tx>
            <c:strRef>
              <c:f>'prod e dest rifiuti'!$I$74</c:f>
              <c:strCache>
                <c:ptCount val="1"/>
                <c:pt idx="0">
                  <c:v>Anno      2008</c:v>
                </c:pt>
              </c:strCache>
            </c:strRef>
          </c:tx>
          <c:spPr>
            <a:solidFill>
              <a:srgbClr val="FFFFCC"/>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rifiuti'!$I$77</c:f>
              <c:numCache>
                <c:formatCode>0.0</c:formatCode>
                <c:ptCount val="1"/>
                <c:pt idx="0">
                  <c:v>96.620300959149446</c:v>
                </c:pt>
              </c:numCache>
            </c:numRef>
          </c:val>
          <c:extLst>
            <c:ext xmlns:c16="http://schemas.microsoft.com/office/drawing/2014/chart" uri="{C3380CC4-5D6E-409C-BE32-E72D297353CC}">
              <c16:uniqueId val="{00000002-1C7D-467C-A218-8C21C2DE4915}"/>
            </c:ext>
          </c:extLst>
        </c:ser>
        <c:ser>
          <c:idx val="3"/>
          <c:order val="3"/>
          <c:tx>
            <c:strRef>
              <c:f>'prod e dest rifiuti'!$J$74</c:f>
              <c:strCache>
                <c:ptCount val="1"/>
                <c:pt idx="0">
                  <c:v>Anno       2009</c:v>
                </c:pt>
              </c:strCache>
            </c:strRef>
          </c:tx>
          <c:spPr>
            <a:solidFill>
              <a:srgbClr val="CCFFFF"/>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rifiuti'!$J$77</c:f>
              <c:numCache>
                <c:formatCode>0.0</c:formatCode>
                <c:ptCount val="1"/>
                <c:pt idx="0">
                  <c:v>90.875009306745966</c:v>
                </c:pt>
              </c:numCache>
            </c:numRef>
          </c:val>
          <c:extLst>
            <c:ext xmlns:c16="http://schemas.microsoft.com/office/drawing/2014/chart" uri="{C3380CC4-5D6E-409C-BE32-E72D297353CC}">
              <c16:uniqueId val="{00000003-1C7D-467C-A218-8C21C2DE4915}"/>
            </c:ext>
          </c:extLst>
        </c:ser>
        <c:ser>
          <c:idx val="4"/>
          <c:order val="4"/>
          <c:tx>
            <c:strRef>
              <c:f>'prod e dest rifiuti'!$K$74</c:f>
              <c:strCache>
                <c:ptCount val="1"/>
                <c:pt idx="0">
                  <c:v>Anno    2010</c:v>
                </c:pt>
              </c:strCache>
            </c:strRef>
          </c:tx>
          <c:spPr>
            <a:solidFill>
              <a:srgbClr val="660066"/>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rifiuti'!$K$77</c:f>
              <c:numCache>
                <c:formatCode>0.0</c:formatCode>
                <c:ptCount val="1"/>
                <c:pt idx="0">
                  <c:v>57.11052251384541</c:v>
                </c:pt>
              </c:numCache>
            </c:numRef>
          </c:val>
          <c:extLst>
            <c:ext xmlns:c16="http://schemas.microsoft.com/office/drawing/2014/chart" uri="{C3380CC4-5D6E-409C-BE32-E72D297353CC}">
              <c16:uniqueId val="{00000004-1C7D-467C-A218-8C21C2DE4915}"/>
            </c:ext>
          </c:extLst>
        </c:ser>
        <c:ser>
          <c:idx val="5"/>
          <c:order val="5"/>
          <c:tx>
            <c:strRef>
              <c:f>'prod e dest rifiuti'!$L$74</c:f>
              <c:strCache>
                <c:ptCount val="1"/>
                <c:pt idx="0">
                  <c:v>Anno       2011</c:v>
                </c:pt>
              </c:strCache>
            </c:strRef>
          </c:tx>
          <c:spPr>
            <a:solidFill>
              <a:srgbClr val="FF8080"/>
            </a:solidFill>
            <a:ln w="12700">
              <a:solidFill>
                <a:srgbClr val="000000"/>
              </a:solidFill>
              <a:prstDash val="solid"/>
            </a:ln>
          </c:spPr>
          <c:invertIfNegative val="0"/>
          <c:dLbls>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rifiuti'!$L$77</c:f>
              <c:numCache>
                <c:formatCode>0.0</c:formatCode>
                <c:ptCount val="1"/>
                <c:pt idx="0">
                  <c:v>67.758814611961469</c:v>
                </c:pt>
              </c:numCache>
            </c:numRef>
          </c:val>
          <c:extLst>
            <c:ext xmlns:c16="http://schemas.microsoft.com/office/drawing/2014/chart" uri="{C3380CC4-5D6E-409C-BE32-E72D297353CC}">
              <c16:uniqueId val="{00000005-1C7D-467C-A218-8C21C2DE4915}"/>
            </c:ext>
          </c:extLst>
        </c:ser>
        <c:ser>
          <c:idx val="6"/>
          <c:order val="6"/>
          <c:tx>
            <c:strRef>
              <c:f>'prod e dest rifiuti'!$M$74</c:f>
              <c:strCache>
                <c:ptCount val="1"/>
                <c:pt idx="0">
                  <c:v>Anno       2012</c:v>
                </c:pt>
              </c:strCache>
            </c:strRef>
          </c:tx>
          <c:spPr>
            <a:solidFill>
              <a:srgbClr val="0066CC"/>
            </a:solidFill>
            <a:ln w="12700">
              <a:solidFill>
                <a:srgbClr val="000000"/>
              </a:solidFill>
              <a:prstDash val="solid"/>
            </a:ln>
          </c:spPr>
          <c:invertIfNegative val="0"/>
          <c:dLbls>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rifiuti'!$M$77</c:f>
              <c:numCache>
                <c:formatCode>0.0</c:formatCode>
                <c:ptCount val="1"/>
                <c:pt idx="0">
                  <c:v>75.289224989823794</c:v>
                </c:pt>
              </c:numCache>
            </c:numRef>
          </c:val>
          <c:extLst>
            <c:ext xmlns:c16="http://schemas.microsoft.com/office/drawing/2014/chart" uri="{C3380CC4-5D6E-409C-BE32-E72D297353CC}">
              <c16:uniqueId val="{00000006-1C7D-467C-A218-8C21C2DE4915}"/>
            </c:ext>
          </c:extLst>
        </c:ser>
        <c:ser>
          <c:idx val="7"/>
          <c:order val="7"/>
          <c:tx>
            <c:strRef>
              <c:f>'prod e dest rifiuti'!$N$74</c:f>
              <c:strCache>
                <c:ptCount val="1"/>
                <c:pt idx="0">
                  <c:v>Anno       2013</c:v>
                </c:pt>
              </c:strCache>
            </c:strRef>
          </c:tx>
          <c:spPr>
            <a:solidFill>
              <a:srgbClr val="CCCCFF"/>
            </a:solidFill>
            <a:ln w="12700">
              <a:solidFill>
                <a:srgbClr val="000000"/>
              </a:solidFill>
              <a:prstDash val="solid"/>
            </a:ln>
          </c:spPr>
          <c:invertIfNegative val="0"/>
          <c:dLbls>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rifiuti'!$N$77</c:f>
              <c:numCache>
                <c:formatCode>0.0</c:formatCode>
                <c:ptCount val="1"/>
                <c:pt idx="0">
                  <c:v>71.266726657128615</c:v>
                </c:pt>
              </c:numCache>
            </c:numRef>
          </c:val>
          <c:extLst>
            <c:ext xmlns:c16="http://schemas.microsoft.com/office/drawing/2014/chart" uri="{C3380CC4-5D6E-409C-BE32-E72D297353CC}">
              <c16:uniqueId val="{00000007-1C7D-467C-A218-8C21C2DE4915}"/>
            </c:ext>
          </c:extLst>
        </c:ser>
        <c:dLbls>
          <c:showLegendKey val="0"/>
          <c:showVal val="1"/>
          <c:showCatName val="0"/>
          <c:showSerName val="0"/>
          <c:showPercent val="0"/>
          <c:showBubbleSize val="0"/>
        </c:dLbls>
        <c:gapWidth val="150"/>
        <c:shape val="box"/>
        <c:axId val="345828736"/>
        <c:axId val="345847296"/>
        <c:axId val="0"/>
      </c:bar3DChart>
      <c:catAx>
        <c:axId val="345828736"/>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it-IT"/>
                  <a:t>TEMPO</a:t>
                </a:r>
              </a:p>
            </c:rich>
          </c:tx>
          <c:layout>
            <c:manualLayout>
              <c:xMode val="edge"/>
              <c:yMode val="edge"/>
              <c:x val="0.38209606986905009"/>
              <c:y val="0.81159810469235849"/>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it-IT"/>
          </a:p>
        </c:txPr>
        <c:crossAx val="345847296"/>
        <c:crosses val="autoZero"/>
        <c:auto val="1"/>
        <c:lblAlgn val="ctr"/>
        <c:lblOffset val="100"/>
        <c:tickLblSkip val="1"/>
        <c:tickMarkSkip val="1"/>
        <c:noMultiLvlLbl val="0"/>
      </c:catAx>
      <c:valAx>
        <c:axId val="345847296"/>
        <c:scaling>
          <c:orientation val="minMax"/>
        </c:scaling>
        <c:delete val="0"/>
        <c:axPos val="l"/>
        <c:majorGridlines>
          <c:spPr>
            <a:ln w="3175">
              <a:solidFill>
                <a:srgbClr val="000000"/>
              </a:solidFill>
              <a:prstDash val="solid"/>
            </a:ln>
          </c:spPr>
        </c:majorGridlines>
        <c:title>
          <c:tx>
            <c:rich>
              <a:bodyPr rot="0" vert="horz"/>
              <a:lstStyle/>
              <a:p>
                <a:pPr algn="ctr">
                  <a:defRPr sz="800" b="1" i="0" u="none" strike="noStrike" baseline="0">
                    <a:solidFill>
                      <a:srgbClr val="000000"/>
                    </a:solidFill>
                    <a:latin typeface="Arial"/>
                    <a:ea typeface="Arial"/>
                    <a:cs typeface="Arial"/>
                  </a:defRPr>
                </a:pPr>
                <a:r>
                  <a:rPr lang="it-IT"/>
                  <a:t>%</a:t>
                </a:r>
              </a:p>
            </c:rich>
          </c:tx>
          <c:layout>
            <c:manualLayout>
              <c:xMode val="edge"/>
              <c:yMode val="edge"/>
              <c:x val="0.12445414847163148"/>
              <c:y val="0.45410843446549376"/>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it-IT"/>
          </a:p>
        </c:txPr>
        <c:crossAx val="345828736"/>
        <c:crosses val="autoZero"/>
        <c:crossBetween val="between"/>
      </c:valAx>
      <c:spPr>
        <a:noFill/>
        <a:ln w="25400">
          <a:noFill/>
        </a:ln>
      </c:spPr>
    </c:plotArea>
    <c:legend>
      <c:legendPos val="r"/>
      <c:layout>
        <c:manualLayout>
          <c:xMode val="edge"/>
          <c:yMode val="edge"/>
          <c:x val="0.78820960698690001"/>
          <c:y val="0.39604098992582987"/>
          <c:w val="0.19432314410478502"/>
          <c:h val="0.316832722642376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it-IT"/>
              <a:t>RIFIUTI 2006</a:t>
            </a:r>
          </a:p>
        </c:rich>
      </c:tx>
      <c:layout>
        <c:manualLayout>
          <c:xMode val="edge"/>
          <c:yMode val="edge"/>
          <c:x val="0.64192132172083594"/>
          <c:y val="6.3492618978184034E-2"/>
        </c:manualLayout>
      </c:layout>
      <c:overlay val="0"/>
      <c:spPr>
        <a:noFill/>
        <a:ln w="25400">
          <a:noFill/>
        </a:ln>
      </c:spPr>
    </c:title>
    <c:autoTitleDeleted val="0"/>
    <c:view3D>
      <c:rotX val="15"/>
      <c:rotY val="70"/>
      <c:rAngAx val="0"/>
      <c:perspective val="0"/>
    </c:view3D>
    <c:floor>
      <c:thickness val="0"/>
    </c:floor>
    <c:sideWall>
      <c:thickness val="0"/>
    </c:sideWall>
    <c:backWall>
      <c:thickness val="0"/>
    </c:backWall>
    <c:plotArea>
      <c:layout>
        <c:manualLayout>
          <c:layoutTarget val="inner"/>
          <c:xMode val="edge"/>
          <c:yMode val="edge"/>
          <c:x val="0.52848722986239105"/>
          <c:y val="0.52381223034593227"/>
          <c:w val="0.31434184675834981"/>
          <c:h val="0.33862608830451302"/>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073F-45BE-B3C7-0A0A7C2C7978}"/>
              </c:ext>
            </c:extLst>
          </c:dPt>
          <c:dLbls>
            <c:spPr>
              <a:noFill/>
              <a:ln w="25400">
                <a:noFill/>
              </a:ln>
            </c:spPr>
            <c:txPr>
              <a:bodyPr/>
              <a:lstStyle/>
              <a:p>
                <a:pPr>
                  <a:defRPr sz="12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rifiuti'!$G$77,'prod e dest rifiuti'!$G$83)</c:f>
              <c:numCache>
                <c:formatCode>0.0</c:formatCode>
                <c:ptCount val="2"/>
                <c:pt idx="0">
                  <c:v>62.244177840508115</c:v>
                </c:pt>
                <c:pt idx="1">
                  <c:v>37.755822159491885</c:v>
                </c:pt>
              </c:numCache>
            </c:numRef>
          </c:val>
          <c:extLst>
            <c:ext xmlns:c16="http://schemas.microsoft.com/office/drawing/2014/chart" uri="{C3380CC4-5D6E-409C-BE32-E72D297353CC}">
              <c16:uniqueId val="{00000001-073F-45BE-B3C7-0A0A7C2C7978}"/>
            </c:ext>
          </c:extLst>
        </c:ser>
        <c:dLbls>
          <c:showLegendKey val="0"/>
          <c:showVal val="1"/>
          <c:showCatName val="0"/>
          <c:showSerName val="0"/>
          <c:showPercent val="0"/>
          <c:showBubbleSize val="0"/>
          <c:showLeaderLines val="1"/>
        </c:dLbls>
      </c:pie3DChart>
      <c:spPr>
        <a:noFill/>
        <a:ln w="25400">
          <a:noFill/>
        </a:ln>
      </c:spPr>
    </c:plotArea>
    <c:legend>
      <c:legendPos val="r"/>
      <c:layout>
        <c:manualLayout>
          <c:xMode val="edge"/>
          <c:yMode val="edge"/>
          <c:x val="0.18860510805500991"/>
          <c:y val="5.8201613687177946E-2"/>
          <c:w val="0.28094302554027495"/>
          <c:h val="0.359790026246719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it-IT"/>
              <a:t>RIFIUTI 2010</a:t>
            </a:r>
          </a:p>
        </c:rich>
      </c:tx>
      <c:layout>
        <c:manualLayout>
          <c:xMode val="edge"/>
          <c:yMode val="edge"/>
          <c:x val="0.5346551759770185"/>
          <c:y val="6.3106812735364601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46456811989453306"/>
          <c:y val="0.52174051497886365"/>
          <c:w val="0.33858354500791238"/>
          <c:h val="0.27717464858252105"/>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FEB2-4312-B2FA-3C71D64C2F21}"/>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rifiuti'!$K$77,'prod e dest rifiuti'!$K$83)</c:f>
              <c:numCache>
                <c:formatCode>0.0</c:formatCode>
                <c:ptCount val="2"/>
                <c:pt idx="0">
                  <c:v>57.11052251384541</c:v>
                </c:pt>
                <c:pt idx="1">
                  <c:v>42.88947748615459</c:v>
                </c:pt>
              </c:numCache>
            </c:numRef>
          </c:val>
          <c:extLst>
            <c:ext xmlns:c16="http://schemas.microsoft.com/office/drawing/2014/chart" uri="{C3380CC4-5D6E-409C-BE32-E72D297353CC}">
              <c16:uniqueId val="{00000001-FEB2-4312-B2FA-3C71D64C2F21}"/>
            </c:ext>
          </c:extLst>
        </c:ser>
        <c:dLbls>
          <c:showLegendKey val="0"/>
          <c:showVal val="1"/>
          <c:showCatName val="0"/>
          <c:showSerName val="0"/>
          <c:showPercent val="0"/>
          <c:showBubbleSize val="0"/>
          <c:showLeaderLines val="1"/>
        </c:dLbls>
      </c:pie3DChart>
      <c:spPr>
        <a:noFill/>
        <a:ln w="25400">
          <a:noFill/>
        </a:ln>
      </c:spPr>
    </c:plotArea>
    <c:legend>
      <c:legendPos val="r"/>
      <c:layout>
        <c:manualLayout>
          <c:xMode val="edge"/>
          <c:yMode val="edge"/>
          <c:x val="0.16273020990486425"/>
          <c:y val="8.1521739130434798E-2"/>
          <c:w val="0.2650924146292743"/>
          <c:h val="0.3913054889878448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it-IT"/>
              <a:t>RIFIUTI 2011</a:t>
            </a:r>
          </a:p>
        </c:rich>
      </c:tx>
      <c:layout>
        <c:manualLayout>
          <c:xMode val="edge"/>
          <c:yMode val="edge"/>
          <c:x val="0.53465528850778565"/>
          <c:y val="6.3106708435639106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46583945118289682"/>
          <c:y val="0.53164858178731456"/>
          <c:w val="0.33333400729092938"/>
          <c:h val="0.27004372408244581"/>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5335-4936-A7E4-C0972FD46420}"/>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rifiuti'!$L$77,'prod e dest rifiuti'!$L$83)</c:f>
              <c:numCache>
                <c:formatCode>0.0</c:formatCode>
                <c:ptCount val="2"/>
                <c:pt idx="0">
                  <c:v>67.758814611961469</c:v>
                </c:pt>
                <c:pt idx="1">
                  <c:v>32.241185388038531</c:v>
                </c:pt>
              </c:numCache>
            </c:numRef>
          </c:val>
          <c:extLst>
            <c:ext xmlns:c16="http://schemas.microsoft.com/office/drawing/2014/chart" uri="{C3380CC4-5D6E-409C-BE32-E72D297353CC}">
              <c16:uniqueId val="{00000001-5335-4936-A7E4-C0972FD46420}"/>
            </c:ext>
          </c:extLst>
        </c:ser>
        <c:dLbls>
          <c:showLegendKey val="0"/>
          <c:showVal val="1"/>
          <c:showCatName val="0"/>
          <c:showSerName val="0"/>
          <c:showPercent val="0"/>
          <c:showBubbleSize val="0"/>
          <c:showLeaderLines val="1"/>
        </c:dLbls>
      </c:pie3DChart>
      <c:spPr>
        <a:noFill/>
        <a:ln w="25400">
          <a:noFill/>
        </a:ln>
      </c:spPr>
    </c:plotArea>
    <c:legend>
      <c:legendPos val="r"/>
      <c:layout>
        <c:manualLayout>
          <c:xMode val="edge"/>
          <c:yMode val="edge"/>
          <c:x val="0.16753954185048059"/>
          <c:y val="9.6774757993960445E-2"/>
          <c:w val="0.26439818059391607"/>
          <c:h val="0.387099031975886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it-IT"/>
              <a:t>RIFIUTI 2008 ESCLUDENDO IL CER 15 01 03 "IMBALLAGGI IN LEGNO"</a:t>
            </a:r>
          </a:p>
        </c:rich>
      </c:tx>
      <c:layout>
        <c:manualLayout>
          <c:xMode val="edge"/>
          <c:yMode val="edge"/>
          <c:x val="0.2008733093039205"/>
          <c:y val="4.6632124352332112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55402750491159169"/>
          <c:y val="0.58549370925179856"/>
          <c:w val="0.22200392927307167"/>
          <c:h val="0.22797985139008711"/>
        </c:manualLayout>
      </c:layout>
      <c:pie3DChart>
        <c:varyColors val="1"/>
        <c:ser>
          <c:idx val="0"/>
          <c:order val="0"/>
          <c:spPr>
            <a:solidFill>
              <a:srgbClr val="9999FF"/>
            </a:solidFill>
            <a:ln w="12700">
              <a:solidFill>
                <a:srgbClr val="000000"/>
              </a:solidFill>
              <a:prstDash val="solid"/>
            </a:ln>
          </c:spPr>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69B6-4487-98AD-A12EF2E7A0D8}"/>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rifiuti'!$I$80,'prod e dest rifiuti'!$I$81)</c:f>
              <c:numCache>
                <c:formatCode>0.0</c:formatCode>
                <c:ptCount val="2"/>
                <c:pt idx="0">
                  <c:v>82.531277865107597</c:v>
                </c:pt>
                <c:pt idx="1">
                  <c:v>17.468722134892403</c:v>
                </c:pt>
              </c:numCache>
            </c:numRef>
          </c:val>
          <c:extLst>
            <c:ext xmlns:c16="http://schemas.microsoft.com/office/drawing/2014/chart" uri="{C3380CC4-5D6E-409C-BE32-E72D297353CC}">
              <c16:uniqueId val="{00000001-69B6-4487-98AD-A12EF2E7A0D8}"/>
            </c:ext>
          </c:extLst>
        </c:ser>
        <c:ser>
          <c:idx val="1"/>
          <c:order val="1"/>
          <c:spPr>
            <a:solidFill>
              <a:srgbClr val="993366"/>
            </a:solidFill>
            <a:ln w="12700">
              <a:solidFill>
                <a:srgbClr val="000000"/>
              </a:solidFill>
              <a:prstDash val="solid"/>
            </a:ln>
          </c:spPr>
          <c:dPt>
            <c:idx val="0"/>
            <c:bubble3D val="0"/>
            <c:spPr>
              <a:solidFill>
                <a:srgbClr val="9999FF"/>
              </a:solidFill>
              <a:ln w="12700">
                <a:solidFill>
                  <a:srgbClr val="000000"/>
                </a:solidFill>
                <a:prstDash val="solid"/>
              </a:ln>
            </c:spPr>
            <c:extLst>
              <c:ext xmlns:c16="http://schemas.microsoft.com/office/drawing/2014/chart" uri="{C3380CC4-5D6E-409C-BE32-E72D297353CC}">
                <c16:uniqueId val="{00000002-69B6-4487-98AD-A12EF2E7A0D8}"/>
              </c:ext>
            </c:extLst>
          </c:dPt>
          <c:cat>
            <c:strRef>
              <c:f>('prod e dest rifiuti'!$A$77,'prod e dest rifiuti'!$A$83)</c:f>
              <c:strCache>
                <c:ptCount val="2"/>
                <c:pt idx="0">
                  <c:v>Rifiuti destinati a recupero (%)</c:v>
                </c:pt>
                <c:pt idx="1">
                  <c:v>Rifiuti destinati a smaltimento (%)</c:v>
                </c:pt>
              </c:strCache>
            </c:strRef>
          </c:cat>
          <c:val>
            <c:numRef>
              <c:f>'prod e dest rifiuti'!$I$80</c:f>
              <c:numCache>
                <c:formatCode>0.0</c:formatCode>
                <c:ptCount val="1"/>
                <c:pt idx="0">
                  <c:v>82.531277865107597</c:v>
                </c:pt>
              </c:numCache>
            </c:numRef>
          </c:val>
          <c:extLst>
            <c:ext xmlns:c16="http://schemas.microsoft.com/office/drawing/2014/chart" uri="{C3380CC4-5D6E-409C-BE32-E72D297353CC}">
              <c16:uniqueId val="{00000003-69B6-4487-98AD-A12EF2E7A0D8}"/>
            </c:ext>
          </c:extLst>
        </c:ser>
        <c:ser>
          <c:idx val="2"/>
          <c:order val="2"/>
          <c:spPr>
            <a:solidFill>
              <a:srgbClr val="FFFFCC"/>
            </a:solidFill>
            <a:ln w="12700">
              <a:solidFill>
                <a:srgbClr val="000000"/>
              </a:solidFill>
              <a:prstDash val="solid"/>
            </a:ln>
          </c:spPr>
          <c:dPt>
            <c:idx val="0"/>
            <c:bubble3D val="0"/>
            <c:spPr>
              <a:solidFill>
                <a:srgbClr val="9999FF"/>
              </a:solidFill>
              <a:ln w="12700">
                <a:solidFill>
                  <a:srgbClr val="000000"/>
                </a:solidFill>
                <a:prstDash val="solid"/>
              </a:ln>
            </c:spPr>
            <c:extLst>
              <c:ext xmlns:c16="http://schemas.microsoft.com/office/drawing/2014/chart" uri="{C3380CC4-5D6E-409C-BE32-E72D297353CC}">
                <c16:uniqueId val="{00000004-69B6-4487-98AD-A12EF2E7A0D8}"/>
              </c:ext>
            </c:extLst>
          </c:dPt>
          <c:cat>
            <c:strRef>
              <c:f>('prod e dest rifiuti'!$A$77,'prod e dest rifiuti'!$A$83)</c:f>
              <c:strCache>
                <c:ptCount val="2"/>
                <c:pt idx="0">
                  <c:v>Rifiuti destinati a recupero (%)</c:v>
                </c:pt>
                <c:pt idx="1">
                  <c:v>Rifiuti destinati a smaltimento (%)</c:v>
                </c:pt>
              </c:strCache>
            </c:strRef>
          </c:cat>
          <c:val>
            <c:numRef>
              <c:f>'prod e dest rifiuti'!$I$81</c:f>
              <c:numCache>
                <c:formatCode>0.0</c:formatCode>
                <c:ptCount val="1"/>
                <c:pt idx="0">
                  <c:v>17.468722134892403</c:v>
                </c:pt>
              </c:numCache>
            </c:numRef>
          </c:val>
          <c:extLst>
            <c:ext xmlns:c16="http://schemas.microsoft.com/office/drawing/2014/chart" uri="{C3380CC4-5D6E-409C-BE32-E72D297353CC}">
              <c16:uniqueId val="{00000005-69B6-4487-98AD-A12EF2E7A0D8}"/>
            </c:ext>
          </c:extLst>
        </c:ser>
        <c:ser>
          <c:idx val="3"/>
          <c:order val="3"/>
          <c:spPr>
            <a:solidFill>
              <a:srgbClr val="CCFFFF"/>
            </a:solidFill>
            <a:ln w="12700">
              <a:solidFill>
                <a:srgbClr val="000000"/>
              </a:solidFill>
              <a:prstDash val="solid"/>
            </a:ln>
          </c:spPr>
          <c:dPt>
            <c:idx val="0"/>
            <c:bubble3D val="0"/>
            <c:spPr>
              <a:solidFill>
                <a:srgbClr val="9999FF"/>
              </a:solidFill>
              <a:ln w="12700">
                <a:solidFill>
                  <a:srgbClr val="000000"/>
                </a:solidFill>
                <a:prstDash val="solid"/>
              </a:ln>
            </c:spPr>
            <c:extLst>
              <c:ext xmlns:c16="http://schemas.microsoft.com/office/drawing/2014/chart" uri="{C3380CC4-5D6E-409C-BE32-E72D297353CC}">
                <c16:uniqueId val="{00000006-69B6-4487-98AD-A12EF2E7A0D8}"/>
              </c:ext>
            </c:extLst>
          </c:dPt>
          <c:cat>
            <c:strRef>
              <c:f>('prod e dest rifiuti'!$A$77,'prod e dest rifiuti'!$A$83)</c:f>
              <c:strCache>
                <c:ptCount val="2"/>
                <c:pt idx="0">
                  <c:v>Rifiuti destinati a recupero (%)</c:v>
                </c:pt>
                <c:pt idx="1">
                  <c:v>Rifiuti destinati a smaltimento (%)</c:v>
                </c:pt>
              </c:strCache>
            </c:strRef>
          </c:cat>
          <c:val>
            <c:numRef>
              <c:f>'prod e dest rifiuti'!$A$83</c:f>
              <c:numCache>
                <c:formatCode>General</c:formatCode>
                <c:ptCount val="1"/>
                <c:pt idx="0">
                  <c:v>0</c:v>
                </c:pt>
              </c:numCache>
            </c:numRef>
          </c:val>
          <c:extLst>
            <c:ext xmlns:c16="http://schemas.microsoft.com/office/drawing/2014/chart" uri="{C3380CC4-5D6E-409C-BE32-E72D297353CC}">
              <c16:uniqueId val="{00000007-69B6-4487-98AD-A12EF2E7A0D8}"/>
            </c:ext>
          </c:extLst>
        </c:ser>
        <c:dLbls>
          <c:showLegendKey val="0"/>
          <c:showVal val="0"/>
          <c:showCatName val="0"/>
          <c:showSerName val="0"/>
          <c:showPercent val="0"/>
          <c:showBubbleSize val="0"/>
          <c:showLeaderLines val="0"/>
        </c:dLbls>
      </c:pie3DChart>
      <c:spPr>
        <a:noFill/>
        <a:ln w="25400">
          <a:noFill/>
        </a:ln>
      </c:spPr>
    </c:plotArea>
    <c:legend>
      <c:legendPos val="r"/>
      <c:layout>
        <c:manualLayout>
          <c:xMode val="edge"/>
          <c:yMode val="edge"/>
          <c:x val="8.2514734774066845E-2"/>
          <c:y val="0.31088137298906326"/>
          <c:w val="0.3143418467583563"/>
          <c:h val="0.35233269416453838"/>
        </c:manualLayout>
      </c:layout>
      <c:overlay val="0"/>
      <c:spPr>
        <a:solidFill>
          <a:srgbClr val="FFFF99"/>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CC99"/>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it-IT"/>
              <a:t>RIFIUTI 2009 ESCLUDENDO IL CER 15 01 03 "IMBALLAGGI IN LEGNO"</a:t>
            </a:r>
          </a:p>
        </c:rich>
      </c:tx>
      <c:layout>
        <c:manualLayout>
          <c:xMode val="edge"/>
          <c:yMode val="edge"/>
          <c:x val="0.13861420787750348"/>
          <c:y val="4.7120418848167554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41254258374131031"/>
          <c:y val="0.54450261780104658"/>
          <c:w val="0.42904428709099851"/>
          <c:h val="0.27225130890052329"/>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0C19-46B9-8BAF-5E5FE6F1D9FB}"/>
              </c:ext>
            </c:extLst>
          </c:dPt>
          <c:dLbls>
            <c:spPr>
              <a:noFill/>
              <a:ln w="25400">
                <a:noFill/>
              </a:ln>
            </c:spPr>
            <c:txPr>
              <a:bodyPr/>
              <a:lstStyle/>
              <a:p>
                <a:pPr>
                  <a:defRPr sz="11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rifiuti'!$J$80,'prod e dest rifiuti'!$J$81)</c:f>
              <c:numCache>
                <c:formatCode>0.0</c:formatCode>
                <c:ptCount val="2"/>
                <c:pt idx="0">
                  <c:v>85.963553070367496</c:v>
                </c:pt>
                <c:pt idx="1">
                  <c:v>14.036446929632504</c:v>
                </c:pt>
              </c:numCache>
            </c:numRef>
          </c:val>
          <c:extLst>
            <c:ext xmlns:c16="http://schemas.microsoft.com/office/drawing/2014/chart" uri="{C3380CC4-5D6E-409C-BE32-E72D297353CC}">
              <c16:uniqueId val="{00000001-0C19-46B9-8BAF-5E5FE6F1D9FB}"/>
            </c:ext>
          </c:extLst>
        </c:ser>
        <c:dLbls>
          <c:showLegendKey val="0"/>
          <c:showVal val="1"/>
          <c:showCatName val="0"/>
          <c:showSerName val="0"/>
          <c:showPercent val="0"/>
          <c:showBubbleSize val="0"/>
          <c:showLeaderLines val="1"/>
        </c:dLbls>
      </c:pie3DChart>
      <c:spPr>
        <a:noFill/>
        <a:ln w="25400">
          <a:noFill/>
        </a:ln>
      </c:spPr>
    </c:plotArea>
    <c:legend>
      <c:legendPos val="r"/>
      <c:layout>
        <c:manualLayout>
          <c:xMode val="edge"/>
          <c:yMode val="edge"/>
          <c:x val="4.9504950495049507E-2"/>
          <c:y val="0.34031413612568756"/>
          <c:w val="0.33333437280740458"/>
          <c:h val="0.37696335078533189"/>
        </c:manualLayout>
      </c:layout>
      <c:overlay val="0"/>
      <c:spPr>
        <a:solidFill>
          <a:srgbClr val="FFFF99"/>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CC99"/>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it-IT"/>
              <a:t>TREND RIFIUTI A RECUPERO ESCLUDENDO IL           CER 15 01 03 "IMBALLAGGI IN LEGNO"</a:t>
            </a:r>
          </a:p>
        </c:rich>
      </c:tx>
      <c:layout>
        <c:manualLayout>
          <c:xMode val="edge"/>
          <c:yMode val="edge"/>
          <c:x val="0.18398305474973844"/>
          <c:y val="3.7162162162162192E-2"/>
        </c:manualLayout>
      </c:layout>
      <c:overlay val="0"/>
      <c:spPr>
        <a:noFill/>
        <a:ln w="25400">
          <a:noFill/>
        </a:ln>
      </c:spPr>
    </c:title>
    <c:autoTitleDeleted val="0"/>
    <c:view3D>
      <c:rotX val="50"/>
      <c:hPercent val="44"/>
      <c:rotY val="3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0.12475657277309647"/>
          <c:y val="0.21959459459461148"/>
          <c:w val="0.64132675691162"/>
          <c:h val="0.52027027027027062"/>
        </c:manualLayout>
      </c:layout>
      <c:bar3DChart>
        <c:barDir val="col"/>
        <c:grouping val="clustered"/>
        <c:varyColors val="0"/>
        <c:ser>
          <c:idx val="0"/>
          <c:order val="0"/>
          <c:tx>
            <c:strRef>
              <c:f>'prod e dest rifiuti'!$G$74</c:f>
              <c:strCache>
                <c:ptCount val="1"/>
                <c:pt idx="0">
                  <c:v>Anno    2006</c:v>
                </c:pt>
              </c:strCache>
            </c:strRef>
          </c:tx>
          <c:spPr>
            <a:solidFill>
              <a:srgbClr val="9999FF"/>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rifiuti'!$G$74:$N$74</c:f>
              <c:strCache>
                <c:ptCount val="8"/>
                <c:pt idx="0">
                  <c:v>Anno    2006</c:v>
                </c:pt>
                <c:pt idx="1">
                  <c:v>Anno      2007</c:v>
                </c:pt>
                <c:pt idx="2">
                  <c:v>Anno      2008</c:v>
                </c:pt>
                <c:pt idx="3">
                  <c:v>Anno       2009</c:v>
                </c:pt>
                <c:pt idx="4">
                  <c:v>Anno    2010</c:v>
                </c:pt>
                <c:pt idx="5">
                  <c:v>Anno       2011</c:v>
                </c:pt>
                <c:pt idx="6">
                  <c:v>Anno       2012</c:v>
                </c:pt>
                <c:pt idx="7">
                  <c:v>Anno       2013</c:v>
                </c:pt>
              </c:strCache>
            </c:strRef>
          </c:cat>
          <c:val>
            <c:numRef>
              <c:f>'prod e dest rifiuti'!$G$77:$N$77</c:f>
              <c:numCache>
                <c:formatCode>0.0</c:formatCode>
                <c:ptCount val="8"/>
                <c:pt idx="0">
                  <c:v>62.244177840508115</c:v>
                </c:pt>
                <c:pt idx="1">
                  <c:v>73.525863175458866</c:v>
                </c:pt>
                <c:pt idx="2">
                  <c:v>96.620300959149446</c:v>
                </c:pt>
                <c:pt idx="3">
                  <c:v>90.875009306745966</c:v>
                </c:pt>
                <c:pt idx="4">
                  <c:v>57.11052251384541</c:v>
                </c:pt>
                <c:pt idx="5">
                  <c:v>67.758814611961469</c:v>
                </c:pt>
                <c:pt idx="6">
                  <c:v>75.289224989823794</c:v>
                </c:pt>
                <c:pt idx="7">
                  <c:v>71.266726657128615</c:v>
                </c:pt>
              </c:numCache>
            </c:numRef>
          </c:val>
          <c:extLst>
            <c:ext xmlns:c16="http://schemas.microsoft.com/office/drawing/2014/chart" uri="{C3380CC4-5D6E-409C-BE32-E72D297353CC}">
              <c16:uniqueId val="{00000000-C48E-481D-B2DF-B1EEA3622CF1}"/>
            </c:ext>
          </c:extLst>
        </c:ser>
        <c:ser>
          <c:idx val="1"/>
          <c:order val="1"/>
          <c:tx>
            <c:strRef>
              <c:f>'prod e dest rifiuti'!$H$74</c:f>
              <c:strCache>
                <c:ptCount val="1"/>
                <c:pt idx="0">
                  <c:v>Anno      2007</c:v>
                </c:pt>
              </c:strCache>
            </c:strRef>
          </c:tx>
          <c:spPr>
            <a:solidFill>
              <a:srgbClr val="993366"/>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rifiuti'!$G$74:$N$74</c:f>
              <c:strCache>
                <c:ptCount val="8"/>
                <c:pt idx="0">
                  <c:v>Anno    2006</c:v>
                </c:pt>
                <c:pt idx="1">
                  <c:v>Anno      2007</c:v>
                </c:pt>
                <c:pt idx="2">
                  <c:v>Anno      2008</c:v>
                </c:pt>
                <c:pt idx="3">
                  <c:v>Anno       2009</c:v>
                </c:pt>
                <c:pt idx="4">
                  <c:v>Anno    2010</c:v>
                </c:pt>
                <c:pt idx="5">
                  <c:v>Anno       2011</c:v>
                </c:pt>
                <c:pt idx="6">
                  <c:v>Anno       2012</c:v>
                </c:pt>
                <c:pt idx="7">
                  <c:v>Anno       2013</c:v>
                </c:pt>
              </c:strCache>
            </c:strRef>
          </c:cat>
          <c:val>
            <c:numRef>
              <c:f>'prod e dest rifiuti'!$H$77</c:f>
              <c:numCache>
                <c:formatCode>0.0</c:formatCode>
                <c:ptCount val="1"/>
                <c:pt idx="0">
                  <c:v>73.525863175458866</c:v>
                </c:pt>
              </c:numCache>
            </c:numRef>
          </c:val>
          <c:extLst>
            <c:ext xmlns:c16="http://schemas.microsoft.com/office/drawing/2014/chart" uri="{C3380CC4-5D6E-409C-BE32-E72D297353CC}">
              <c16:uniqueId val="{00000001-C48E-481D-B2DF-B1EEA3622CF1}"/>
            </c:ext>
          </c:extLst>
        </c:ser>
        <c:ser>
          <c:idx val="2"/>
          <c:order val="2"/>
          <c:tx>
            <c:strRef>
              <c:f>'prod e dest rifiuti'!$I$74</c:f>
              <c:strCache>
                <c:ptCount val="1"/>
                <c:pt idx="0">
                  <c:v>Anno      2008</c:v>
                </c:pt>
              </c:strCache>
            </c:strRef>
          </c:tx>
          <c:spPr>
            <a:solidFill>
              <a:srgbClr val="FFFFCC"/>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rifiuti'!$G$74:$N$74</c:f>
              <c:strCache>
                <c:ptCount val="8"/>
                <c:pt idx="0">
                  <c:v>Anno    2006</c:v>
                </c:pt>
                <c:pt idx="1">
                  <c:v>Anno      2007</c:v>
                </c:pt>
                <c:pt idx="2">
                  <c:v>Anno      2008</c:v>
                </c:pt>
                <c:pt idx="3">
                  <c:v>Anno       2009</c:v>
                </c:pt>
                <c:pt idx="4">
                  <c:v>Anno    2010</c:v>
                </c:pt>
                <c:pt idx="5">
                  <c:v>Anno       2011</c:v>
                </c:pt>
                <c:pt idx="6">
                  <c:v>Anno       2012</c:v>
                </c:pt>
                <c:pt idx="7">
                  <c:v>Anno       2013</c:v>
                </c:pt>
              </c:strCache>
            </c:strRef>
          </c:cat>
          <c:val>
            <c:numRef>
              <c:f>'prod e dest rifiuti'!$I$80</c:f>
              <c:numCache>
                <c:formatCode>0.0</c:formatCode>
                <c:ptCount val="1"/>
                <c:pt idx="0">
                  <c:v>82.531277865107597</c:v>
                </c:pt>
              </c:numCache>
            </c:numRef>
          </c:val>
          <c:extLst>
            <c:ext xmlns:c16="http://schemas.microsoft.com/office/drawing/2014/chart" uri="{C3380CC4-5D6E-409C-BE32-E72D297353CC}">
              <c16:uniqueId val="{00000002-C48E-481D-B2DF-B1EEA3622CF1}"/>
            </c:ext>
          </c:extLst>
        </c:ser>
        <c:ser>
          <c:idx val="3"/>
          <c:order val="3"/>
          <c:tx>
            <c:strRef>
              <c:f>'prod e dest rifiuti'!$J$74</c:f>
              <c:strCache>
                <c:ptCount val="1"/>
                <c:pt idx="0">
                  <c:v>Anno       2009</c:v>
                </c:pt>
              </c:strCache>
            </c:strRef>
          </c:tx>
          <c:spPr>
            <a:solidFill>
              <a:srgbClr val="CCFFFF"/>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rifiuti'!$G$74:$N$74</c:f>
              <c:strCache>
                <c:ptCount val="8"/>
                <c:pt idx="0">
                  <c:v>Anno    2006</c:v>
                </c:pt>
                <c:pt idx="1">
                  <c:v>Anno      2007</c:v>
                </c:pt>
                <c:pt idx="2">
                  <c:v>Anno      2008</c:v>
                </c:pt>
                <c:pt idx="3">
                  <c:v>Anno       2009</c:v>
                </c:pt>
                <c:pt idx="4">
                  <c:v>Anno    2010</c:v>
                </c:pt>
                <c:pt idx="5">
                  <c:v>Anno       2011</c:v>
                </c:pt>
                <c:pt idx="6">
                  <c:v>Anno       2012</c:v>
                </c:pt>
                <c:pt idx="7">
                  <c:v>Anno       2013</c:v>
                </c:pt>
              </c:strCache>
            </c:strRef>
          </c:cat>
          <c:val>
            <c:numRef>
              <c:f>'prod e dest rifiuti'!$J$80</c:f>
              <c:numCache>
                <c:formatCode>0.0</c:formatCode>
                <c:ptCount val="1"/>
                <c:pt idx="0">
                  <c:v>85.963553070367496</c:v>
                </c:pt>
              </c:numCache>
            </c:numRef>
          </c:val>
          <c:extLst>
            <c:ext xmlns:c16="http://schemas.microsoft.com/office/drawing/2014/chart" uri="{C3380CC4-5D6E-409C-BE32-E72D297353CC}">
              <c16:uniqueId val="{00000003-C48E-481D-B2DF-B1EEA3622CF1}"/>
            </c:ext>
          </c:extLst>
        </c:ser>
        <c:ser>
          <c:idx val="4"/>
          <c:order val="4"/>
          <c:tx>
            <c:strRef>
              <c:f>'prod e dest rifiuti'!$K$74</c:f>
              <c:strCache>
                <c:ptCount val="1"/>
                <c:pt idx="0">
                  <c:v>Anno    2010</c:v>
                </c:pt>
              </c:strCache>
            </c:strRef>
          </c:tx>
          <c:spPr>
            <a:solidFill>
              <a:srgbClr val="660066"/>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rifiuti'!$G$74:$N$74</c:f>
              <c:strCache>
                <c:ptCount val="8"/>
                <c:pt idx="0">
                  <c:v>Anno    2006</c:v>
                </c:pt>
                <c:pt idx="1">
                  <c:v>Anno      2007</c:v>
                </c:pt>
                <c:pt idx="2">
                  <c:v>Anno      2008</c:v>
                </c:pt>
                <c:pt idx="3">
                  <c:v>Anno       2009</c:v>
                </c:pt>
                <c:pt idx="4">
                  <c:v>Anno    2010</c:v>
                </c:pt>
                <c:pt idx="5">
                  <c:v>Anno       2011</c:v>
                </c:pt>
                <c:pt idx="6">
                  <c:v>Anno       2012</c:v>
                </c:pt>
                <c:pt idx="7">
                  <c:v>Anno       2013</c:v>
                </c:pt>
              </c:strCache>
            </c:strRef>
          </c:cat>
          <c:val>
            <c:numRef>
              <c:f>'prod e dest rifiuti'!$K$77</c:f>
              <c:numCache>
                <c:formatCode>0.0</c:formatCode>
                <c:ptCount val="1"/>
                <c:pt idx="0">
                  <c:v>57.11052251384541</c:v>
                </c:pt>
              </c:numCache>
            </c:numRef>
          </c:val>
          <c:extLst>
            <c:ext xmlns:c16="http://schemas.microsoft.com/office/drawing/2014/chart" uri="{C3380CC4-5D6E-409C-BE32-E72D297353CC}">
              <c16:uniqueId val="{00000004-C48E-481D-B2DF-B1EEA3622CF1}"/>
            </c:ext>
          </c:extLst>
        </c:ser>
        <c:ser>
          <c:idx val="5"/>
          <c:order val="5"/>
          <c:tx>
            <c:strRef>
              <c:f>'prod e dest rifiuti'!$L$74</c:f>
              <c:strCache>
                <c:ptCount val="1"/>
                <c:pt idx="0">
                  <c:v>Anno       2011</c:v>
                </c:pt>
              </c:strCache>
            </c:strRef>
          </c:tx>
          <c:spPr>
            <a:solidFill>
              <a:srgbClr val="FF8080"/>
            </a:solidFill>
            <a:ln w="12700">
              <a:solidFill>
                <a:srgbClr val="000000"/>
              </a:solidFill>
              <a:prstDash val="solid"/>
            </a:ln>
          </c:spPr>
          <c:invertIfNegative val="0"/>
          <c:dLbls>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rifiuti'!$G$74:$N$74</c:f>
              <c:strCache>
                <c:ptCount val="8"/>
                <c:pt idx="0">
                  <c:v>Anno    2006</c:v>
                </c:pt>
                <c:pt idx="1">
                  <c:v>Anno      2007</c:v>
                </c:pt>
                <c:pt idx="2">
                  <c:v>Anno      2008</c:v>
                </c:pt>
                <c:pt idx="3">
                  <c:v>Anno       2009</c:v>
                </c:pt>
                <c:pt idx="4">
                  <c:v>Anno    2010</c:v>
                </c:pt>
                <c:pt idx="5">
                  <c:v>Anno       2011</c:v>
                </c:pt>
                <c:pt idx="6">
                  <c:v>Anno       2012</c:v>
                </c:pt>
                <c:pt idx="7">
                  <c:v>Anno       2013</c:v>
                </c:pt>
              </c:strCache>
            </c:strRef>
          </c:cat>
          <c:val>
            <c:numRef>
              <c:f>'prod e dest rifiuti'!$L$77</c:f>
              <c:numCache>
                <c:formatCode>0.0</c:formatCode>
                <c:ptCount val="1"/>
                <c:pt idx="0">
                  <c:v>67.758814611961469</c:v>
                </c:pt>
              </c:numCache>
            </c:numRef>
          </c:val>
          <c:extLst>
            <c:ext xmlns:c16="http://schemas.microsoft.com/office/drawing/2014/chart" uri="{C3380CC4-5D6E-409C-BE32-E72D297353CC}">
              <c16:uniqueId val="{00000005-C48E-481D-B2DF-B1EEA3622CF1}"/>
            </c:ext>
          </c:extLst>
        </c:ser>
        <c:dLbls>
          <c:showLegendKey val="0"/>
          <c:showVal val="1"/>
          <c:showCatName val="0"/>
          <c:showSerName val="0"/>
          <c:showPercent val="0"/>
          <c:showBubbleSize val="0"/>
        </c:dLbls>
        <c:gapWidth val="150"/>
        <c:shape val="box"/>
        <c:axId val="346224896"/>
        <c:axId val="346243456"/>
        <c:axId val="0"/>
      </c:bar3DChart>
      <c:catAx>
        <c:axId val="346224896"/>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it-IT"/>
                  <a:t>TEMPO</a:t>
                </a:r>
              </a:p>
            </c:rich>
          </c:tx>
          <c:layout>
            <c:manualLayout>
              <c:xMode val="edge"/>
              <c:yMode val="edge"/>
              <c:x val="0.38209615610914138"/>
              <c:y val="0.81159821238566165"/>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it-IT"/>
          </a:p>
        </c:txPr>
        <c:crossAx val="346243456"/>
        <c:crosses val="autoZero"/>
        <c:auto val="1"/>
        <c:lblAlgn val="ctr"/>
        <c:lblOffset val="100"/>
        <c:tickLblSkip val="1"/>
        <c:tickMarkSkip val="1"/>
        <c:noMultiLvlLbl val="0"/>
      </c:catAx>
      <c:valAx>
        <c:axId val="346243456"/>
        <c:scaling>
          <c:orientation val="minMax"/>
        </c:scaling>
        <c:delete val="0"/>
        <c:axPos val="l"/>
        <c:majorGridlines>
          <c:spPr>
            <a:ln w="3175">
              <a:solidFill>
                <a:srgbClr val="000000"/>
              </a:solidFill>
              <a:prstDash val="solid"/>
            </a:ln>
          </c:spPr>
        </c:majorGridlines>
        <c:title>
          <c:tx>
            <c:rich>
              <a:bodyPr rot="0" vert="horz"/>
              <a:lstStyle/>
              <a:p>
                <a:pPr algn="ctr">
                  <a:defRPr sz="800" b="1" i="0" u="none" strike="noStrike" baseline="0">
                    <a:solidFill>
                      <a:srgbClr val="000000"/>
                    </a:solidFill>
                    <a:latin typeface="Arial"/>
                    <a:ea typeface="Arial"/>
                    <a:cs typeface="Arial"/>
                  </a:defRPr>
                </a:pPr>
                <a:r>
                  <a:rPr lang="it-IT"/>
                  <a:t>%</a:t>
                </a:r>
              </a:p>
            </c:rich>
          </c:tx>
          <c:layout>
            <c:manualLayout>
              <c:xMode val="edge"/>
              <c:yMode val="edge"/>
              <c:x val="0.12445426777793279"/>
              <c:y val="0.45410832091934838"/>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it-IT"/>
          </a:p>
        </c:txPr>
        <c:crossAx val="346224896"/>
        <c:crosses val="autoZero"/>
        <c:crossBetween val="between"/>
      </c:valAx>
      <c:spPr>
        <a:noFill/>
        <a:ln w="25400">
          <a:noFill/>
        </a:ln>
      </c:spPr>
    </c:plotArea>
    <c:legend>
      <c:legendPos val="r"/>
      <c:layout>
        <c:manualLayout>
          <c:xMode val="edge"/>
          <c:yMode val="edge"/>
          <c:x val="0.79532306999630009"/>
          <c:y val="0.37500000000000488"/>
          <c:w val="0.17348968805800491"/>
          <c:h val="0.32432432432438058"/>
        </c:manualLayout>
      </c:layout>
      <c:overlay val="0"/>
      <c:spPr>
        <a:solidFill>
          <a:srgbClr val="FFFF99"/>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CC99"/>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it-IT"/>
              <a:t>Rifiuto 08 04 16 (rifiuti liquidi acquosi…) vs. farina confezionata Kg/t</a:t>
            </a:r>
          </a:p>
        </c:rich>
      </c:tx>
      <c:layout>
        <c:manualLayout>
          <c:xMode val="edge"/>
          <c:yMode val="edge"/>
          <c:x val="0.17083361961953517"/>
          <c:y val="2.1739130434782612E-2"/>
        </c:manualLayout>
      </c:layout>
      <c:overlay val="0"/>
      <c:spPr>
        <a:noFill/>
        <a:ln w="25400">
          <a:noFill/>
        </a:ln>
      </c:spPr>
    </c:title>
    <c:autoTitleDeleted val="0"/>
    <c:plotArea>
      <c:layout>
        <c:manualLayout>
          <c:layoutTarget val="inner"/>
          <c:xMode val="edge"/>
          <c:yMode val="edge"/>
          <c:x val="7.8534165259198541E-2"/>
          <c:y val="0.24347826086957094"/>
          <c:w val="0.56544598986619998"/>
          <c:h val="0.56086956521739129"/>
        </c:manualLayout>
      </c:layout>
      <c:lineChart>
        <c:grouping val="standard"/>
        <c:varyColors val="0"/>
        <c:ser>
          <c:idx val="0"/>
          <c:order val="0"/>
          <c:spPr>
            <a:ln w="12700">
              <a:solidFill>
                <a:srgbClr val="000080"/>
              </a:solidFill>
              <a:prstDash val="solid"/>
            </a:ln>
          </c:spPr>
          <c:marker>
            <c:symbol val="none"/>
          </c:marker>
          <c:val>
            <c:numRef>
              <c:f>(#REF!,#REF!)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#RIF!</c:v>
                      </c:pt>
                    </c:strCache>
                  </c:strRef>
                </c15:tx>
              </c15:filteredSeriesTitle>
            </c:ext>
            <c:ext xmlns:c15="http://schemas.microsoft.com/office/drawing/2012/chart" uri="{02D57815-91ED-43cb-92C2-25804820EDAC}">
              <c15:filteredCategoryTitle>
                <c15:cat>
                  <c:numRef>
                    <c:extLst>
                      <c:ext uri="{02D57815-91ED-43cb-92C2-25804820EDAC}">
                        <c15:formulaRef>
                          <c15:sqref>(#REF!,#REF!)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DA6E-4AFC-A6F2-1788833B3BA4}"/>
            </c:ext>
          </c:extLst>
        </c:ser>
        <c:dLbls>
          <c:showLegendKey val="0"/>
          <c:showVal val="0"/>
          <c:showCatName val="0"/>
          <c:showSerName val="0"/>
          <c:showPercent val="0"/>
          <c:showBubbleSize val="0"/>
        </c:dLbls>
        <c:smooth val="0"/>
        <c:axId val="346268416"/>
        <c:axId val="346269952"/>
      </c:lineChart>
      <c:catAx>
        <c:axId val="346268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6269952"/>
        <c:crosses val="autoZero"/>
        <c:auto val="1"/>
        <c:lblAlgn val="ctr"/>
        <c:lblOffset val="100"/>
        <c:tickLblSkip val="1"/>
        <c:tickMarkSkip val="1"/>
        <c:noMultiLvlLbl val="0"/>
      </c:catAx>
      <c:valAx>
        <c:axId val="34626995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6268416"/>
        <c:crosses val="autoZero"/>
        <c:crossBetween val="between"/>
      </c:valAx>
      <c:spPr>
        <a:solidFill>
          <a:srgbClr val="C0C0C0"/>
        </a:solidFill>
        <a:ln w="12700">
          <a:solidFill>
            <a:srgbClr val="808080"/>
          </a:solidFill>
          <a:prstDash val="solid"/>
        </a:ln>
      </c:spPr>
    </c:plotArea>
    <c:legend>
      <c:legendPos val="r"/>
      <c:layout>
        <c:manualLayout>
          <c:xMode val="edge"/>
          <c:yMode val="edge"/>
          <c:x val="0.86038540993894086"/>
          <c:y val="0.47826086956525077"/>
          <c:w val="0.11692862999454978"/>
          <c:h val="9.5652173913044244E-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CC"/>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it-IT"/>
              <a:t>RIFIUTI 2012
</a:t>
            </a:r>
          </a:p>
        </c:rich>
      </c:tx>
      <c:layout>
        <c:manualLayout>
          <c:xMode val="edge"/>
          <c:yMode val="edge"/>
          <c:x val="0.53465513975701451"/>
          <c:y val="6.3106657122405194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46605078743125788"/>
          <c:y val="0.54010836216463221"/>
          <c:w val="0.33333433803029588"/>
          <c:h val="0.22459951693974767"/>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1A6B-4BB0-B152-C7B684341298}"/>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rifiuti'!$M$77,'prod e dest rifiuti'!$M$83)</c:f>
              <c:numCache>
                <c:formatCode>0.0</c:formatCode>
                <c:ptCount val="2"/>
                <c:pt idx="0">
                  <c:v>75.289224989823794</c:v>
                </c:pt>
                <c:pt idx="1">
                  <c:v>24.710775010176206</c:v>
                </c:pt>
              </c:numCache>
            </c:numRef>
          </c:val>
          <c:extLst>
            <c:ext xmlns:c16="http://schemas.microsoft.com/office/drawing/2014/chart" uri="{C3380CC4-5D6E-409C-BE32-E72D297353CC}">
              <c16:uniqueId val="{00000001-1A6B-4BB0-B152-C7B684341298}"/>
            </c:ext>
          </c:extLst>
        </c:ser>
        <c:dLbls>
          <c:showLegendKey val="0"/>
          <c:showVal val="1"/>
          <c:showCatName val="0"/>
          <c:showSerName val="0"/>
          <c:showPercent val="0"/>
          <c:showBubbleSize val="0"/>
          <c:showLeaderLines val="1"/>
        </c:dLbls>
      </c:pie3DChart>
      <c:spPr>
        <a:noFill/>
        <a:ln w="25400">
          <a:noFill/>
        </a:ln>
      </c:spPr>
    </c:plotArea>
    <c:legend>
      <c:legendPos val="r"/>
      <c:layout>
        <c:manualLayout>
          <c:xMode val="edge"/>
          <c:yMode val="edge"/>
          <c:x val="0.19072192006926969"/>
          <c:y val="0.10160427807486642"/>
          <c:w val="0.26030954893524932"/>
          <c:h val="0.3850278608222689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paperSize="9"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it-IT"/>
              <a:t>RIFIUTI 2013
</a:t>
            </a:r>
          </a:p>
        </c:rich>
      </c:tx>
      <c:layout>
        <c:manualLayout>
          <c:xMode val="edge"/>
          <c:yMode val="edge"/>
          <c:x val="0.53465525035591865"/>
          <c:y val="6.3106606355056924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46461608265637416"/>
          <c:y val="0.5478723404255319"/>
          <c:w val="0.32923126386911594"/>
          <c:h val="0.22340425531914893"/>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7E41-455A-9155-156AE7E3C2B1}"/>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rifiuti'!$N$77,'prod e dest rifiuti'!$N$83)</c:f>
              <c:numCache>
                <c:formatCode>0.0</c:formatCode>
                <c:ptCount val="2"/>
                <c:pt idx="0">
                  <c:v>71.266726657128615</c:v>
                </c:pt>
                <c:pt idx="1">
                  <c:v>28.733273342871385</c:v>
                </c:pt>
              </c:numCache>
            </c:numRef>
          </c:val>
          <c:extLst>
            <c:ext xmlns:c16="http://schemas.microsoft.com/office/drawing/2014/chart" uri="{C3380CC4-5D6E-409C-BE32-E72D297353CC}">
              <c16:uniqueId val="{00000001-7E41-455A-9155-156AE7E3C2B1}"/>
            </c:ext>
          </c:extLst>
        </c:ser>
        <c:dLbls>
          <c:showLegendKey val="0"/>
          <c:showVal val="1"/>
          <c:showCatName val="0"/>
          <c:showSerName val="0"/>
          <c:showPercent val="0"/>
          <c:showBubbleSize val="0"/>
          <c:showLeaderLines val="1"/>
        </c:dLbls>
      </c:pie3DChart>
      <c:spPr>
        <a:noFill/>
        <a:ln w="25400">
          <a:noFill/>
        </a:ln>
      </c:spPr>
    </c:plotArea>
    <c:legend>
      <c:legendPos val="r"/>
      <c:layout>
        <c:manualLayout>
          <c:xMode val="edge"/>
          <c:yMode val="edge"/>
          <c:x val="0.18508997429305912"/>
          <c:y val="9.5744680851063843E-2"/>
          <c:w val="0.25964010282776367"/>
          <c:h val="0.3829787234043095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quantitativi (kg) annui </a:t>
            </a:r>
            <a:r>
              <a:rPr lang="it-IT" baseline="0"/>
              <a:t>CER 13 02 05*</a:t>
            </a:r>
            <a:endParaRPr lang="it-IT"/>
          </a:p>
        </c:rich>
      </c:tx>
      <c:layout>
        <c:manualLayout>
          <c:xMode val="edge"/>
          <c:yMode val="edge"/>
          <c:x val="2.7236001749781281E-2"/>
          <c:y val="2.7799221038100255E-2"/>
        </c:manualLayout>
      </c:layout>
      <c:overlay val="0"/>
    </c:title>
    <c:autoTitleDeleted val="0"/>
    <c:plotArea>
      <c:layout>
        <c:manualLayout>
          <c:layoutTarget val="inner"/>
          <c:xMode val="edge"/>
          <c:yMode val="edge"/>
          <c:x val="9.1733476280944623E-2"/>
          <c:y val="0.19495389415282482"/>
          <c:w val="0.73939307917658748"/>
          <c:h val="0.6324286304250456"/>
        </c:manualLayout>
      </c:layout>
      <c:lineChart>
        <c:grouping val="standard"/>
        <c:varyColors val="0"/>
        <c:ser>
          <c:idx val="0"/>
          <c:order val="0"/>
          <c:tx>
            <c:v>CER 13 02 05*</c:v>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rifiuti'!$P$3:$AA$3</c:f>
              <c:strCache>
                <c:ptCount val="12"/>
                <c:pt idx="0">
                  <c:v>Anno 2013</c:v>
                </c:pt>
                <c:pt idx="1">
                  <c:v>Anno 2014</c:v>
                </c:pt>
                <c:pt idx="2">
                  <c:v>Anno 2015</c:v>
                </c:pt>
                <c:pt idx="3">
                  <c:v>Anno 2016</c:v>
                </c:pt>
                <c:pt idx="4">
                  <c:v>Anno 2017</c:v>
                </c:pt>
                <c:pt idx="5">
                  <c:v>Anno 2018</c:v>
                </c:pt>
                <c:pt idx="6">
                  <c:v>Anno 2019</c:v>
                </c:pt>
                <c:pt idx="7">
                  <c:v>Anno 2020</c:v>
                </c:pt>
                <c:pt idx="8">
                  <c:v>Anno 2021</c:v>
                </c:pt>
                <c:pt idx="9">
                  <c:v>Anno 2022</c:v>
                </c:pt>
                <c:pt idx="10">
                  <c:v>Anno 2023</c:v>
                </c:pt>
                <c:pt idx="11">
                  <c:v>Anno 2024</c:v>
                </c:pt>
              </c:strCache>
            </c:strRef>
          </c:cat>
          <c:val>
            <c:numRef>
              <c:f>'prod e dest rifiuti'!$P$15:$AA$15</c:f>
              <c:numCache>
                <c:formatCode>#,##0</c:formatCode>
                <c:ptCount val="12"/>
                <c:pt idx="0">
                  <c:v>0</c:v>
                </c:pt>
                <c:pt idx="1">
                  <c:v>550</c:v>
                </c:pt>
                <c:pt idx="2">
                  <c:v>0</c:v>
                </c:pt>
                <c:pt idx="3">
                  <c:v>400</c:v>
                </c:pt>
                <c:pt idx="4">
                  <c:v>300</c:v>
                </c:pt>
                <c:pt idx="5">
                  <c:v>100</c:v>
                </c:pt>
                <c:pt idx="6">
                  <c:v>400</c:v>
                </c:pt>
                <c:pt idx="7">
                  <c:v>330</c:v>
                </c:pt>
                <c:pt idx="8">
                  <c:v>250</c:v>
                </c:pt>
                <c:pt idx="9">
                  <c:v>200</c:v>
                </c:pt>
                <c:pt idx="10">
                  <c:v>300</c:v>
                </c:pt>
                <c:pt idx="11">
                  <c:v>200</c:v>
                </c:pt>
              </c:numCache>
            </c:numRef>
          </c:val>
          <c:smooth val="0"/>
          <c:extLst>
            <c:ext xmlns:c16="http://schemas.microsoft.com/office/drawing/2014/chart" uri="{C3380CC4-5D6E-409C-BE32-E72D297353CC}">
              <c16:uniqueId val="{00000000-327E-45BB-A62B-D8999079A9BF}"/>
            </c:ext>
          </c:extLst>
        </c:ser>
        <c:dLbls>
          <c:showLegendKey val="0"/>
          <c:showVal val="0"/>
          <c:showCatName val="0"/>
          <c:showSerName val="0"/>
          <c:showPercent val="0"/>
          <c:showBubbleSize val="0"/>
        </c:dLbls>
        <c:marker val="1"/>
        <c:smooth val="0"/>
        <c:axId val="346363392"/>
        <c:axId val="346364928"/>
      </c:lineChart>
      <c:catAx>
        <c:axId val="346363392"/>
        <c:scaling>
          <c:orientation val="minMax"/>
        </c:scaling>
        <c:delete val="0"/>
        <c:axPos val="b"/>
        <c:numFmt formatCode="General" sourceLinked="0"/>
        <c:majorTickMark val="out"/>
        <c:minorTickMark val="none"/>
        <c:tickLblPos val="nextTo"/>
        <c:crossAx val="346364928"/>
        <c:crosses val="autoZero"/>
        <c:auto val="1"/>
        <c:lblAlgn val="ctr"/>
        <c:lblOffset val="100"/>
        <c:noMultiLvlLbl val="0"/>
      </c:catAx>
      <c:valAx>
        <c:axId val="346364928"/>
        <c:scaling>
          <c:orientation val="minMax"/>
        </c:scaling>
        <c:delete val="0"/>
        <c:axPos val="l"/>
        <c:numFmt formatCode="#,##0" sourceLinked="1"/>
        <c:majorTickMark val="out"/>
        <c:minorTickMark val="none"/>
        <c:tickLblPos val="nextTo"/>
        <c:crossAx val="346363392"/>
        <c:crosses val="autoZero"/>
        <c:crossBetween val="between"/>
      </c:valAx>
    </c:plotArea>
    <c:legend>
      <c:legendPos val="r"/>
      <c:layout>
        <c:manualLayout>
          <c:xMode val="edge"/>
          <c:yMode val="edge"/>
          <c:x val="0.54880336871921098"/>
          <c:y val="0.36307059542867104"/>
          <c:w val="0.21556563807450521"/>
          <c:h val="8.3781817704236733E-2"/>
        </c:manualLayout>
      </c:layout>
      <c:overlay val="0"/>
    </c:legend>
    <c:plotVisOnly val="1"/>
    <c:dispBlanksAs val="gap"/>
    <c:showDLblsOverMax val="0"/>
  </c:chart>
  <c:printSettings>
    <c:headerFooter/>
    <c:pageMargins b="0.75000000000000178" l="0.70000000000000062" r="0.70000000000000062" t="0.75000000000000178"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quantitativi</a:t>
            </a:r>
            <a:r>
              <a:rPr lang="en-US" baseline="0"/>
              <a:t> (Kg) annui CER 13 03 07*</a:t>
            </a:r>
            <a:r>
              <a:rPr lang="en-US"/>
              <a:t> </a:t>
            </a:r>
          </a:p>
        </c:rich>
      </c:tx>
      <c:overlay val="0"/>
    </c:title>
    <c:autoTitleDeleted val="0"/>
    <c:plotArea>
      <c:layout/>
      <c:lineChart>
        <c:grouping val="standard"/>
        <c:varyColors val="0"/>
        <c:ser>
          <c:idx val="0"/>
          <c:order val="0"/>
          <c:tx>
            <c:v>CER 13 03 07*</c:v>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rifiuti'!$P$3:$AA$3</c:f>
              <c:strCache>
                <c:ptCount val="12"/>
                <c:pt idx="0">
                  <c:v>Anno 2013</c:v>
                </c:pt>
                <c:pt idx="1">
                  <c:v>Anno 2014</c:v>
                </c:pt>
                <c:pt idx="2">
                  <c:v>Anno 2015</c:v>
                </c:pt>
                <c:pt idx="3">
                  <c:v>Anno 2016</c:v>
                </c:pt>
                <c:pt idx="4">
                  <c:v>Anno 2017</c:v>
                </c:pt>
                <c:pt idx="5">
                  <c:v>Anno 2018</c:v>
                </c:pt>
                <c:pt idx="6">
                  <c:v>Anno 2019</c:v>
                </c:pt>
                <c:pt idx="7">
                  <c:v>Anno 2020</c:v>
                </c:pt>
                <c:pt idx="8">
                  <c:v>Anno 2021</c:v>
                </c:pt>
                <c:pt idx="9">
                  <c:v>Anno 2022</c:v>
                </c:pt>
                <c:pt idx="10">
                  <c:v>Anno 2023</c:v>
                </c:pt>
                <c:pt idx="11">
                  <c:v>Anno 2024</c:v>
                </c:pt>
              </c:strCache>
            </c:strRef>
          </c:cat>
          <c:val>
            <c:numRef>
              <c:f>'prod e dest rifiuti'!$P$17:$AA$17</c:f>
              <c:numCache>
                <c:formatCode>#,##0</c:formatCode>
                <c:ptCount val="12"/>
                <c:pt idx="0">
                  <c:v>0</c:v>
                </c:pt>
                <c:pt idx="1">
                  <c:v>0</c:v>
                </c:pt>
                <c:pt idx="2">
                  <c:v>0</c:v>
                </c:pt>
                <c:pt idx="3">
                  <c:v>1300</c:v>
                </c:pt>
                <c:pt idx="4">
                  <c:v>1210</c:v>
                </c:pt>
                <c:pt idx="5">
                  <c:v>500</c:v>
                </c:pt>
                <c:pt idx="6">
                  <c:v>180</c:v>
                </c:pt>
                <c:pt idx="7">
                  <c:v>650</c:v>
                </c:pt>
                <c:pt idx="8">
                  <c:v>200</c:v>
                </c:pt>
                <c:pt idx="9">
                  <c:v>0</c:v>
                </c:pt>
                <c:pt idx="10">
                  <c:v>700</c:v>
                </c:pt>
                <c:pt idx="11">
                  <c:v>0</c:v>
                </c:pt>
              </c:numCache>
            </c:numRef>
          </c:val>
          <c:smooth val="0"/>
          <c:extLst>
            <c:ext xmlns:c16="http://schemas.microsoft.com/office/drawing/2014/chart" uri="{C3380CC4-5D6E-409C-BE32-E72D297353CC}">
              <c16:uniqueId val="{00000000-6EB4-4D38-ABD8-985BDE017490}"/>
            </c:ext>
          </c:extLst>
        </c:ser>
        <c:dLbls>
          <c:showLegendKey val="0"/>
          <c:showVal val="0"/>
          <c:showCatName val="0"/>
          <c:showSerName val="0"/>
          <c:showPercent val="0"/>
          <c:showBubbleSize val="0"/>
        </c:dLbls>
        <c:marker val="1"/>
        <c:smooth val="0"/>
        <c:axId val="346385792"/>
        <c:axId val="346399872"/>
      </c:lineChart>
      <c:catAx>
        <c:axId val="346385792"/>
        <c:scaling>
          <c:orientation val="minMax"/>
        </c:scaling>
        <c:delete val="0"/>
        <c:axPos val="b"/>
        <c:numFmt formatCode="General" sourceLinked="0"/>
        <c:majorTickMark val="none"/>
        <c:minorTickMark val="none"/>
        <c:tickLblPos val="nextTo"/>
        <c:crossAx val="346399872"/>
        <c:crosses val="autoZero"/>
        <c:auto val="1"/>
        <c:lblAlgn val="ctr"/>
        <c:lblOffset val="100"/>
        <c:noMultiLvlLbl val="0"/>
      </c:catAx>
      <c:valAx>
        <c:axId val="346399872"/>
        <c:scaling>
          <c:orientation val="minMax"/>
        </c:scaling>
        <c:delete val="0"/>
        <c:axPos val="l"/>
        <c:majorGridlines/>
        <c:numFmt formatCode="#,##0" sourceLinked="1"/>
        <c:majorTickMark val="none"/>
        <c:minorTickMark val="none"/>
        <c:tickLblPos val="nextTo"/>
        <c:spPr>
          <a:ln w="9525">
            <a:noFill/>
          </a:ln>
        </c:spPr>
        <c:crossAx val="346385792"/>
        <c:crosses val="autoZero"/>
        <c:crossBetween val="between"/>
      </c:valAx>
    </c:plotArea>
    <c:legend>
      <c:legendPos val="b"/>
      <c:overlay val="0"/>
    </c:legend>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quantitativi (Kg)</a:t>
            </a:r>
            <a:r>
              <a:rPr lang="it-IT" baseline="0"/>
              <a:t> annui </a:t>
            </a:r>
            <a:r>
              <a:rPr lang="it-IT"/>
              <a:t>CER 15 01 11*</a:t>
            </a:r>
          </a:p>
        </c:rich>
      </c:tx>
      <c:overlay val="0"/>
    </c:title>
    <c:autoTitleDeleted val="0"/>
    <c:plotArea>
      <c:layout>
        <c:manualLayout>
          <c:layoutTarget val="inner"/>
          <c:xMode val="edge"/>
          <c:yMode val="edge"/>
          <c:x val="8.4850612423447228E-2"/>
          <c:y val="0.19480351414406533"/>
          <c:w val="0.80730205599300087"/>
          <c:h val="0.56136628754738949"/>
        </c:manualLayout>
      </c:layout>
      <c:lineChart>
        <c:grouping val="standard"/>
        <c:varyColors val="0"/>
        <c:ser>
          <c:idx val="0"/>
          <c:order val="0"/>
          <c:tx>
            <c:v>CER 15 01 11*</c:v>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rifiuti'!$P$3:$AA$3</c:f>
              <c:strCache>
                <c:ptCount val="12"/>
                <c:pt idx="0">
                  <c:v>Anno 2013</c:v>
                </c:pt>
                <c:pt idx="1">
                  <c:v>Anno 2014</c:v>
                </c:pt>
                <c:pt idx="2">
                  <c:v>Anno 2015</c:v>
                </c:pt>
                <c:pt idx="3">
                  <c:v>Anno 2016</c:v>
                </c:pt>
                <c:pt idx="4">
                  <c:v>Anno 2017</c:v>
                </c:pt>
                <c:pt idx="5">
                  <c:v>Anno 2018</c:v>
                </c:pt>
                <c:pt idx="6">
                  <c:v>Anno 2019</c:v>
                </c:pt>
                <c:pt idx="7">
                  <c:v>Anno 2020</c:v>
                </c:pt>
                <c:pt idx="8">
                  <c:v>Anno 2021</c:v>
                </c:pt>
                <c:pt idx="9">
                  <c:v>Anno 2022</c:v>
                </c:pt>
                <c:pt idx="10">
                  <c:v>Anno 2023</c:v>
                </c:pt>
                <c:pt idx="11">
                  <c:v>Anno 2024</c:v>
                </c:pt>
              </c:strCache>
            </c:strRef>
          </c:cat>
          <c:val>
            <c:numRef>
              <c:f>'prod e dest rifiuti'!$P$33:$AA$33</c:f>
              <c:numCache>
                <c:formatCode>#,##0</c:formatCode>
                <c:ptCount val="12"/>
                <c:pt idx="0">
                  <c:v>1</c:v>
                </c:pt>
                <c:pt idx="1">
                  <c:v>10</c:v>
                </c:pt>
                <c:pt idx="2">
                  <c:v>15</c:v>
                </c:pt>
                <c:pt idx="3">
                  <c:v>6</c:v>
                </c:pt>
                <c:pt idx="4">
                  <c:v>10</c:v>
                </c:pt>
                <c:pt idx="5">
                  <c:v>2</c:v>
                </c:pt>
                <c:pt idx="6">
                  <c:v>8</c:v>
                </c:pt>
                <c:pt idx="7">
                  <c:v>4</c:v>
                </c:pt>
                <c:pt idx="8">
                  <c:v>8</c:v>
                </c:pt>
                <c:pt idx="9">
                  <c:v>4</c:v>
                </c:pt>
                <c:pt idx="10">
                  <c:v>7</c:v>
                </c:pt>
                <c:pt idx="11">
                  <c:v>40</c:v>
                </c:pt>
              </c:numCache>
            </c:numRef>
          </c:val>
          <c:smooth val="0"/>
          <c:extLst>
            <c:ext xmlns:c16="http://schemas.microsoft.com/office/drawing/2014/chart" uri="{C3380CC4-5D6E-409C-BE32-E72D297353CC}">
              <c16:uniqueId val="{00000000-DE4D-49D8-96F1-5A26D659875D}"/>
            </c:ext>
          </c:extLst>
        </c:ser>
        <c:dLbls>
          <c:showLegendKey val="0"/>
          <c:showVal val="0"/>
          <c:showCatName val="0"/>
          <c:showSerName val="0"/>
          <c:showPercent val="0"/>
          <c:showBubbleSize val="0"/>
        </c:dLbls>
        <c:smooth val="0"/>
        <c:axId val="346433024"/>
        <c:axId val="346434560"/>
      </c:lineChart>
      <c:catAx>
        <c:axId val="346433024"/>
        <c:scaling>
          <c:orientation val="minMax"/>
        </c:scaling>
        <c:delete val="0"/>
        <c:axPos val="b"/>
        <c:numFmt formatCode="General" sourceLinked="0"/>
        <c:majorTickMark val="out"/>
        <c:minorTickMark val="none"/>
        <c:tickLblPos val="nextTo"/>
        <c:crossAx val="346434560"/>
        <c:crosses val="autoZero"/>
        <c:auto val="1"/>
        <c:lblAlgn val="ctr"/>
        <c:lblOffset val="100"/>
        <c:noMultiLvlLbl val="0"/>
      </c:catAx>
      <c:valAx>
        <c:axId val="346434560"/>
        <c:scaling>
          <c:orientation val="minMax"/>
        </c:scaling>
        <c:delete val="0"/>
        <c:axPos val="l"/>
        <c:majorGridlines/>
        <c:numFmt formatCode="#,##0" sourceLinked="1"/>
        <c:majorTickMark val="out"/>
        <c:minorTickMark val="none"/>
        <c:tickLblPos val="nextTo"/>
        <c:crossAx val="346433024"/>
        <c:crosses val="autoZero"/>
        <c:crossBetween val="between"/>
      </c:valAx>
    </c:plotArea>
    <c:legend>
      <c:legendPos val="r"/>
      <c:layout>
        <c:manualLayout>
          <c:xMode val="edge"/>
          <c:yMode val="edge"/>
          <c:x val="0.49493044619422588"/>
          <c:y val="0.90484288422280545"/>
          <c:w val="0.24395844269466377"/>
          <c:h val="8.3717191601050026E-2"/>
        </c:manualLayout>
      </c:layout>
      <c:overlay val="0"/>
    </c:legend>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quantitativi (Kg)</a:t>
            </a:r>
            <a:r>
              <a:rPr lang="it-IT" baseline="0"/>
              <a:t> annui </a:t>
            </a:r>
            <a:r>
              <a:rPr lang="it-IT"/>
              <a:t>CER 15 01 10*</a:t>
            </a:r>
          </a:p>
        </c:rich>
      </c:tx>
      <c:overlay val="0"/>
    </c:title>
    <c:autoTitleDeleted val="0"/>
    <c:plotArea>
      <c:layout>
        <c:manualLayout>
          <c:layoutTarget val="inner"/>
          <c:xMode val="edge"/>
          <c:yMode val="edge"/>
          <c:x val="8.4850612423447228E-2"/>
          <c:y val="0.19480351414406533"/>
          <c:w val="0.80730205599300087"/>
          <c:h val="0.56136628754738949"/>
        </c:manualLayout>
      </c:layout>
      <c:lineChart>
        <c:grouping val="standard"/>
        <c:varyColors val="0"/>
        <c:ser>
          <c:idx val="0"/>
          <c:order val="0"/>
          <c:tx>
            <c:v>CER 15 01 10*</c:v>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rifiuti'!$P$3:$AA$3</c:f>
              <c:strCache>
                <c:ptCount val="12"/>
                <c:pt idx="0">
                  <c:v>Anno 2013</c:v>
                </c:pt>
                <c:pt idx="1">
                  <c:v>Anno 2014</c:v>
                </c:pt>
                <c:pt idx="2">
                  <c:v>Anno 2015</c:v>
                </c:pt>
                <c:pt idx="3">
                  <c:v>Anno 2016</c:v>
                </c:pt>
                <c:pt idx="4">
                  <c:v>Anno 2017</c:v>
                </c:pt>
                <c:pt idx="5">
                  <c:v>Anno 2018</c:v>
                </c:pt>
                <c:pt idx="6">
                  <c:v>Anno 2019</c:v>
                </c:pt>
                <c:pt idx="7">
                  <c:v>Anno 2020</c:v>
                </c:pt>
                <c:pt idx="8">
                  <c:v>Anno 2021</c:v>
                </c:pt>
                <c:pt idx="9">
                  <c:v>Anno 2022</c:v>
                </c:pt>
                <c:pt idx="10">
                  <c:v>Anno 2023</c:v>
                </c:pt>
                <c:pt idx="11">
                  <c:v>Anno 2024</c:v>
                </c:pt>
              </c:strCache>
            </c:strRef>
          </c:cat>
          <c:val>
            <c:numRef>
              <c:f>'prod e dest rifiuti'!$P$31:$AA$31</c:f>
              <c:numCache>
                <c:formatCode>#,##0</c:formatCode>
                <c:ptCount val="12"/>
                <c:pt idx="0">
                  <c:v>3</c:v>
                </c:pt>
                <c:pt idx="1">
                  <c:v>363</c:v>
                </c:pt>
                <c:pt idx="2">
                  <c:v>132</c:v>
                </c:pt>
                <c:pt idx="3">
                  <c:v>54</c:v>
                </c:pt>
                <c:pt idx="4">
                  <c:v>89</c:v>
                </c:pt>
                <c:pt idx="5">
                  <c:v>103</c:v>
                </c:pt>
                <c:pt idx="6">
                  <c:v>145</c:v>
                </c:pt>
                <c:pt idx="7">
                  <c:v>91</c:v>
                </c:pt>
                <c:pt idx="8">
                  <c:v>134</c:v>
                </c:pt>
                <c:pt idx="9">
                  <c:v>50</c:v>
                </c:pt>
                <c:pt idx="10">
                  <c:v>80</c:v>
                </c:pt>
                <c:pt idx="11">
                  <c:v>60</c:v>
                </c:pt>
              </c:numCache>
            </c:numRef>
          </c:val>
          <c:smooth val="0"/>
          <c:extLst>
            <c:ext xmlns:c16="http://schemas.microsoft.com/office/drawing/2014/chart" uri="{C3380CC4-5D6E-409C-BE32-E72D297353CC}">
              <c16:uniqueId val="{00000000-4969-4C2D-ABED-7EB8CC048B1A}"/>
            </c:ext>
          </c:extLst>
        </c:ser>
        <c:dLbls>
          <c:showLegendKey val="0"/>
          <c:showVal val="0"/>
          <c:showCatName val="0"/>
          <c:showSerName val="0"/>
          <c:showPercent val="0"/>
          <c:showBubbleSize val="0"/>
        </c:dLbls>
        <c:smooth val="0"/>
        <c:axId val="346433024"/>
        <c:axId val="346434560"/>
      </c:lineChart>
      <c:catAx>
        <c:axId val="346433024"/>
        <c:scaling>
          <c:orientation val="minMax"/>
        </c:scaling>
        <c:delete val="0"/>
        <c:axPos val="b"/>
        <c:numFmt formatCode="General" sourceLinked="0"/>
        <c:majorTickMark val="out"/>
        <c:minorTickMark val="none"/>
        <c:tickLblPos val="nextTo"/>
        <c:crossAx val="346434560"/>
        <c:crosses val="autoZero"/>
        <c:auto val="1"/>
        <c:lblAlgn val="ctr"/>
        <c:lblOffset val="100"/>
        <c:noMultiLvlLbl val="0"/>
      </c:catAx>
      <c:valAx>
        <c:axId val="346434560"/>
        <c:scaling>
          <c:orientation val="minMax"/>
        </c:scaling>
        <c:delete val="0"/>
        <c:axPos val="l"/>
        <c:majorGridlines/>
        <c:numFmt formatCode="#,##0" sourceLinked="1"/>
        <c:majorTickMark val="out"/>
        <c:minorTickMark val="none"/>
        <c:tickLblPos val="nextTo"/>
        <c:crossAx val="346433024"/>
        <c:crosses val="autoZero"/>
        <c:crossBetween val="between"/>
      </c:valAx>
    </c:plotArea>
    <c:legend>
      <c:legendPos val="r"/>
      <c:layout>
        <c:manualLayout>
          <c:xMode val="edge"/>
          <c:yMode val="edge"/>
          <c:x val="0.49493044619422588"/>
          <c:y val="0.90484288422280545"/>
          <c:w val="0.24395844269466377"/>
          <c:h val="8.3717191601050026E-2"/>
        </c:manualLayout>
      </c:layout>
      <c:overlay val="0"/>
    </c:legend>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quantitativi (Kg)</a:t>
            </a:r>
            <a:r>
              <a:rPr lang="it-IT" baseline="0"/>
              <a:t> annui </a:t>
            </a:r>
            <a:r>
              <a:rPr lang="it-IT"/>
              <a:t>CER 07 01 01*</a:t>
            </a:r>
          </a:p>
        </c:rich>
      </c:tx>
      <c:overlay val="0"/>
    </c:title>
    <c:autoTitleDeleted val="0"/>
    <c:plotArea>
      <c:layout>
        <c:manualLayout>
          <c:layoutTarget val="inner"/>
          <c:xMode val="edge"/>
          <c:yMode val="edge"/>
          <c:x val="8.4850612423447228E-2"/>
          <c:y val="0.19480351414406533"/>
          <c:w val="0.80730205599300087"/>
          <c:h val="0.56136628754738949"/>
        </c:manualLayout>
      </c:layout>
      <c:lineChart>
        <c:grouping val="standard"/>
        <c:varyColors val="0"/>
        <c:ser>
          <c:idx val="0"/>
          <c:order val="0"/>
          <c:tx>
            <c:v>CER 07 01 01*</c:v>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 e dest rifiuti'!$P$3:$AA$3</c:f>
              <c:strCache>
                <c:ptCount val="12"/>
                <c:pt idx="0">
                  <c:v>Anno 2013</c:v>
                </c:pt>
                <c:pt idx="1">
                  <c:v>Anno 2014</c:v>
                </c:pt>
                <c:pt idx="2">
                  <c:v>Anno 2015</c:v>
                </c:pt>
                <c:pt idx="3">
                  <c:v>Anno 2016</c:v>
                </c:pt>
                <c:pt idx="4">
                  <c:v>Anno 2017</c:v>
                </c:pt>
                <c:pt idx="5">
                  <c:v>Anno 2018</c:v>
                </c:pt>
                <c:pt idx="6">
                  <c:v>Anno 2019</c:v>
                </c:pt>
                <c:pt idx="7">
                  <c:v>Anno 2020</c:v>
                </c:pt>
                <c:pt idx="8">
                  <c:v>Anno 2021</c:v>
                </c:pt>
                <c:pt idx="9">
                  <c:v>Anno 2022</c:v>
                </c:pt>
                <c:pt idx="10">
                  <c:v>Anno 2023</c:v>
                </c:pt>
                <c:pt idx="11">
                  <c:v>Anno 2024</c:v>
                </c:pt>
              </c:strCache>
            </c:strRef>
          </c:cat>
          <c:val>
            <c:numRef>
              <c:f>'prod e dest rifiuti'!$P$8:$AA$8</c:f>
              <c:numCache>
                <c:formatCode>#,##0</c:formatCode>
                <c:ptCount val="12"/>
                <c:pt idx="0">
                  <c:v>0</c:v>
                </c:pt>
                <c:pt idx="1">
                  <c:v>96</c:v>
                </c:pt>
                <c:pt idx="2">
                  <c:v>0</c:v>
                </c:pt>
                <c:pt idx="3">
                  <c:v>56</c:v>
                </c:pt>
                <c:pt idx="4">
                  <c:v>0</c:v>
                </c:pt>
                <c:pt idx="5">
                  <c:v>0</c:v>
                </c:pt>
                <c:pt idx="6">
                  <c:v>0</c:v>
                </c:pt>
                <c:pt idx="7">
                  <c:v>10</c:v>
                </c:pt>
                <c:pt idx="8">
                  <c:v>5</c:v>
                </c:pt>
                <c:pt idx="9">
                  <c:v>0</c:v>
                </c:pt>
                <c:pt idx="10">
                  <c:v>15</c:v>
                </c:pt>
                <c:pt idx="11">
                  <c:v>21</c:v>
                </c:pt>
              </c:numCache>
            </c:numRef>
          </c:val>
          <c:smooth val="0"/>
          <c:extLst>
            <c:ext xmlns:c16="http://schemas.microsoft.com/office/drawing/2014/chart" uri="{C3380CC4-5D6E-409C-BE32-E72D297353CC}">
              <c16:uniqueId val="{00000000-E1F0-4330-AFDC-08417E48A508}"/>
            </c:ext>
          </c:extLst>
        </c:ser>
        <c:dLbls>
          <c:showLegendKey val="0"/>
          <c:showVal val="0"/>
          <c:showCatName val="0"/>
          <c:showSerName val="0"/>
          <c:showPercent val="0"/>
          <c:showBubbleSize val="0"/>
        </c:dLbls>
        <c:smooth val="0"/>
        <c:axId val="346433024"/>
        <c:axId val="346434560"/>
      </c:lineChart>
      <c:catAx>
        <c:axId val="346433024"/>
        <c:scaling>
          <c:orientation val="minMax"/>
        </c:scaling>
        <c:delete val="0"/>
        <c:axPos val="b"/>
        <c:numFmt formatCode="General" sourceLinked="0"/>
        <c:majorTickMark val="out"/>
        <c:minorTickMark val="none"/>
        <c:tickLblPos val="nextTo"/>
        <c:crossAx val="346434560"/>
        <c:crosses val="autoZero"/>
        <c:auto val="1"/>
        <c:lblAlgn val="ctr"/>
        <c:lblOffset val="100"/>
        <c:noMultiLvlLbl val="0"/>
      </c:catAx>
      <c:valAx>
        <c:axId val="346434560"/>
        <c:scaling>
          <c:orientation val="minMax"/>
        </c:scaling>
        <c:delete val="0"/>
        <c:axPos val="l"/>
        <c:majorGridlines/>
        <c:numFmt formatCode="#,##0" sourceLinked="1"/>
        <c:majorTickMark val="out"/>
        <c:minorTickMark val="none"/>
        <c:tickLblPos val="nextTo"/>
        <c:crossAx val="346433024"/>
        <c:crosses val="autoZero"/>
        <c:crossBetween val="between"/>
      </c:valAx>
    </c:plotArea>
    <c:legend>
      <c:legendPos val="r"/>
      <c:layout>
        <c:manualLayout>
          <c:xMode val="edge"/>
          <c:yMode val="edge"/>
          <c:x val="0.49493044619422588"/>
          <c:y val="0.90484288422280545"/>
          <c:w val="0.24395844269466377"/>
          <c:h val="8.3717191601050026E-2"/>
        </c:manualLayout>
      </c:layout>
      <c:overlay val="0"/>
    </c:legend>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it-IT"/>
              <a:t>Valore concentrazione  rilevato (mg/Nm3)                  su camino n° 1 G506 prepulitura</a:t>
            </a:r>
          </a:p>
        </c:rich>
      </c:tx>
      <c:layout>
        <c:manualLayout>
          <c:xMode val="edge"/>
          <c:yMode val="edge"/>
          <c:x val="9.4373911225698479E-2"/>
          <c:y val="2.7950369840133618E-2"/>
        </c:manualLayout>
      </c:layout>
      <c:overlay val="0"/>
      <c:spPr>
        <a:noFill/>
        <a:ln w="25400">
          <a:noFill/>
        </a:ln>
      </c:spPr>
    </c:title>
    <c:autoTitleDeleted val="0"/>
    <c:plotArea>
      <c:layout>
        <c:manualLayout>
          <c:layoutTarget val="inner"/>
          <c:xMode val="edge"/>
          <c:yMode val="edge"/>
          <c:x val="7.9646086530427013E-2"/>
          <c:y val="0.22727339983843836"/>
          <c:w val="0.55929251874699148"/>
          <c:h val="0.59091083957989965"/>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102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'!$V$22,'Emissioni in atm '!$X$22,'Emissioni in atm '!$Z$22,'Emissioni in atm '!$AB$22,'Emissioni in atm '!$AD$22,'Emissioni in atm '!$AF$22,'Emissioni in atm '!$AH$22)</c:f>
              <c:numCache>
                <c:formatCode>General</c:formatCode>
                <c:ptCount val="7"/>
                <c:pt idx="0">
                  <c:v>0.6</c:v>
                </c:pt>
                <c:pt idx="1">
                  <c:v>0.9</c:v>
                </c:pt>
                <c:pt idx="2">
                  <c:v>1.8</c:v>
                </c:pt>
                <c:pt idx="3">
                  <c:v>0.2</c:v>
                </c:pt>
                <c:pt idx="4" formatCode="0.0">
                  <c:v>1.5</c:v>
                </c:pt>
                <c:pt idx="5">
                  <c:v>0.7</c:v>
                </c:pt>
                <c:pt idx="6">
                  <c:v>1.9</c:v>
                </c:pt>
              </c:numCache>
            </c:numRef>
          </c:val>
          <c:smooth val="0"/>
          <c:extLst>
            <c:ext xmlns:c16="http://schemas.microsoft.com/office/drawing/2014/chart" uri="{C3380CC4-5D6E-409C-BE32-E72D297353CC}">
              <c16:uniqueId val="{00000000-586F-4664-BE24-2273E4AA5318}"/>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102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'!$W$22,'Emissioni in atm '!$Y$22,'Emissioni in atm '!$AA$22,'Emissioni in atm '!$AC$22,'Emissioni in atm '!$AE$22,'Emissioni in atm '!$AG$22,'Emissioni in atm '!$AI$22)</c:f>
              <c:numCache>
                <c:formatCode>General</c:formatCode>
                <c:ptCount val="7"/>
                <c:pt idx="0">
                  <c:v>9.1</c:v>
                </c:pt>
                <c:pt idx="1">
                  <c:v>12.1</c:v>
                </c:pt>
                <c:pt idx="2">
                  <c:v>21.4</c:v>
                </c:pt>
                <c:pt idx="3">
                  <c:v>4</c:v>
                </c:pt>
                <c:pt idx="4">
                  <c:v>16</c:v>
                </c:pt>
                <c:pt idx="5">
                  <c:v>15</c:v>
                </c:pt>
                <c:pt idx="6">
                  <c:v>36</c:v>
                </c:pt>
              </c:numCache>
            </c:numRef>
          </c:val>
          <c:smooth val="0"/>
          <c:extLst>
            <c:ext xmlns:c16="http://schemas.microsoft.com/office/drawing/2014/chart" uri="{C3380CC4-5D6E-409C-BE32-E72D297353CC}">
              <c16:uniqueId val="{00000001-586F-4664-BE24-2273E4AA5318}"/>
            </c:ext>
          </c:extLst>
        </c:ser>
        <c:dLbls>
          <c:showLegendKey val="0"/>
          <c:showVal val="1"/>
          <c:showCatName val="0"/>
          <c:showSerName val="0"/>
          <c:showPercent val="0"/>
          <c:showBubbleSize val="0"/>
        </c:dLbls>
        <c:smooth val="0"/>
        <c:axId val="348324224"/>
        <c:axId val="348325760"/>
      </c:lineChart>
      <c:catAx>
        <c:axId val="34832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it-IT"/>
          </a:p>
        </c:txPr>
        <c:crossAx val="348325760"/>
        <c:crosses val="autoZero"/>
        <c:auto val="1"/>
        <c:lblAlgn val="ctr"/>
        <c:lblOffset val="100"/>
        <c:tickLblSkip val="1"/>
        <c:tickMarkSkip val="1"/>
        <c:noMultiLvlLbl val="0"/>
      </c:catAx>
      <c:valAx>
        <c:axId val="34832576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it-IT"/>
          </a:p>
        </c:txPr>
        <c:crossAx val="348324224"/>
        <c:crosses val="autoZero"/>
        <c:crossBetween val="between"/>
      </c:valAx>
      <c:spPr>
        <a:solidFill>
          <a:srgbClr val="C0C0C0"/>
        </a:solidFill>
        <a:ln w="12700">
          <a:solidFill>
            <a:srgbClr val="808080"/>
          </a:solidFill>
          <a:prstDash val="solid"/>
        </a:ln>
      </c:spPr>
    </c:plotArea>
    <c:legend>
      <c:legendPos val="r"/>
      <c:layout>
        <c:manualLayout>
          <c:xMode val="edge"/>
          <c:yMode val="edge"/>
          <c:x val="0.66902710612506922"/>
          <c:y val="0.4515164240833533"/>
          <c:w val="0.3115046105962353"/>
          <c:h val="0.21818245446594348"/>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it-IT"/>
              <a:t>Valore concentrazione  rilevato (mg/Nm3) su camino n° 2 S504 lav.scarti pulitura</a:t>
            </a:r>
          </a:p>
        </c:rich>
      </c:tx>
      <c:layout>
        <c:manualLayout>
          <c:xMode val="edge"/>
          <c:yMode val="edge"/>
          <c:x val="0.10200379481872049"/>
          <c:y val="2.9220779220779251E-2"/>
        </c:manualLayout>
      </c:layout>
      <c:overlay val="0"/>
      <c:spPr>
        <a:noFill/>
        <a:ln w="25400">
          <a:noFill/>
        </a:ln>
      </c:spPr>
    </c:title>
    <c:autoTitleDeleted val="0"/>
    <c:plotArea>
      <c:layout>
        <c:manualLayout>
          <c:layoutTarget val="inner"/>
          <c:xMode val="edge"/>
          <c:yMode val="edge"/>
          <c:x val="7.6376554174067496E-2"/>
          <c:y val="0.25324675324675322"/>
          <c:w val="0.56483126110124338"/>
          <c:h val="0.56493506493506496"/>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95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'!$V$23,'Emissioni in atm '!$X$23,'Emissioni in atm '!$Z$23,'Emissioni in atm '!$AB$23,'Emissioni in atm '!$AD$23,'Emissioni in atm '!$AF$23,'Emissioni in atm '!$AH$23)</c:f>
              <c:numCache>
                <c:formatCode>General</c:formatCode>
                <c:ptCount val="7"/>
                <c:pt idx="0">
                  <c:v>0.3</c:v>
                </c:pt>
                <c:pt idx="1">
                  <c:v>6.8</c:v>
                </c:pt>
                <c:pt idx="2">
                  <c:v>2.2000000000000002</c:v>
                </c:pt>
                <c:pt idx="3">
                  <c:v>0.8</c:v>
                </c:pt>
                <c:pt idx="4" formatCode="0.0">
                  <c:v>2.1</c:v>
                </c:pt>
                <c:pt idx="5">
                  <c:v>1.1000000000000001</c:v>
                </c:pt>
                <c:pt idx="6">
                  <c:v>2.1</c:v>
                </c:pt>
              </c:numCache>
            </c:numRef>
          </c:val>
          <c:smooth val="0"/>
          <c:extLst>
            <c:ext xmlns:c16="http://schemas.microsoft.com/office/drawing/2014/chart" uri="{C3380CC4-5D6E-409C-BE32-E72D297353CC}">
              <c16:uniqueId val="{00000000-4E80-42C6-BF5E-11796E049743}"/>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95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'!$W$23,'Emissioni in atm '!$Y$23,'Emissioni in atm '!$AA$23,'Emissioni in atm '!$AC$23,'Emissioni in atm '!$AE$23,'Emissioni in atm '!$AG$23,'Emissioni in atm '!$AI$23)</c:f>
              <c:numCache>
                <c:formatCode>General</c:formatCode>
                <c:ptCount val="7"/>
                <c:pt idx="0">
                  <c:v>0.7</c:v>
                </c:pt>
                <c:pt idx="1">
                  <c:v>18.7</c:v>
                </c:pt>
                <c:pt idx="2">
                  <c:v>3.8</c:v>
                </c:pt>
                <c:pt idx="3">
                  <c:v>2.1</c:v>
                </c:pt>
                <c:pt idx="4">
                  <c:v>4</c:v>
                </c:pt>
                <c:pt idx="5">
                  <c:v>2</c:v>
                </c:pt>
                <c:pt idx="6">
                  <c:v>3</c:v>
                </c:pt>
              </c:numCache>
            </c:numRef>
          </c:val>
          <c:smooth val="0"/>
          <c:extLst>
            <c:ext xmlns:c16="http://schemas.microsoft.com/office/drawing/2014/chart" uri="{C3380CC4-5D6E-409C-BE32-E72D297353CC}">
              <c16:uniqueId val="{00000001-4E80-42C6-BF5E-11796E049743}"/>
            </c:ext>
          </c:extLst>
        </c:ser>
        <c:dLbls>
          <c:showLegendKey val="0"/>
          <c:showVal val="1"/>
          <c:showCatName val="0"/>
          <c:showSerName val="0"/>
          <c:showPercent val="0"/>
          <c:showBubbleSize val="0"/>
        </c:dLbls>
        <c:smooth val="0"/>
        <c:axId val="348385280"/>
        <c:axId val="348386816"/>
      </c:lineChart>
      <c:catAx>
        <c:axId val="348385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it-IT"/>
          </a:p>
        </c:txPr>
        <c:crossAx val="348386816"/>
        <c:crosses val="autoZero"/>
        <c:auto val="1"/>
        <c:lblAlgn val="ctr"/>
        <c:lblOffset val="100"/>
        <c:tickLblSkip val="1"/>
        <c:tickMarkSkip val="1"/>
        <c:noMultiLvlLbl val="0"/>
      </c:catAx>
      <c:valAx>
        <c:axId val="34838681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it-IT"/>
          </a:p>
        </c:txPr>
        <c:crossAx val="348385280"/>
        <c:crosses val="autoZero"/>
        <c:crossBetween val="between"/>
      </c:valAx>
      <c:spPr>
        <a:solidFill>
          <a:srgbClr val="C0C0C0"/>
        </a:solidFill>
        <a:ln w="12700">
          <a:solidFill>
            <a:srgbClr val="808080"/>
          </a:solidFill>
          <a:prstDash val="solid"/>
        </a:ln>
      </c:spPr>
    </c:plotArea>
    <c:legend>
      <c:legendPos val="r"/>
      <c:layout>
        <c:manualLayout>
          <c:xMode val="edge"/>
          <c:yMode val="edge"/>
          <c:x val="0.65008880994671403"/>
          <c:y val="0.41558441558446979"/>
          <c:w val="0.32504440497338088"/>
          <c:h val="0.24675324675324894"/>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it-IT"/>
              <a:t>Valore concentrazione  rilevato (mg/Nm3) su camino n° 3 P410 pulitura</a:t>
            </a:r>
          </a:p>
        </c:rich>
      </c:tx>
      <c:layout>
        <c:manualLayout>
          <c:xMode val="edge"/>
          <c:yMode val="edge"/>
          <c:x val="8.1818097205934359E-2"/>
          <c:y val="2.8124999999999987E-2"/>
        </c:manualLayout>
      </c:layout>
      <c:overlay val="0"/>
      <c:spPr>
        <a:noFill/>
        <a:ln w="25400">
          <a:noFill/>
        </a:ln>
      </c:spPr>
    </c:title>
    <c:autoTitleDeleted val="0"/>
    <c:plotArea>
      <c:layout>
        <c:manualLayout>
          <c:layoutTarget val="inner"/>
          <c:xMode val="edge"/>
          <c:yMode val="edge"/>
          <c:x val="7.6241266763053248E-2"/>
          <c:y val="0.33125000000000032"/>
          <c:w val="0.52659665647971265"/>
          <c:h val="0.49062500000000031"/>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10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'!$V$24,'Emissioni in atm '!$X$24,'Emissioni in atm '!$Z$24,'Emissioni in atm '!$AB$24,'Emissioni in atm '!$AD$24,'Emissioni in atm '!$AF$24,'Emissioni in atm '!$AH$24)</c:f>
              <c:numCache>
                <c:formatCode>General</c:formatCode>
                <c:ptCount val="7"/>
                <c:pt idx="0">
                  <c:v>0.2</c:v>
                </c:pt>
                <c:pt idx="1">
                  <c:v>0.2</c:v>
                </c:pt>
                <c:pt idx="2">
                  <c:v>2.8</c:v>
                </c:pt>
                <c:pt idx="3">
                  <c:v>1.7</c:v>
                </c:pt>
                <c:pt idx="4" formatCode="0.0">
                  <c:v>1.4</c:v>
                </c:pt>
                <c:pt idx="5">
                  <c:v>0.9</c:v>
                </c:pt>
                <c:pt idx="6">
                  <c:v>1.9</c:v>
                </c:pt>
              </c:numCache>
            </c:numRef>
          </c:val>
          <c:smooth val="0"/>
          <c:extLst>
            <c:ext xmlns:c16="http://schemas.microsoft.com/office/drawing/2014/chart" uri="{C3380CC4-5D6E-409C-BE32-E72D297353CC}">
              <c16:uniqueId val="{00000000-E387-44ED-A4F3-5FD13B2D09C0}"/>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10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'!$W$24,'Emissioni in atm '!$Y$24,'Emissioni in atm '!$AA$24,'Emissioni in atm '!$AC$24,'Emissioni in atm '!$AE$24,'Emissioni in atm '!$AG$24,'Emissioni in atm '!$AI$24)</c:f>
              <c:numCache>
                <c:formatCode>General</c:formatCode>
                <c:ptCount val="7"/>
                <c:pt idx="0">
                  <c:v>4</c:v>
                </c:pt>
                <c:pt idx="1">
                  <c:v>4</c:v>
                </c:pt>
                <c:pt idx="2" formatCode="0.0">
                  <c:v>46</c:v>
                </c:pt>
                <c:pt idx="3">
                  <c:v>32</c:v>
                </c:pt>
                <c:pt idx="4">
                  <c:v>28</c:v>
                </c:pt>
                <c:pt idx="5">
                  <c:v>17</c:v>
                </c:pt>
                <c:pt idx="6">
                  <c:v>26</c:v>
                </c:pt>
              </c:numCache>
            </c:numRef>
          </c:val>
          <c:smooth val="0"/>
          <c:extLst>
            <c:ext xmlns:c16="http://schemas.microsoft.com/office/drawing/2014/chart" uri="{C3380CC4-5D6E-409C-BE32-E72D297353CC}">
              <c16:uniqueId val="{00000001-E387-44ED-A4F3-5FD13B2D09C0}"/>
            </c:ext>
          </c:extLst>
        </c:ser>
        <c:dLbls>
          <c:showLegendKey val="0"/>
          <c:showVal val="1"/>
          <c:showCatName val="0"/>
          <c:showSerName val="0"/>
          <c:showPercent val="0"/>
          <c:showBubbleSize val="0"/>
        </c:dLbls>
        <c:smooth val="0"/>
        <c:axId val="348294528"/>
        <c:axId val="348304512"/>
      </c:lineChart>
      <c:catAx>
        <c:axId val="348294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it-IT"/>
          </a:p>
        </c:txPr>
        <c:crossAx val="348304512"/>
        <c:crosses val="autoZero"/>
        <c:auto val="1"/>
        <c:lblAlgn val="ctr"/>
        <c:lblOffset val="100"/>
        <c:tickLblSkip val="1"/>
        <c:tickMarkSkip val="1"/>
        <c:noMultiLvlLbl val="0"/>
      </c:catAx>
      <c:valAx>
        <c:axId val="34830451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it-IT"/>
          </a:p>
        </c:txPr>
        <c:crossAx val="348294528"/>
        <c:crosses val="autoZero"/>
        <c:crossBetween val="between"/>
      </c:valAx>
      <c:spPr>
        <a:solidFill>
          <a:srgbClr val="C0C0C0"/>
        </a:solidFill>
        <a:ln w="12700">
          <a:solidFill>
            <a:srgbClr val="808080"/>
          </a:solidFill>
          <a:prstDash val="solid"/>
        </a:ln>
      </c:spPr>
    </c:plotArea>
    <c:legend>
      <c:legendPos val="r"/>
      <c:layout>
        <c:manualLayout>
          <c:xMode val="edge"/>
          <c:yMode val="edge"/>
          <c:x val="0.67198693248461294"/>
          <c:y val="0.50624999999999998"/>
          <c:w val="0.31205729602950188"/>
          <c:h val="0.22500000000000064"/>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it-IT"/>
              <a:t>Valore concentrazione  rilevato (mg/Nm3) su camino n° 4 P409 pulitura</a:t>
            </a:r>
          </a:p>
        </c:rich>
      </c:tx>
      <c:layout>
        <c:manualLayout>
          <c:xMode val="edge"/>
          <c:yMode val="edge"/>
          <c:x val="0.10181809720593435"/>
          <c:y val="2.8301886792452827E-2"/>
        </c:manualLayout>
      </c:layout>
      <c:overlay val="0"/>
      <c:spPr>
        <a:noFill/>
        <a:ln w="25400">
          <a:noFill/>
        </a:ln>
      </c:spPr>
    </c:title>
    <c:autoTitleDeleted val="0"/>
    <c:plotArea>
      <c:layout>
        <c:manualLayout>
          <c:layoutTarget val="inner"/>
          <c:xMode val="edge"/>
          <c:yMode val="edge"/>
          <c:x val="7.6241266763053248E-2"/>
          <c:y val="0.34591301196753382"/>
          <c:w val="0.48227033859419777"/>
          <c:h val="0.47484422551909738"/>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'!$V$25,'Emissioni in atm '!$X$25,'Emissioni in atm '!$Z$25,'Emissioni in atm '!$AB$25,'Emissioni in atm '!$AD$25,'Emissioni in atm '!$AF$25,'Emissioni in atm '!$AH$25)</c:f>
              <c:numCache>
                <c:formatCode>General</c:formatCode>
                <c:ptCount val="7"/>
                <c:pt idx="0">
                  <c:v>0.9</c:v>
                </c:pt>
                <c:pt idx="1">
                  <c:v>0.2</c:v>
                </c:pt>
                <c:pt idx="2">
                  <c:v>0.4</c:v>
                </c:pt>
                <c:pt idx="3">
                  <c:v>2</c:v>
                </c:pt>
                <c:pt idx="4" formatCode="0.0">
                  <c:v>2.8</c:v>
                </c:pt>
                <c:pt idx="5">
                  <c:v>0.5</c:v>
                </c:pt>
                <c:pt idx="6">
                  <c:v>0.9</c:v>
                </c:pt>
              </c:numCache>
            </c:numRef>
          </c:val>
          <c:smooth val="0"/>
          <c:extLst>
            <c:ext xmlns:c16="http://schemas.microsoft.com/office/drawing/2014/chart" uri="{C3380CC4-5D6E-409C-BE32-E72D297353CC}">
              <c16:uniqueId val="{00000000-934A-46DB-A91F-677DE8B1B991}"/>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'!$W$25,'Emissioni in atm '!$Y$25,'Emissioni in atm '!$AA$25,'Emissioni in atm '!$AC$25,'Emissioni in atm '!$AE$25,'Emissioni in atm '!$AG$25,'Emissioni in atm '!$AI$25)</c:f>
              <c:numCache>
                <c:formatCode>General</c:formatCode>
                <c:ptCount val="7"/>
                <c:pt idx="0">
                  <c:v>16.100000000000001</c:v>
                </c:pt>
                <c:pt idx="1">
                  <c:v>3.5</c:v>
                </c:pt>
                <c:pt idx="2">
                  <c:v>5.7</c:v>
                </c:pt>
                <c:pt idx="3">
                  <c:v>33.700000000000003</c:v>
                </c:pt>
                <c:pt idx="4">
                  <c:v>46</c:v>
                </c:pt>
                <c:pt idx="5">
                  <c:v>10</c:v>
                </c:pt>
                <c:pt idx="6">
                  <c:v>15</c:v>
                </c:pt>
              </c:numCache>
            </c:numRef>
          </c:val>
          <c:smooth val="0"/>
          <c:extLst>
            <c:ext xmlns:c16="http://schemas.microsoft.com/office/drawing/2014/chart" uri="{C3380CC4-5D6E-409C-BE32-E72D297353CC}">
              <c16:uniqueId val="{00000001-934A-46DB-A91F-677DE8B1B991}"/>
            </c:ext>
          </c:extLst>
        </c:ser>
        <c:dLbls>
          <c:showLegendKey val="0"/>
          <c:showVal val="1"/>
          <c:showCatName val="0"/>
          <c:showSerName val="0"/>
          <c:showPercent val="0"/>
          <c:showBubbleSize val="0"/>
        </c:dLbls>
        <c:smooth val="0"/>
        <c:axId val="348412928"/>
        <c:axId val="348447488"/>
      </c:lineChart>
      <c:catAx>
        <c:axId val="348412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8447488"/>
        <c:crosses val="autoZero"/>
        <c:auto val="1"/>
        <c:lblAlgn val="ctr"/>
        <c:lblOffset val="100"/>
        <c:tickLblSkip val="1"/>
        <c:tickMarkSkip val="1"/>
        <c:noMultiLvlLbl val="0"/>
      </c:catAx>
      <c:valAx>
        <c:axId val="34844748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8412928"/>
        <c:crosses val="autoZero"/>
        <c:crossBetween val="between"/>
      </c:valAx>
      <c:spPr>
        <a:solidFill>
          <a:srgbClr val="C0C0C0"/>
        </a:solidFill>
        <a:ln w="12700">
          <a:solidFill>
            <a:srgbClr val="808080"/>
          </a:solidFill>
          <a:prstDash val="solid"/>
        </a:ln>
      </c:spPr>
    </c:plotArea>
    <c:legend>
      <c:legendPos val="r"/>
      <c:layout>
        <c:manualLayout>
          <c:xMode val="edge"/>
          <c:yMode val="edge"/>
          <c:x val="0.66666778354835265"/>
          <c:y val="0.44025289291668734"/>
          <c:w val="0.31205729602950188"/>
          <c:h val="0.22641575463445521"/>
        </c:manualLayout>
      </c:layout>
      <c:overlay val="0"/>
      <c:spPr>
        <a:solidFill>
          <a:srgbClr val="FFFFFF"/>
        </a:solidFill>
        <a:ln w="3175">
          <a:solidFill>
            <a:srgbClr val="000000"/>
          </a:solidFill>
          <a:prstDash val="solid"/>
        </a:ln>
      </c:spPr>
      <c:txPr>
        <a:bodyPr/>
        <a:lstStyle/>
        <a:p>
          <a:pPr>
            <a:defRPr sz="74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it-IT"/>
              <a:t>Valore concentrazione  rilevato (mg/Nm3  su camino       n° 5  M514 trasp. pneum. PM1</a:t>
            </a:r>
          </a:p>
        </c:rich>
      </c:tx>
      <c:layout>
        <c:manualLayout>
          <c:xMode val="edge"/>
          <c:yMode val="edge"/>
          <c:x val="7.4144486692015232E-2"/>
          <c:y val="2.8037240025848852E-2"/>
        </c:manualLayout>
      </c:layout>
      <c:overlay val="0"/>
      <c:spPr>
        <a:noFill/>
        <a:ln w="25400">
          <a:noFill/>
        </a:ln>
      </c:spPr>
    </c:title>
    <c:autoTitleDeleted val="0"/>
    <c:plotArea>
      <c:layout>
        <c:manualLayout>
          <c:layoutTarget val="inner"/>
          <c:xMode val="edge"/>
          <c:yMode val="edge"/>
          <c:x val="8.3650267765900746E-2"/>
          <c:y val="0.21276595744682741"/>
          <c:w val="0.55703473762284783"/>
          <c:h val="0.60790273556231"/>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10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'!$V$26,'Emissioni in atm '!$X$26,'Emissioni in atm '!$Z$26,'Emissioni in atm '!$AB$26,'Emissioni in atm '!$AD$26,'Emissioni in atm '!$AF$26,'Emissioni in atm '!$AH$26)</c:f>
              <c:numCache>
                <c:formatCode>General</c:formatCode>
                <c:ptCount val="7"/>
                <c:pt idx="0">
                  <c:v>0.4</c:v>
                </c:pt>
                <c:pt idx="1">
                  <c:v>0.5</c:v>
                </c:pt>
                <c:pt idx="2">
                  <c:v>0.2</c:v>
                </c:pt>
                <c:pt idx="3">
                  <c:v>2.1</c:v>
                </c:pt>
                <c:pt idx="4" formatCode="0.0">
                  <c:v>1.3</c:v>
                </c:pt>
                <c:pt idx="5">
                  <c:v>0.7</c:v>
                </c:pt>
                <c:pt idx="6">
                  <c:v>1.5</c:v>
                </c:pt>
              </c:numCache>
            </c:numRef>
          </c:val>
          <c:smooth val="0"/>
          <c:extLst>
            <c:ext xmlns:c16="http://schemas.microsoft.com/office/drawing/2014/chart" uri="{C3380CC4-5D6E-409C-BE32-E72D297353CC}">
              <c16:uniqueId val="{00000000-F951-4E5E-9740-6CF0AE4AA460}"/>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10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'!$W$26,'Emissioni in atm '!$Y$26,'Emissioni in atm '!$AA$26,'Emissioni in atm '!$AC$26,'Emissioni in atm '!$AE$26,'Emissioni in atm '!$AG$26,'Emissioni in atm '!$AI$26)</c:f>
              <c:numCache>
                <c:formatCode>General</c:formatCode>
                <c:ptCount val="7"/>
                <c:pt idx="0">
                  <c:v>6.8</c:v>
                </c:pt>
                <c:pt idx="1">
                  <c:v>6.2</c:v>
                </c:pt>
                <c:pt idx="2">
                  <c:v>2.1</c:v>
                </c:pt>
                <c:pt idx="3">
                  <c:v>41.2</c:v>
                </c:pt>
                <c:pt idx="4">
                  <c:v>20</c:v>
                </c:pt>
                <c:pt idx="5">
                  <c:v>9</c:v>
                </c:pt>
                <c:pt idx="6">
                  <c:v>19</c:v>
                </c:pt>
              </c:numCache>
            </c:numRef>
          </c:val>
          <c:smooth val="0"/>
          <c:extLst>
            <c:ext xmlns:c16="http://schemas.microsoft.com/office/drawing/2014/chart" uri="{C3380CC4-5D6E-409C-BE32-E72D297353CC}">
              <c16:uniqueId val="{00000001-F951-4E5E-9740-6CF0AE4AA460}"/>
            </c:ext>
          </c:extLst>
        </c:ser>
        <c:dLbls>
          <c:showLegendKey val="0"/>
          <c:showVal val="1"/>
          <c:showCatName val="0"/>
          <c:showSerName val="0"/>
          <c:showPercent val="0"/>
          <c:showBubbleSize val="0"/>
        </c:dLbls>
        <c:smooth val="0"/>
        <c:axId val="348486272"/>
        <c:axId val="348492160"/>
      </c:lineChart>
      <c:catAx>
        <c:axId val="348486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it-IT"/>
          </a:p>
        </c:txPr>
        <c:crossAx val="348492160"/>
        <c:crosses val="autoZero"/>
        <c:auto val="1"/>
        <c:lblAlgn val="ctr"/>
        <c:lblOffset val="100"/>
        <c:tickLblSkip val="1"/>
        <c:tickMarkSkip val="1"/>
        <c:noMultiLvlLbl val="0"/>
      </c:catAx>
      <c:valAx>
        <c:axId val="34849216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it-IT"/>
          </a:p>
        </c:txPr>
        <c:crossAx val="348486272"/>
        <c:crosses val="autoZero"/>
        <c:crossBetween val="between"/>
      </c:valAx>
      <c:spPr>
        <a:solidFill>
          <a:srgbClr val="C0C0C0"/>
        </a:solidFill>
        <a:ln w="12700">
          <a:solidFill>
            <a:srgbClr val="808080"/>
          </a:solidFill>
          <a:prstDash val="solid"/>
        </a:ln>
      </c:spPr>
    </c:plotArea>
    <c:legend>
      <c:legendPos val="r"/>
      <c:layout>
        <c:manualLayout>
          <c:xMode val="edge"/>
          <c:yMode val="edge"/>
          <c:x val="0.6444872907996767"/>
          <c:y val="0.4407294832827065"/>
          <c:w val="0.33460115964592951"/>
          <c:h val="0.2188449848024635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it-IT"/>
              <a:t>Valore concentrazione  rilevato (mg/Nm3  su camino       n° 6  M513 trasp. pneum. PM2</a:t>
            </a:r>
          </a:p>
        </c:rich>
      </c:tx>
      <c:layout>
        <c:manualLayout>
          <c:xMode val="edge"/>
          <c:yMode val="edge"/>
          <c:x val="7.4285914260717414E-2"/>
          <c:y val="2.9032258064516252E-2"/>
        </c:manualLayout>
      </c:layout>
      <c:overlay val="0"/>
      <c:spPr>
        <a:noFill/>
        <a:ln w="25400">
          <a:noFill/>
        </a:ln>
      </c:spPr>
    </c:title>
    <c:autoTitleDeleted val="0"/>
    <c:plotArea>
      <c:layout>
        <c:manualLayout>
          <c:layoutTarget val="inner"/>
          <c:xMode val="edge"/>
          <c:yMode val="edge"/>
          <c:x val="8.1904914257653005E-2"/>
          <c:y val="0.23871005341175291"/>
          <c:w val="0.58285822704283308"/>
          <c:h val="0.57742026433383364"/>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95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'!$V$27,'Emissioni in atm '!$X$27,'Emissioni in atm '!$Z$27,'Emissioni in atm '!$AB$27,'Emissioni in atm '!$AD$27,'Emissioni in atm '!$AF$27,'Emissioni in atm '!$AH$27)</c:f>
              <c:numCache>
                <c:formatCode>General</c:formatCode>
                <c:ptCount val="7"/>
                <c:pt idx="0">
                  <c:v>1.2</c:v>
                </c:pt>
                <c:pt idx="1">
                  <c:v>0.3</c:v>
                </c:pt>
                <c:pt idx="2">
                  <c:v>0.4</c:v>
                </c:pt>
                <c:pt idx="3">
                  <c:v>2.8</c:v>
                </c:pt>
                <c:pt idx="4" formatCode="0.0">
                  <c:v>0.9</c:v>
                </c:pt>
                <c:pt idx="5">
                  <c:v>0.5</c:v>
                </c:pt>
                <c:pt idx="6">
                  <c:v>0.6</c:v>
                </c:pt>
              </c:numCache>
            </c:numRef>
          </c:val>
          <c:smooth val="0"/>
          <c:extLst>
            <c:ext xmlns:c16="http://schemas.microsoft.com/office/drawing/2014/chart" uri="{C3380CC4-5D6E-409C-BE32-E72D297353CC}">
              <c16:uniqueId val="{00000000-5A5C-4108-BE2B-5E4CFEB71FEE}"/>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95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'!$W$27,'Emissioni in atm '!$Y$27,'Emissioni in atm '!$AA$27,'Emissioni in atm '!$AC$27,'Emissioni in atm '!$AE$27,'Emissioni in atm '!$AG$27,'Emissioni in atm '!$AI$27)</c:f>
              <c:numCache>
                <c:formatCode>General</c:formatCode>
                <c:ptCount val="7"/>
                <c:pt idx="0">
                  <c:v>32.1</c:v>
                </c:pt>
                <c:pt idx="1">
                  <c:v>5.9</c:v>
                </c:pt>
                <c:pt idx="2">
                  <c:v>5.9</c:v>
                </c:pt>
                <c:pt idx="3">
                  <c:v>55.3</c:v>
                </c:pt>
                <c:pt idx="4">
                  <c:v>18</c:v>
                </c:pt>
                <c:pt idx="5">
                  <c:v>7</c:v>
                </c:pt>
                <c:pt idx="6">
                  <c:v>10</c:v>
                </c:pt>
              </c:numCache>
            </c:numRef>
          </c:val>
          <c:smooth val="0"/>
          <c:extLst>
            <c:ext xmlns:c16="http://schemas.microsoft.com/office/drawing/2014/chart" uri="{C3380CC4-5D6E-409C-BE32-E72D297353CC}">
              <c16:uniqueId val="{00000001-5A5C-4108-BE2B-5E4CFEB71FEE}"/>
            </c:ext>
          </c:extLst>
        </c:ser>
        <c:dLbls>
          <c:showLegendKey val="0"/>
          <c:showVal val="1"/>
          <c:showCatName val="0"/>
          <c:showSerName val="0"/>
          <c:showPercent val="0"/>
          <c:showBubbleSize val="0"/>
        </c:dLbls>
        <c:smooth val="0"/>
        <c:axId val="348539136"/>
        <c:axId val="348545024"/>
      </c:lineChart>
      <c:catAx>
        <c:axId val="34853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it-IT"/>
          </a:p>
        </c:txPr>
        <c:crossAx val="348545024"/>
        <c:crosses val="autoZero"/>
        <c:auto val="1"/>
        <c:lblAlgn val="ctr"/>
        <c:lblOffset val="100"/>
        <c:tickLblSkip val="1"/>
        <c:tickMarkSkip val="1"/>
        <c:noMultiLvlLbl val="0"/>
      </c:catAx>
      <c:valAx>
        <c:axId val="34854502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it-IT"/>
          </a:p>
        </c:txPr>
        <c:crossAx val="348539136"/>
        <c:crosses val="autoZero"/>
        <c:crossBetween val="between"/>
      </c:valAx>
      <c:spPr>
        <a:solidFill>
          <a:srgbClr val="C0C0C0"/>
        </a:solidFill>
        <a:ln w="12700">
          <a:solidFill>
            <a:srgbClr val="808080"/>
          </a:solidFill>
          <a:prstDash val="solid"/>
        </a:ln>
      </c:spPr>
    </c:plotArea>
    <c:legend>
      <c:legendPos val="r"/>
      <c:layout>
        <c:manualLayout>
          <c:xMode val="edge"/>
          <c:yMode val="edge"/>
          <c:x val="0.67619167604063957"/>
          <c:y val="0.38709745152823627"/>
          <c:w val="0.31047679040117548"/>
          <c:h val="0.23871001608670744"/>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paperSize="9" orientation="landscape"/>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it-IT"/>
              <a:t>Valore concentrazione  rilevato (mg/Nm3  su camino       n° 7  M403 semolatrici</a:t>
            </a:r>
          </a:p>
        </c:rich>
      </c:tx>
      <c:layout>
        <c:manualLayout>
          <c:xMode val="edge"/>
          <c:yMode val="edge"/>
          <c:x val="7.4285914260717414E-2"/>
          <c:y val="2.8124999999999987E-2"/>
        </c:manualLayout>
      </c:layout>
      <c:overlay val="0"/>
      <c:spPr>
        <a:noFill/>
        <a:ln w="25400">
          <a:noFill/>
        </a:ln>
      </c:spPr>
    </c:title>
    <c:autoTitleDeleted val="0"/>
    <c:plotArea>
      <c:layout>
        <c:manualLayout>
          <c:layoutTarget val="inner"/>
          <c:xMode val="edge"/>
          <c:yMode val="edge"/>
          <c:x val="6.6666790674833873E-2"/>
          <c:y val="0.32500000000001888"/>
          <c:w val="0.60000111607361695"/>
          <c:h val="0.49687500000001888"/>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10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'!$V$28,'Emissioni in atm '!$X$28,'Emissioni in atm '!$Z$28,'Emissioni in atm '!$AB$28,'Emissioni in atm '!$AD$28,'Emissioni in atm '!$AF$28,'Emissioni in atm '!$AH$28)</c:f>
              <c:numCache>
                <c:formatCode>General</c:formatCode>
                <c:ptCount val="7"/>
                <c:pt idx="0">
                  <c:v>0.4</c:v>
                </c:pt>
                <c:pt idx="1">
                  <c:v>0.5</c:v>
                </c:pt>
                <c:pt idx="2">
                  <c:v>0.4</c:v>
                </c:pt>
                <c:pt idx="3">
                  <c:v>1.5</c:v>
                </c:pt>
                <c:pt idx="4" formatCode="0.0">
                  <c:v>1.4</c:v>
                </c:pt>
                <c:pt idx="5">
                  <c:v>0.6</c:v>
                </c:pt>
                <c:pt idx="6">
                  <c:v>0</c:v>
                </c:pt>
              </c:numCache>
            </c:numRef>
          </c:val>
          <c:smooth val="0"/>
          <c:extLst>
            <c:ext xmlns:c16="http://schemas.microsoft.com/office/drawing/2014/chart" uri="{C3380CC4-5D6E-409C-BE32-E72D297353CC}">
              <c16:uniqueId val="{00000000-3C67-4398-932B-27E5CE04AF64}"/>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10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'!$W$28,'Emissioni in atm '!$Y$28,'Emissioni in atm '!$AA$28,'Emissioni in atm '!$AC$28,'Emissioni in atm '!$AE$28,'Emissioni in atm '!$AG$28,'Emissioni in atm '!$AI$28)</c:f>
              <c:numCache>
                <c:formatCode>General</c:formatCode>
                <c:ptCount val="7"/>
                <c:pt idx="0">
                  <c:v>14.9</c:v>
                </c:pt>
                <c:pt idx="1">
                  <c:v>19.7</c:v>
                </c:pt>
                <c:pt idx="2">
                  <c:v>11.4</c:v>
                </c:pt>
                <c:pt idx="3">
                  <c:v>52.2</c:v>
                </c:pt>
                <c:pt idx="4">
                  <c:v>45</c:v>
                </c:pt>
                <c:pt idx="5">
                  <c:v>16</c:v>
                </c:pt>
                <c:pt idx="6">
                  <c:v>0</c:v>
                </c:pt>
              </c:numCache>
            </c:numRef>
          </c:val>
          <c:smooth val="0"/>
          <c:extLst>
            <c:ext xmlns:c16="http://schemas.microsoft.com/office/drawing/2014/chart" uri="{C3380CC4-5D6E-409C-BE32-E72D297353CC}">
              <c16:uniqueId val="{00000001-3C67-4398-932B-27E5CE04AF64}"/>
            </c:ext>
          </c:extLst>
        </c:ser>
        <c:dLbls>
          <c:showLegendKey val="0"/>
          <c:showVal val="1"/>
          <c:showCatName val="0"/>
          <c:showSerName val="0"/>
          <c:showPercent val="0"/>
          <c:showBubbleSize val="0"/>
        </c:dLbls>
        <c:smooth val="0"/>
        <c:axId val="348596096"/>
        <c:axId val="348597632"/>
      </c:lineChart>
      <c:catAx>
        <c:axId val="34859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it-IT"/>
          </a:p>
        </c:txPr>
        <c:crossAx val="348597632"/>
        <c:crosses val="autoZero"/>
        <c:auto val="1"/>
        <c:lblAlgn val="ctr"/>
        <c:lblOffset val="100"/>
        <c:tickLblSkip val="1"/>
        <c:tickMarkSkip val="1"/>
        <c:noMultiLvlLbl val="0"/>
      </c:catAx>
      <c:valAx>
        <c:axId val="34859763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it-IT"/>
          </a:p>
        </c:txPr>
        <c:crossAx val="348596096"/>
        <c:crosses val="autoZero"/>
        <c:crossBetween val="between"/>
      </c:valAx>
      <c:spPr>
        <a:solidFill>
          <a:srgbClr val="C0C0C0"/>
        </a:solidFill>
        <a:ln w="12700">
          <a:solidFill>
            <a:srgbClr val="808080"/>
          </a:solidFill>
          <a:prstDash val="solid"/>
        </a:ln>
      </c:spPr>
    </c:plotArea>
    <c:legend>
      <c:legendPos val="r"/>
      <c:legendEntry>
        <c:idx val="0"/>
        <c:txPr>
          <a:bodyPr/>
          <a:lstStyle/>
          <a:p>
            <a:pPr>
              <a:defRPr sz="755" b="0" i="0" u="none" strike="noStrike" baseline="0">
                <a:solidFill>
                  <a:srgbClr val="000000"/>
                </a:solidFill>
                <a:latin typeface="Arial"/>
                <a:ea typeface="Arial"/>
                <a:cs typeface="Arial"/>
              </a:defRPr>
            </a:pPr>
            <a:endParaRPr lang="it-IT"/>
          </a:p>
        </c:txPr>
      </c:legendEntry>
      <c:layout>
        <c:manualLayout>
          <c:xMode val="edge"/>
          <c:yMode val="edge"/>
          <c:x val="0.67238215223097164"/>
          <c:y val="0.5"/>
          <c:w val="0.31238155230598597"/>
          <c:h val="0.2312500000000007"/>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it-IT"/>
              <a:t>Valore concentrazione  rilevato (mg/Nm3  su camino       n° 8  M218 essiccazione</a:t>
            </a:r>
          </a:p>
        </c:rich>
      </c:tx>
      <c:layout>
        <c:manualLayout>
          <c:xMode val="edge"/>
          <c:yMode val="edge"/>
          <c:x val="7.4144486692015232E-2"/>
          <c:y val="2.8571428571428591E-2"/>
        </c:manualLayout>
      </c:layout>
      <c:overlay val="0"/>
      <c:spPr>
        <a:noFill/>
        <a:ln w="25400">
          <a:noFill/>
        </a:ln>
      </c:spPr>
    </c:title>
    <c:autoTitleDeleted val="0"/>
    <c:plotArea>
      <c:layout>
        <c:manualLayout>
          <c:layoutTarget val="inner"/>
          <c:xMode val="edge"/>
          <c:yMode val="edge"/>
          <c:x val="6.6539985722865791E-2"/>
          <c:y val="0.35238204483523738"/>
          <c:w val="0.66730099967790002"/>
          <c:h val="0.47301733946347801"/>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'!$V$29,'Emissioni in atm '!$X$29,'Emissioni in atm '!$Z$29,'Emissioni in atm '!$AB$29,'Emissioni in atm '!$AD$29,'Emissioni in atm '!$AF$29,'Emissioni in atm '!$AH$29)</c:f>
              <c:numCache>
                <c:formatCode>General</c:formatCode>
                <c:ptCount val="7"/>
                <c:pt idx="0">
                  <c:v>2.2000000000000002</c:v>
                </c:pt>
                <c:pt idx="1">
                  <c:v>2.6</c:v>
                </c:pt>
                <c:pt idx="2">
                  <c:v>0.7</c:v>
                </c:pt>
                <c:pt idx="3">
                  <c:v>0.9</c:v>
                </c:pt>
                <c:pt idx="4" formatCode="0.0">
                  <c:v>1.3</c:v>
                </c:pt>
                <c:pt idx="5">
                  <c:v>0.6</c:v>
                </c:pt>
                <c:pt idx="6">
                  <c:v>1.5</c:v>
                </c:pt>
              </c:numCache>
            </c:numRef>
          </c:val>
          <c:smooth val="0"/>
          <c:extLst>
            <c:ext xmlns:c16="http://schemas.microsoft.com/office/drawing/2014/chart" uri="{C3380CC4-5D6E-409C-BE32-E72D297353CC}">
              <c16:uniqueId val="{00000000-9BB9-43F9-8817-0A832626D4D8}"/>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'!$W$29,'Emissioni in atm '!$Y$29,'Emissioni in atm '!$AA$29,'Emissioni in atm '!$AC$29,'Emissioni in atm '!$AE$29,'Emissioni in atm '!$AH$29,'Emissioni in atm '!$AG$29,'Emissioni in atm '!$AH$29,'Emissioni in atm '!$AI$29)</c:f>
              <c:numCache>
                <c:formatCode>General</c:formatCode>
                <c:ptCount val="9"/>
                <c:pt idx="0">
                  <c:v>25.3</c:v>
                </c:pt>
                <c:pt idx="1">
                  <c:v>29.6</c:v>
                </c:pt>
                <c:pt idx="2">
                  <c:v>6.5</c:v>
                </c:pt>
                <c:pt idx="3">
                  <c:v>9.9</c:v>
                </c:pt>
                <c:pt idx="4">
                  <c:v>13</c:v>
                </c:pt>
                <c:pt idx="5">
                  <c:v>1.5</c:v>
                </c:pt>
                <c:pt idx="6">
                  <c:v>6</c:v>
                </c:pt>
                <c:pt idx="7">
                  <c:v>1.5</c:v>
                </c:pt>
                <c:pt idx="8">
                  <c:v>11</c:v>
                </c:pt>
              </c:numCache>
            </c:numRef>
          </c:val>
          <c:smooth val="0"/>
          <c:extLst>
            <c:ext xmlns:c16="http://schemas.microsoft.com/office/drawing/2014/chart" uri="{C3380CC4-5D6E-409C-BE32-E72D297353CC}">
              <c16:uniqueId val="{00000001-9BB9-43F9-8817-0A832626D4D8}"/>
            </c:ext>
          </c:extLst>
        </c:ser>
        <c:dLbls>
          <c:showLegendKey val="0"/>
          <c:showVal val="1"/>
          <c:showCatName val="0"/>
          <c:showSerName val="0"/>
          <c:showPercent val="0"/>
          <c:showBubbleSize val="0"/>
        </c:dLbls>
        <c:smooth val="0"/>
        <c:axId val="348664192"/>
        <c:axId val="348665728"/>
      </c:lineChart>
      <c:catAx>
        <c:axId val="348664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8665728"/>
        <c:crosses val="autoZero"/>
        <c:auto val="1"/>
        <c:lblAlgn val="ctr"/>
        <c:lblOffset val="100"/>
        <c:tickLblSkip val="1"/>
        <c:tickMarkSkip val="1"/>
        <c:noMultiLvlLbl val="0"/>
      </c:catAx>
      <c:valAx>
        <c:axId val="34866572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8664192"/>
        <c:crosses val="autoZero"/>
        <c:crossBetween val="between"/>
      </c:valAx>
      <c:spPr>
        <a:solidFill>
          <a:srgbClr val="C0C0C0"/>
        </a:solidFill>
        <a:ln w="12700">
          <a:solidFill>
            <a:srgbClr val="808080"/>
          </a:solidFill>
          <a:prstDash val="solid"/>
        </a:ln>
      </c:spPr>
    </c:plotArea>
    <c:legend>
      <c:legendPos val="r"/>
      <c:layout>
        <c:manualLayout>
          <c:xMode val="edge"/>
          <c:yMode val="edge"/>
          <c:x val="0.72433519954492387"/>
          <c:y val="0.47936641253176687"/>
          <c:w val="0.26806103609671073"/>
          <c:h val="0.23492130150397891"/>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it-IT"/>
              <a:t>Valore concentrazione  rilevato (mg/Nm3  su camino            n° 9  M219 raffreddamento</a:t>
            </a:r>
          </a:p>
        </c:rich>
      </c:tx>
      <c:layout>
        <c:manualLayout>
          <c:xMode val="edge"/>
          <c:yMode val="edge"/>
          <c:x val="0.12707201655041739"/>
          <c:y val="2.8391035735917631E-2"/>
        </c:manualLayout>
      </c:layout>
      <c:overlay val="0"/>
      <c:spPr>
        <a:noFill/>
        <a:ln w="25400">
          <a:noFill/>
        </a:ln>
      </c:spPr>
    </c:title>
    <c:autoTitleDeleted val="0"/>
    <c:plotArea>
      <c:layout>
        <c:manualLayout>
          <c:layoutTarget val="inner"/>
          <c:xMode val="edge"/>
          <c:yMode val="edge"/>
          <c:x val="9.0239572973450727E-2"/>
          <c:y val="0.2153849389797762"/>
          <c:w val="0.59116128417300451"/>
          <c:h val="0.62769325074106264"/>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10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'!$V$30,'Emissioni in atm '!$X$30,'Emissioni in atm '!$Z$30,'Emissioni in atm '!$AB$30,'Emissioni in atm '!$AD$30,'Emissioni in atm '!$AF$30,'Emissioni in atm '!$AH$30)</c:f>
              <c:numCache>
                <c:formatCode>General</c:formatCode>
                <c:ptCount val="7"/>
                <c:pt idx="0">
                  <c:v>1.8</c:v>
                </c:pt>
                <c:pt idx="1">
                  <c:v>7.8</c:v>
                </c:pt>
                <c:pt idx="2">
                  <c:v>3.7</c:v>
                </c:pt>
                <c:pt idx="3">
                  <c:v>5.0999999999999996</c:v>
                </c:pt>
                <c:pt idx="4" formatCode="0.0">
                  <c:v>3</c:v>
                </c:pt>
                <c:pt idx="5">
                  <c:v>0.7</c:v>
                </c:pt>
                <c:pt idx="6">
                  <c:v>1.4</c:v>
                </c:pt>
              </c:numCache>
            </c:numRef>
          </c:val>
          <c:smooth val="0"/>
          <c:extLst>
            <c:ext xmlns:c16="http://schemas.microsoft.com/office/drawing/2014/chart" uri="{C3380CC4-5D6E-409C-BE32-E72D297353CC}">
              <c16:uniqueId val="{00000000-608E-4D77-9AF7-997235E59790}"/>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10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'!$W$30,'Emissioni in atm '!$Y$30,'Emissioni in atm '!$AA$30,'Emissioni in atm '!$AC$30,'Emissioni in atm '!$AE$30,'Emissioni in atm '!$AG$30,'Emissioni in atm '!$AI$30)</c:f>
              <c:numCache>
                <c:formatCode>General</c:formatCode>
                <c:ptCount val="7"/>
                <c:pt idx="0">
                  <c:v>20.9</c:v>
                </c:pt>
                <c:pt idx="1">
                  <c:v>86.2</c:v>
                </c:pt>
                <c:pt idx="2">
                  <c:v>36.9</c:v>
                </c:pt>
                <c:pt idx="3">
                  <c:v>45.8</c:v>
                </c:pt>
                <c:pt idx="4">
                  <c:v>22</c:v>
                </c:pt>
                <c:pt idx="5">
                  <c:v>5</c:v>
                </c:pt>
                <c:pt idx="6">
                  <c:v>8</c:v>
                </c:pt>
              </c:numCache>
            </c:numRef>
          </c:val>
          <c:smooth val="0"/>
          <c:extLst>
            <c:ext xmlns:c16="http://schemas.microsoft.com/office/drawing/2014/chart" uri="{C3380CC4-5D6E-409C-BE32-E72D297353CC}">
              <c16:uniqueId val="{00000001-608E-4D77-9AF7-997235E59790}"/>
            </c:ext>
          </c:extLst>
        </c:ser>
        <c:dLbls>
          <c:showLegendKey val="0"/>
          <c:showVal val="1"/>
          <c:showCatName val="0"/>
          <c:showSerName val="0"/>
          <c:showPercent val="0"/>
          <c:showBubbleSize val="0"/>
        </c:dLbls>
        <c:smooth val="0"/>
        <c:axId val="348713344"/>
        <c:axId val="348714880"/>
      </c:lineChart>
      <c:catAx>
        <c:axId val="348713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it-IT"/>
          </a:p>
        </c:txPr>
        <c:crossAx val="348714880"/>
        <c:crosses val="autoZero"/>
        <c:auto val="1"/>
        <c:lblAlgn val="ctr"/>
        <c:lblOffset val="100"/>
        <c:tickLblSkip val="1"/>
        <c:tickMarkSkip val="1"/>
        <c:noMultiLvlLbl val="0"/>
      </c:catAx>
      <c:valAx>
        <c:axId val="34871488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it-IT"/>
          </a:p>
        </c:txPr>
        <c:crossAx val="348713344"/>
        <c:crosses val="autoZero"/>
        <c:crossBetween val="between"/>
      </c:valAx>
      <c:spPr>
        <a:solidFill>
          <a:srgbClr val="C0C0C0"/>
        </a:solidFill>
        <a:ln w="12700">
          <a:solidFill>
            <a:srgbClr val="808080"/>
          </a:solidFill>
          <a:prstDash val="solid"/>
        </a:ln>
      </c:spPr>
    </c:plotArea>
    <c:legend>
      <c:legendPos val="r"/>
      <c:legendEntry>
        <c:idx val="0"/>
        <c:txPr>
          <a:bodyPr/>
          <a:lstStyle/>
          <a:p>
            <a:pPr>
              <a:defRPr sz="755" b="0" i="0" u="none" strike="noStrike" baseline="0">
                <a:solidFill>
                  <a:srgbClr val="000000"/>
                </a:solidFill>
                <a:latin typeface="Arial"/>
                <a:ea typeface="Arial"/>
                <a:cs typeface="Arial"/>
              </a:defRPr>
            </a:pPr>
            <a:endParaRPr lang="it-IT"/>
          </a:p>
        </c:txPr>
      </c:legendEntry>
      <c:layout>
        <c:manualLayout>
          <c:xMode val="edge"/>
          <c:yMode val="edge"/>
          <c:x val="0.70534205323782062"/>
          <c:y val="0.44615449222693315"/>
          <c:w val="0.28545177709142416"/>
          <c:h val="0.2276926307288647"/>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it-IT"/>
              <a:t>Valore concentrazione  rilevato (mg/Nm3  su camino            n° 11  F202 trasporto</a:t>
            </a:r>
          </a:p>
        </c:rich>
      </c:tx>
      <c:layout>
        <c:manualLayout>
          <c:xMode val="edge"/>
          <c:yMode val="edge"/>
          <c:x val="0.1254612546125462"/>
          <c:y val="2.8481012658231292E-2"/>
        </c:manualLayout>
      </c:layout>
      <c:overlay val="0"/>
      <c:spPr>
        <a:noFill/>
        <a:ln w="25400">
          <a:noFill/>
        </a:ln>
      </c:spPr>
    </c:title>
    <c:autoTitleDeleted val="0"/>
    <c:plotArea>
      <c:layout>
        <c:manualLayout>
          <c:layoutTarget val="inner"/>
          <c:xMode val="edge"/>
          <c:yMode val="edge"/>
          <c:x val="7.9335793357944676E-2"/>
          <c:y val="0.22151932963207341"/>
          <c:w val="0.60147601476014767"/>
          <c:h val="0.62025412296980564"/>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'!$V$32,'Emissioni in atm '!$X$32,'Emissioni in atm '!$Z$32,'Emissioni in atm '!$AB$32,'Emissioni in atm '!$AD$32,'Emissioni in atm '!$AF$32,'Emissioni in atm '!$AH$32)</c:f>
              <c:numCache>
                <c:formatCode>General</c:formatCode>
                <c:ptCount val="7"/>
                <c:pt idx="0">
                  <c:v>0.7</c:v>
                </c:pt>
                <c:pt idx="1">
                  <c:v>1.8</c:v>
                </c:pt>
                <c:pt idx="2">
                  <c:v>1.1000000000000001</c:v>
                </c:pt>
                <c:pt idx="3">
                  <c:v>1.1000000000000001</c:v>
                </c:pt>
                <c:pt idx="4" formatCode="0.0">
                  <c:v>1.3</c:v>
                </c:pt>
                <c:pt idx="5">
                  <c:v>0.6</c:v>
                </c:pt>
                <c:pt idx="6">
                  <c:v>1.2</c:v>
                </c:pt>
              </c:numCache>
            </c:numRef>
          </c:val>
          <c:smooth val="0"/>
          <c:extLst>
            <c:ext xmlns:c16="http://schemas.microsoft.com/office/drawing/2014/chart" uri="{C3380CC4-5D6E-409C-BE32-E72D297353CC}">
              <c16:uniqueId val="{00000000-D668-4F21-8878-2C154B0180AD}"/>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'!$W$32,'Emissioni in atm '!$Y$32,'Emissioni in atm '!$AA$32,'Emissioni in atm '!$AC$32,'Emissioni in atm '!$AE$32,'Emissioni in atm '!$AG$32,'Emissioni in atm '!$AI$32)</c:f>
              <c:numCache>
                <c:formatCode>General</c:formatCode>
                <c:ptCount val="7"/>
                <c:pt idx="0">
                  <c:v>11.4</c:v>
                </c:pt>
                <c:pt idx="1">
                  <c:v>23.1</c:v>
                </c:pt>
                <c:pt idx="2">
                  <c:v>10.9</c:v>
                </c:pt>
                <c:pt idx="3">
                  <c:v>7.5</c:v>
                </c:pt>
                <c:pt idx="4">
                  <c:v>7</c:v>
                </c:pt>
                <c:pt idx="5">
                  <c:v>7</c:v>
                </c:pt>
                <c:pt idx="6">
                  <c:v>11</c:v>
                </c:pt>
              </c:numCache>
            </c:numRef>
          </c:val>
          <c:smooth val="0"/>
          <c:extLst>
            <c:ext xmlns:c16="http://schemas.microsoft.com/office/drawing/2014/chart" uri="{C3380CC4-5D6E-409C-BE32-E72D297353CC}">
              <c16:uniqueId val="{00000001-D668-4F21-8878-2C154B0180AD}"/>
            </c:ext>
          </c:extLst>
        </c:ser>
        <c:dLbls>
          <c:showLegendKey val="0"/>
          <c:showVal val="1"/>
          <c:showCatName val="0"/>
          <c:showSerName val="0"/>
          <c:showPercent val="0"/>
          <c:showBubbleSize val="0"/>
        </c:dLbls>
        <c:smooth val="0"/>
        <c:axId val="348770688"/>
        <c:axId val="348772224"/>
      </c:lineChart>
      <c:catAx>
        <c:axId val="34877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8772224"/>
        <c:crosses val="autoZero"/>
        <c:auto val="1"/>
        <c:lblAlgn val="ctr"/>
        <c:lblOffset val="100"/>
        <c:tickLblSkip val="1"/>
        <c:tickMarkSkip val="1"/>
        <c:noMultiLvlLbl val="0"/>
      </c:catAx>
      <c:valAx>
        <c:axId val="34877222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8770688"/>
        <c:crosses val="autoZero"/>
        <c:crossBetween val="between"/>
      </c:valAx>
      <c:spPr>
        <a:solidFill>
          <a:srgbClr val="C0C0C0"/>
        </a:solidFill>
        <a:ln w="12700">
          <a:solidFill>
            <a:srgbClr val="808080"/>
          </a:solidFill>
          <a:prstDash val="solid"/>
        </a:ln>
      </c:spPr>
    </c:plotArea>
    <c:legend>
      <c:legendPos val="r"/>
      <c:legendEntry>
        <c:idx val="0"/>
        <c:txPr>
          <a:bodyPr/>
          <a:lstStyle/>
          <a:p>
            <a:pPr>
              <a:defRPr sz="755" b="0" i="0" u="none" strike="noStrike" baseline="0">
                <a:solidFill>
                  <a:srgbClr val="000000"/>
                </a:solidFill>
                <a:latin typeface="Arial"/>
                <a:ea typeface="Arial"/>
                <a:cs typeface="Arial"/>
              </a:defRPr>
            </a:pPr>
            <a:endParaRPr lang="it-IT"/>
          </a:p>
        </c:txPr>
      </c:legendEntry>
      <c:layout>
        <c:manualLayout>
          <c:xMode val="edge"/>
          <c:yMode val="edge"/>
          <c:x val="0.70479704797053966"/>
          <c:y val="0.38291205687898588"/>
          <c:w val="0.28597785977858758"/>
          <c:h val="0.23417754742683233"/>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it-IT"/>
              <a:t>Valore concentrazione  rilevato (mg/Nm3  su camino            n° 13  C203 cubettatura + asp. sottoprodotti</a:t>
            </a:r>
          </a:p>
        </c:rich>
      </c:tx>
      <c:layout>
        <c:manualLayout>
          <c:xMode val="edge"/>
          <c:yMode val="edge"/>
          <c:x val="0.12615955473098317"/>
          <c:y val="2.8571428571428591E-2"/>
        </c:manualLayout>
      </c:layout>
      <c:overlay val="0"/>
      <c:spPr>
        <a:noFill/>
        <a:ln w="25400">
          <a:noFill/>
        </a:ln>
      </c:spPr>
    </c:title>
    <c:autoTitleDeleted val="0"/>
    <c:plotArea>
      <c:layout>
        <c:manualLayout>
          <c:layoutTarget val="inner"/>
          <c:xMode val="edge"/>
          <c:yMode val="edge"/>
          <c:x val="7.9777365491651209E-2"/>
          <c:y val="0.23174675020693891"/>
          <c:w val="0.60111317254174401"/>
          <c:h val="0.61587492520748865"/>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'!$V$34,'Emissioni in atm '!$X$34,'Emissioni in atm '!$Z$34,'Emissioni in atm '!$AB$34,'Emissioni in atm '!$AD$34,'Emissioni in atm '!$AF$34,'Emissioni in atm '!$AH$34)</c:f>
              <c:numCache>
                <c:formatCode>General</c:formatCode>
                <c:ptCount val="7"/>
                <c:pt idx="0">
                  <c:v>1.1000000000000001</c:v>
                </c:pt>
                <c:pt idx="1">
                  <c:v>0.5</c:v>
                </c:pt>
                <c:pt idx="2">
                  <c:v>0.3</c:v>
                </c:pt>
                <c:pt idx="3">
                  <c:v>3.2</c:v>
                </c:pt>
                <c:pt idx="4" formatCode="0.0">
                  <c:v>2.2999999999999998</c:v>
                </c:pt>
                <c:pt idx="5">
                  <c:v>2.2000000000000002</c:v>
                </c:pt>
                <c:pt idx="6">
                  <c:v>0.8</c:v>
                </c:pt>
              </c:numCache>
            </c:numRef>
          </c:val>
          <c:smooth val="0"/>
          <c:extLst>
            <c:ext xmlns:c16="http://schemas.microsoft.com/office/drawing/2014/chart" uri="{C3380CC4-5D6E-409C-BE32-E72D297353CC}">
              <c16:uniqueId val="{00000000-7ECE-4B66-9A50-FA2E5535E727}"/>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'!$W$34,'Emissioni in atm '!$Y$34,'Emissioni in atm '!$AA$34,'Emissioni in atm '!$AC$34,'Emissioni in atm '!$AE$34,'Emissioni in atm '!$AG$34,'Emissioni in atm '!$AI$34)</c:f>
              <c:numCache>
                <c:formatCode>General</c:formatCode>
                <c:ptCount val="7"/>
                <c:pt idx="0">
                  <c:v>13.6</c:v>
                </c:pt>
                <c:pt idx="1">
                  <c:v>6.1</c:v>
                </c:pt>
                <c:pt idx="2">
                  <c:v>2.8</c:v>
                </c:pt>
                <c:pt idx="3">
                  <c:v>34.799999999999997</c:v>
                </c:pt>
                <c:pt idx="4">
                  <c:v>22</c:v>
                </c:pt>
                <c:pt idx="5">
                  <c:v>24</c:v>
                </c:pt>
                <c:pt idx="6">
                  <c:v>10</c:v>
                </c:pt>
              </c:numCache>
            </c:numRef>
          </c:val>
          <c:smooth val="0"/>
          <c:extLst>
            <c:ext xmlns:c16="http://schemas.microsoft.com/office/drawing/2014/chart" uri="{C3380CC4-5D6E-409C-BE32-E72D297353CC}">
              <c16:uniqueId val="{00000001-7ECE-4B66-9A50-FA2E5535E727}"/>
            </c:ext>
          </c:extLst>
        </c:ser>
        <c:dLbls>
          <c:showLegendKey val="0"/>
          <c:showVal val="1"/>
          <c:showCatName val="0"/>
          <c:showSerName val="0"/>
          <c:showPercent val="0"/>
          <c:showBubbleSize val="0"/>
        </c:dLbls>
        <c:smooth val="0"/>
        <c:axId val="348832128"/>
        <c:axId val="348833664"/>
      </c:lineChart>
      <c:catAx>
        <c:axId val="348832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8833664"/>
        <c:crosses val="autoZero"/>
        <c:auto val="1"/>
        <c:lblAlgn val="ctr"/>
        <c:lblOffset val="100"/>
        <c:tickLblSkip val="1"/>
        <c:tickMarkSkip val="1"/>
        <c:noMultiLvlLbl val="0"/>
      </c:catAx>
      <c:valAx>
        <c:axId val="3488336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8832128"/>
        <c:crosses val="autoZero"/>
        <c:crossBetween val="between"/>
      </c:valAx>
      <c:spPr>
        <a:solidFill>
          <a:srgbClr val="C0C0C0"/>
        </a:solidFill>
        <a:ln w="12700">
          <a:solidFill>
            <a:srgbClr val="808080"/>
          </a:solidFill>
          <a:prstDash val="solid"/>
        </a:ln>
      </c:spPr>
    </c:plotArea>
    <c:legend>
      <c:legendPos val="r"/>
      <c:legendEntry>
        <c:idx val="0"/>
        <c:txPr>
          <a:bodyPr/>
          <a:lstStyle/>
          <a:p>
            <a:pPr>
              <a:defRPr sz="755" b="0" i="0" u="none" strike="noStrike" baseline="0">
                <a:solidFill>
                  <a:srgbClr val="000000"/>
                </a:solidFill>
                <a:latin typeface="Arial"/>
                <a:ea typeface="Arial"/>
                <a:cs typeface="Arial"/>
              </a:defRPr>
            </a:pPr>
            <a:endParaRPr lang="it-IT"/>
          </a:p>
        </c:txPr>
      </c:legendEntry>
      <c:layout>
        <c:manualLayout>
          <c:xMode val="edge"/>
          <c:yMode val="edge"/>
          <c:x val="0.70500927643792322"/>
          <c:y val="0.42857276173816045"/>
          <c:w val="0.28756957328388488"/>
          <c:h val="0.2349213015039829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it-IT"/>
              <a:t>Valore concentrazione  rilevato (mg/Nm3  su camino            n° 14  G505 aspirazione scarico grano</a:t>
            </a:r>
          </a:p>
        </c:rich>
      </c:tx>
      <c:layout>
        <c:manualLayout>
          <c:xMode val="edge"/>
          <c:yMode val="edge"/>
          <c:x val="0.1275417837095687"/>
          <c:y val="2.8938906752411581E-2"/>
        </c:manualLayout>
      </c:layout>
      <c:overlay val="0"/>
      <c:spPr>
        <a:noFill/>
        <a:ln w="25400">
          <a:noFill/>
        </a:ln>
      </c:spPr>
    </c:title>
    <c:autoTitleDeleted val="0"/>
    <c:plotArea>
      <c:layout>
        <c:manualLayout>
          <c:layoutTarget val="inner"/>
          <c:xMode val="edge"/>
          <c:yMode val="edge"/>
          <c:x val="7.9482511663253513E-2"/>
          <c:y val="0.22508038585211274"/>
          <c:w val="0.60073991373392865"/>
          <c:h val="0.59807073954983925"/>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95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'!$V$35,'Emissioni in atm '!$X$35,'Emissioni in atm '!$Z$35,'Emissioni in atm '!$AB$35,'Emissioni in atm '!$AD$35,'Emissioni in atm '!$AF$35,'Emissioni in atm '!$AH$35)</c:f>
              <c:numCache>
                <c:formatCode>General</c:formatCode>
                <c:ptCount val="7"/>
                <c:pt idx="0">
                  <c:v>0.9</c:v>
                </c:pt>
                <c:pt idx="1">
                  <c:v>0.6</c:v>
                </c:pt>
                <c:pt idx="2">
                  <c:v>2.4</c:v>
                </c:pt>
                <c:pt idx="3">
                  <c:v>0.3</c:v>
                </c:pt>
                <c:pt idx="4" formatCode="0.0">
                  <c:v>0.7</c:v>
                </c:pt>
                <c:pt idx="5">
                  <c:v>0.5</c:v>
                </c:pt>
                <c:pt idx="6">
                  <c:v>1.3</c:v>
                </c:pt>
              </c:numCache>
            </c:numRef>
          </c:val>
          <c:smooth val="0"/>
          <c:extLst>
            <c:ext xmlns:c16="http://schemas.microsoft.com/office/drawing/2014/chart" uri="{C3380CC4-5D6E-409C-BE32-E72D297353CC}">
              <c16:uniqueId val="{00000000-36B5-4D66-91A2-FF4E7FEB91C6}"/>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95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'!$W$35,'Emissioni in atm '!$Y$35,'Emissioni in atm '!$AA$35,'Emissioni in atm '!$AC$35,'Emissioni in atm '!$AE$35,'Emissioni in atm '!$AG$35,'Emissioni in atm '!$AI$35)</c:f>
              <c:numCache>
                <c:formatCode>General</c:formatCode>
                <c:ptCount val="7"/>
                <c:pt idx="0">
                  <c:v>17.2</c:v>
                </c:pt>
                <c:pt idx="1">
                  <c:v>10.3</c:v>
                </c:pt>
                <c:pt idx="2">
                  <c:v>15.1</c:v>
                </c:pt>
                <c:pt idx="3">
                  <c:v>5.7</c:v>
                </c:pt>
                <c:pt idx="4">
                  <c:v>14</c:v>
                </c:pt>
                <c:pt idx="5">
                  <c:v>11</c:v>
                </c:pt>
                <c:pt idx="6">
                  <c:v>30</c:v>
                </c:pt>
              </c:numCache>
            </c:numRef>
          </c:val>
          <c:smooth val="0"/>
          <c:extLst>
            <c:ext xmlns:c16="http://schemas.microsoft.com/office/drawing/2014/chart" uri="{C3380CC4-5D6E-409C-BE32-E72D297353CC}">
              <c16:uniqueId val="{00000001-36B5-4D66-91A2-FF4E7FEB91C6}"/>
            </c:ext>
          </c:extLst>
        </c:ser>
        <c:dLbls>
          <c:showLegendKey val="0"/>
          <c:showVal val="1"/>
          <c:showCatName val="0"/>
          <c:showSerName val="0"/>
          <c:showPercent val="0"/>
          <c:showBubbleSize val="0"/>
        </c:dLbls>
        <c:smooth val="0"/>
        <c:axId val="348943872"/>
        <c:axId val="348945408"/>
      </c:lineChart>
      <c:catAx>
        <c:axId val="348943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it-IT"/>
          </a:p>
        </c:txPr>
        <c:crossAx val="348945408"/>
        <c:crosses val="autoZero"/>
        <c:auto val="1"/>
        <c:lblAlgn val="ctr"/>
        <c:lblOffset val="100"/>
        <c:tickLblSkip val="1"/>
        <c:tickMarkSkip val="1"/>
        <c:noMultiLvlLbl val="0"/>
      </c:catAx>
      <c:valAx>
        <c:axId val="34894540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it-IT"/>
          </a:p>
        </c:txPr>
        <c:crossAx val="348943872"/>
        <c:crosses val="autoZero"/>
        <c:crossBetween val="between"/>
      </c:valAx>
      <c:spPr>
        <a:solidFill>
          <a:srgbClr val="C0C0C0"/>
        </a:solidFill>
        <a:ln w="12700">
          <a:solidFill>
            <a:srgbClr val="808080"/>
          </a:solidFill>
          <a:prstDash val="solid"/>
        </a:ln>
      </c:spPr>
    </c:plotArea>
    <c:legend>
      <c:legendPos val="r"/>
      <c:legendEntry>
        <c:idx val="0"/>
        <c:txPr>
          <a:bodyPr/>
          <a:lstStyle/>
          <a:p>
            <a:pPr>
              <a:defRPr sz="755" b="0" i="0" u="none" strike="noStrike" baseline="0">
                <a:solidFill>
                  <a:srgbClr val="000000"/>
                </a:solidFill>
                <a:latin typeface="Arial"/>
                <a:ea typeface="Arial"/>
                <a:cs typeface="Arial"/>
              </a:defRPr>
            </a:pPr>
            <a:endParaRPr lang="it-IT"/>
          </a:p>
        </c:txPr>
      </c:legendEntry>
      <c:layout>
        <c:manualLayout>
          <c:xMode val="edge"/>
          <c:yMode val="edge"/>
          <c:x val="0.70610039733942764"/>
          <c:y val="0.41479099678456632"/>
          <c:w val="0.28650666356171867"/>
          <c:h val="0.23794212218651195"/>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it-IT"/>
              <a:t>Valore concentrazione  rilevato (mg/Nm3  su camino            n° 15  103 aspirazione confezionamento</a:t>
            </a:r>
          </a:p>
        </c:rich>
      </c:tx>
      <c:layout>
        <c:manualLayout>
          <c:xMode val="edge"/>
          <c:yMode val="edge"/>
          <c:x val="0.11886792452830189"/>
          <c:y val="2.8571382137604392E-2"/>
        </c:manualLayout>
      </c:layout>
      <c:overlay val="0"/>
      <c:spPr>
        <a:noFill/>
        <a:ln w="25400">
          <a:noFill/>
        </a:ln>
      </c:spPr>
    </c:title>
    <c:autoTitleDeleted val="0"/>
    <c:plotArea>
      <c:layout>
        <c:manualLayout>
          <c:layoutTarget val="inner"/>
          <c:xMode val="edge"/>
          <c:yMode val="edge"/>
          <c:x val="7.9245283018867921E-2"/>
          <c:y val="0.22291021671826641"/>
          <c:w val="0.59433962264150964"/>
          <c:h val="0.62229102167190053"/>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'!$V$36,'Emissioni in atm '!$X$36,'Emissioni in atm '!$Z$36,'Emissioni in atm '!$AB$36,'Emissioni in atm '!$AD$36,'Emissioni in atm '!$AF$36,'Emissioni in atm '!$AH$36)</c:f>
              <c:numCache>
                <c:formatCode>General</c:formatCode>
                <c:ptCount val="7"/>
                <c:pt idx="0">
                  <c:v>2.4</c:v>
                </c:pt>
                <c:pt idx="1">
                  <c:v>0.3</c:v>
                </c:pt>
                <c:pt idx="2" formatCode="0.0">
                  <c:v>3</c:v>
                </c:pt>
                <c:pt idx="3">
                  <c:v>1.7</c:v>
                </c:pt>
                <c:pt idx="4" formatCode="0.0">
                  <c:v>3.4</c:v>
                </c:pt>
                <c:pt idx="5">
                  <c:v>1.2</c:v>
                </c:pt>
                <c:pt idx="6">
                  <c:v>0.6</c:v>
                </c:pt>
              </c:numCache>
            </c:numRef>
          </c:val>
          <c:smooth val="0"/>
          <c:extLst>
            <c:ext xmlns:c16="http://schemas.microsoft.com/office/drawing/2014/chart" uri="{C3380CC4-5D6E-409C-BE32-E72D297353CC}">
              <c16:uniqueId val="{00000000-7857-4DDA-8D0C-E67798B06C91}"/>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'!$W$36,'Emissioni in atm '!$Y$36,'Emissioni in atm '!$AA$36,'Emissioni in atm '!$AC$36,'Emissioni in atm '!$AE$36,'Emissioni in atm '!$AG$36,'Emissioni in atm '!$AI$36)</c:f>
              <c:numCache>
                <c:formatCode>General</c:formatCode>
                <c:ptCount val="7"/>
                <c:pt idx="0">
                  <c:v>51.4</c:v>
                </c:pt>
                <c:pt idx="1">
                  <c:v>5.5</c:v>
                </c:pt>
                <c:pt idx="2">
                  <c:v>47.7</c:v>
                </c:pt>
                <c:pt idx="3">
                  <c:v>32.799999999999997</c:v>
                </c:pt>
                <c:pt idx="4">
                  <c:v>57</c:v>
                </c:pt>
                <c:pt idx="5">
                  <c:v>20</c:v>
                </c:pt>
                <c:pt idx="6">
                  <c:v>11</c:v>
                </c:pt>
              </c:numCache>
            </c:numRef>
          </c:val>
          <c:smooth val="0"/>
          <c:extLst>
            <c:ext xmlns:c16="http://schemas.microsoft.com/office/drawing/2014/chart" uri="{C3380CC4-5D6E-409C-BE32-E72D297353CC}">
              <c16:uniqueId val="{00000001-7857-4DDA-8D0C-E67798B06C91}"/>
            </c:ext>
          </c:extLst>
        </c:ser>
        <c:dLbls>
          <c:showLegendKey val="0"/>
          <c:showVal val="1"/>
          <c:showCatName val="0"/>
          <c:showSerName val="0"/>
          <c:showPercent val="0"/>
          <c:showBubbleSize val="0"/>
        </c:dLbls>
        <c:smooth val="0"/>
        <c:axId val="349009408"/>
        <c:axId val="349010944"/>
      </c:lineChart>
      <c:catAx>
        <c:axId val="349009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9010944"/>
        <c:crosses val="autoZero"/>
        <c:auto val="1"/>
        <c:lblAlgn val="ctr"/>
        <c:lblOffset val="100"/>
        <c:tickLblSkip val="1"/>
        <c:tickMarkSkip val="1"/>
        <c:noMultiLvlLbl val="0"/>
      </c:catAx>
      <c:valAx>
        <c:axId val="34901094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9009408"/>
        <c:crosses val="autoZero"/>
        <c:crossBetween val="between"/>
      </c:valAx>
      <c:spPr>
        <a:solidFill>
          <a:srgbClr val="C0C0C0"/>
        </a:solidFill>
        <a:ln w="12700">
          <a:solidFill>
            <a:srgbClr val="808080"/>
          </a:solidFill>
          <a:prstDash val="solid"/>
        </a:ln>
      </c:spPr>
    </c:plotArea>
    <c:legend>
      <c:legendPos val="r"/>
      <c:legendEntry>
        <c:idx val="0"/>
        <c:txPr>
          <a:bodyPr/>
          <a:lstStyle/>
          <a:p>
            <a:pPr>
              <a:defRPr sz="755" b="0" i="0" u="none" strike="noStrike" baseline="0">
                <a:solidFill>
                  <a:srgbClr val="000000"/>
                </a:solidFill>
                <a:latin typeface="Arial"/>
                <a:ea typeface="Arial"/>
                <a:cs typeface="Arial"/>
              </a:defRPr>
            </a:pPr>
            <a:endParaRPr lang="it-IT"/>
          </a:p>
        </c:txPr>
      </c:legendEntry>
      <c:layout>
        <c:manualLayout>
          <c:xMode val="edge"/>
          <c:yMode val="edge"/>
          <c:x val="0.69433962264157734"/>
          <c:y val="0.42414860681114552"/>
          <c:w val="0.29245283018870138"/>
          <c:h val="0.22910216718267296"/>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it-IT"/>
              <a:t>Valore concentrazione  rilevato (mg/Nm3  su camino            n° 17  recupero carta</a:t>
            </a:r>
          </a:p>
        </c:rich>
      </c:tx>
      <c:layout>
        <c:manualLayout>
          <c:xMode val="edge"/>
          <c:yMode val="edge"/>
          <c:x val="0.11302702104765652"/>
          <c:y val="2.8301886792452827E-2"/>
        </c:manualLayout>
      </c:layout>
      <c:overlay val="0"/>
      <c:spPr>
        <a:noFill/>
        <a:ln w="25400">
          <a:noFill/>
        </a:ln>
      </c:spPr>
    </c:title>
    <c:autoTitleDeleted val="0"/>
    <c:plotArea>
      <c:layout>
        <c:manualLayout>
          <c:layoutTarget val="inner"/>
          <c:xMode val="edge"/>
          <c:yMode val="edge"/>
          <c:x val="8.2375633036310611E-2"/>
          <c:y val="0.22641578965149731"/>
          <c:w val="0.5862079932351405"/>
          <c:h val="0.61320943030616315"/>
        </c:manualLayout>
      </c:layout>
      <c:lineChart>
        <c:grouping val="standard"/>
        <c:varyColors val="0"/>
        <c:ser>
          <c:idx val="0"/>
          <c:order val="0"/>
          <c:tx>
            <c:strRef>
              <c:f>'Emissioni in atm '!$V$21</c:f>
              <c:strCache>
                <c:ptCount val="1"/>
                <c:pt idx="0">
                  <c:v>Valore concentrazione  rilevato (mg/Nm3)</c:v>
                </c:pt>
              </c:strCache>
            </c:strRef>
          </c:tx>
          <c:spPr>
            <a:ln w="12700">
              <a:solidFill>
                <a:srgbClr val="000080"/>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'!$V$37,'Emissioni in atm '!$X$37,'Emissioni in atm '!$Z$37,'Emissioni in atm '!$AB$37,'Emissioni in atm '!$AD$37,'Emissioni in atm '!$AF$37,'Emissioni in atm '!$AH$37)</c:f>
              <c:numCache>
                <c:formatCode>General</c:formatCode>
                <c:ptCount val="7"/>
                <c:pt idx="0">
                  <c:v>0</c:v>
                </c:pt>
                <c:pt idx="1">
                  <c:v>1.1000000000000001</c:v>
                </c:pt>
                <c:pt idx="2">
                  <c:v>2.9</c:v>
                </c:pt>
                <c:pt idx="3">
                  <c:v>4.3</c:v>
                </c:pt>
                <c:pt idx="4" formatCode="0.0">
                  <c:v>3</c:v>
                </c:pt>
                <c:pt idx="5">
                  <c:v>2.2999999999999998</c:v>
                </c:pt>
                <c:pt idx="6">
                  <c:v>3.1</c:v>
                </c:pt>
              </c:numCache>
            </c:numRef>
          </c:val>
          <c:smooth val="0"/>
          <c:extLst>
            <c:ext xmlns:c16="http://schemas.microsoft.com/office/drawing/2014/chart" uri="{C3380CC4-5D6E-409C-BE32-E72D297353CC}">
              <c16:uniqueId val="{00000000-17F6-43B2-8AC3-C8409EAA4BAB}"/>
            </c:ext>
          </c:extLst>
        </c:ser>
        <c:ser>
          <c:idx val="1"/>
          <c:order val="1"/>
          <c:tx>
            <c:v>Valore di flusso di massa</c:v>
          </c:tx>
          <c:spPr>
            <a:ln w="12700">
              <a:solidFill>
                <a:srgbClr val="FF00FF"/>
              </a:solidFill>
              <a:prstDash val="solid"/>
            </a:ln>
          </c:spPr>
          <c:marker>
            <c:symbol val="none"/>
          </c:marker>
          <c:dLbls>
            <c:spPr>
              <a:noFill/>
              <a:ln w="25400">
                <a:noFill/>
              </a:ln>
            </c:spPr>
            <c:txPr>
              <a:bodyPr/>
              <a:lstStyle/>
              <a:p>
                <a:pPr>
                  <a:defRPr sz="975"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('Emissioni in atm '!$W$2,'Emissioni in atm '!$X$2,'Emissioni in atm '!$Y$2,'Emissioni in atm '!$Z$2,'Emissioni in atm '!$AA$2,'Emissioni in atm '!$AB$2,'Emissioni in atm '!$AC$2)</c:f>
              <c:numCache>
                <c:formatCode>General</c:formatCode>
                <c:ptCount val="7"/>
                <c:pt idx="0">
                  <c:v>2005</c:v>
                </c:pt>
                <c:pt idx="1">
                  <c:v>2006</c:v>
                </c:pt>
                <c:pt idx="2">
                  <c:v>2007</c:v>
                </c:pt>
                <c:pt idx="3">
                  <c:v>2008</c:v>
                </c:pt>
                <c:pt idx="4">
                  <c:v>2009</c:v>
                </c:pt>
                <c:pt idx="5">
                  <c:v>2010</c:v>
                </c:pt>
                <c:pt idx="6">
                  <c:v>2011</c:v>
                </c:pt>
              </c:numCache>
            </c:numRef>
          </c:cat>
          <c:val>
            <c:numRef>
              <c:f>('Emissioni in atm '!$W$37,'Emissioni in atm '!$Y$37,'Emissioni in atm '!$AA$37,'Emissioni in atm '!$AC$37,'Emissioni in atm '!$AE$37,'Emissioni in atm '!$AG$37,'Emissioni in atm '!$AI$37)</c:f>
              <c:numCache>
                <c:formatCode>General</c:formatCode>
                <c:ptCount val="7"/>
                <c:pt idx="0">
                  <c:v>0</c:v>
                </c:pt>
                <c:pt idx="1">
                  <c:v>8.5</c:v>
                </c:pt>
                <c:pt idx="2">
                  <c:v>24.6</c:v>
                </c:pt>
                <c:pt idx="3">
                  <c:v>30.6</c:v>
                </c:pt>
                <c:pt idx="4">
                  <c:v>25</c:v>
                </c:pt>
                <c:pt idx="5">
                  <c:v>12</c:v>
                </c:pt>
                <c:pt idx="6">
                  <c:v>20</c:v>
                </c:pt>
              </c:numCache>
            </c:numRef>
          </c:val>
          <c:smooth val="0"/>
          <c:extLst>
            <c:ext xmlns:c16="http://schemas.microsoft.com/office/drawing/2014/chart" uri="{C3380CC4-5D6E-409C-BE32-E72D297353CC}">
              <c16:uniqueId val="{00000001-17F6-43B2-8AC3-C8409EAA4BAB}"/>
            </c:ext>
          </c:extLst>
        </c:ser>
        <c:dLbls>
          <c:showLegendKey val="0"/>
          <c:showVal val="1"/>
          <c:showCatName val="0"/>
          <c:showSerName val="0"/>
          <c:showPercent val="0"/>
          <c:showBubbleSize val="0"/>
        </c:dLbls>
        <c:smooth val="0"/>
        <c:axId val="349087616"/>
        <c:axId val="349089152"/>
      </c:lineChart>
      <c:catAx>
        <c:axId val="34908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9089152"/>
        <c:crosses val="autoZero"/>
        <c:auto val="1"/>
        <c:lblAlgn val="ctr"/>
        <c:lblOffset val="100"/>
        <c:tickLblSkip val="1"/>
        <c:tickMarkSkip val="1"/>
        <c:noMultiLvlLbl val="0"/>
      </c:catAx>
      <c:valAx>
        <c:axId val="34908915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9087616"/>
        <c:crosses val="autoZero"/>
        <c:crossBetween val="between"/>
      </c:valAx>
      <c:spPr>
        <a:solidFill>
          <a:srgbClr val="C0C0C0"/>
        </a:solidFill>
        <a:ln w="12700">
          <a:solidFill>
            <a:srgbClr val="808080"/>
          </a:solidFill>
          <a:prstDash val="solid"/>
        </a:ln>
      </c:spPr>
    </c:plotArea>
    <c:legend>
      <c:legendPos val="r"/>
      <c:legendEntry>
        <c:idx val="0"/>
        <c:txPr>
          <a:bodyPr/>
          <a:lstStyle/>
          <a:p>
            <a:pPr>
              <a:defRPr sz="755" b="0" i="0" u="none" strike="noStrike" baseline="0">
                <a:solidFill>
                  <a:srgbClr val="000000"/>
                </a:solidFill>
                <a:latin typeface="Arial"/>
                <a:ea typeface="Arial"/>
                <a:cs typeface="Arial"/>
              </a:defRPr>
            </a:pPr>
            <a:endParaRPr lang="it-IT"/>
          </a:p>
        </c:txPr>
      </c:legendEntry>
      <c:layout>
        <c:manualLayout>
          <c:xMode val="edge"/>
          <c:yMode val="edge"/>
          <c:x val="0.69540350559628317"/>
          <c:y val="0.40880635203618415"/>
          <c:w val="0.29693546927323738"/>
          <c:h val="0.232705062810544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CCFFCC"/>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it-IT"/>
              <a:t>Kw prodotti da fotovoltaico - 2009</a:t>
            </a:r>
          </a:p>
        </c:rich>
      </c:tx>
      <c:layout>
        <c:manualLayout>
          <c:xMode val="edge"/>
          <c:yMode val="edge"/>
          <c:x val="0.43116938400923138"/>
          <c:y val="1.7921146953405017E-2"/>
        </c:manualLayout>
      </c:layout>
      <c:overlay val="0"/>
      <c:spPr>
        <a:noFill/>
        <a:ln w="25400">
          <a:noFill/>
        </a:ln>
      </c:spPr>
    </c:title>
    <c:autoTitleDeleted val="0"/>
    <c:plotArea>
      <c:layout>
        <c:manualLayout>
          <c:layoutTarget val="inner"/>
          <c:xMode val="edge"/>
          <c:yMode val="edge"/>
          <c:x val="0.1321185979750209"/>
          <c:y val="0.20071754843451933"/>
          <c:w val="0.69476159279967875"/>
          <c:h val="0.64157930660326379"/>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Consumi!$A$62:$A$73</c:f>
              <c:strCache>
                <c:ptCount val="12"/>
                <c:pt idx="0">
                  <c:v>gen</c:v>
                </c:pt>
                <c:pt idx="1">
                  <c:v>feb</c:v>
                </c:pt>
                <c:pt idx="2">
                  <c:v>mar</c:v>
                </c:pt>
                <c:pt idx="3">
                  <c:v>apr</c:v>
                </c:pt>
                <c:pt idx="4">
                  <c:v>mag</c:v>
                </c:pt>
                <c:pt idx="5">
                  <c:v>giu</c:v>
                </c:pt>
                <c:pt idx="6">
                  <c:v>lug</c:v>
                </c:pt>
                <c:pt idx="7">
                  <c:v>ago</c:v>
                </c:pt>
                <c:pt idx="8">
                  <c:v>set</c:v>
                </c:pt>
                <c:pt idx="9">
                  <c:v>ott</c:v>
                </c:pt>
                <c:pt idx="10">
                  <c:v>nov</c:v>
                </c:pt>
                <c:pt idx="11">
                  <c:v>dic</c:v>
                </c:pt>
              </c:strCache>
            </c:strRef>
          </c:cat>
          <c:val>
            <c:numRef>
              <c:f>Consumi!$H$62:$H$73</c:f>
              <c:numCache>
                <c:formatCode>#,##0</c:formatCode>
                <c:ptCount val="12"/>
                <c:pt idx="0">
                  <c:v>11798</c:v>
                </c:pt>
                <c:pt idx="1">
                  <c:v>18070</c:v>
                </c:pt>
                <c:pt idx="2">
                  <c:v>26444</c:v>
                </c:pt>
                <c:pt idx="3">
                  <c:v>28794</c:v>
                </c:pt>
                <c:pt idx="4">
                  <c:v>42515</c:v>
                </c:pt>
                <c:pt idx="5">
                  <c:v>36605</c:v>
                </c:pt>
                <c:pt idx="6">
                  <c:v>32683</c:v>
                </c:pt>
                <c:pt idx="7">
                  <c:v>38501</c:v>
                </c:pt>
                <c:pt idx="8">
                  <c:v>28370</c:v>
                </c:pt>
                <c:pt idx="9">
                  <c:v>20392</c:v>
                </c:pt>
                <c:pt idx="10">
                  <c:v>5976</c:v>
                </c:pt>
                <c:pt idx="11">
                  <c:v>6118</c:v>
                </c:pt>
              </c:numCache>
            </c:numRef>
          </c:val>
          <c:extLst>
            <c:ext xmlns:c16="http://schemas.microsoft.com/office/drawing/2014/chart" uri="{C3380CC4-5D6E-409C-BE32-E72D297353CC}">
              <c16:uniqueId val="{00000000-4933-4FEB-B413-8503A4529CB2}"/>
            </c:ext>
          </c:extLst>
        </c:ser>
        <c:dLbls>
          <c:showLegendKey val="0"/>
          <c:showVal val="0"/>
          <c:showCatName val="0"/>
          <c:showSerName val="0"/>
          <c:showPercent val="0"/>
          <c:showBubbleSize val="0"/>
        </c:dLbls>
        <c:gapWidth val="150"/>
        <c:axId val="346937984"/>
        <c:axId val="344850816"/>
      </c:barChart>
      <c:catAx>
        <c:axId val="346937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it-IT"/>
          </a:p>
        </c:txPr>
        <c:crossAx val="344850816"/>
        <c:crosses val="autoZero"/>
        <c:auto val="1"/>
        <c:lblAlgn val="ctr"/>
        <c:lblOffset val="100"/>
        <c:tickLblSkip val="1"/>
        <c:tickMarkSkip val="1"/>
        <c:noMultiLvlLbl val="0"/>
      </c:catAx>
      <c:valAx>
        <c:axId val="344850816"/>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it-IT"/>
          </a:p>
        </c:txPr>
        <c:crossAx val="346937984"/>
        <c:crosses val="autoZero"/>
        <c:crossBetween val="between"/>
      </c:valAx>
      <c:spPr>
        <a:solidFill>
          <a:srgbClr val="C0C0C0"/>
        </a:solidFill>
        <a:ln w="12700">
          <a:solidFill>
            <a:srgbClr val="808080"/>
          </a:solidFill>
          <a:prstDash val="solid"/>
        </a:ln>
      </c:spPr>
    </c:plotArea>
    <c:legend>
      <c:legendPos val="r"/>
      <c:layout>
        <c:manualLayout>
          <c:xMode val="edge"/>
          <c:yMode val="edge"/>
          <c:x val="0.86104783599090062"/>
          <c:y val="0.91756272401426298"/>
          <c:w val="0.11161731207288998"/>
          <c:h val="7.1684587813616113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it-IT"/>
              <a:t>Kw impianto fotovoltaico</a:t>
            </a:r>
          </a:p>
        </c:rich>
      </c:tx>
      <c:layout>
        <c:manualLayout>
          <c:xMode val="edge"/>
          <c:yMode val="edge"/>
          <c:x val="0.29850831146106738"/>
          <c:y val="3.8461538461538464E-2"/>
        </c:manualLayout>
      </c:layout>
      <c:overlay val="0"/>
      <c:spPr>
        <a:noFill/>
        <a:ln w="25400">
          <a:noFill/>
        </a:ln>
      </c:spPr>
    </c:title>
    <c:autoTitleDeleted val="0"/>
    <c:plotArea>
      <c:layout>
        <c:manualLayout>
          <c:layoutTarget val="inner"/>
          <c:xMode val="edge"/>
          <c:yMode val="edge"/>
          <c:x val="0.17543897220859933"/>
          <c:y val="0.21923076923076923"/>
          <c:w val="0.65789614578221856"/>
          <c:h val="0.53076923076923077"/>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Consumi!$A$79:$A$90</c:f>
              <c:strCache>
                <c:ptCount val="12"/>
                <c:pt idx="0">
                  <c:v>gen</c:v>
                </c:pt>
                <c:pt idx="1">
                  <c:v>feb</c:v>
                </c:pt>
                <c:pt idx="2">
                  <c:v>mar</c:v>
                </c:pt>
                <c:pt idx="3">
                  <c:v>apr</c:v>
                </c:pt>
                <c:pt idx="4">
                  <c:v>mag</c:v>
                </c:pt>
                <c:pt idx="5">
                  <c:v>giu</c:v>
                </c:pt>
                <c:pt idx="6">
                  <c:v>lug</c:v>
                </c:pt>
                <c:pt idx="7">
                  <c:v>ago</c:v>
                </c:pt>
                <c:pt idx="8">
                  <c:v>set</c:v>
                </c:pt>
                <c:pt idx="9">
                  <c:v>ott</c:v>
                </c:pt>
                <c:pt idx="10">
                  <c:v>nov</c:v>
                </c:pt>
                <c:pt idx="11">
                  <c:v>dic</c:v>
                </c:pt>
              </c:strCache>
            </c:strRef>
          </c:cat>
          <c:val>
            <c:numRef>
              <c:f>Consumi!$H$79:$H$90</c:f>
              <c:numCache>
                <c:formatCode>#,##0</c:formatCode>
                <c:ptCount val="12"/>
                <c:pt idx="0">
                  <c:v>6255</c:v>
                </c:pt>
                <c:pt idx="1">
                  <c:v>13164</c:v>
                </c:pt>
                <c:pt idx="2">
                  <c:v>24786</c:v>
                </c:pt>
                <c:pt idx="3">
                  <c:v>26744</c:v>
                </c:pt>
                <c:pt idx="4">
                  <c:v>10250</c:v>
                </c:pt>
                <c:pt idx="5">
                  <c:v>40312</c:v>
                </c:pt>
                <c:pt idx="6">
                  <c:v>39034</c:v>
                </c:pt>
                <c:pt idx="7">
                  <c:v>35287</c:v>
                </c:pt>
                <c:pt idx="8">
                  <c:v>24786</c:v>
                </c:pt>
                <c:pt idx="9">
                  <c:v>16046</c:v>
                </c:pt>
                <c:pt idx="10">
                  <c:v>7399</c:v>
                </c:pt>
                <c:pt idx="11">
                  <c:v>5858</c:v>
                </c:pt>
              </c:numCache>
            </c:numRef>
          </c:val>
          <c:extLst>
            <c:ext xmlns:c16="http://schemas.microsoft.com/office/drawing/2014/chart" uri="{C3380CC4-5D6E-409C-BE32-E72D297353CC}">
              <c16:uniqueId val="{00000000-CEE4-4A17-9B91-F614B4541B1B}"/>
            </c:ext>
          </c:extLst>
        </c:ser>
        <c:dLbls>
          <c:showLegendKey val="0"/>
          <c:showVal val="0"/>
          <c:showCatName val="0"/>
          <c:showSerName val="0"/>
          <c:showPercent val="0"/>
          <c:showBubbleSize val="0"/>
        </c:dLbls>
        <c:gapWidth val="150"/>
        <c:axId val="346947968"/>
        <c:axId val="346949888"/>
      </c:barChart>
      <c:catAx>
        <c:axId val="346947968"/>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it-IT"/>
                  <a:t>Mese</a:t>
                </a:r>
              </a:p>
            </c:rich>
          </c:tx>
          <c:layout>
            <c:manualLayout>
              <c:xMode val="edge"/>
              <c:yMode val="edge"/>
              <c:x val="0.47263779527559058"/>
              <c:y val="0.86153846153846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25" b="0" i="0" u="none" strike="noStrike" baseline="0">
                <a:solidFill>
                  <a:srgbClr val="000000"/>
                </a:solidFill>
                <a:latin typeface="Arial"/>
                <a:ea typeface="Arial"/>
                <a:cs typeface="Arial"/>
              </a:defRPr>
            </a:pPr>
            <a:endParaRPr lang="it-IT"/>
          </a:p>
        </c:txPr>
        <c:crossAx val="346949888"/>
        <c:crosses val="autoZero"/>
        <c:auto val="1"/>
        <c:lblAlgn val="ctr"/>
        <c:lblOffset val="100"/>
        <c:tickLblSkip val="1"/>
        <c:tickMarkSkip val="1"/>
        <c:noMultiLvlLbl val="0"/>
      </c:catAx>
      <c:valAx>
        <c:axId val="346949888"/>
        <c:scaling>
          <c:orientation val="minMax"/>
        </c:scaling>
        <c:delete val="0"/>
        <c:axPos val="l"/>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it-IT"/>
                  <a:t>KW</a:t>
                </a:r>
              </a:p>
            </c:rich>
          </c:tx>
          <c:layout>
            <c:manualLayout>
              <c:xMode val="edge"/>
              <c:yMode val="edge"/>
              <c:x val="3.9801077496896813E-2"/>
              <c:y val="0.446153846153846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it-IT"/>
          </a:p>
        </c:txPr>
        <c:crossAx val="346947968"/>
        <c:crosses val="autoZero"/>
        <c:crossBetween val="between"/>
      </c:valAx>
      <c:spPr>
        <a:solidFill>
          <a:srgbClr val="C0C0C0"/>
        </a:solidFill>
        <a:ln w="12700">
          <a:solidFill>
            <a:srgbClr val="808080"/>
          </a:solidFill>
          <a:prstDash val="solid"/>
        </a:ln>
      </c:spPr>
    </c:plotArea>
    <c:legend>
      <c:legendPos val="r"/>
      <c:layout>
        <c:manualLayout>
          <c:xMode val="edge"/>
          <c:yMode val="edge"/>
          <c:x val="0.87280701754396406"/>
          <c:y val="0.91153846153846152"/>
          <c:w val="0.10745614035082429"/>
          <c:h val="7.6923076923076913E-2"/>
        </c:manualLayout>
      </c:layout>
      <c:overlay val="0"/>
      <c:spPr>
        <a:solidFill>
          <a:srgbClr val="FFFFFF"/>
        </a:solidFill>
        <a:ln w="3175">
          <a:solidFill>
            <a:srgbClr val="000000"/>
          </a:solidFill>
          <a:prstDash val="solid"/>
        </a:ln>
      </c:spPr>
      <c:txPr>
        <a:bodyPr/>
        <a:lstStyle/>
        <a:p>
          <a:pPr>
            <a:defRPr sz="69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it-IT"/>
              <a:t>RENDIMENTO IMPIANTO TERMICO N° 1 - MENSA/SPOGLIATOIO     (95,3 KW - RIELLO)</a:t>
            </a:r>
          </a:p>
        </c:rich>
      </c:tx>
      <c:layout>
        <c:manualLayout>
          <c:xMode val="edge"/>
          <c:yMode val="edge"/>
          <c:x val="0.15116267918433271"/>
          <c:y val="1.8939393939393936E-2"/>
        </c:manualLayout>
      </c:layout>
      <c:overlay val="0"/>
      <c:spPr>
        <a:noFill/>
        <a:ln w="25400">
          <a:noFill/>
        </a:ln>
      </c:spPr>
    </c:title>
    <c:autoTitleDeleted val="0"/>
    <c:plotArea>
      <c:layout>
        <c:manualLayout>
          <c:layoutTarget val="inner"/>
          <c:xMode val="edge"/>
          <c:yMode val="edge"/>
          <c:x val="0.19471153846153846"/>
          <c:y val="0.26515249597724544"/>
          <c:w val="0.49038461538470784"/>
          <c:h val="0.56060813435183265"/>
        </c:manualLayout>
      </c:layout>
      <c:barChart>
        <c:barDir val="col"/>
        <c:grouping val="clustered"/>
        <c:varyColors val="0"/>
        <c:ser>
          <c:idx val="0"/>
          <c:order val="0"/>
          <c:tx>
            <c:strRef>
              <c:f>'Impianti riscaldamento'!$D$26:$F$26</c:f>
              <c:strCache>
                <c:ptCount val="1"/>
                <c:pt idx="0">
                  <c:v>Anno 2004</c:v>
                </c:pt>
              </c:strCache>
            </c:strRef>
          </c:tx>
          <c:spPr>
            <a:solidFill>
              <a:srgbClr val="9999FF"/>
            </a:solidFill>
            <a:ln w="12700">
              <a:solidFill>
                <a:srgbClr val="000000"/>
              </a:solidFill>
              <a:prstDash val="solid"/>
            </a:ln>
          </c:spPr>
          <c:invertIfNegative val="0"/>
          <c:cat>
            <c:strLit>
              <c:ptCount val="1"/>
              <c:pt idx="0">
                <c:v>ANNO</c:v>
              </c:pt>
            </c:strLit>
          </c:cat>
          <c:val>
            <c:numRef>
              <c:f>'Impianti riscaldamento'!$F$28</c:f>
              <c:numCache>
                <c:formatCode>General</c:formatCode>
                <c:ptCount val="1"/>
                <c:pt idx="0">
                  <c:v>93.6</c:v>
                </c:pt>
              </c:numCache>
            </c:numRef>
          </c:val>
          <c:extLst>
            <c:ext xmlns:c16="http://schemas.microsoft.com/office/drawing/2014/chart" uri="{C3380CC4-5D6E-409C-BE32-E72D297353CC}">
              <c16:uniqueId val="{00000000-DC67-4F2B-B971-F0FC4B092E7F}"/>
            </c:ext>
          </c:extLst>
        </c:ser>
        <c:ser>
          <c:idx val="1"/>
          <c:order val="1"/>
          <c:tx>
            <c:strRef>
              <c:f>'Impianti riscaldamento'!$G$26:$I$26</c:f>
              <c:strCache>
                <c:ptCount val="1"/>
                <c:pt idx="0">
                  <c:v>Anno 2005</c:v>
                </c:pt>
              </c:strCache>
            </c:strRef>
          </c:tx>
          <c:spPr>
            <a:solidFill>
              <a:srgbClr val="993366"/>
            </a:solidFill>
            <a:ln w="12700">
              <a:solidFill>
                <a:srgbClr val="000000"/>
              </a:solidFill>
              <a:prstDash val="solid"/>
            </a:ln>
          </c:spPr>
          <c:invertIfNegative val="0"/>
          <c:cat>
            <c:strLit>
              <c:ptCount val="1"/>
              <c:pt idx="0">
                <c:v>ANNO</c:v>
              </c:pt>
            </c:strLit>
          </c:cat>
          <c:val>
            <c:numRef>
              <c:f>'Impianti riscaldamento'!$I$28</c:f>
              <c:numCache>
                <c:formatCode>General</c:formatCode>
                <c:ptCount val="1"/>
                <c:pt idx="0">
                  <c:v>92.3</c:v>
                </c:pt>
              </c:numCache>
            </c:numRef>
          </c:val>
          <c:extLst>
            <c:ext xmlns:c16="http://schemas.microsoft.com/office/drawing/2014/chart" uri="{C3380CC4-5D6E-409C-BE32-E72D297353CC}">
              <c16:uniqueId val="{00000001-DC67-4F2B-B971-F0FC4B092E7F}"/>
            </c:ext>
          </c:extLst>
        </c:ser>
        <c:ser>
          <c:idx val="2"/>
          <c:order val="2"/>
          <c:tx>
            <c:strRef>
              <c:f>'Impianti riscaldamento'!$J$26:$L$26</c:f>
              <c:strCache>
                <c:ptCount val="1"/>
                <c:pt idx="0">
                  <c:v>Anno 2006</c:v>
                </c:pt>
              </c:strCache>
            </c:strRef>
          </c:tx>
          <c:spPr>
            <a:solidFill>
              <a:srgbClr val="FFFFCC"/>
            </a:solidFill>
            <a:ln w="12700">
              <a:solidFill>
                <a:srgbClr val="000000"/>
              </a:solidFill>
              <a:prstDash val="solid"/>
            </a:ln>
          </c:spPr>
          <c:invertIfNegative val="0"/>
          <c:cat>
            <c:strLit>
              <c:ptCount val="1"/>
              <c:pt idx="0">
                <c:v>ANNO</c:v>
              </c:pt>
            </c:strLit>
          </c:cat>
          <c:val>
            <c:numRef>
              <c:f>'Impianti riscaldamento'!$L$28</c:f>
              <c:numCache>
                <c:formatCode>General</c:formatCode>
                <c:ptCount val="1"/>
                <c:pt idx="0">
                  <c:v>93.7</c:v>
                </c:pt>
              </c:numCache>
            </c:numRef>
          </c:val>
          <c:extLst>
            <c:ext xmlns:c16="http://schemas.microsoft.com/office/drawing/2014/chart" uri="{C3380CC4-5D6E-409C-BE32-E72D297353CC}">
              <c16:uniqueId val="{00000002-DC67-4F2B-B971-F0FC4B092E7F}"/>
            </c:ext>
          </c:extLst>
        </c:ser>
        <c:ser>
          <c:idx val="3"/>
          <c:order val="3"/>
          <c:tx>
            <c:strRef>
              <c:f>'Impianti riscaldamento'!$M$26:$O$26</c:f>
              <c:strCache>
                <c:ptCount val="1"/>
                <c:pt idx="0">
                  <c:v>Anno 2007</c:v>
                </c:pt>
              </c:strCache>
            </c:strRef>
          </c:tx>
          <c:spPr>
            <a:solidFill>
              <a:srgbClr val="CCFFFF"/>
            </a:solidFill>
            <a:ln w="12700">
              <a:solidFill>
                <a:srgbClr val="000000"/>
              </a:solidFill>
              <a:prstDash val="solid"/>
            </a:ln>
          </c:spPr>
          <c:invertIfNegative val="0"/>
          <c:cat>
            <c:strLit>
              <c:ptCount val="1"/>
              <c:pt idx="0">
                <c:v>ANNO</c:v>
              </c:pt>
            </c:strLit>
          </c:cat>
          <c:val>
            <c:numRef>
              <c:f>'Impianti riscaldamento'!$O$28</c:f>
              <c:numCache>
                <c:formatCode>General</c:formatCode>
                <c:ptCount val="1"/>
                <c:pt idx="0">
                  <c:v>91.9</c:v>
                </c:pt>
              </c:numCache>
            </c:numRef>
          </c:val>
          <c:extLst>
            <c:ext xmlns:c16="http://schemas.microsoft.com/office/drawing/2014/chart" uri="{C3380CC4-5D6E-409C-BE32-E72D297353CC}">
              <c16:uniqueId val="{00000003-DC67-4F2B-B971-F0FC4B092E7F}"/>
            </c:ext>
          </c:extLst>
        </c:ser>
        <c:ser>
          <c:idx val="4"/>
          <c:order val="4"/>
          <c:tx>
            <c:strRef>
              <c:f>'Impianti riscaldamento'!$P$26:$R$26</c:f>
              <c:strCache>
                <c:ptCount val="1"/>
                <c:pt idx="0">
                  <c:v>Anno 2008</c:v>
                </c:pt>
              </c:strCache>
            </c:strRef>
          </c:tx>
          <c:spPr>
            <a:solidFill>
              <a:srgbClr val="660066"/>
            </a:solidFill>
            <a:ln w="12700">
              <a:solidFill>
                <a:srgbClr val="000000"/>
              </a:solidFill>
              <a:prstDash val="solid"/>
            </a:ln>
          </c:spPr>
          <c:invertIfNegative val="0"/>
          <c:cat>
            <c:strLit>
              <c:ptCount val="1"/>
              <c:pt idx="0">
                <c:v>ANNO</c:v>
              </c:pt>
            </c:strLit>
          </c:cat>
          <c:val>
            <c:numRef>
              <c:f>'Impianti riscaldamento'!$R$28</c:f>
              <c:numCache>
                <c:formatCode>General</c:formatCode>
                <c:ptCount val="1"/>
                <c:pt idx="0">
                  <c:v>92.2</c:v>
                </c:pt>
              </c:numCache>
            </c:numRef>
          </c:val>
          <c:extLst>
            <c:ext xmlns:c16="http://schemas.microsoft.com/office/drawing/2014/chart" uri="{C3380CC4-5D6E-409C-BE32-E72D297353CC}">
              <c16:uniqueId val="{00000004-DC67-4F2B-B971-F0FC4B092E7F}"/>
            </c:ext>
          </c:extLst>
        </c:ser>
        <c:ser>
          <c:idx val="5"/>
          <c:order val="5"/>
          <c:tx>
            <c:strRef>
              <c:f>'Impianti riscaldamento'!$S$26:$U$26</c:f>
              <c:strCache>
                <c:ptCount val="1"/>
                <c:pt idx="0">
                  <c:v>Anno 2009</c:v>
                </c:pt>
              </c:strCache>
            </c:strRef>
          </c:tx>
          <c:spPr>
            <a:solidFill>
              <a:srgbClr val="FF8080"/>
            </a:solidFill>
            <a:ln w="12700">
              <a:solidFill>
                <a:srgbClr val="000000"/>
              </a:solidFill>
              <a:prstDash val="solid"/>
            </a:ln>
          </c:spPr>
          <c:invertIfNegative val="0"/>
          <c:cat>
            <c:strLit>
              <c:ptCount val="1"/>
              <c:pt idx="0">
                <c:v>ANNO</c:v>
              </c:pt>
            </c:strLit>
          </c:cat>
          <c:val>
            <c:numRef>
              <c:f>'Impianti riscaldamento'!$U$28</c:f>
              <c:numCache>
                <c:formatCode>General</c:formatCode>
                <c:ptCount val="1"/>
                <c:pt idx="0">
                  <c:v>92.3</c:v>
                </c:pt>
              </c:numCache>
            </c:numRef>
          </c:val>
          <c:extLst>
            <c:ext xmlns:c16="http://schemas.microsoft.com/office/drawing/2014/chart" uri="{C3380CC4-5D6E-409C-BE32-E72D297353CC}">
              <c16:uniqueId val="{00000005-DC67-4F2B-B971-F0FC4B092E7F}"/>
            </c:ext>
          </c:extLst>
        </c:ser>
        <c:dLbls>
          <c:showLegendKey val="0"/>
          <c:showVal val="0"/>
          <c:showCatName val="0"/>
          <c:showSerName val="0"/>
          <c:showPercent val="0"/>
          <c:showBubbleSize val="0"/>
        </c:dLbls>
        <c:gapWidth val="150"/>
        <c:axId val="349357952"/>
        <c:axId val="349359488"/>
      </c:barChart>
      <c:catAx>
        <c:axId val="349357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it-IT"/>
          </a:p>
        </c:txPr>
        <c:crossAx val="349359488"/>
        <c:crosses val="autoZero"/>
        <c:auto val="1"/>
        <c:lblAlgn val="ctr"/>
        <c:lblOffset val="100"/>
        <c:tickLblSkip val="1"/>
        <c:tickMarkSkip val="1"/>
        <c:noMultiLvlLbl val="0"/>
      </c:catAx>
      <c:valAx>
        <c:axId val="349359488"/>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it-IT"/>
                  <a:t>Rendimento %</a:t>
                </a:r>
              </a:p>
            </c:rich>
          </c:tx>
          <c:layout>
            <c:manualLayout>
              <c:xMode val="edge"/>
              <c:yMode val="edge"/>
              <c:x val="5.2325610740965103E-2"/>
              <c:y val="0.3863652270739246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it-IT"/>
          </a:p>
        </c:txPr>
        <c:crossAx val="349357952"/>
        <c:crosses val="autoZero"/>
        <c:crossBetween val="between"/>
      </c:valAx>
      <c:spPr>
        <a:solidFill>
          <a:srgbClr val="C0C0C0"/>
        </a:solidFill>
        <a:ln w="12700">
          <a:solidFill>
            <a:srgbClr val="808080"/>
          </a:solidFill>
          <a:prstDash val="solid"/>
        </a:ln>
      </c:spPr>
    </c:plotArea>
    <c:legend>
      <c:legendPos val="r"/>
      <c:layout>
        <c:manualLayout>
          <c:xMode val="edge"/>
          <c:yMode val="edge"/>
          <c:x val="0.73557692307692257"/>
          <c:y val="0.31439513242662825"/>
          <c:w val="0.21875000000000044"/>
          <c:h val="0.50378986717569463"/>
        </c:manualLayout>
      </c:layout>
      <c:overlay val="0"/>
      <c:spPr>
        <a:solidFill>
          <a:srgbClr val="FFFFFF"/>
        </a:solidFill>
        <a:ln w="3175">
          <a:solidFill>
            <a:srgbClr val="000000"/>
          </a:solidFill>
          <a:prstDash val="solid"/>
        </a:ln>
      </c:spPr>
      <c:txPr>
        <a:bodyPr/>
        <a:lstStyle/>
        <a:p>
          <a:pPr>
            <a:defRPr sz="86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it-IT"/>
              <a:t>RENDIMENTO IMPIANTO TERMICO N° 2-  UFFICI                                  (60,58 KW)</a:t>
            </a:r>
          </a:p>
        </c:rich>
      </c:tx>
      <c:layout>
        <c:manualLayout>
          <c:xMode val="edge"/>
          <c:yMode val="edge"/>
          <c:x val="0.15492987320248044"/>
          <c:y val="1.6393550806149241E-2"/>
        </c:manualLayout>
      </c:layout>
      <c:overlay val="0"/>
      <c:spPr>
        <a:noFill/>
        <a:ln w="25400">
          <a:noFill/>
        </a:ln>
      </c:spPr>
    </c:title>
    <c:autoTitleDeleted val="0"/>
    <c:plotArea>
      <c:layout>
        <c:manualLayout>
          <c:layoutTarget val="inner"/>
          <c:xMode val="edge"/>
          <c:yMode val="edge"/>
          <c:x val="0.22535242263482427"/>
          <c:y val="0.24857142857144943"/>
          <c:w val="0.47605699281607688"/>
          <c:h val="0.53142857142860001"/>
        </c:manualLayout>
      </c:layout>
      <c:barChart>
        <c:barDir val="col"/>
        <c:grouping val="clustered"/>
        <c:varyColors val="0"/>
        <c:ser>
          <c:idx val="0"/>
          <c:order val="0"/>
          <c:spPr>
            <a:solidFill>
              <a:srgbClr val="9999FF"/>
            </a:solidFill>
            <a:ln w="12700">
              <a:solidFill>
                <a:srgbClr val="000000"/>
              </a:solidFill>
              <a:prstDash val="solid"/>
            </a:ln>
          </c:spPr>
          <c:invertIfNegative val="0"/>
          <c:val>
            <c:numRef>
              <c:f>'Impianti riscaldamento'!$F$30</c:f>
              <c:numCache>
                <c:formatCode>General</c:formatCode>
                <c:ptCount val="1"/>
                <c:pt idx="0">
                  <c:v>93.8</c:v>
                </c:pt>
              </c:numCache>
            </c:numRef>
          </c:val>
          <c:extLst>
            <c:ext xmlns:c16="http://schemas.microsoft.com/office/drawing/2014/chart" uri="{C3380CC4-5D6E-409C-BE32-E72D297353CC}">
              <c16:uniqueId val="{00000000-054C-4292-BC2A-146ED41C9E90}"/>
            </c:ext>
          </c:extLst>
        </c:ser>
        <c:ser>
          <c:idx val="1"/>
          <c:order val="1"/>
          <c:spPr>
            <a:solidFill>
              <a:srgbClr val="993366"/>
            </a:solidFill>
            <a:ln w="12700">
              <a:solidFill>
                <a:srgbClr val="000000"/>
              </a:solidFill>
              <a:prstDash val="solid"/>
            </a:ln>
          </c:spPr>
          <c:invertIfNegative val="0"/>
          <c:val>
            <c:numRef>
              <c:f>'Impianti riscaldamento'!$I$30</c:f>
              <c:numCache>
                <c:formatCode>General</c:formatCode>
                <c:ptCount val="1"/>
                <c:pt idx="0">
                  <c:v>93.1</c:v>
                </c:pt>
              </c:numCache>
            </c:numRef>
          </c:val>
          <c:extLst>
            <c:ext xmlns:c16="http://schemas.microsoft.com/office/drawing/2014/chart" uri="{C3380CC4-5D6E-409C-BE32-E72D297353CC}">
              <c16:uniqueId val="{00000001-054C-4292-BC2A-146ED41C9E90}"/>
            </c:ext>
          </c:extLst>
        </c:ser>
        <c:ser>
          <c:idx val="2"/>
          <c:order val="2"/>
          <c:spPr>
            <a:solidFill>
              <a:srgbClr val="FFFFCC"/>
            </a:solidFill>
            <a:ln w="12700">
              <a:solidFill>
                <a:srgbClr val="000000"/>
              </a:solidFill>
              <a:prstDash val="solid"/>
            </a:ln>
          </c:spPr>
          <c:invertIfNegative val="0"/>
          <c:val>
            <c:numRef>
              <c:f>'Impianti riscaldamento'!$L$30</c:f>
              <c:numCache>
                <c:formatCode>General</c:formatCode>
                <c:ptCount val="1"/>
                <c:pt idx="0">
                  <c:v>93.6</c:v>
                </c:pt>
              </c:numCache>
            </c:numRef>
          </c:val>
          <c:extLst>
            <c:ext xmlns:c16="http://schemas.microsoft.com/office/drawing/2014/chart" uri="{C3380CC4-5D6E-409C-BE32-E72D297353CC}">
              <c16:uniqueId val="{00000002-054C-4292-BC2A-146ED41C9E90}"/>
            </c:ext>
          </c:extLst>
        </c:ser>
        <c:ser>
          <c:idx val="3"/>
          <c:order val="3"/>
          <c:spPr>
            <a:solidFill>
              <a:srgbClr val="CCFFFF"/>
            </a:solidFill>
            <a:ln w="12700">
              <a:solidFill>
                <a:srgbClr val="000000"/>
              </a:solidFill>
              <a:prstDash val="solid"/>
            </a:ln>
          </c:spPr>
          <c:invertIfNegative val="0"/>
          <c:val>
            <c:numRef>
              <c:f>'Impianti riscaldamento'!$O$30</c:f>
              <c:numCache>
                <c:formatCode>General</c:formatCode>
                <c:ptCount val="1"/>
                <c:pt idx="0">
                  <c:v>91.8</c:v>
                </c:pt>
              </c:numCache>
            </c:numRef>
          </c:val>
          <c:extLst>
            <c:ext xmlns:c16="http://schemas.microsoft.com/office/drawing/2014/chart" uri="{C3380CC4-5D6E-409C-BE32-E72D297353CC}">
              <c16:uniqueId val="{00000003-054C-4292-BC2A-146ED41C9E90}"/>
            </c:ext>
          </c:extLst>
        </c:ser>
        <c:ser>
          <c:idx val="4"/>
          <c:order val="4"/>
          <c:spPr>
            <a:solidFill>
              <a:srgbClr val="660066"/>
            </a:solidFill>
            <a:ln w="12700">
              <a:solidFill>
                <a:srgbClr val="000000"/>
              </a:solidFill>
              <a:prstDash val="solid"/>
            </a:ln>
          </c:spPr>
          <c:invertIfNegative val="0"/>
          <c:val>
            <c:numRef>
              <c:f>'Impianti riscaldamento'!$R$30</c:f>
              <c:numCache>
                <c:formatCode>General</c:formatCode>
                <c:ptCount val="1"/>
                <c:pt idx="0">
                  <c:v>92.9</c:v>
                </c:pt>
              </c:numCache>
            </c:numRef>
          </c:val>
          <c:extLst>
            <c:ext xmlns:c16="http://schemas.microsoft.com/office/drawing/2014/chart" uri="{C3380CC4-5D6E-409C-BE32-E72D297353CC}">
              <c16:uniqueId val="{00000004-054C-4292-BC2A-146ED41C9E90}"/>
            </c:ext>
          </c:extLst>
        </c:ser>
        <c:ser>
          <c:idx val="5"/>
          <c:order val="5"/>
          <c:spPr>
            <a:solidFill>
              <a:srgbClr val="FF8080"/>
            </a:solidFill>
            <a:ln w="12700">
              <a:solidFill>
                <a:srgbClr val="000000"/>
              </a:solidFill>
              <a:prstDash val="solid"/>
            </a:ln>
          </c:spPr>
          <c:invertIfNegative val="0"/>
          <c:val>
            <c:numRef>
              <c:f>'Impianti riscaldamento'!$U$30</c:f>
              <c:numCache>
                <c:formatCode>General</c:formatCode>
                <c:ptCount val="1"/>
                <c:pt idx="0">
                  <c:v>92</c:v>
                </c:pt>
              </c:numCache>
            </c:numRef>
          </c:val>
          <c:extLst>
            <c:ext xmlns:c16="http://schemas.microsoft.com/office/drawing/2014/chart" uri="{C3380CC4-5D6E-409C-BE32-E72D297353CC}">
              <c16:uniqueId val="{00000005-054C-4292-BC2A-146ED41C9E90}"/>
            </c:ext>
          </c:extLst>
        </c:ser>
        <c:ser>
          <c:idx val="6"/>
          <c:order val="6"/>
          <c:spPr>
            <a:solidFill>
              <a:srgbClr val="0066CC"/>
            </a:solidFill>
            <a:ln w="12700">
              <a:solidFill>
                <a:srgbClr val="000000"/>
              </a:solidFill>
              <a:prstDash val="solid"/>
            </a:ln>
          </c:spPr>
          <c:invertIfNegative val="0"/>
          <c:val>
            <c:numRef>
              <c:f>'Impianti riscaldamento'!$X$30</c:f>
              <c:numCache>
                <c:formatCode>General</c:formatCode>
                <c:ptCount val="1"/>
                <c:pt idx="0">
                  <c:v>93</c:v>
                </c:pt>
              </c:numCache>
            </c:numRef>
          </c:val>
          <c:extLst>
            <c:ext xmlns:c16="http://schemas.microsoft.com/office/drawing/2014/chart" uri="{C3380CC4-5D6E-409C-BE32-E72D297353CC}">
              <c16:uniqueId val="{00000006-054C-4292-BC2A-146ED41C9E90}"/>
            </c:ext>
          </c:extLst>
        </c:ser>
        <c:ser>
          <c:idx val="7"/>
          <c:order val="7"/>
          <c:spPr>
            <a:solidFill>
              <a:srgbClr val="CCCCFF"/>
            </a:solidFill>
            <a:ln w="12700">
              <a:solidFill>
                <a:srgbClr val="000000"/>
              </a:solidFill>
              <a:prstDash val="solid"/>
            </a:ln>
          </c:spPr>
          <c:invertIfNegative val="0"/>
          <c:val>
            <c:numRef>
              <c:f>'Impianti riscaldamento'!$AA$30</c:f>
              <c:numCache>
                <c:formatCode>General</c:formatCode>
                <c:ptCount val="1"/>
                <c:pt idx="0">
                  <c:v>92.1</c:v>
                </c:pt>
              </c:numCache>
            </c:numRef>
          </c:val>
          <c:extLst>
            <c:ext xmlns:c16="http://schemas.microsoft.com/office/drawing/2014/chart" uri="{C3380CC4-5D6E-409C-BE32-E72D297353CC}">
              <c16:uniqueId val="{00000007-054C-4292-BC2A-146ED41C9E90}"/>
            </c:ext>
          </c:extLst>
        </c:ser>
        <c:dLbls>
          <c:showLegendKey val="0"/>
          <c:showVal val="0"/>
          <c:showCatName val="0"/>
          <c:showSerName val="0"/>
          <c:showPercent val="0"/>
          <c:showBubbleSize val="0"/>
        </c:dLbls>
        <c:gapWidth val="150"/>
        <c:axId val="346825088"/>
        <c:axId val="346827008"/>
      </c:barChart>
      <c:catAx>
        <c:axId val="346825088"/>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it-IT"/>
                  <a:t>ANNO</a:t>
                </a:r>
              </a:p>
            </c:rich>
          </c:tx>
          <c:layout>
            <c:manualLayout>
              <c:xMode val="edge"/>
              <c:yMode val="edge"/>
              <c:x val="0.40000059147536132"/>
              <c:y val="0.8590164229471315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it-IT"/>
          </a:p>
        </c:txPr>
        <c:crossAx val="346827008"/>
        <c:crosses val="autoZero"/>
        <c:auto val="1"/>
        <c:lblAlgn val="ctr"/>
        <c:lblOffset val="100"/>
        <c:tickLblSkip val="1"/>
        <c:tickMarkSkip val="1"/>
        <c:noMultiLvlLbl val="0"/>
      </c:catAx>
      <c:valAx>
        <c:axId val="346827008"/>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it-IT"/>
                  <a:t>Rendimento %</a:t>
                </a:r>
              </a:p>
            </c:rich>
          </c:tx>
          <c:layout>
            <c:manualLayout>
              <c:xMode val="edge"/>
              <c:yMode val="edge"/>
              <c:x val="4.5070422535211423E-2"/>
              <c:y val="0.3540982377202849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it-IT"/>
          </a:p>
        </c:txPr>
        <c:crossAx val="346825088"/>
        <c:crosses val="autoZero"/>
        <c:crossBetween val="between"/>
      </c:valAx>
      <c:spPr>
        <a:solidFill>
          <a:srgbClr val="C0C0C0"/>
        </a:solidFill>
        <a:ln w="12700">
          <a:solidFill>
            <a:srgbClr val="808080"/>
          </a:solidFill>
          <a:prstDash val="solid"/>
        </a:ln>
      </c:spPr>
    </c:plotArea>
    <c:legend>
      <c:legendPos val="r"/>
      <c:layout>
        <c:manualLayout>
          <c:xMode val="edge"/>
          <c:yMode val="edge"/>
          <c:x val="0.8028180843592001"/>
          <c:y val="0.34571428571431806"/>
          <c:w val="0.17746508447008996"/>
          <c:h val="0.38000000000001088"/>
        </c:manualLayout>
      </c:layout>
      <c:overlay val="0"/>
      <c:spPr>
        <a:solidFill>
          <a:srgbClr val="FFFFFF"/>
        </a:solidFill>
        <a:ln w="3175">
          <a:solidFill>
            <a:srgbClr val="000000"/>
          </a:solidFill>
          <a:prstDash val="solid"/>
        </a:ln>
      </c:spPr>
      <c:txPr>
        <a:bodyPr/>
        <a:lstStyle/>
        <a:p>
          <a:pPr>
            <a:defRPr sz="90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paperSize="9" orientation="landscape"/>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it-IT"/>
              <a:t>RENDIMENTO IMPIANTO TERMICO     N° 3 AD OLIO DIATERMICO            (1710,31 KW)</a:t>
            </a:r>
          </a:p>
        </c:rich>
      </c:tx>
      <c:layout>
        <c:manualLayout>
          <c:xMode val="edge"/>
          <c:yMode val="edge"/>
          <c:x val="0.13586956521739141"/>
          <c:y val="4.1198501872659166E-2"/>
        </c:manualLayout>
      </c:layout>
      <c:overlay val="0"/>
      <c:spPr>
        <a:noFill/>
        <a:ln w="25400">
          <a:noFill/>
        </a:ln>
      </c:spPr>
    </c:title>
    <c:autoTitleDeleted val="0"/>
    <c:plotArea>
      <c:layout>
        <c:manualLayout>
          <c:layoutTarget val="inner"/>
          <c:xMode val="edge"/>
          <c:yMode val="edge"/>
          <c:x val="0.22282608695652173"/>
          <c:y val="0.33333455251694388"/>
          <c:w val="0.48369565217391303"/>
          <c:h val="0.3857692012275129"/>
        </c:manualLayout>
      </c:layout>
      <c:barChart>
        <c:barDir val="col"/>
        <c:grouping val="clustered"/>
        <c:varyColors val="0"/>
        <c:ser>
          <c:idx val="0"/>
          <c:order val="0"/>
          <c:tx>
            <c:strRef>
              <c:f>'Impianti riscaldamento'!$M$26:$O$26</c:f>
              <c:strCache>
                <c:ptCount val="1"/>
                <c:pt idx="0">
                  <c:v>Anno 2007</c:v>
                </c:pt>
              </c:strCache>
            </c:strRef>
          </c:tx>
          <c:spPr>
            <a:solidFill>
              <a:srgbClr val="9999FF"/>
            </a:solidFill>
            <a:ln w="12700">
              <a:solidFill>
                <a:srgbClr val="000000"/>
              </a:solidFill>
              <a:prstDash val="solid"/>
            </a:ln>
          </c:spPr>
          <c:invertIfNegative val="0"/>
          <c:cat>
            <c:strRef>
              <c:f>('Impianti riscaldamento'!$F$32,'Impianti riscaldamento'!$I$32,'Impianti riscaldamento'!$L$32,'Impianti riscaldamento'!$O$32,'Impianti riscaldamento'!$R$32,'Impianti riscaldamento'!$U$32,'Impianti riscaldamento'!$X$32,'Impianti riscaldamento'!$AA$32,'Impianti riscaldamento'!$AD$32,'Impianti riscaldamento'!$AG$32,'Impianti riscaldamento'!$AJ$32,'Impianti riscaldamento'!$AM$32,'Impianti riscaldamento'!$AP$32,'Impianti riscaldamento'!$AT$32,'Impianti riscaldamento'!$AX$32,'Impianti riscaldamento'!$BB$32)</c:f>
              <c:strCache>
                <c:ptCount val="16"/>
                <c:pt idx="0">
                  <c:v>/</c:v>
                </c:pt>
                <c:pt idx="1">
                  <c:v>/</c:v>
                </c:pt>
                <c:pt idx="2">
                  <c:v>/</c:v>
                </c:pt>
                <c:pt idx="3">
                  <c:v>93,2</c:v>
                </c:pt>
                <c:pt idx="4">
                  <c:v>92,4</c:v>
                </c:pt>
                <c:pt idx="5">
                  <c:v>92</c:v>
                </c:pt>
                <c:pt idx="6">
                  <c:v>93,4</c:v>
                </c:pt>
                <c:pt idx="7">
                  <c:v>93,3</c:v>
                </c:pt>
                <c:pt idx="8">
                  <c:v>94,4</c:v>
                </c:pt>
                <c:pt idx="9">
                  <c:v>94,8</c:v>
                </c:pt>
                <c:pt idx="10">
                  <c:v>93,5</c:v>
                </c:pt>
                <c:pt idx="11">
                  <c:v>94,2 + 2</c:v>
                </c:pt>
                <c:pt idx="12">
                  <c:v>93,9</c:v>
                </c:pt>
                <c:pt idx="13">
                  <c:v>94,9</c:v>
                </c:pt>
                <c:pt idx="14">
                  <c:v>98,4</c:v>
                </c:pt>
                <c:pt idx="15">
                  <c:v>94,6</c:v>
                </c:pt>
              </c:strCache>
            </c:strRef>
          </c:cat>
          <c:val>
            <c:numRef>
              <c:f>'Impianti riscaldamento'!$O$32</c:f>
              <c:numCache>
                <c:formatCode>General</c:formatCode>
                <c:ptCount val="1"/>
                <c:pt idx="0">
                  <c:v>93.2</c:v>
                </c:pt>
              </c:numCache>
            </c:numRef>
          </c:val>
          <c:extLst>
            <c:ext xmlns:c16="http://schemas.microsoft.com/office/drawing/2014/chart" uri="{C3380CC4-5D6E-409C-BE32-E72D297353CC}">
              <c16:uniqueId val="{00000000-1424-438F-9A1C-F7BA2A3CE768}"/>
            </c:ext>
          </c:extLst>
        </c:ser>
        <c:ser>
          <c:idx val="1"/>
          <c:order val="1"/>
          <c:tx>
            <c:strRef>
              <c:f>'Impianti riscaldamento'!$P$26:$R$26</c:f>
              <c:strCache>
                <c:ptCount val="1"/>
                <c:pt idx="0">
                  <c:v>Anno 2008</c:v>
                </c:pt>
              </c:strCache>
            </c:strRef>
          </c:tx>
          <c:spPr>
            <a:solidFill>
              <a:srgbClr val="993366"/>
            </a:solidFill>
            <a:ln w="12700">
              <a:solidFill>
                <a:srgbClr val="000000"/>
              </a:solidFill>
              <a:prstDash val="solid"/>
            </a:ln>
          </c:spPr>
          <c:invertIfNegative val="0"/>
          <c:cat>
            <c:strRef>
              <c:f>('Impianti riscaldamento'!$F$32,'Impianti riscaldamento'!$I$32,'Impianti riscaldamento'!$L$32,'Impianti riscaldamento'!$O$32,'Impianti riscaldamento'!$R$32,'Impianti riscaldamento'!$U$32,'Impianti riscaldamento'!$X$32,'Impianti riscaldamento'!$AA$32,'Impianti riscaldamento'!$AD$32,'Impianti riscaldamento'!$AG$32,'Impianti riscaldamento'!$AJ$32,'Impianti riscaldamento'!$AM$32,'Impianti riscaldamento'!$AP$32,'Impianti riscaldamento'!$AT$32,'Impianti riscaldamento'!$AX$32,'Impianti riscaldamento'!$BB$32)</c:f>
              <c:strCache>
                <c:ptCount val="16"/>
                <c:pt idx="0">
                  <c:v>/</c:v>
                </c:pt>
                <c:pt idx="1">
                  <c:v>/</c:v>
                </c:pt>
                <c:pt idx="2">
                  <c:v>/</c:v>
                </c:pt>
                <c:pt idx="3">
                  <c:v>93,2</c:v>
                </c:pt>
                <c:pt idx="4">
                  <c:v>92,4</c:v>
                </c:pt>
                <c:pt idx="5">
                  <c:v>92</c:v>
                </c:pt>
                <c:pt idx="6">
                  <c:v>93,4</c:v>
                </c:pt>
                <c:pt idx="7">
                  <c:v>93,3</c:v>
                </c:pt>
                <c:pt idx="8">
                  <c:v>94,4</c:v>
                </c:pt>
                <c:pt idx="9">
                  <c:v>94,8</c:v>
                </c:pt>
                <c:pt idx="10">
                  <c:v>93,5</c:v>
                </c:pt>
                <c:pt idx="11">
                  <c:v>94,2 + 2</c:v>
                </c:pt>
                <c:pt idx="12">
                  <c:v>93,9</c:v>
                </c:pt>
                <c:pt idx="13">
                  <c:v>94,9</c:v>
                </c:pt>
                <c:pt idx="14">
                  <c:v>98,4</c:v>
                </c:pt>
                <c:pt idx="15">
                  <c:v>94,6</c:v>
                </c:pt>
              </c:strCache>
            </c:strRef>
          </c:cat>
          <c:val>
            <c:numRef>
              <c:f>'Impianti riscaldamento'!$R$32</c:f>
              <c:numCache>
                <c:formatCode>General</c:formatCode>
                <c:ptCount val="1"/>
                <c:pt idx="0">
                  <c:v>92.4</c:v>
                </c:pt>
              </c:numCache>
            </c:numRef>
          </c:val>
          <c:extLst>
            <c:ext xmlns:c16="http://schemas.microsoft.com/office/drawing/2014/chart" uri="{C3380CC4-5D6E-409C-BE32-E72D297353CC}">
              <c16:uniqueId val="{00000001-1424-438F-9A1C-F7BA2A3CE768}"/>
            </c:ext>
          </c:extLst>
        </c:ser>
        <c:ser>
          <c:idx val="2"/>
          <c:order val="2"/>
          <c:tx>
            <c:strRef>
              <c:f>'Impianti riscaldamento'!$V$26:$X$26</c:f>
              <c:strCache>
                <c:ptCount val="1"/>
                <c:pt idx="0">
                  <c:v>Anno 2010</c:v>
                </c:pt>
              </c:strCache>
            </c:strRef>
          </c:tx>
          <c:spPr>
            <a:solidFill>
              <a:srgbClr val="FFFFCC"/>
            </a:solidFill>
            <a:ln w="12700">
              <a:solidFill>
                <a:srgbClr val="000000"/>
              </a:solidFill>
              <a:prstDash val="solid"/>
            </a:ln>
          </c:spPr>
          <c:invertIfNegative val="0"/>
          <c:cat>
            <c:strRef>
              <c:f>('Impianti riscaldamento'!$F$32,'Impianti riscaldamento'!$I$32,'Impianti riscaldamento'!$L$32,'Impianti riscaldamento'!$O$32,'Impianti riscaldamento'!$R$32,'Impianti riscaldamento'!$U$32,'Impianti riscaldamento'!$X$32,'Impianti riscaldamento'!$AA$32,'Impianti riscaldamento'!$AD$32,'Impianti riscaldamento'!$AG$32,'Impianti riscaldamento'!$AJ$32,'Impianti riscaldamento'!$AM$32,'Impianti riscaldamento'!$AP$32,'Impianti riscaldamento'!$AT$32,'Impianti riscaldamento'!$AX$32,'Impianti riscaldamento'!$BB$32)</c:f>
              <c:strCache>
                <c:ptCount val="16"/>
                <c:pt idx="0">
                  <c:v>/</c:v>
                </c:pt>
                <c:pt idx="1">
                  <c:v>/</c:v>
                </c:pt>
                <c:pt idx="2">
                  <c:v>/</c:v>
                </c:pt>
                <c:pt idx="3">
                  <c:v>93,2</c:v>
                </c:pt>
                <c:pt idx="4">
                  <c:v>92,4</c:v>
                </c:pt>
                <c:pt idx="5">
                  <c:v>92</c:v>
                </c:pt>
                <c:pt idx="6">
                  <c:v>93,4</c:v>
                </c:pt>
                <c:pt idx="7">
                  <c:v>93,3</c:v>
                </c:pt>
                <c:pt idx="8">
                  <c:v>94,4</c:v>
                </c:pt>
                <c:pt idx="9">
                  <c:v>94,8</c:v>
                </c:pt>
                <c:pt idx="10">
                  <c:v>93,5</c:v>
                </c:pt>
                <c:pt idx="11">
                  <c:v>94,2 + 2</c:v>
                </c:pt>
                <c:pt idx="12">
                  <c:v>93,9</c:v>
                </c:pt>
                <c:pt idx="13">
                  <c:v>94,9</c:v>
                </c:pt>
                <c:pt idx="14">
                  <c:v>98,4</c:v>
                </c:pt>
                <c:pt idx="15">
                  <c:v>94,6</c:v>
                </c:pt>
              </c:strCache>
            </c:strRef>
          </c:cat>
          <c:val>
            <c:numRef>
              <c:f>'Impianti riscaldamento'!$X$32</c:f>
              <c:numCache>
                <c:formatCode>General</c:formatCode>
                <c:ptCount val="1"/>
                <c:pt idx="0">
                  <c:v>93.4</c:v>
                </c:pt>
              </c:numCache>
            </c:numRef>
          </c:val>
          <c:extLst>
            <c:ext xmlns:c16="http://schemas.microsoft.com/office/drawing/2014/chart" uri="{C3380CC4-5D6E-409C-BE32-E72D297353CC}">
              <c16:uniqueId val="{00000002-1424-438F-9A1C-F7BA2A3CE768}"/>
            </c:ext>
          </c:extLst>
        </c:ser>
        <c:ser>
          <c:idx val="3"/>
          <c:order val="3"/>
          <c:tx>
            <c:strRef>
              <c:f>'Impianti riscaldamento'!$AZ$26:$BC$26</c:f>
              <c:strCache>
                <c:ptCount val="1"/>
                <c:pt idx="0">
                  <c:v>Anno 2019</c:v>
                </c:pt>
              </c:strCache>
            </c:strRef>
          </c:tx>
          <c:invertIfNegative val="0"/>
          <c:val>
            <c:numLit>
              <c:formatCode>General</c:formatCode>
              <c:ptCount val="1"/>
              <c:pt idx="0">
                <c:v>1</c:v>
              </c:pt>
            </c:numLit>
          </c:val>
          <c:extLst>
            <c:ext xmlns:c16="http://schemas.microsoft.com/office/drawing/2014/chart" uri="{C3380CC4-5D6E-409C-BE32-E72D297353CC}">
              <c16:uniqueId val="{00000003-1424-438F-9A1C-F7BA2A3CE768}"/>
            </c:ext>
          </c:extLst>
        </c:ser>
        <c:dLbls>
          <c:showLegendKey val="0"/>
          <c:showVal val="0"/>
          <c:showCatName val="0"/>
          <c:showSerName val="0"/>
          <c:showPercent val="0"/>
          <c:showBubbleSize val="0"/>
        </c:dLbls>
        <c:gapWidth val="150"/>
        <c:axId val="349337856"/>
        <c:axId val="348000640"/>
      </c:barChart>
      <c:catAx>
        <c:axId val="349337856"/>
        <c:scaling>
          <c:orientation val="minMax"/>
        </c:scaling>
        <c:delete val="0"/>
        <c:axPos val="b"/>
        <c:title>
          <c:tx>
            <c:rich>
              <a:bodyPr/>
              <a:lstStyle/>
              <a:p>
                <a:pPr>
                  <a:defRPr sz="1050" b="1" i="0" u="none" strike="noStrike" baseline="0">
                    <a:solidFill>
                      <a:srgbClr val="000000"/>
                    </a:solidFill>
                    <a:latin typeface="Arial"/>
                    <a:ea typeface="Arial"/>
                    <a:cs typeface="Arial"/>
                  </a:defRPr>
                </a:pPr>
                <a:r>
                  <a:rPr lang="it-IT"/>
                  <a:t>ANNO</a:t>
                </a:r>
              </a:p>
            </c:rich>
          </c:tx>
          <c:layout>
            <c:manualLayout>
              <c:xMode val="edge"/>
              <c:yMode val="edge"/>
              <c:x val="0.40489130434782838"/>
              <c:y val="0.842699774887691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it-IT"/>
          </a:p>
        </c:txPr>
        <c:crossAx val="348000640"/>
        <c:crosses val="autoZero"/>
        <c:auto val="1"/>
        <c:lblAlgn val="ctr"/>
        <c:lblOffset val="100"/>
        <c:tickLblSkip val="1"/>
        <c:tickMarkSkip val="1"/>
        <c:noMultiLvlLbl val="0"/>
      </c:catAx>
      <c:valAx>
        <c:axId val="348000640"/>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it-IT"/>
                  <a:t>Rendimento %</a:t>
                </a:r>
              </a:p>
            </c:rich>
          </c:tx>
          <c:layout>
            <c:manualLayout>
              <c:xMode val="edge"/>
              <c:yMode val="edge"/>
              <c:x val="4.8913043478260865E-2"/>
              <c:y val="0.3333345129611803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it-IT"/>
          </a:p>
        </c:txPr>
        <c:crossAx val="349337856"/>
        <c:crosses val="autoZero"/>
        <c:crossBetween val="between"/>
      </c:valAx>
      <c:spPr>
        <a:solidFill>
          <a:srgbClr val="C0C0C0"/>
        </a:solidFill>
        <a:ln w="12700">
          <a:solidFill>
            <a:srgbClr val="808080"/>
          </a:solidFill>
          <a:prstDash val="solid"/>
        </a:ln>
      </c:spPr>
    </c:plotArea>
    <c:legend>
      <c:legendPos val="r"/>
      <c:layout>
        <c:manualLayout>
          <c:xMode val="edge"/>
          <c:yMode val="edge"/>
          <c:x val="0.73097826086956563"/>
          <c:y val="0.73408514946867665"/>
          <c:w val="0.17355718936872541"/>
          <c:h val="0.26591520146003256"/>
        </c:manualLayout>
      </c:layout>
      <c:overlay val="0"/>
      <c:spPr>
        <a:solidFill>
          <a:srgbClr val="FFFFFF"/>
        </a:solidFill>
        <a:ln w="3175">
          <a:solidFill>
            <a:srgbClr val="000000"/>
          </a:solidFill>
          <a:prstDash val="solid"/>
        </a:ln>
      </c:spPr>
      <c:txPr>
        <a:bodyPr/>
        <a:lstStyle/>
        <a:p>
          <a:pPr>
            <a:defRPr sz="88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it-IT"/>
              <a:t>RENDIMENTO IMPIANTO TERMICO N° 1 - MENSA/SPOGLIATOIO                              (31 KW - ACCORRONI)</a:t>
            </a:r>
          </a:p>
        </c:rich>
      </c:tx>
      <c:layout>
        <c:manualLayout>
          <c:xMode val="edge"/>
          <c:yMode val="edge"/>
          <c:x val="0.16497488575349994"/>
          <c:y val="1.7241352293649863E-2"/>
        </c:manualLayout>
      </c:layout>
      <c:overlay val="0"/>
      <c:spPr>
        <a:noFill/>
        <a:ln w="25400">
          <a:noFill/>
        </a:ln>
      </c:spPr>
    </c:title>
    <c:autoTitleDeleted val="0"/>
    <c:plotArea>
      <c:layout>
        <c:manualLayout>
          <c:layoutTarget val="inner"/>
          <c:xMode val="edge"/>
          <c:yMode val="edge"/>
          <c:x val="0.19035556585546609"/>
          <c:y val="0.23582089552238841"/>
          <c:w val="0.43654876436191742"/>
          <c:h val="0.62686567164186213"/>
        </c:manualLayout>
      </c:layout>
      <c:barChart>
        <c:barDir val="col"/>
        <c:grouping val="clustered"/>
        <c:varyColors val="0"/>
        <c:ser>
          <c:idx val="0"/>
          <c:order val="0"/>
          <c:tx>
            <c:strRef>
              <c:f>'Impianti riscaldamento'!$G$26:$I$26</c:f>
              <c:strCache>
                <c:ptCount val="1"/>
                <c:pt idx="0">
                  <c:v>Anno 2005</c:v>
                </c:pt>
              </c:strCache>
            </c:strRef>
          </c:tx>
          <c:spPr>
            <a:solidFill>
              <a:srgbClr val="9999FF"/>
            </a:solidFill>
            <a:ln w="12700">
              <a:solidFill>
                <a:srgbClr val="000000"/>
              </a:solidFill>
              <a:prstDash val="solid"/>
            </a:ln>
          </c:spPr>
          <c:invertIfNegative val="0"/>
          <c:cat>
            <c:strRef>
              <c:f>'Impianti riscaldamento'!$F$29</c:f>
              <c:strCache>
                <c:ptCount val="1"/>
                <c:pt idx="0">
                  <c:v>/</c:v>
                </c:pt>
              </c:strCache>
            </c:strRef>
          </c:cat>
          <c:val>
            <c:numRef>
              <c:f>'Impianti riscaldamento'!$I$29</c:f>
              <c:numCache>
                <c:formatCode>General</c:formatCode>
                <c:ptCount val="1"/>
                <c:pt idx="0">
                  <c:v>88.3</c:v>
                </c:pt>
              </c:numCache>
            </c:numRef>
          </c:val>
          <c:extLst>
            <c:ext xmlns:c16="http://schemas.microsoft.com/office/drawing/2014/chart" uri="{C3380CC4-5D6E-409C-BE32-E72D297353CC}">
              <c16:uniqueId val="{00000000-7007-4458-9F08-B12020A34914}"/>
            </c:ext>
          </c:extLst>
        </c:ser>
        <c:ser>
          <c:idx val="1"/>
          <c:order val="1"/>
          <c:tx>
            <c:strRef>
              <c:f>'Impianti riscaldamento'!$J$26:$L$26</c:f>
              <c:strCache>
                <c:ptCount val="1"/>
                <c:pt idx="0">
                  <c:v>Anno 2006</c:v>
                </c:pt>
              </c:strCache>
            </c:strRef>
          </c:tx>
          <c:spPr>
            <a:solidFill>
              <a:srgbClr val="993366"/>
            </a:solidFill>
            <a:ln w="12700">
              <a:solidFill>
                <a:srgbClr val="000000"/>
              </a:solidFill>
              <a:prstDash val="solid"/>
            </a:ln>
          </c:spPr>
          <c:invertIfNegative val="0"/>
          <c:cat>
            <c:strRef>
              <c:f>'Impianti riscaldamento'!$F$29</c:f>
              <c:strCache>
                <c:ptCount val="1"/>
                <c:pt idx="0">
                  <c:v>/</c:v>
                </c:pt>
              </c:strCache>
            </c:strRef>
          </c:cat>
          <c:val>
            <c:numRef>
              <c:f>'Impianti riscaldamento'!$L$29</c:f>
              <c:numCache>
                <c:formatCode>General</c:formatCode>
                <c:ptCount val="1"/>
                <c:pt idx="0">
                  <c:v>89</c:v>
                </c:pt>
              </c:numCache>
            </c:numRef>
          </c:val>
          <c:extLst>
            <c:ext xmlns:c16="http://schemas.microsoft.com/office/drawing/2014/chart" uri="{C3380CC4-5D6E-409C-BE32-E72D297353CC}">
              <c16:uniqueId val="{00000001-7007-4458-9F08-B12020A34914}"/>
            </c:ext>
          </c:extLst>
        </c:ser>
        <c:ser>
          <c:idx val="2"/>
          <c:order val="2"/>
          <c:tx>
            <c:strRef>
              <c:f>'Impianti riscaldamento'!$M$26:$O$26</c:f>
              <c:strCache>
                <c:ptCount val="1"/>
                <c:pt idx="0">
                  <c:v>Anno 2007</c:v>
                </c:pt>
              </c:strCache>
            </c:strRef>
          </c:tx>
          <c:spPr>
            <a:solidFill>
              <a:srgbClr val="FFFFCC"/>
            </a:solidFill>
            <a:ln w="12700">
              <a:solidFill>
                <a:srgbClr val="000000"/>
              </a:solidFill>
              <a:prstDash val="solid"/>
            </a:ln>
          </c:spPr>
          <c:invertIfNegative val="0"/>
          <c:cat>
            <c:strRef>
              <c:f>'Impianti riscaldamento'!$F$29</c:f>
              <c:strCache>
                <c:ptCount val="1"/>
                <c:pt idx="0">
                  <c:v>/</c:v>
                </c:pt>
              </c:strCache>
            </c:strRef>
          </c:cat>
          <c:val>
            <c:numRef>
              <c:f>'Impianti riscaldamento'!$O$29</c:f>
              <c:numCache>
                <c:formatCode>General</c:formatCode>
                <c:ptCount val="1"/>
                <c:pt idx="0">
                  <c:v>83.5</c:v>
                </c:pt>
              </c:numCache>
            </c:numRef>
          </c:val>
          <c:extLst>
            <c:ext xmlns:c16="http://schemas.microsoft.com/office/drawing/2014/chart" uri="{C3380CC4-5D6E-409C-BE32-E72D297353CC}">
              <c16:uniqueId val="{00000002-7007-4458-9F08-B12020A34914}"/>
            </c:ext>
          </c:extLst>
        </c:ser>
        <c:ser>
          <c:idx val="3"/>
          <c:order val="3"/>
          <c:tx>
            <c:strRef>
              <c:f>'Impianti riscaldamento'!$P$26:$R$26</c:f>
              <c:strCache>
                <c:ptCount val="1"/>
                <c:pt idx="0">
                  <c:v>Anno 2008</c:v>
                </c:pt>
              </c:strCache>
            </c:strRef>
          </c:tx>
          <c:spPr>
            <a:solidFill>
              <a:srgbClr val="CCFFFF"/>
            </a:solidFill>
            <a:ln w="12700">
              <a:solidFill>
                <a:srgbClr val="000000"/>
              </a:solidFill>
              <a:prstDash val="solid"/>
            </a:ln>
          </c:spPr>
          <c:invertIfNegative val="0"/>
          <c:cat>
            <c:strRef>
              <c:f>'Impianti riscaldamento'!$F$29</c:f>
              <c:strCache>
                <c:ptCount val="1"/>
                <c:pt idx="0">
                  <c:v>/</c:v>
                </c:pt>
              </c:strCache>
            </c:strRef>
          </c:cat>
          <c:val>
            <c:numRef>
              <c:f>'Impianti riscaldamento'!$R$29</c:f>
              <c:numCache>
                <c:formatCode>General</c:formatCode>
                <c:ptCount val="1"/>
                <c:pt idx="0">
                  <c:v>85.6</c:v>
                </c:pt>
              </c:numCache>
            </c:numRef>
          </c:val>
          <c:extLst>
            <c:ext xmlns:c16="http://schemas.microsoft.com/office/drawing/2014/chart" uri="{C3380CC4-5D6E-409C-BE32-E72D297353CC}">
              <c16:uniqueId val="{00000003-7007-4458-9F08-B12020A34914}"/>
            </c:ext>
          </c:extLst>
        </c:ser>
        <c:ser>
          <c:idx val="4"/>
          <c:order val="4"/>
          <c:tx>
            <c:strRef>
              <c:f>'Impianti riscaldamento'!$S$26:$U$26</c:f>
              <c:strCache>
                <c:ptCount val="1"/>
                <c:pt idx="0">
                  <c:v>Anno 2009</c:v>
                </c:pt>
              </c:strCache>
            </c:strRef>
          </c:tx>
          <c:spPr>
            <a:solidFill>
              <a:srgbClr val="660066"/>
            </a:solidFill>
            <a:ln w="12700">
              <a:solidFill>
                <a:srgbClr val="000000"/>
              </a:solidFill>
              <a:prstDash val="solid"/>
            </a:ln>
          </c:spPr>
          <c:invertIfNegative val="0"/>
          <c:cat>
            <c:strRef>
              <c:f>'Impianti riscaldamento'!$F$29</c:f>
              <c:strCache>
                <c:ptCount val="1"/>
                <c:pt idx="0">
                  <c:v>/</c:v>
                </c:pt>
              </c:strCache>
            </c:strRef>
          </c:cat>
          <c:val>
            <c:numRef>
              <c:f>'Impianti riscaldamento'!$U$29</c:f>
              <c:numCache>
                <c:formatCode>General</c:formatCode>
                <c:ptCount val="1"/>
                <c:pt idx="0">
                  <c:v>84.2</c:v>
                </c:pt>
              </c:numCache>
            </c:numRef>
          </c:val>
          <c:extLst>
            <c:ext xmlns:c16="http://schemas.microsoft.com/office/drawing/2014/chart" uri="{C3380CC4-5D6E-409C-BE32-E72D297353CC}">
              <c16:uniqueId val="{00000004-7007-4458-9F08-B12020A34914}"/>
            </c:ext>
          </c:extLst>
        </c:ser>
        <c:dLbls>
          <c:showLegendKey val="0"/>
          <c:showVal val="0"/>
          <c:showCatName val="0"/>
          <c:showSerName val="0"/>
          <c:showPercent val="0"/>
          <c:showBubbleSize val="0"/>
        </c:dLbls>
        <c:gapWidth val="150"/>
        <c:axId val="349332992"/>
        <c:axId val="349334528"/>
      </c:barChart>
      <c:catAx>
        <c:axId val="349332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50" b="0" i="0" u="none" strike="noStrike" baseline="0">
                <a:solidFill>
                  <a:srgbClr val="000000"/>
                </a:solidFill>
                <a:latin typeface="Arial"/>
                <a:ea typeface="Arial"/>
                <a:cs typeface="Arial"/>
              </a:defRPr>
            </a:pPr>
            <a:endParaRPr lang="it-IT"/>
          </a:p>
        </c:txPr>
        <c:crossAx val="349334528"/>
        <c:crosses val="autoZero"/>
        <c:auto val="1"/>
        <c:lblAlgn val="ctr"/>
        <c:lblOffset val="100"/>
        <c:tickLblSkip val="1"/>
        <c:tickMarkSkip val="1"/>
        <c:noMultiLvlLbl val="0"/>
      </c:catAx>
      <c:valAx>
        <c:axId val="349334528"/>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it-IT"/>
                  <a:t>Rendimento %</a:t>
                </a:r>
              </a:p>
            </c:rich>
          </c:tx>
          <c:layout>
            <c:manualLayout>
              <c:xMode val="edge"/>
              <c:yMode val="edge"/>
              <c:x val="4.5685279187817264E-2"/>
              <c:y val="0.362069024953970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50" b="0" i="0" u="none" strike="noStrike" baseline="0">
                <a:solidFill>
                  <a:srgbClr val="000000"/>
                </a:solidFill>
                <a:latin typeface="Arial"/>
                <a:ea typeface="Arial"/>
                <a:cs typeface="Arial"/>
              </a:defRPr>
            </a:pPr>
            <a:endParaRPr lang="it-IT"/>
          </a:p>
        </c:txPr>
        <c:crossAx val="349332992"/>
        <c:crosses val="autoZero"/>
        <c:crossBetween val="between"/>
      </c:valAx>
      <c:spPr>
        <a:solidFill>
          <a:srgbClr val="C0C0C0"/>
        </a:solidFill>
        <a:ln w="12700">
          <a:solidFill>
            <a:srgbClr val="808080"/>
          </a:solidFill>
          <a:prstDash val="solid"/>
        </a:ln>
      </c:spPr>
    </c:plotArea>
    <c:legend>
      <c:legendPos val="r"/>
      <c:layout>
        <c:manualLayout>
          <c:xMode val="edge"/>
          <c:yMode val="edge"/>
          <c:x val="0.73857947959558201"/>
          <c:y val="0.57611940298512065"/>
          <c:w val="0.23350280453521641"/>
          <c:h val="0.34626865671641471"/>
        </c:manualLayout>
      </c:layout>
      <c:overlay val="0"/>
      <c:spPr>
        <a:solidFill>
          <a:srgbClr val="FFFFFF"/>
        </a:solidFill>
        <a:ln w="3175">
          <a:solidFill>
            <a:srgbClr val="000000"/>
          </a:solidFill>
          <a:prstDash val="solid"/>
        </a:ln>
      </c:spPr>
      <c:txPr>
        <a:bodyPr/>
        <a:lstStyle/>
        <a:p>
          <a:pPr>
            <a:defRPr sz="97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13" Type="http://schemas.openxmlformats.org/officeDocument/2006/relationships/chart" Target="../charts/chart31.xml"/><Relationship Id="rId3" Type="http://schemas.openxmlformats.org/officeDocument/2006/relationships/chart" Target="../charts/chart21.xml"/><Relationship Id="rId7" Type="http://schemas.openxmlformats.org/officeDocument/2006/relationships/chart" Target="../charts/chart25.xml"/><Relationship Id="rId12" Type="http://schemas.openxmlformats.org/officeDocument/2006/relationships/chart" Target="../charts/chart30.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 Id="rId14" Type="http://schemas.openxmlformats.org/officeDocument/2006/relationships/chart" Target="../charts/chart3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590320</xdr:colOff>
      <xdr:row>8</xdr:row>
      <xdr:rowOff>103716</xdr:rowOff>
    </xdr:from>
    <xdr:to>
      <xdr:col>12</xdr:col>
      <xdr:colOff>352220</xdr:colOff>
      <xdr:row>63</xdr:row>
      <xdr:rowOff>76199</xdr:rowOff>
    </xdr:to>
    <xdr:pic>
      <xdr:nvPicPr>
        <xdr:cNvPr id="2" name="Immagine 1" descr="210519_AG_stima acido.jp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stretch>
          <a:fillRect/>
        </a:stretch>
      </xdr:blipFill>
      <xdr:spPr>
        <a:xfrm>
          <a:off x="590320" y="1672235"/>
          <a:ext cx="12351465" cy="87986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0</xdr:rowOff>
    </xdr:from>
    <xdr:to>
      <xdr:col>0</xdr:col>
      <xdr:colOff>0</xdr:colOff>
      <xdr:row>5</xdr:row>
      <xdr:rowOff>0</xdr:rowOff>
    </xdr:to>
    <xdr:grpSp>
      <xdr:nvGrpSpPr>
        <xdr:cNvPr id="6559508" name="Group 6">
          <a:extLst>
            <a:ext uri="{FF2B5EF4-FFF2-40B4-BE49-F238E27FC236}">
              <a16:creationId xmlns:a16="http://schemas.microsoft.com/office/drawing/2014/main" id="{00000000-0008-0000-0500-000014176400}"/>
            </a:ext>
          </a:extLst>
        </xdr:cNvPr>
        <xdr:cNvGrpSpPr>
          <a:grpSpLocks/>
        </xdr:cNvGrpSpPr>
      </xdr:nvGrpSpPr>
      <xdr:grpSpPr bwMode="auto">
        <a:xfrm>
          <a:off x="0" y="929640"/>
          <a:ext cx="0" cy="0"/>
          <a:chOff x="26" y="193"/>
          <a:chExt cx="43" cy="8"/>
        </a:xfrm>
      </xdr:grpSpPr>
      <xdr:sp macro="" textlink="">
        <xdr:nvSpPr>
          <xdr:cNvPr id="6559589" name="Rectangle 7">
            <a:extLst>
              <a:ext uri="{FF2B5EF4-FFF2-40B4-BE49-F238E27FC236}">
                <a16:creationId xmlns:a16="http://schemas.microsoft.com/office/drawing/2014/main" id="{00000000-0008-0000-0500-000065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90" name="Rectangle 8">
            <a:extLst>
              <a:ext uri="{FF2B5EF4-FFF2-40B4-BE49-F238E27FC236}">
                <a16:creationId xmlns:a16="http://schemas.microsoft.com/office/drawing/2014/main" id="{00000000-0008-0000-0500-000066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91" name="Rectangle 9">
            <a:extLst>
              <a:ext uri="{FF2B5EF4-FFF2-40B4-BE49-F238E27FC236}">
                <a16:creationId xmlns:a16="http://schemas.microsoft.com/office/drawing/2014/main" id="{00000000-0008-0000-0500-000067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09" name="Group 10">
          <a:extLst>
            <a:ext uri="{FF2B5EF4-FFF2-40B4-BE49-F238E27FC236}">
              <a16:creationId xmlns:a16="http://schemas.microsoft.com/office/drawing/2014/main" id="{00000000-0008-0000-0500-000015176400}"/>
            </a:ext>
          </a:extLst>
        </xdr:cNvPr>
        <xdr:cNvGrpSpPr>
          <a:grpSpLocks/>
        </xdr:cNvGrpSpPr>
      </xdr:nvGrpSpPr>
      <xdr:grpSpPr bwMode="auto">
        <a:xfrm>
          <a:off x="0" y="929640"/>
          <a:ext cx="0" cy="0"/>
          <a:chOff x="26" y="193"/>
          <a:chExt cx="43" cy="8"/>
        </a:xfrm>
      </xdr:grpSpPr>
      <xdr:sp macro="" textlink="">
        <xdr:nvSpPr>
          <xdr:cNvPr id="6559586" name="Rectangle 11">
            <a:extLst>
              <a:ext uri="{FF2B5EF4-FFF2-40B4-BE49-F238E27FC236}">
                <a16:creationId xmlns:a16="http://schemas.microsoft.com/office/drawing/2014/main" id="{00000000-0008-0000-0500-000062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87" name="Rectangle 12">
            <a:extLst>
              <a:ext uri="{FF2B5EF4-FFF2-40B4-BE49-F238E27FC236}">
                <a16:creationId xmlns:a16="http://schemas.microsoft.com/office/drawing/2014/main" id="{00000000-0008-0000-0500-000063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88" name="Rectangle 13">
            <a:extLst>
              <a:ext uri="{FF2B5EF4-FFF2-40B4-BE49-F238E27FC236}">
                <a16:creationId xmlns:a16="http://schemas.microsoft.com/office/drawing/2014/main" id="{00000000-0008-0000-0500-000064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10" name="Group 14">
          <a:extLst>
            <a:ext uri="{FF2B5EF4-FFF2-40B4-BE49-F238E27FC236}">
              <a16:creationId xmlns:a16="http://schemas.microsoft.com/office/drawing/2014/main" id="{00000000-0008-0000-0500-000016176400}"/>
            </a:ext>
          </a:extLst>
        </xdr:cNvPr>
        <xdr:cNvGrpSpPr>
          <a:grpSpLocks/>
        </xdr:cNvGrpSpPr>
      </xdr:nvGrpSpPr>
      <xdr:grpSpPr bwMode="auto">
        <a:xfrm>
          <a:off x="0" y="929640"/>
          <a:ext cx="0" cy="0"/>
          <a:chOff x="26" y="193"/>
          <a:chExt cx="43" cy="8"/>
        </a:xfrm>
      </xdr:grpSpPr>
      <xdr:sp macro="" textlink="">
        <xdr:nvSpPr>
          <xdr:cNvPr id="6559583" name="Rectangle 15">
            <a:extLst>
              <a:ext uri="{FF2B5EF4-FFF2-40B4-BE49-F238E27FC236}">
                <a16:creationId xmlns:a16="http://schemas.microsoft.com/office/drawing/2014/main" id="{00000000-0008-0000-0500-00005F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84" name="Rectangle 16">
            <a:extLst>
              <a:ext uri="{FF2B5EF4-FFF2-40B4-BE49-F238E27FC236}">
                <a16:creationId xmlns:a16="http://schemas.microsoft.com/office/drawing/2014/main" id="{00000000-0008-0000-0500-000060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85" name="Rectangle 17">
            <a:extLst>
              <a:ext uri="{FF2B5EF4-FFF2-40B4-BE49-F238E27FC236}">
                <a16:creationId xmlns:a16="http://schemas.microsoft.com/office/drawing/2014/main" id="{00000000-0008-0000-0500-000061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11" name="Group 18">
          <a:extLst>
            <a:ext uri="{FF2B5EF4-FFF2-40B4-BE49-F238E27FC236}">
              <a16:creationId xmlns:a16="http://schemas.microsoft.com/office/drawing/2014/main" id="{00000000-0008-0000-0500-000017176400}"/>
            </a:ext>
          </a:extLst>
        </xdr:cNvPr>
        <xdr:cNvGrpSpPr>
          <a:grpSpLocks/>
        </xdr:cNvGrpSpPr>
      </xdr:nvGrpSpPr>
      <xdr:grpSpPr bwMode="auto">
        <a:xfrm>
          <a:off x="0" y="929640"/>
          <a:ext cx="0" cy="0"/>
          <a:chOff x="26" y="193"/>
          <a:chExt cx="43" cy="8"/>
        </a:xfrm>
      </xdr:grpSpPr>
      <xdr:sp macro="" textlink="">
        <xdr:nvSpPr>
          <xdr:cNvPr id="6559580" name="Rectangle 19">
            <a:extLst>
              <a:ext uri="{FF2B5EF4-FFF2-40B4-BE49-F238E27FC236}">
                <a16:creationId xmlns:a16="http://schemas.microsoft.com/office/drawing/2014/main" id="{00000000-0008-0000-0500-00005C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81" name="Rectangle 20">
            <a:extLst>
              <a:ext uri="{FF2B5EF4-FFF2-40B4-BE49-F238E27FC236}">
                <a16:creationId xmlns:a16="http://schemas.microsoft.com/office/drawing/2014/main" id="{00000000-0008-0000-0500-00005D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82" name="Rectangle 21">
            <a:extLst>
              <a:ext uri="{FF2B5EF4-FFF2-40B4-BE49-F238E27FC236}">
                <a16:creationId xmlns:a16="http://schemas.microsoft.com/office/drawing/2014/main" id="{00000000-0008-0000-0500-00005E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12" name="Group 22">
          <a:extLst>
            <a:ext uri="{FF2B5EF4-FFF2-40B4-BE49-F238E27FC236}">
              <a16:creationId xmlns:a16="http://schemas.microsoft.com/office/drawing/2014/main" id="{00000000-0008-0000-0500-000018176400}"/>
            </a:ext>
          </a:extLst>
        </xdr:cNvPr>
        <xdr:cNvGrpSpPr>
          <a:grpSpLocks/>
        </xdr:cNvGrpSpPr>
      </xdr:nvGrpSpPr>
      <xdr:grpSpPr bwMode="auto">
        <a:xfrm>
          <a:off x="0" y="929640"/>
          <a:ext cx="0" cy="0"/>
          <a:chOff x="26" y="193"/>
          <a:chExt cx="43" cy="8"/>
        </a:xfrm>
      </xdr:grpSpPr>
      <xdr:sp macro="" textlink="">
        <xdr:nvSpPr>
          <xdr:cNvPr id="6559577" name="Rectangle 23">
            <a:extLst>
              <a:ext uri="{FF2B5EF4-FFF2-40B4-BE49-F238E27FC236}">
                <a16:creationId xmlns:a16="http://schemas.microsoft.com/office/drawing/2014/main" id="{00000000-0008-0000-0500-000059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78" name="Rectangle 24">
            <a:extLst>
              <a:ext uri="{FF2B5EF4-FFF2-40B4-BE49-F238E27FC236}">
                <a16:creationId xmlns:a16="http://schemas.microsoft.com/office/drawing/2014/main" id="{00000000-0008-0000-0500-00005A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79" name="Rectangle 25">
            <a:extLst>
              <a:ext uri="{FF2B5EF4-FFF2-40B4-BE49-F238E27FC236}">
                <a16:creationId xmlns:a16="http://schemas.microsoft.com/office/drawing/2014/main" id="{00000000-0008-0000-0500-00005B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13" name="Group 26">
          <a:extLst>
            <a:ext uri="{FF2B5EF4-FFF2-40B4-BE49-F238E27FC236}">
              <a16:creationId xmlns:a16="http://schemas.microsoft.com/office/drawing/2014/main" id="{00000000-0008-0000-0500-000019176400}"/>
            </a:ext>
          </a:extLst>
        </xdr:cNvPr>
        <xdr:cNvGrpSpPr>
          <a:grpSpLocks/>
        </xdr:cNvGrpSpPr>
      </xdr:nvGrpSpPr>
      <xdr:grpSpPr bwMode="auto">
        <a:xfrm>
          <a:off x="0" y="929640"/>
          <a:ext cx="0" cy="0"/>
          <a:chOff x="26" y="193"/>
          <a:chExt cx="43" cy="8"/>
        </a:xfrm>
      </xdr:grpSpPr>
      <xdr:sp macro="" textlink="">
        <xdr:nvSpPr>
          <xdr:cNvPr id="6559574" name="Rectangle 27">
            <a:extLst>
              <a:ext uri="{FF2B5EF4-FFF2-40B4-BE49-F238E27FC236}">
                <a16:creationId xmlns:a16="http://schemas.microsoft.com/office/drawing/2014/main" id="{00000000-0008-0000-0500-000056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75" name="Rectangle 28">
            <a:extLst>
              <a:ext uri="{FF2B5EF4-FFF2-40B4-BE49-F238E27FC236}">
                <a16:creationId xmlns:a16="http://schemas.microsoft.com/office/drawing/2014/main" id="{00000000-0008-0000-0500-000057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76" name="Rectangle 29">
            <a:extLst>
              <a:ext uri="{FF2B5EF4-FFF2-40B4-BE49-F238E27FC236}">
                <a16:creationId xmlns:a16="http://schemas.microsoft.com/office/drawing/2014/main" id="{00000000-0008-0000-0500-000058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14" name="Group 30">
          <a:extLst>
            <a:ext uri="{FF2B5EF4-FFF2-40B4-BE49-F238E27FC236}">
              <a16:creationId xmlns:a16="http://schemas.microsoft.com/office/drawing/2014/main" id="{00000000-0008-0000-0500-00001A176400}"/>
            </a:ext>
          </a:extLst>
        </xdr:cNvPr>
        <xdr:cNvGrpSpPr>
          <a:grpSpLocks/>
        </xdr:cNvGrpSpPr>
      </xdr:nvGrpSpPr>
      <xdr:grpSpPr bwMode="auto">
        <a:xfrm>
          <a:off x="0" y="929640"/>
          <a:ext cx="0" cy="0"/>
          <a:chOff x="26" y="193"/>
          <a:chExt cx="43" cy="8"/>
        </a:xfrm>
      </xdr:grpSpPr>
      <xdr:sp macro="" textlink="">
        <xdr:nvSpPr>
          <xdr:cNvPr id="6559571" name="Rectangle 31">
            <a:extLst>
              <a:ext uri="{FF2B5EF4-FFF2-40B4-BE49-F238E27FC236}">
                <a16:creationId xmlns:a16="http://schemas.microsoft.com/office/drawing/2014/main" id="{00000000-0008-0000-0500-000053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72" name="Rectangle 32">
            <a:extLst>
              <a:ext uri="{FF2B5EF4-FFF2-40B4-BE49-F238E27FC236}">
                <a16:creationId xmlns:a16="http://schemas.microsoft.com/office/drawing/2014/main" id="{00000000-0008-0000-0500-000054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73" name="Rectangle 33">
            <a:extLst>
              <a:ext uri="{FF2B5EF4-FFF2-40B4-BE49-F238E27FC236}">
                <a16:creationId xmlns:a16="http://schemas.microsoft.com/office/drawing/2014/main" id="{00000000-0008-0000-0500-000055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15" name="Group 34">
          <a:extLst>
            <a:ext uri="{FF2B5EF4-FFF2-40B4-BE49-F238E27FC236}">
              <a16:creationId xmlns:a16="http://schemas.microsoft.com/office/drawing/2014/main" id="{00000000-0008-0000-0500-00001B176400}"/>
            </a:ext>
          </a:extLst>
        </xdr:cNvPr>
        <xdr:cNvGrpSpPr>
          <a:grpSpLocks/>
        </xdr:cNvGrpSpPr>
      </xdr:nvGrpSpPr>
      <xdr:grpSpPr bwMode="auto">
        <a:xfrm>
          <a:off x="0" y="929640"/>
          <a:ext cx="0" cy="0"/>
          <a:chOff x="26" y="193"/>
          <a:chExt cx="43" cy="8"/>
        </a:xfrm>
      </xdr:grpSpPr>
      <xdr:sp macro="" textlink="">
        <xdr:nvSpPr>
          <xdr:cNvPr id="6559568" name="Rectangle 35">
            <a:extLst>
              <a:ext uri="{FF2B5EF4-FFF2-40B4-BE49-F238E27FC236}">
                <a16:creationId xmlns:a16="http://schemas.microsoft.com/office/drawing/2014/main" id="{00000000-0008-0000-0500-000050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69" name="Rectangle 36">
            <a:extLst>
              <a:ext uri="{FF2B5EF4-FFF2-40B4-BE49-F238E27FC236}">
                <a16:creationId xmlns:a16="http://schemas.microsoft.com/office/drawing/2014/main" id="{00000000-0008-0000-0500-000051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70" name="Rectangle 37">
            <a:extLst>
              <a:ext uri="{FF2B5EF4-FFF2-40B4-BE49-F238E27FC236}">
                <a16:creationId xmlns:a16="http://schemas.microsoft.com/office/drawing/2014/main" id="{00000000-0008-0000-0500-000052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16" name="Group 42">
          <a:extLst>
            <a:ext uri="{FF2B5EF4-FFF2-40B4-BE49-F238E27FC236}">
              <a16:creationId xmlns:a16="http://schemas.microsoft.com/office/drawing/2014/main" id="{00000000-0008-0000-0500-00001C176400}"/>
            </a:ext>
          </a:extLst>
        </xdr:cNvPr>
        <xdr:cNvGrpSpPr>
          <a:grpSpLocks/>
        </xdr:cNvGrpSpPr>
      </xdr:nvGrpSpPr>
      <xdr:grpSpPr bwMode="auto">
        <a:xfrm>
          <a:off x="0" y="929640"/>
          <a:ext cx="0" cy="0"/>
          <a:chOff x="26" y="193"/>
          <a:chExt cx="43" cy="8"/>
        </a:xfrm>
      </xdr:grpSpPr>
      <xdr:sp macro="" textlink="">
        <xdr:nvSpPr>
          <xdr:cNvPr id="6559565" name="Rectangle 43">
            <a:extLst>
              <a:ext uri="{FF2B5EF4-FFF2-40B4-BE49-F238E27FC236}">
                <a16:creationId xmlns:a16="http://schemas.microsoft.com/office/drawing/2014/main" id="{00000000-0008-0000-0500-00004D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66" name="Rectangle 44">
            <a:extLst>
              <a:ext uri="{FF2B5EF4-FFF2-40B4-BE49-F238E27FC236}">
                <a16:creationId xmlns:a16="http://schemas.microsoft.com/office/drawing/2014/main" id="{00000000-0008-0000-0500-00004E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67" name="Rectangle 45">
            <a:extLst>
              <a:ext uri="{FF2B5EF4-FFF2-40B4-BE49-F238E27FC236}">
                <a16:creationId xmlns:a16="http://schemas.microsoft.com/office/drawing/2014/main" id="{00000000-0008-0000-0500-00004F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17" name="Group 50">
          <a:extLst>
            <a:ext uri="{FF2B5EF4-FFF2-40B4-BE49-F238E27FC236}">
              <a16:creationId xmlns:a16="http://schemas.microsoft.com/office/drawing/2014/main" id="{00000000-0008-0000-0500-00001D176400}"/>
            </a:ext>
          </a:extLst>
        </xdr:cNvPr>
        <xdr:cNvGrpSpPr>
          <a:grpSpLocks/>
        </xdr:cNvGrpSpPr>
      </xdr:nvGrpSpPr>
      <xdr:grpSpPr bwMode="auto">
        <a:xfrm>
          <a:off x="0" y="929640"/>
          <a:ext cx="0" cy="0"/>
          <a:chOff x="26" y="193"/>
          <a:chExt cx="43" cy="8"/>
        </a:xfrm>
      </xdr:grpSpPr>
      <xdr:sp macro="" textlink="">
        <xdr:nvSpPr>
          <xdr:cNvPr id="6559562" name="Rectangle 51">
            <a:extLst>
              <a:ext uri="{FF2B5EF4-FFF2-40B4-BE49-F238E27FC236}">
                <a16:creationId xmlns:a16="http://schemas.microsoft.com/office/drawing/2014/main" id="{00000000-0008-0000-0500-00004A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63" name="Rectangle 52">
            <a:extLst>
              <a:ext uri="{FF2B5EF4-FFF2-40B4-BE49-F238E27FC236}">
                <a16:creationId xmlns:a16="http://schemas.microsoft.com/office/drawing/2014/main" id="{00000000-0008-0000-0500-00004B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64" name="Rectangle 53">
            <a:extLst>
              <a:ext uri="{FF2B5EF4-FFF2-40B4-BE49-F238E27FC236}">
                <a16:creationId xmlns:a16="http://schemas.microsoft.com/office/drawing/2014/main" id="{00000000-0008-0000-0500-00004C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18" name="Group 54">
          <a:extLst>
            <a:ext uri="{FF2B5EF4-FFF2-40B4-BE49-F238E27FC236}">
              <a16:creationId xmlns:a16="http://schemas.microsoft.com/office/drawing/2014/main" id="{00000000-0008-0000-0500-00001E176400}"/>
            </a:ext>
          </a:extLst>
        </xdr:cNvPr>
        <xdr:cNvGrpSpPr>
          <a:grpSpLocks/>
        </xdr:cNvGrpSpPr>
      </xdr:nvGrpSpPr>
      <xdr:grpSpPr bwMode="auto">
        <a:xfrm>
          <a:off x="0" y="929640"/>
          <a:ext cx="0" cy="0"/>
          <a:chOff x="26" y="193"/>
          <a:chExt cx="43" cy="8"/>
        </a:xfrm>
      </xdr:grpSpPr>
      <xdr:sp macro="" textlink="">
        <xdr:nvSpPr>
          <xdr:cNvPr id="6559559" name="Rectangle 55">
            <a:extLst>
              <a:ext uri="{FF2B5EF4-FFF2-40B4-BE49-F238E27FC236}">
                <a16:creationId xmlns:a16="http://schemas.microsoft.com/office/drawing/2014/main" id="{00000000-0008-0000-0500-000047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60" name="Rectangle 56">
            <a:extLst>
              <a:ext uri="{FF2B5EF4-FFF2-40B4-BE49-F238E27FC236}">
                <a16:creationId xmlns:a16="http://schemas.microsoft.com/office/drawing/2014/main" id="{00000000-0008-0000-0500-000048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61" name="Rectangle 57">
            <a:extLst>
              <a:ext uri="{FF2B5EF4-FFF2-40B4-BE49-F238E27FC236}">
                <a16:creationId xmlns:a16="http://schemas.microsoft.com/office/drawing/2014/main" id="{00000000-0008-0000-0500-000049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19" name="Group 66">
          <a:extLst>
            <a:ext uri="{FF2B5EF4-FFF2-40B4-BE49-F238E27FC236}">
              <a16:creationId xmlns:a16="http://schemas.microsoft.com/office/drawing/2014/main" id="{00000000-0008-0000-0500-00001F176400}"/>
            </a:ext>
          </a:extLst>
        </xdr:cNvPr>
        <xdr:cNvGrpSpPr>
          <a:grpSpLocks/>
        </xdr:cNvGrpSpPr>
      </xdr:nvGrpSpPr>
      <xdr:grpSpPr bwMode="auto">
        <a:xfrm>
          <a:off x="0" y="929640"/>
          <a:ext cx="0" cy="0"/>
          <a:chOff x="26" y="193"/>
          <a:chExt cx="43" cy="8"/>
        </a:xfrm>
      </xdr:grpSpPr>
      <xdr:sp macro="" textlink="">
        <xdr:nvSpPr>
          <xdr:cNvPr id="6559556" name="Rectangle 67">
            <a:extLst>
              <a:ext uri="{FF2B5EF4-FFF2-40B4-BE49-F238E27FC236}">
                <a16:creationId xmlns:a16="http://schemas.microsoft.com/office/drawing/2014/main" id="{00000000-0008-0000-0500-000044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57" name="Rectangle 68">
            <a:extLst>
              <a:ext uri="{FF2B5EF4-FFF2-40B4-BE49-F238E27FC236}">
                <a16:creationId xmlns:a16="http://schemas.microsoft.com/office/drawing/2014/main" id="{00000000-0008-0000-0500-000045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58" name="Rectangle 69">
            <a:extLst>
              <a:ext uri="{FF2B5EF4-FFF2-40B4-BE49-F238E27FC236}">
                <a16:creationId xmlns:a16="http://schemas.microsoft.com/office/drawing/2014/main" id="{00000000-0008-0000-0500-000046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20" name="Group 70">
          <a:extLst>
            <a:ext uri="{FF2B5EF4-FFF2-40B4-BE49-F238E27FC236}">
              <a16:creationId xmlns:a16="http://schemas.microsoft.com/office/drawing/2014/main" id="{00000000-0008-0000-0500-000020176400}"/>
            </a:ext>
          </a:extLst>
        </xdr:cNvPr>
        <xdr:cNvGrpSpPr>
          <a:grpSpLocks/>
        </xdr:cNvGrpSpPr>
      </xdr:nvGrpSpPr>
      <xdr:grpSpPr bwMode="auto">
        <a:xfrm>
          <a:off x="0" y="929640"/>
          <a:ext cx="0" cy="0"/>
          <a:chOff x="26" y="193"/>
          <a:chExt cx="43" cy="8"/>
        </a:xfrm>
      </xdr:grpSpPr>
      <xdr:sp macro="" textlink="">
        <xdr:nvSpPr>
          <xdr:cNvPr id="6559553" name="Rectangle 71">
            <a:extLst>
              <a:ext uri="{FF2B5EF4-FFF2-40B4-BE49-F238E27FC236}">
                <a16:creationId xmlns:a16="http://schemas.microsoft.com/office/drawing/2014/main" id="{00000000-0008-0000-0500-000041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54" name="Rectangle 72">
            <a:extLst>
              <a:ext uri="{FF2B5EF4-FFF2-40B4-BE49-F238E27FC236}">
                <a16:creationId xmlns:a16="http://schemas.microsoft.com/office/drawing/2014/main" id="{00000000-0008-0000-0500-000042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55" name="Rectangle 73">
            <a:extLst>
              <a:ext uri="{FF2B5EF4-FFF2-40B4-BE49-F238E27FC236}">
                <a16:creationId xmlns:a16="http://schemas.microsoft.com/office/drawing/2014/main" id="{00000000-0008-0000-0500-000043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21" name="Group 74">
          <a:extLst>
            <a:ext uri="{FF2B5EF4-FFF2-40B4-BE49-F238E27FC236}">
              <a16:creationId xmlns:a16="http://schemas.microsoft.com/office/drawing/2014/main" id="{00000000-0008-0000-0500-000021176400}"/>
            </a:ext>
          </a:extLst>
        </xdr:cNvPr>
        <xdr:cNvGrpSpPr>
          <a:grpSpLocks/>
        </xdr:cNvGrpSpPr>
      </xdr:nvGrpSpPr>
      <xdr:grpSpPr bwMode="auto">
        <a:xfrm>
          <a:off x="0" y="929640"/>
          <a:ext cx="0" cy="0"/>
          <a:chOff x="26" y="193"/>
          <a:chExt cx="43" cy="8"/>
        </a:xfrm>
      </xdr:grpSpPr>
      <xdr:sp macro="" textlink="">
        <xdr:nvSpPr>
          <xdr:cNvPr id="6559550" name="Rectangle 75">
            <a:extLst>
              <a:ext uri="{FF2B5EF4-FFF2-40B4-BE49-F238E27FC236}">
                <a16:creationId xmlns:a16="http://schemas.microsoft.com/office/drawing/2014/main" id="{00000000-0008-0000-0500-00003E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51" name="Rectangle 76">
            <a:extLst>
              <a:ext uri="{FF2B5EF4-FFF2-40B4-BE49-F238E27FC236}">
                <a16:creationId xmlns:a16="http://schemas.microsoft.com/office/drawing/2014/main" id="{00000000-0008-0000-0500-00003F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52" name="Rectangle 77">
            <a:extLst>
              <a:ext uri="{FF2B5EF4-FFF2-40B4-BE49-F238E27FC236}">
                <a16:creationId xmlns:a16="http://schemas.microsoft.com/office/drawing/2014/main" id="{00000000-0008-0000-0500-000040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22" name="Group 78">
          <a:extLst>
            <a:ext uri="{FF2B5EF4-FFF2-40B4-BE49-F238E27FC236}">
              <a16:creationId xmlns:a16="http://schemas.microsoft.com/office/drawing/2014/main" id="{00000000-0008-0000-0500-000022176400}"/>
            </a:ext>
          </a:extLst>
        </xdr:cNvPr>
        <xdr:cNvGrpSpPr>
          <a:grpSpLocks/>
        </xdr:cNvGrpSpPr>
      </xdr:nvGrpSpPr>
      <xdr:grpSpPr bwMode="auto">
        <a:xfrm>
          <a:off x="0" y="929640"/>
          <a:ext cx="0" cy="0"/>
          <a:chOff x="26" y="193"/>
          <a:chExt cx="43" cy="8"/>
        </a:xfrm>
      </xdr:grpSpPr>
      <xdr:sp macro="" textlink="">
        <xdr:nvSpPr>
          <xdr:cNvPr id="6559547" name="Rectangle 79">
            <a:extLst>
              <a:ext uri="{FF2B5EF4-FFF2-40B4-BE49-F238E27FC236}">
                <a16:creationId xmlns:a16="http://schemas.microsoft.com/office/drawing/2014/main" id="{00000000-0008-0000-0500-00003B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48" name="Rectangle 80">
            <a:extLst>
              <a:ext uri="{FF2B5EF4-FFF2-40B4-BE49-F238E27FC236}">
                <a16:creationId xmlns:a16="http://schemas.microsoft.com/office/drawing/2014/main" id="{00000000-0008-0000-0500-00003C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49" name="Rectangle 81">
            <a:extLst>
              <a:ext uri="{FF2B5EF4-FFF2-40B4-BE49-F238E27FC236}">
                <a16:creationId xmlns:a16="http://schemas.microsoft.com/office/drawing/2014/main" id="{00000000-0008-0000-0500-00003D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38100</xdr:rowOff>
    </xdr:from>
    <xdr:to>
      <xdr:col>0</xdr:col>
      <xdr:colOff>0</xdr:colOff>
      <xdr:row>5</xdr:row>
      <xdr:rowOff>114300</xdr:rowOff>
    </xdr:to>
    <xdr:grpSp>
      <xdr:nvGrpSpPr>
        <xdr:cNvPr id="6559523" name="Group 95">
          <a:extLst>
            <a:ext uri="{FF2B5EF4-FFF2-40B4-BE49-F238E27FC236}">
              <a16:creationId xmlns:a16="http://schemas.microsoft.com/office/drawing/2014/main" id="{00000000-0008-0000-0500-000023176400}"/>
            </a:ext>
          </a:extLst>
        </xdr:cNvPr>
        <xdr:cNvGrpSpPr>
          <a:grpSpLocks/>
        </xdr:cNvGrpSpPr>
      </xdr:nvGrpSpPr>
      <xdr:grpSpPr bwMode="auto">
        <a:xfrm>
          <a:off x="0" y="929640"/>
          <a:ext cx="0" cy="0"/>
          <a:chOff x="26" y="193"/>
          <a:chExt cx="43" cy="8"/>
        </a:xfrm>
      </xdr:grpSpPr>
      <xdr:sp macro="" textlink="">
        <xdr:nvSpPr>
          <xdr:cNvPr id="6559544" name="Rectangle 96">
            <a:extLst>
              <a:ext uri="{FF2B5EF4-FFF2-40B4-BE49-F238E27FC236}">
                <a16:creationId xmlns:a16="http://schemas.microsoft.com/office/drawing/2014/main" id="{00000000-0008-0000-0500-000038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45" name="Rectangle 97">
            <a:extLst>
              <a:ext uri="{FF2B5EF4-FFF2-40B4-BE49-F238E27FC236}">
                <a16:creationId xmlns:a16="http://schemas.microsoft.com/office/drawing/2014/main" id="{00000000-0008-0000-0500-000039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46" name="Rectangle 98">
            <a:extLst>
              <a:ext uri="{FF2B5EF4-FFF2-40B4-BE49-F238E27FC236}">
                <a16:creationId xmlns:a16="http://schemas.microsoft.com/office/drawing/2014/main" id="{00000000-0008-0000-0500-00003A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24" name="Group 99">
          <a:extLst>
            <a:ext uri="{FF2B5EF4-FFF2-40B4-BE49-F238E27FC236}">
              <a16:creationId xmlns:a16="http://schemas.microsoft.com/office/drawing/2014/main" id="{00000000-0008-0000-0500-000024176400}"/>
            </a:ext>
          </a:extLst>
        </xdr:cNvPr>
        <xdr:cNvGrpSpPr>
          <a:grpSpLocks/>
        </xdr:cNvGrpSpPr>
      </xdr:nvGrpSpPr>
      <xdr:grpSpPr bwMode="auto">
        <a:xfrm>
          <a:off x="0" y="929640"/>
          <a:ext cx="0" cy="0"/>
          <a:chOff x="26" y="193"/>
          <a:chExt cx="43" cy="8"/>
        </a:xfrm>
      </xdr:grpSpPr>
      <xdr:sp macro="" textlink="">
        <xdr:nvSpPr>
          <xdr:cNvPr id="6559541" name="Rectangle 100">
            <a:extLst>
              <a:ext uri="{FF2B5EF4-FFF2-40B4-BE49-F238E27FC236}">
                <a16:creationId xmlns:a16="http://schemas.microsoft.com/office/drawing/2014/main" id="{00000000-0008-0000-0500-000035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42" name="Rectangle 101">
            <a:extLst>
              <a:ext uri="{FF2B5EF4-FFF2-40B4-BE49-F238E27FC236}">
                <a16:creationId xmlns:a16="http://schemas.microsoft.com/office/drawing/2014/main" id="{00000000-0008-0000-0500-000036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43" name="Rectangle 102">
            <a:extLst>
              <a:ext uri="{FF2B5EF4-FFF2-40B4-BE49-F238E27FC236}">
                <a16:creationId xmlns:a16="http://schemas.microsoft.com/office/drawing/2014/main" id="{00000000-0008-0000-0500-000037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25" name="Group 103">
          <a:extLst>
            <a:ext uri="{FF2B5EF4-FFF2-40B4-BE49-F238E27FC236}">
              <a16:creationId xmlns:a16="http://schemas.microsoft.com/office/drawing/2014/main" id="{00000000-0008-0000-0500-000025176400}"/>
            </a:ext>
          </a:extLst>
        </xdr:cNvPr>
        <xdr:cNvGrpSpPr>
          <a:grpSpLocks/>
        </xdr:cNvGrpSpPr>
      </xdr:nvGrpSpPr>
      <xdr:grpSpPr bwMode="auto">
        <a:xfrm>
          <a:off x="0" y="929640"/>
          <a:ext cx="0" cy="0"/>
          <a:chOff x="26" y="193"/>
          <a:chExt cx="43" cy="8"/>
        </a:xfrm>
      </xdr:grpSpPr>
      <xdr:sp macro="" textlink="">
        <xdr:nvSpPr>
          <xdr:cNvPr id="6559538" name="Rectangle 104">
            <a:extLst>
              <a:ext uri="{FF2B5EF4-FFF2-40B4-BE49-F238E27FC236}">
                <a16:creationId xmlns:a16="http://schemas.microsoft.com/office/drawing/2014/main" id="{00000000-0008-0000-0500-000032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39" name="Rectangle 105">
            <a:extLst>
              <a:ext uri="{FF2B5EF4-FFF2-40B4-BE49-F238E27FC236}">
                <a16:creationId xmlns:a16="http://schemas.microsoft.com/office/drawing/2014/main" id="{00000000-0008-0000-0500-000033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40" name="Rectangle 106">
            <a:extLst>
              <a:ext uri="{FF2B5EF4-FFF2-40B4-BE49-F238E27FC236}">
                <a16:creationId xmlns:a16="http://schemas.microsoft.com/office/drawing/2014/main" id="{00000000-0008-0000-0500-000034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26" name="Group 107">
          <a:extLst>
            <a:ext uri="{FF2B5EF4-FFF2-40B4-BE49-F238E27FC236}">
              <a16:creationId xmlns:a16="http://schemas.microsoft.com/office/drawing/2014/main" id="{00000000-0008-0000-0500-000026176400}"/>
            </a:ext>
          </a:extLst>
        </xdr:cNvPr>
        <xdr:cNvGrpSpPr>
          <a:grpSpLocks/>
        </xdr:cNvGrpSpPr>
      </xdr:nvGrpSpPr>
      <xdr:grpSpPr bwMode="auto">
        <a:xfrm>
          <a:off x="0" y="929640"/>
          <a:ext cx="0" cy="0"/>
          <a:chOff x="26" y="193"/>
          <a:chExt cx="43" cy="8"/>
        </a:xfrm>
      </xdr:grpSpPr>
      <xdr:sp macro="" textlink="">
        <xdr:nvSpPr>
          <xdr:cNvPr id="6559535" name="Rectangle 108">
            <a:extLst>
              <a:ext uri="{FF2B5EF4-FFF2-40B4-BE49-F238E27FC236}">
                <a16:creationId xmlns:a16="http://schemas.microsoft.com/office/drawing/2014/main" id="{00000000-0008-0000-0500-00002F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36" name="Rectangle 109">
            <a:extLst>
              <a:ext uri="{FF2B5EF4-FFF2-40B4-BE49-F238E27FC236}">
                <a16:creationId xmlns:a16="http://schemas.microsoft.com/office/drawing/2014/main" id="{00000000-0008-0000-0500-000030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37" name="Rectangle 110">
            <a:extLst>
              <a:ext uri="{FF2B5EF4-FFF2-40B4-BE49-F238E27FC236}">
                <a16:creationId xmlns:a16="http://schemas.microsoft.com/office/drawing/2014/main" id="{00000000-0008-0000-0500-000031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27" name="Group 111">
          <a:extLst>
            <a:ext uri="{FF2B5EF4-FFF2-40B4-BE49-F238E27FC236}">
              <a16:creationId xmlns:a16="http://schemas.microsoft.com/office/drawing/2014/main" id="{00000000-0008-0000-0500-000027176400}"/>
            </a:ext>
          </a:extLst>
        </xdr:cNvPr>
        <xdr:cNvGrpSpPr>
          <a:grpSpLocks/>
        </xdr:cNvGrpSpPr>
      </xdr:nvGrpSpPr>
      <xdr:grpSpPr bwMode="auto">
        <a:xfrm>
          <a:off x="0" y="929640"/>
          <a:ext cx="0" cy="0"/>
          <a:chOff x="26" y="193"/>
          <a:chExt cx="43" cy="8"/>
        </a:xfrm>
      </xdr:grpSpPr>
      <xdr:sp macro="" textlink="">
        <xdr:nvSpPr>
          <xdr:cNvPr id="6559532" name="Rectangle 112">
            <a:extLst>
              <a:ext uri="{FF2B5EF4-FFF2-40B4-BE49-F238E27FC236}">
                <a16:creationId xmlns:a16="http://schemas.microsoft.com/office/drawing/2014/main" id="{00000000-0008-0000-0500-00002C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33" name="Rectangle 113">
            <a:extLst>
              <a:ext uri="{FF2B5EF4-FFF2-40B4-BE49-F238E27FC236}">
                <a16:creationId xmlns:a16="http://schemas.microsoft.com/office/drawing/2014/main" id="{00000000-0008-0000-0500-00002D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34" name="Rectangle 114">
            <a:extLst>
              <a:ext uri="{FF2B5EF4-FFF2-40B4-BE49-F238E27FC236}">
                <a16:creationId xmlns:a16="http://schemas.microsoft.com/office/drawing/2014/main" id="{00000000-0008-0000-0500-00002E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559528" name="Group 115">
          <a:extLst>
            <a:ext uri="{FF2B5EF4-FFF2-40B4-BE49-F238E27FC236}">
              <a16:creationId xmlns:a16="http://schemas.microsoft.com/office/drawing/2014/main" id="{00000000-0008-0000-0500-000028176400}"/>
            </a:ext>
          </a:extLst>
        </xdr:cNvPr>
        <xdr:cNvGrpSpPr>
          <a:grpSpLocks/>
        </xdr:cNvGrpSpPr>
      </xdr:nvGrpSpPr>
      <xdr:grpSpPr bwMode="auto">
        <a:xfrm>
          <a:off x="0" y="929640"/>
          <a:ext cx="0" cy="0"/>
          <a:chOff x="26" y="193"/>
          <a:chExt cx="43" cy="8"/>
        </a:xfrm>
      </xdr:grpSpPr>
      <xdr:sp macro="" textlink="">
        <xdr:nvSpPr>
          <xdr:cNvPr id="6559529" name="Rectangle 116">
            <a:extLst>
              <a:ext uri="{FF2B5EF4-FFF2-40B4-BE49-F238E27FC236}">
                <a16:creationId xmlns:a16="http://schemas.microsoft.com/office/drawing/2014/main" id="{00000000-0008-0000-0500-000029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30" name="Rectangle 117">
            <a:extLst>
              <a:ext uri="{FF2B5EF4-FFF2-40B4-BE49-F238E27FC236}">
                <a16:creationId xmlns:a16="http://schemas.microsoft.com/office/drawing/2014/main" id="{00000000-0008-0000-0500-00002A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31" name="Rectangle 118">
            <a:extLst>
              <a:ext uri="{FF2B5EF4-FFF2-40B4-BE49-F238E27FC236}">
                <a16:creationId xmlns:a16="http://schemas.microsoft.com/office/drawing/2014/main" id="{00000000-0008-0000-0500-00002B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5</xdr:row>
      <xdr:rowOff>0</xdr:rowOff>
    </xdr:from>
    <xdr:to>
      <xdr:col>0</xdr:col>
      <xdr:colOff>0</xdr:colOff>
      <xdr:row>5</xdr:row>
      <xdr:rowOff>0</xdr:rowOff>
    </xdr:to>
    <xdr:grpSp>
      <xdr:nvGrpSpPr>
        <xdr:cNvPr id="6763774" name="Group 6">
          <a:extLst>
            <a:ext uri="{FF2B5EF4-FFF2-40B4-BE49-F238E27FC236}">
              <a16:creationId xmlns:a16="http://schemas.microsoft.com/office/drawing/2014/main" id="{00000000-0008-0000-0600-0000FE346700}"/>
            </a:ext>
          </a:extLst>
        </xdr:cNvPr>
        <xdr:cNvGrpSpPr>
          <a:grpSpLocks/>
        </xdr:cNvGrpSpPr>
      </xdr:nvGrpSpPr>
      <xdr:grpSpPr bwMode="auto">
        <a:xfrm>
          <a:off x="0" y="929640"/>
          <a:ext cx="0" cy="0"/>
          <a:chOff x="26" y="193"/>
          <a:chExt cx="43" cy="8"/>
        </a:xfrm>
      </xdr:grpSpPr>
      <xdr:sp macro="" textlink="">
        <xdr:nvSpPr>
          <xdr:cNvPr id="6763855" name="Rectangle 7">
            <a:extLst>
              <a:ext uri="{FF2B5EF4-FFF2-40B4-BE49-F238E27FC236}">
                <a16:creationId xmlns:a16="http://schemas.microsoft.com/office/drawing/2014/main" id="{00000000-0008-0000-0600-00004F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56" name="Rectangle 8">
            <a:extLst>
              <a:ext uri="{FF2B5EF4-FFF2-40B4-BE49-F238E27FC236}">
                <a16:creationId xmlns:a16="http://schemas.microsoft.com/office/drawing/2014/main" id="{00000000-0008-0000-0600-000050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57" name="Rectangle 9">
            <a:extLst>
              <a:ext uri="{FF2B5EF4-FFF2-40B4-BE49-F238E27FC236}">
                <a16:creationId xmlns:a16="http://schemas.microsoft.com/office/drawing/2014/main" id="{00000000-0008-0000-0600-000051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763775" name="Group 10">
          <a:extLst>
            <a:ext uri="{FF2B5EF4-FFF2-40B4-BE49-F238E27FC236}">
              <a16:creationId xmlns:a16="http://schemas.microsoft.com/office/drawing/2014/main" id="{00000000-0008-0000-0600-0000FF346700}"/>
            </a:ext>
          </a:extLst>
        </xdr:cNvPr>
        <xdr:cNvGrpSpPr>
          <a:grpSpLocks/>
        </xdr:cNvGrpSpPr>
      </xdr:nvGrpSpPr>
      <xdr:grpSpPr bwMode="auto">
        <a:xfrm>
          <a:off x="0" y="929640"/>
          <a:ext cx="0" cy="0"/>
          <a:chOff x="26" y="193"/>
          <a:chExt cx="43" cy="8"/>
        </a:xfrm>
      </xdr:grpSpPr>
      <xdr:sp macro="" textlink="">
        <xdr:nvSpPr>
          <xdr:cNvPr id="6763852" name="Rectangle 11">
            <a:extLst>
              <a:ext uri="{FF2B5EF4-FFF2-40B4-BE49-F238E27FC236}">
                <a16:creationId xmlns:a16="http://schemas.microsoft.com/office/drawing/2014/main" id="{00000000-0008-0000-0600-00004C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53" name="Rectangle 12">
            <a:extLst>
              <a:ext uri="{FF2B5EF4-FFF2-40B4-BE49-F238E27FC236}">
                <a16:creationId xmlns:a16="http://schemas.microsoft.com/office/drawing/2014/main" id="{00000000-0008-0000-0600-00004D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54" name="Rectangle 13">
            <a:extLst>
              <a:ext uri="{FF2B5EF4-FFF2-40B4-BE49-F238E27FC236}">
                <a16:creationId xmlns:a16="http://schemas.microsoft.com/office/drawing/2014/main" id="{00000000-0008-0000-0600-00004E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763776" name="Group 14">
          <a:extLst>
            <a:ext uri="{FF2B5EF4-FFF2-40B4-BE49-F238E27FC236}">
              <a16:creationId xmlns:a16="http://schemas.microsoft.com/office/drawing/2014/main" id="{00000000-0008-0000-0600-000000356700}"/>
            </a:ext>
          </a:extLst>
        </xdr:cNvPr>
        <xdr:cNvGrpSpPr>
          <a:grpSpLocks/>
        </xdr:cNvGrpSpPr>
      </xdr:nvGrpSpPr>
      <xdr:grpSpPr bwMode="auto">
        <a:xfrm>
          <a:off x="0" y="929640"/>
          <a:ext cx="0" cy="0"/>
          <a:chOff x="26" y="193"/>
          <a:chExt cx="43" cy="8"/>
        </a:xfrm>
      </xdr:grpSpPr>
      <xdr:sp macro="" textlink="">
        <xdr:nvSpPr>
          <xdr:cNvPr id="6763849" name="Rectangle 15">
            <a:extLst>
              <a:ext uri="{FF2B5EF4-FFF2-40B4-BE49-F238E27FC236}">
                <a16:creationId xmlns:a16="http://schemas.microsoft.com/office/drawing/2014/main" id="{00000000-0008-0000-0600-000049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50" name="Rectangle 16">
            <a:extLst>
              <a:ext uri="{FF2B5EF4-FFF2-40B4-BE49-F238E27FC236}">
                <a16:creationId xmlns:a16="http://schemas.microsoft.com/office/drawing/2014/main" id="{00000000-0008-0000-0600-00004A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51" name="Rectangle 17">
            <a:extLst>
              <a:ext uri="{FF2B5EF4-FFF2-40B4-BE49-F238E27FC236}">
                <a16:creationId xmlns:a16="http://schemas.microsoft.com/office/drawing/2014/main" id="{00000000-0008-0000-0600-00004B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763777" name="Group 18">
          <a:extLst>
            <a:ext uri="{FF2B5EF4-FFF2-40B4-BE49-F238E27FC236}">
              <a16:creationId xmlns:a16="http://schemas.microsoft.com/office/drawing/2014/main" id="{00000000-0008-0000-0600-000001356700}"/>
            </a:ext>
          </a:extLst>
        </xdr:cNvPr>
        <xdr:cNvGrpSpPr>
          <a:grpSpLocks/>
        </xdr:cNvGrpSpPr>
      </xdr:nvGrpSpPr>
      <xdr:grpSpPr bwMode="auto">
        <a:xfrm>
          <a:off x="0" y="929640"/>
          <a:ext cx="0" cy="0"/>
          <a:chOff x="26" y="193"/>
          <a:chExt cx="43" cy="8"/>
        </a:xfrm>
      </xdr:grpSpPr>
      <xdr:sp macro="" textlink="">
        <xdr:nvSpPr>
          <xdr:cNvPr id="6763846" name="Rectangle 19">
            <a:extLst>
              <a:ext uri="{FF2B5EF4-FFF2-40B4-BE49-F238E27FC236}">
                <a16:creationId xmlns:a16="http://schemas.microsoft.com/office/drawing/2014/main" id="{00000000-0008-0000-0600-000046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47" name="Rectangle 20">
            <a:extLst>
              <a:ext uri="{FF2B5EF4-FFF2-40B4-BE49-F238E27FC236}">
                <a16:creationId xmlns:a16="http://schemas.microsoft.com/office/drawing/2014/main" id="{00000000-0008-0000-0600-000047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48" name="Rectangle 21">
            <a:extLst>
              <a:ext uri="{FF2B5EF4-FFF2-40B4-BE49-F238E27FC236}">
                <a16:creationId xmlns:a16="http://schemas.microsoft.com/office/drawing/2014/main" id="{00000000-0008-0000-0600-000048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763778" name="Group 22">
          <a:extLst>
            <a:ext uri="{FF2B5EF4-FFF2-40B4-BE49-F238E27FC236}">
              <a16:creationId xmlns:a16="http://schemas.microsoft.com/office/drawing/2014/main" id="{00000000-0008-0000-0600-000002356700}"/>
            </a:ext>
          </a:extLst>
        </xdr:cNvPr>
        <xdr:cNvGrpSpPr>
          <a:grpSpLocks/>
        </xdr:cNvGrpSpPr>
      </xdr:nvGrpSpPr>
      <xdr:grpSpPr bwMode="auto">
        <a:xfrm>
          <a:off x="0" y="929640"/>
          <a:ext cx="0" cy="0"/>
          <a:chOff x="26" y="193"/>
          <a:chExt cx="43" cy="8"/>
        </a:xfrm>
      </xdr:grpSpPr>
      <xdr:sp macro="" textlink="">
        <xdr:nvSpPr>
          <xdr:cNvPr id="6763843" name="Rectangle 23">
            <a:extLst>
              <a:ext uri="{FF2B5EF4-FFF2-40B4-BE49-F238E27FC236}">
                <a16:creationId xmlns:a16="http://schemas.microsoft.com/office/drawing/2014/main" id="{00000000-0008-0000-0600-000043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44" name="Rectangle 24">
            <a:extLst>
              <a:ext uri="{FF2B5EF4-FFF2-40B4-BE49-F238E27FC236}">
                <a16:creationId xmlns:a16="http://schemas.microsoft.com/office/drawing/2014/main" id="{00000000-0008-0000-0600-000044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45" name="Rectangle 25">
            <a:extLst>
              <a:ext uri="{FF2B5EF4-FFF2-40B4-BE49-F238E27FC236}">
                <a16:creationId xmlns:a16="http://schemas.microsoft.com/office/drawing/2014/main" id="{00000000-0008-0000-0600-000045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763779" name="Group 26">
          <a:extLst>
            <a:ext uri="{FF2B5EF4-FFF2-40B4-BE49-F238E27FC236}">
              <a16:creationId xmlns:a16="http://schemas.microsoft.com/office/drawing/2014/main" id="{00000000-0008-0000-0600-000003356700}"/>
            </a:ext>
          </a:extLst>
        </xdr:cNvPr>
        <xdr:cNvGrpSpPr>
          <a:grpSpLocks/>
        </xdr:cNvGrpSpPr>
      </xdr:nvGrpSpPr>
      <xdr:grpSpPr bwMode="auto">
        <a:xfrm>
          <a:off x="0" y="929640"/>
          <a:ext cx="0" cy="0"/>
          <a:chOff x="26" y="193"/>
          <a:chExt cx="43" cy="8"/>
        </a:xfrm>
      </xdr:grpSpPr>
      <xdr:sp macro="" textlink="">
        <xdr:nvSpPr>
          <xdr:cNvPr id="6763840" name="Rectangle 27">
            <a:extLst>
              <a:ext uri="{FF2B5EF4-FFF2-40B4-BE49-F238E27FC236}">
                <a16:creationId xmlns:a16="http://schemas.microsoft.com/office/drawing/2014/main" id="{00000000-0008-0000-0600-000040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41" name="Rectangle 28">
            <a:extLst>
              <a:ext uri="{FF2B5EF4-FFF2-40B4-BE49-F238E27FC236}">
                <a16:creationId xmlns:a16="http://schemas.microsoft.com/office/drawing/2014/main" id="{00000000-0008-0000-0600-000041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42" name="Rectangle 29">
            <a:extLst>
              <a:ext uri="{FF2B5EF4-FFF2-40B4-BE49-F238E27FC236}">
                <a16:creationId xmlns:a16="http://schemas.microsoft.com/office/drawing/2014/main" id="{00000000-0008-0000-0600-000042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763780" name="Group 30">
          <a:extLst>
            <a:ext uri="{FF2B5EF4-FFF2-40B4-BE49-F238E27FC236}">
              <a16:creationId xmlns:a16="http://schemas.microsoft.com/office/drawing/2014/main" id="{00000000-0008-0000-0600-000004356700}"/>
            </a:ext>
          </a:extLst>
        </xdr:cNvPr>
        <xdr:cNvGrpSpPr>
          <a:grpSpLocks/>
        </xdr:cNvGrpSpPr>
      </xdr:nvGrpSpPr>
      <xdr:grpSpPr bwMode="auto">
        <a:xfrm>
          <a:off x="0" y="929640"/>
          <a:ext cx="0" cy="0"/>
          <a:chOff x="26" y="193"/>
          <a:chExt cx="43" cy="8"/>
        </a:xfrm>
      </xdr:grpSpPr>
      <xdr:sp macro="" textlink="">
        <xdr:nvSpPr>
          <xdr:cNvPr id="6763837" name="Rectangle 31">
            <a:extLst>
              <a:ext uri="{FF2B5EF4-FFF2-40B4-BE49-F238E27FC236}">
                <a16:creationId xmlns:a16="http://schemas.microsoft.com/office/drawing/2014/main" id="{00000000-0008-0000-0600-00003D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38" name="Rectangle 32">
            <a:extLst>
              <a:ext uri="{FF2B5EF4-FFF2-40B4-BE49-F238E27FC236}">
                <a16:creationId xmlns:a16="http://schemas.microsoft.com/office/drawing/2014/main" id="{00000000-0008-0000-0600-00003E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39" name="Rectangle 33">
            <a:extLst>
              <a:ext uri="{FF2B5EF4-FFF2-40B4-BE49-F238E27FC236}">
                <a16:creationId xmlns:a16="http://schemas.microsoft.com/office/drawing/2014/main" id="{00000000-0008-0000-0600-00003F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763781" name="Group 34">
          <a:extLst>
            <a:ext uri="{FF2B5EF4-FFF2-40B4-BE49-F238E27FC236}">
              <a16:creationId xmlns:a16="http://schemas.microsoft.com/office/drawing/2014/main" id="{00000000-0008-0000-0600-000005356700}"/>
            </a:ext>
          </a:extLst>
        </xdr:cNvPr>
        <xdr:cNvGrpSpPr>
          <a:grpSpLocks/>
        </xdr:cNvGrpSpPr>
      </xdr:nvGrpSpPr>
      <xdr:grpSpPr bwMode="auto">
        <a:xfrm>
          <a:off x="0" y="929640"/>
          <a:ext cx="0" cy="0"/>
          <a:chOff x="26" y="193"/>
          <a:chExt cx="43" cy="8"/>
        </a:xfrm>
      </xdr:grpSpPr>
      <xdr:sp macro="" textlink="">
        <xdr:nvSpPr>
          <xdr:cNvPr id="6763834" name="Rectangle 35">
            <a:extLst>
              <a:ext uri="{FF2B5EF4-FFF2-40B4-BE49-F238E27FC236}">
                <a16:creationId xmlns:a16="http://schemas.microsoft.com/office/drawing/2014/main" id="{00000000-0008-0000-0600-00003A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35" name="Rectangle 36">
            <a:extLst>
              <a:ext uri="{FF2B5EF4-FFF2-40B4-BE49-F238E27FC236}">
                <a16:creationId xmlns:a16="http://schemas.microsoft.com/office/drawing/2014/main" id="{00000000-0008-0000-0600-00003B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36" name="Rectangle 37">
            <a:extLst>
              <a:ext uri="{FF2B5EF4-FFF2-40B4-BE49-F238E27FC236}">
                <a16:creationId xmlns:a16="http://schemas.microsoft.com/office/drawing/2014/main" id="{00000000-0008-0000-0600-00003C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38100</xdr:rowOff>
    </xdr:from>
    <xdr:to>
      <xdr:col>0</xdr:col>
      <xdr:colOff>0</xdr:colOff>
      <xdr:row>5</xdr:row>
      <xdr:rowOff>114300</xdr:rowOff>
    </xdr:to>
    <xdr:grpSp>
      <xdr:nvGrpSpPr>
        <xdr:cNvPr id="6763782" name="Group 42">
          <a:extLst>
            <a:ext uri="{FF2B5EF4-FFF2-40B4-BE49-F238E27FC236}">
              <a16:creationId xmlns:a16="http://schemas.microsoft.com/office/drawing/2014/main" id="{00000000-0008-0000-0600-000006356700}"/>
            </a:ext>
          </a:extLst>
        </xdr:cNvPr>
        <xdr:cNvGrpSpPr>
          <a:grpSpLocks/>
        </xdr:cNvGrpSpPr>
      </xdr:nvGrpSpPr>
      <xdr:grpSpPr bwMode="auto">
        <a:xfrm>
          <a:off x="0" y="929640"/>
          <a:ext cx="0" cy="0"/>
          <a:chOff x="26" y="193"/>
          <a:chExt cx="43" cy="8"/>
        </a:xfrm>
      </xdr:grpSpPr>
      <xdr:sp macro="" textlink="">
        <xdr:nvSpPr>
          <xdr:cNvPr id="6763831" name="Rectangle 43">
            <a:extLst>
              <a:ext uri="{FF2B5EF4-FFF2-40B4-BE49-F238E27FC236}">
                <a16:creationId xmlns:a16="http://schemas.microsoft.com/office/drawing/2014/main" id="{00000000-0008-0000-0600-000037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32" name="Rectangle 44">
            <a:extLst>
              <a:ext uri="{FF2B5EF4-FFF2-40B4-BE49-F238E27FC236}">
                <a16:creationId xmlns:a16="http://schemas.microsoft.com/office/drawing/2014/main" id="{00000000-0008-0000-0600-000038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33" name="Rectangle 45">
            <a:extLst>
              <a:ext uri="{FF2B5EF4-FFF2-40B4-BE49-F238E27FC236}">
                <a16:creationId xmlns:a16="http://schemas.microsoft.com/office/drawing/2014/main" id="{00000000-0008-0000-0600-000039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763783" name="Group 50">
          <a:extLst>
            <a:ext uri="{FF2B5EF4-FFF2-40B4-BE49-F238E27FC236}">
              <a16:creationId xmlns:a16="http://schemas.microsoft.com/office/drawing/2014/main" id="{00000000-0008-0000-0600-000007356700}"/>
            </a:ext>
          </a:extLst>
        </xdr:cNvPr>
        <xdr:cNvGrpSpPr>
          <a:grpSpLocks/>
        </xdr:cNvGrpSpPr>
      </xdr:nvGrpSpPr>
      <xdr:grpSpPr bwMode="auto">
        <a:xfrm>
          <a:off x="0" y="929640"/>
          <a:ext cx="0" cy="0"/>
          <a:chOff x="26" y="193"/>
          <a:chExt cx="43" cy="8"/>
        </a:xfrm>
      </xdr:grpSpPr>
      <xdr:sp macro="" textlink="">
        <xdr:nvSpPr>
          <xdr:cNvPr id="6763828" name="Rectangle 51">
            <a:extLst>
              <a:ext uri="{FF2B5EF4-FFF2-40B4-BE49-F238E27FC236}">
                <a16:creationId xmlns:a16="http://schemas.microsoft.com/office/drawing/2014/main" id="{00000000-0008-0000-0600-000034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29" name="Rectangle 52">
            <a:extLst>
              <a:ext uri="{FF2B5EF4-FFF2-40B4-BE49-F238E27FC236}">
                <a16:creationId xmlns:a16="http://schemas.microsoft.com/office/drawing/2014/main" id="{00000000-0008-0000-0600-000035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30" name="Rectangle 53">
            <a:extLst>
              <a:ext uri="{FF2B5EF4-FFF2-40B4-BE49-F238E27FC236}">
                <a16:creationId xmlns:a16="http://schemas.microsoft.com/office/drawing/2014/main" id="{00000000-0008-0000-0600-000036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763784" name="Group 54">
          <a:extLst>
            <a:ext uri="{FF2B5EF4-FFF2-40B4-BE49-F238E27FC236}">
              <a16:creationId xmlns:a16="http://schemas.microsoft.com/office/drawing/2014/main" id="{00000000-0008-0000-0600-000008356700}"/>
            </a:ext>
          </a:extLst>
        </xdr:cNvPr>
        <xdr:cNvGrpSpPr>
          <a:grpSpLocks/>
        </xdr:cNvGrpSpPr>
      </xdr:nvGrpSpPr>
      <xdr:grpSpPr bwMode="auto">
        <a:xfrm>
          <a:off x="0" y="929640"/>
          <a:ext cx="0" cy="0"/>
          <a:chOff x="26" y="193"/>
          <a:chExt cx="43" cy="8"/>
        </a:xfrm>
      </xdr:grpSpPr>
      <xdr:sp macro="" textlink="">
        <xdr:nvSpPr>
          <xdr:cNvPr id="6763825" name="Rectangle 55">
            <a:extLst>
              <a:ext uri="{FF2B5EF4-FFF2-40B4-BE49-F238E27FC236}">
                <a16:creationId xmlns:a16="http://schemas.microsoft.com/office/drawing/2014/main" id="{00000000-0008-0000-0600-000031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26" name="Rectangle 56">
            <a:extLst>
              <a:ext uri="{FF2B5EF4-FFF2-40B4-BE49-F238E27FC236}">
                <a16:creationId xmlns:a16="http://schemas.microsoft.com/office/drawing/2014/main" id="{00000000-0008-0000-0600-000032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27" name="Rectangle 57">
            <a:extLst>
              <a:ext uri="{FF2B5EF4-FFF2-40B4-BE49-F238E27FC236}">
                <a16:creationId xmlns:a16="http://schemas.microsoft.com/office/drawing/2014/main" id="{00000000-0008-0000-0600-000033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763785" name="Group 66">
          <a:extLst>
            <a:ext uri="{FF2B5EF4-FFF2-40B4-BE49-F238E27FC236}">
              <a16:creationId xmlns:a16="http://schemas.microsoft.com/office/drawing/2014/main" id="{00000000-0008-0000-0600-000009356700}"/>
            </a:ext>
          </a:extLst>
        </xdr:cNvPr>
        <xdr:cNvGrpSpPr>
          <a:grpSpLocks/>
        </xdr:cNvGrpSpPr>
      </xdr:nvGrpSpPr>
      <xdr:grpSpPr bwMode="auto">
        <a:xfrm>
          <a:off x="0" y="929640"/>
          <a:ext cx="0" cy="0"/>
          <a:chOff x="26" y="193"/>
          <a:chExt cx="43" cy="8"/>
        </a:xfrm>
      </xdr:grpSpPr>
      <xdr:sp macro="" textlink="">
        <xdr:nvSpPr>
          <xdr:cNvPr id="6763822" name="Rectangle 67">
            <a:extLst>
              <a:ext uri="{FF2B5EF4-FFF2-40B4-BE49-F238E27FC236}">
                <a16:creationId xmlns:a16="http://schemas.microsoft.com/office/drawing/2014/main" id="{00000000-0008-0000-0600-00002E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23" name="Rectangle 68">
            <a:extLst>
              <a:ext uri="{FF2B5EF4-FFF2-40B4-BE49-F238E27FC236}">
                <a16:creationId xmlns:a16="http://schemas.microsoft.com/office/drawing/2014/main" id="{00000000-0008-0000-0600-00002F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24" name="Rectangle 69">
            <a:extLst>
              <a:ext uri="{FF2B5EF4-FFF2-40B4-BE49-F238E27FC236}">
                <a16:creationId xmlns:a16="http://schemas.microsoft.com/office/drawing/2014/main" id="{00000000-0008-0000-0600-000030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763786" name="Group 70">
          <a:extLst>
            <a:ext uri="{FF2B5EF4-FFF2-40B4-BE49-F238E27FC236}">
              <a16:creationId xmlns:a16="http://schemas.microsoft.com/office/drawing/2014/main" id="{00000000-0008-0000-0600-00000A356700}"/>
            </a:ext>
          </a:extLst>
        </xdr:cNvPr>
        <xdr:cNvGrpSpPr>
          <a:grpSpLocks/>
        </xdr:cNvGrpSpPr>
      </xdr:nvGrpSpPr>
      <xdr:grpSpPr bwMode="auto">
        <a:xfrm>
          <a:off x="0" y="929640"/>
          <a:ext cx="0" cy="0"/>
          <a:chOff x="26" y="193"/>
          <a:chExt cx="43" cy="8"/>
        </a:xfrm>
      </xdr:grpSpPr>
      <xdr:sp macro="" textlink="">
        <xdr:nvSpPr>
          <xdr:cNvPr id="6763819" name="Rectangle 71">
            <a:extLst>
              <a:ext uri="{FF2B5EF4-FFF2-40B4-BE49-F238E27FC236}">
                <a16:creationId xmlns:a16="http://schemas.microsoft.com/office/drawing/2014/main" id="{00000000-0008-0000-0600-00002B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20" name="Rectangle 72">
            <a:extLst>
              <a:ext uri="{FF2B5EF4-FFF2-40B4-BE49-F238E27FC236}">
                <a16:creationId xmlns:a16="http://schemas.microsoft.com/office/drawing/2014/main" id="{00000000-0008-0000-0600-00002C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21" name="Rectangle 73">
            <a:extLst>
              <a:ext uri="{FF2B5EF4-FFF2-40B4-BE49-F238E27FC236}">
                <a16:creationId xmlns:a16="http://schemas.microsoft.com/office/drawing/2014/main" id="{00000000-0008-0000-0600-00002D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763787" name="Group 74">
          <a:extLst>
            <a:ext uri="{FF2B5EF4-FFF2-40B4-BE49-F238E27FC236}">
              <a16:creationId xmlns:a16="http://schemas.microsoft.com/office/drawing/2014/main" id="{00000000-0008-0000-0600-00000B356700}"/>
            </a:ext>
          </a:extLst>
        </xdr:cNvPr>
        <xdr:cNvGrpSpPr>
          <a:grpSpLocks/>
        </xdr:cNvGrpSpPr>
      </xdr:nvGrpSpPr>
      <xdr:grpSpPr bwMode="auto">
        <a:xfrm>
          <a:off x="0" y="929640"/>
          <a:ext cx="0" cy="0"/>
          <a:chOff x="26" y="193"/>
          <a:chExt cx="43" cy="8"/>
        </a:xfrm>
      </xdr:grpSpPr>
      <xdr:sp macro="" textlink="">
        <xdr:nvSpPr>
          <xdr:cNvPr id="6763816" name="Rectangle 75">
            <a:extLst>
              <a:ext uri="{FF2B5EF4-FFF2-40B4-BE49-F238E27FC236}">
                <a16:creationId xmlns:a16="http://schemas.microsoft.com/office/drawing/2014/main" id="{00000000-0008-0000-0600-000028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17" name="Rectangle 76">
            <a:extLst>
              <a:ext uri="{FF2B5EF4-FFF2-40B4-BE49-F238E27FC236}">
                <a16:creationId xmlns:a16="http://schemas.microsoft.com/office/drawing/2014/main" id="{00000000-0008-0000-0600-000029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18" name="Rectangle 77">
            <a:extLst>
              <a:ext uri="{FF2B5EF4-FFF2-40B4-BE49-F238E27FC236}">
                <a16:creationId xmlns:a16="http://schemas.microsoft.com/office/drawing/2014/main" id="{00000000-0008-0000-0600-00002A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763788" name="Group 78">
          <a:extLst>
            <a:ext uri="{FF2B5EF4-FFF2-40B4-BE49-F238E27FC236}">
              <a16:creationId xmlns:a16="http://schemas.microsoft.com/office/drawing/2014/main" id="{00000000-0008-0000-0600-00000C356700}"/>
            </a:ext>
          </a:extLst>
        </xdr:cNvPr>
        <xdr:cNvGrpSpPr>
          <a:grpSpLocks/>
        </xdr:cNvGrpSpPr>
      </xdr:nvGrpSpPr>
      <xdr:grpSpPr bwMode="auto">
        <a:xfrm>
          <a:off x="0" y="929640"/>
          <a:ext cx="0" cy="0"/>
          <a:chOff x="26" y="193"/>
          <a:chExt cx="43" cy="8"/>
        </a:xfrm>
      </xdr:grpSpPr>
      <xdr:sp macro="" textlink="">
        <xdr:nvSpPr>
          <xdr:cNvPr id="6763813" name="Rectangle 79">
            <a:extLst>
              <a:ext uri="{FF2B5EF4-FFF2-40B4-BE49-F238E27FC236}">
                <a16:creationId xmlns:a16="http://schemas.microsoft.com/office/drawing/2014/main" id="{00000000-0008-0000-0600-000025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14" name="Rectangle 80">
            <a:extLst>
              <a:ext uri="{FF2B5EF4-FFF2-40B4-BE49-F238E27FC236}">
                <a16:creationId xmlns:a16="http://schemas.microsoft.com/office/drawing/2014/main" id="{00000000-0008-0000-0600-000026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15" name="Rectangle 81">
            <a:extLst>
              <a:ext uri="{FF2B5EF4-FFF2-40B4-BE49-F238E27FC236}">
                <a16:creationId xmlns:a16="http://schemas.microsoft.com/office/drawing/2014/main" id="{00000000-0008-0000-0600-000027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763789" name="Group 95">
          <a:extLst>
            <a:ext uri="{FF2B5EF4-FFF2-40B4-BE49-F238E27FC236}">
              <a16:creationId xmlns:a16="http://schemas.microsoft.com/office/drawing/2014/main" id="{00000000-0008-0000-0600-00000D356700}"/>
            </a:ext>
          </a:extLst>
        </xdr:cNvPr>
        <xdr:cNvGrpSpPr>
          <a:grpSpLocks/>
        </xdr:cNvGrpSpPr>
      </xdr:nvGrpSpPr>
      <xdr:grpSpPr bwMode="auto">
        <a:xfrm>
          <a:off x="0" y="929640"/>
          <a:ext cx="0" cy="0"/>
          <a:chOff x="26" y="193"/>
          <a:chExt cx="43" cy="8"/>
        </a:xfrm>
      </xdr:grpSpPr>
      <xdr:sp macro="" textlink="">
        <xdr:nvSpPr>
          <xdr:cNvPr id="6763810" name="Rectangle 96">
            <a:extLst>
              <a:ext uri="{FF2B5EF4-FFF2-40B4-BE49-F238E27FC236}">
                <a16:creationId xmlns:a16="http://schemas.microsoft.com/office/drawing/2014/main" id="{00000000-0008-0000-0600-000022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11" name="Rectangle 97">
            <a:extLst>
              <a:ext uri="{FF2B5EF4-FFF2-40B4-BE49-F238E27FC236}">
                <a16:creationId xmlns:a16="http://schemas.microsoft.com/office/drawing/2014/main" id="{00000000-0008-0000-0600-000023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12" name="Rectangle 98">
            <a:extLst>
              <a:ext uri="{FF2B5EF4-FFF2-40B4-BE49-F238E27FC236}">
                <a16:creationId xmlns:a16="http://schemas.microsoft.com/office/drawing/2014/main" id="{00000000-0008-0000-0600-000024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763790" name="Group 99">
          <a:extLst>
            <a:ext uri="{FF2B5EF4-FFF2-40B4-BE49-F238E27FC236}">
              <a16:creationId xmlns:a16="http://schemas.microsoft.com/office/drawing/2014/main" id="{00000000-0008-0000-0600-00000E356700}"/>
            </a:ext>
          </a:extLst>
        </xdr:cNvPr>
        <xdr:cNvGrpSpPr>
          <a:grpSpLocks/>
        </xdr:cNvGrpSpPr>
      </xdr:nvGrpSpPr>
      <xdr:grpSpPr bwMode="auto">
        <a:xfrm>
          <a:off x="0" y="929640"/>
          <a:ext cx="0" cy="0"/>
          <a:chOff x="26" y="193"/>
          <a:chExt cx="43" cy="8"/>
        </a:xfrm>
      </xdr:grpSpPr>
      <xdr:sp macro="" textlink="">
        <xdr:nvSpPr>
          <xdr:cNvPr id="6763807" name="Rectangle 100">
            <a:extLst>
              <a:ext uri="{FF2B5EF4-FFF2-40B4-BE49-F238E27FC236}">
                <a16:creationId xmlns:a16="http://schemas.microsoft.com/office/drawing/2014/main" id="{00000000-0008-0000-0600-00001F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08" name="Rectangle 101">
            <a:extLst>
              <a:ext uri="{FF2B5EF4-FFF2-40B4-BE49-F238E27FC236}">
                <a16:creationId xmlns:a16="http://schemas.microsoft.com/office/drawing/2014/main" id="{00000000-0008-0000-0600-000020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09" name="Rectangle 102">
            <a:extLst>
              <a:ext uri="{FF2B5EF4-FFF2-40B4-BE49-F238E27FC236}">
                <a16:creationId xmlns:a16="http://schemas.microsoft.com/office/drawing/2014/main" id="{00000000-0008-0000-0600-000021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763791" name="Group 103">
          <a:extLst>
            <a:ext uri="{FF2B5EF4-FFF2-40B4-BE49-F238E27FC236}">
              <a16:creationId xmlns:a16="http://schemas.microsoft.com/office/drawing/2014/main" id="{00000000-0008-0000-0600-00000F356700}"/>
            </a:ext>
          </a:extLst>
        </xdr:cNvPr>
        <xdr:cNvGrpSpPr>
          <a:grpSpLocks/>
        </xdr:cNvGrpSpPr>
      </xdr:nvGrpSpPr>
      <xdr:grpSpPr bwMode="auto">
        <a:xfrm>
          <a:off x="0" y="929640"/>
          <a:ext cx="0" cy="0"/>
          <a:chOff x="26" y="193"/>
          <a:chExt cx="43" cy="8"/>
        </a:xfrm>
      </xdr:grpSpPr>
      <xdr:sp macro="" textlink="">
        <xdr:nvSpPr>
          <xdr:cNvPr id="6763804" name="Rectangle 104">
            <a:extLst>
              <a:ext uri="{FF2B5EF4-FFF2-40B4-BE49-F238E27FC236}">
                <a16:creationId xmlns:a16="http://schemas.microsoft.com/office/drawing/2014/main" id="{00000000-0008-0000-0600-00001C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05" name="Rectangle 105">
            <a:extLst>
              <a:ext uri="{FF2B5EF4-FFF2-40B4-BE49-F238E27FC236}">
                <a16:creationId xmlns:a16="http://schemas.microsoft.com/office/drawing/2014/main" id="{00000000-0008-0000-0600-00001D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06" name="Rectangle 106">
            <a:extLst>
              <a:ext uri="{FF2B5EF4-FFF2-40B4-BE49-F238E27FC236}">
                <a16:creationId xmlns:a16="http://schemas.microsoft.com/office/drawing/2014/main" id="{00000000-0008-0000-0600-00001E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763792" name="Group 107">
          <a:extLst>
            <a:ext uri="{FF2B5EF4-FFF2-40B4-BE49-F238E27FC236}">
              <a16:creationId xmlns:a16="http://schemas.microsoft.com/office/drawing/2014/main" id="{00000000-0008-0000-0600-000010356700}"/>
            </a:ext>
          </a:extLst>
        </xdr:cNvPr>
        <xdr:cNvGrpSpPr>
          <a:grpSpLocks/>
        </xdr:cNvGrpSpPr>
      </xdr:nvGrpSpPr>
      <xdr:grpSpPr bwMode="auto">
        <a:xfrm>
          <a:off x="0" y="929640"/>
          <a:ext cx="0" cy="0"/>
          <a:chOff x="26" y="193"/>
          <a:chExt cx="43" cy="8"/>
        </a:xfrm>
      </xdr:grpSpPr>
      <xdr:sp macro="" textlink="">
        <xdr:nvSpPr>
          <xdr:cNvPr id="6763801" name="Rectangle 108">
            <a:extLst>
              <a:ext uri="{FF2B5EF4-FFF2-40B4-BE49-F238E27FC236}">
                <a16:creationId xmlns:a16="http://schemas.microsoft.com/office/drawing/2014/main" id="{00000000-0008-0000-0600-000019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802" name="Rectangle 109">
            <a:extLst>
              <a:ext uri="{FF2B5EF4-FFF2-40B4-BE49-F238E27FC236}">
                <a16:creationId xmlns:a16="http://schemas.microsoft.com/office/drawing/2014/main" id="{00000000-0008-0000-0600-00001A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03" name="Rectangle 110">
            <a:extLst>
              <a:ext uri="{FF2B5EF4-FFF2-40B4-BE49-F238E27FC236}">
                <a16:creationId xmlns:a16="http://schemas.microsoft.com/office/drawing/2014/main" id="{00000000-0008-0000-0600-00001B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763793" name="Group 111">
          <a:extLst>
            <a:ext uri="{FF2B5EF4-FFF2-40B4-BE49-F238E27FC236}">
              <a16:creationId xmlns:a16="http://schemas.microsoft.com/office/drawing/2014/main" id="{00000000-0008-0000-0600-000011356700}"/>
            </a:ext>
          </a:extLst>
        </xdr:cNvPr>
        <xdr:cNvGrpSpPr>
          <a:grpSpLocks/>
        </xdr:cNvGrpSpPr>
      </xdr:nvGrpSpPr>
      <xdr:grpSpPr bwMode="auto">
        <a:xfrm>
          <a:off x="0" y="929640"/>
          <a:ext cx="0" cy="0"/>
          <a:chOff x="26" y="193"/>
          <a:chExt cx="43" cy="8"/>
        </a:xfrm>
      </xdr:grpSpPr>
      <xdr:sp macro="" textlink="">
        <xdr:nvSpPr>
          <xdr:cNvPr id="6763798" name="Rectangle 112">
            <a:extLst>
              <a:ext uri="{FF2B5EF4-FFF2-40B4-BE49-F238E27FC236}">
                <a16:creationId xmlns:a16="http://schemas.microsoft.com/office/drawing/2014/main" id="{00000000-0008-0000-0600-000016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799" name="Rectangle 113">
            <a:extLst>
              <a:ext uri="{FF2B5EF4-FFF2-40B4-BE49-F238E27FC236}">
                <a16:creationId xmlns:a16="http://schemas.microsoft.com/office/drawing/2014/main" id="{00000000-0008-0000-0600-000017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800" name="Rectangle 114">
            <a:extLst>
              <a:ext uri="{FF2B5EF4-FFF2-40B4-BE49-F238E27FC236}">
                <a16:creationId xmlns:a16="http://schemas.microsoft.com/office/drawing/2014/main" id="{00000000-0008-0000-0600-000018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5</xdr:row>
      <xdr:rowOff>0</xdr:rowOff>
    </xdr:from>
    <xdr:to>
      <xdr:col>0</xdr:col>
      <xdr:colOff>0</xdr:colOff>
      <xdr:row>5</xdr:row>
      <xdr:rowOff>0</xdr:rowOff>
    </xdr:to>
    <xdr:grpSp>
      <xdr:nvGrpSpPr>
        <xdr:cNvPr id="6763794" name="Group 115">
          <a:extLst>
            <a:ext uri="{FF2B5EF4-FFF2-40B4-BE49-F238E27FC236}">
              <a16:creationId xmlns:a16="http://schemas.microsoft.com/office/drawing/2014/main" id="{00000000-0008-0000-0600-000012356700}"/>
            </a:ext>
          </a:extLst>
        </xdr:cNvPr>
        <xdr:cNvGrpSpPr>
          <a:grpSpLocks/>
        </xdr:cNvGrpSpPr>
      </xdr:nvGrpSpPr>
      <xdr:grpSpPr bwMode="auto">
        <a:xfrm>
          <a:off x="0" y="929640"/>
          <a:ext cx="0" cy="0"/>
          <a:chOff x="26" y="193"/>
          <a:chExt cx="43" cy="8"/>
        </a:xfrm>
      </xdr:grpSpPr>
      <xdr:sp macro="" textlink="">
        <xdr:nvSpPr>
          <xdr:cNvPr id="6763795" name="Rectangle 116">
            <a:extLst>
              <a:ext uri="{FF2B5EF4-FFF2-40B4-BE49-F238E27FC236}">
                <a16:creationId xmlns:a16="http://schemas.microsoft.com/office/drawing/2014/main" id="{00000000-0008-0000-0600-0000133567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763796" name="Rectangle 117">
            <a:extLst>
              <a:ext uri="{FF2B5EF4-FFF2-40B4-BE49-F238E27FC236}">
                <a16:creationId xmlns:a16="http://schemas.microsoft.com/office/drawing/2014/main" id="{00000000-0008-0000-0600-0000143567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763797" name="Rectangle 118">
            <a:extLst>
              <a:ext uri="{FF2B5EF4-FFF2-40B4-BE49-F238E27FC236}">
                <a16:creationId xmlns:a16="http://schemas.microsoft.com/office/drawing/2014/main" id="{00000000-0008-0000-0600-0000153567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2</xdr:col>
          <xdr:colOff>175260</xdr:colOff>
          <xdr:row>5</xdr:row>
          <xdr:rowOff>0</xdr:rowOff>
        </xdr:from>
        <xdr:to>
          <xdr:col>2</xdr:col>
          <xdr:colOff>198120</xdr:colOff>
          <xdr:row>5</xdr:row>
          <xdr:rowOff>0</xdr:rowOff>
        </xdr:to>
        <xdr:sp macro="" textlink="">
          <xdr:nvSpPr>
            <xdr:cNvPr id="179286" name="Object 86" hidden="1">
              <a:extLst>
                <a:ext uri="{63B3BB69-23CF-44E3-9099-C40C66FF867C}">
                  <a14:compatExt spid="_x0000_s179286"/>
                </a:ext>
                <a:ext uri="{FF2B5EF4-FFF2-40B4-BE49-F238E27FC236}">
                  <a16:creationId xmlns:a16="http://schemas.microsoft.com/office/drawing/2014/main" id="{00000000-0008-0000-0800-000056B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2</xdr:col>
          <xdr:colOff>38100</xdr:colOff>
          <xdr:row>5</xdr:row>
          <xdr:rowOff>152400</xdr:rowOff>
        </xdr:to>
        <xdr:sp macro="" textlink="">
          <xdr:nvSpPr>
            <xdr:cNvPr id="179287" name="Object 87" hidden="1">
              <a:extLst>
                <a:ext uri="{63B3BB69-23CF-44E3-9099-C40C66FF867C}">
                  <a14:compatExt spid="_x0000_s179287"/>
                </a:ext>
                <a:ext uri="{FF2B5EF4-FFF2-40B4-BE49-F238E27FC236}">
                  <a16:creationId xmlns:a16="http://schemas.microsoft.com/office/drawing/2014/main" id="{00000000-0008-0000-0800-000057B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83820</xdr:colOff>
          <xdr:row>5</xdr:row>
          <xdr:rowOff>0</xdr:rowOff>
        </xdr:from>
        <xdr:to>
          <xdr:col>2</xdr:col>
          <xdr:colOff>121920</xdr:colOff>
          <xdr:row>5</xdr:row>
          <xdr:rowOff>152400</xdr:rowOff>
        </xdr:to>
        <xdr:sp macro="" textlink="">
          <xdr:nvSpPr>
            <xdr:cNvPr id="179288" name="Object 88" hidden="1">
              <a:extLst>
                <a:ext uri="{63B3BB69-23CF-44E3-9099-C40C66FF867C}">
                  <a14:compatExt spid="_x0000_s179288"/>
                </a:ext>
                <a:ext uri="{FF2B5EF4-FFF2-40B4-BE49-F238E27FC236}">
                  <a16:creationId xmlns:a16="http://schemas.microsoft.com/office/drawing/2014/main" id="{00000000-0008-0000-0800-000058B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11</xdr:row>
      <xdr:rowOff>47625</xdr:rowOff>
    </xdr:from>
    <xdr:to>
      <xdr:col>0</xdr:col>
      <xdr:colOff>0</xdr:colOff>
      <xdr:row>11</xdr:row>
      <xdr:rowOff>123825</xdr:rowOff>
    </xdr:to>
    <xdr:grpSp>
      <xdr:nvGrpSpPr>
        <xdr:cNvPr id="6560522" name="Group 5">
          <a:extLst>
            <a:ext uri="{FF2B5EF4-FFF2-40B4-BE49-F238E27FC236}">
              <a16:creationId xmlns:a16="http://schemas.microsoft.com/office/drawing/2014/main" id="{00000000-0008-0000-0800-00000A1B6400}"/>
            </a:ext>
          </a:extLst>
        </xdr:cNvPr>
        <xdr:cNvGrpSpPr>
          <a:grpSpLocks/>
        </xdr:cNvGrpSpPr>
      </xdr:nvGrpSpPr>
      <xdr:grpSpPr bwMode="auto">
        <a:xfrm>
          <a:off x="0" y="1959429"/>
          <a:ext cx="0" cy="0"/>
          <a:chOff x="26" y="193"/>
          <a:chExt cx="43" cy="8"/>
        </a:xfrm>
      </xdr:grpSpPr>
      <xdr:sp macro="" textlink="">
        <xdr:nvSpPr>
          <xdr:cNvPr id="6560603" name="Rectangle 6">
            <a:extLst>
              <a:ext uri="{FF2B5EF4-FFF2-40B4-BE49-F238E27FC236}">
                <a16:creationId xmlns:a16="http://schemas.microsoft.com/office/drawing/2014/main" id="{00000000-0008-0000-0800-00005B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604" name="Rectangle 7">
            <a:extLst>
              <a:ext uri="{FF2B5EF4-FFF2-40B4-BE49-F238E27FC236}">
                <a16:creationId xmlns:a16="http://schemas.microsoft.com/office/drawing/2014/main" id="{00000000-0008-0000-0800-00005C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605" name="Rectangle 8">
            <a:extLst>
              <a:ext uri="{FF2B5EF4-FFF2-40B4-BE49-F238E27FC236}">
                <a16:creationId xmlns:a16="http://schemas.microsoft.com/office/drawing/2014/main" id="{00000000-0008-0000-0800-00005D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12</xdr:row>
      <xdr:rowOff>0</xdr:rowOff>
    </xdr:from>
    <xdr:to>
      <xdr:col>0</xdr:col>
      <xdr:colOff>0</xdr:colOff>
      <xdr:row>12</xdr:row>
      <xdr:rowOff>0</xdr:rowOff>
    </xdr:to>
    <xdr:grpSp>
      <xdr:nvGrpSpPr>
        <xdr:cNvPr id="6560523" name="Group 9">
          <a:extLst>
            <a:ext uri="{FF2B5EF4-FFF2-40B4-BE49-F238E27FC236}">
              <a16:creationId xmlns:a16="http://schemas.microsoft.com/office/drawing/2014/main" id="{00000000-0008-0000-0800-00000B1B6400}"/>
            </a:ext>
          </a:extLst>
        </xdr:cNvPr>
        <xdr:cNvGrpSpPr>
          <a:grpSpLocks/>
        </xdr:cNvGrpSpPr>
      </xdr:nvGrpSpPr>
      <xdr:grpSpPr bwMode="auto">
        <a:xfrm>
          <a:off x="0" y="1959429"/>
          <a:ext cx="0" cy="0"/>
          <a:chOff x="26" y="193"/>
          <a:chExt cx="43" cy="8"/>
        </a:xfrm>
      </xdr:grpSpPr>
      <xdr:sp macro="" textlink="">
        <xdr:nvSpPr>
          <xdr:cNvPr id="6560600" name="Rectangle 10">
            <a:extLst>
              <a:ext uri="{FF2B5EF4-FFF2-40B4-BE49-F238E27FC236}">
                <a16:creationId xmlns:a16="http://schemas.microsoft.com/office/drawing/2014/main" id="{00000000-0008-0000-0800-000058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601" name="Rectangle 11">
            <a:extLst>
              <a:ext uri="{FF2B5EF4-FFF2-40B4-BE49-F238E27FC236}">
                <a16:creationId xmlns:a16="http://schemas.microsoft.com/office/drawing/2014/main" id="{00000000-0008-0000-0800-000059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602" name="Rectangle 12">
            <a:extLst>
              <a:ext uri="{FF2B5EF4-FFF2-40B4-BE49-F238E27FC236}">
                <a16:creationId xmlns:a16="http://schemas.microsoft.com/office/drawing/2014/main" id="{00000000-0008-0000-0800-00005A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12</xdr:row>
      <xdr:rowOff>0</xdr:rowOff>
    </xdr:from>
    <xdr:to>
      <xdr:col>0</xdr:col>
      <xdr:colOff>0</xdr:colOff>
      <xdr:row>12</xdr:row>
      <xdr:rowOff>0</xdr:rowOff>
    </xdr:to>
    <xdr:grpSp>
      <xdr:nvGrpSpPr>
        <xdr:cNvPr id="6560524" name="Group 13">
          <a:extLst>
            <a:ext uri="{FF2B5EF4-FFF2-40B4-BE49-F238E27FC236}">
              <a16:creationId xmlns:a16="http://schemas.microsoft.com/office/drawing/2014/main" id="{00000000-0008-0000-0800-00000C1B6400}"/>
            </a:ext>
          </a:extLst>
        </xdr:cNvPr>
        <xdr:cNvGrpSpPr>
          <a:grpSpLocks/>
        </xdr:cNvGrpSpPr>
      </xdr:nvGrpSpPr>
      <xdr:grpSpPr bwMode="auto">
        <a:xfrm>
          <a:off x="0" y="1959429"/>
          <a:ext cx="0" cy="0"/>
          <a:chOff x="26" y="193"/>
          <a:chExt cx="43" cy="8"/>
        </a:xfrm>
      </xdr:grpSpPr>
      <xdr:sp macro="" textlink="">
        <xdr:nvSpPr>
          <xdr:cNvPr id="6560597" name="Rectangle 14">
            <a:extLst>
              <a:ext uri="{FF2B5EF4-FFF2-40B4-BE49-F238E27FC236}">
                <a16:creationId xmlns:a16="http://schemas.microsoft.com/office/drawing/2014/main" id="{00000000-0008-0000-0800-000055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98" name="Rectangle 15">
            <a:extLst>
              <a:ext uri="{FF2B5EF4-FFF2-40B4-BE49-F238E27FC236}">
                <a16:creationId xmlns:a16="http://schemas.microsoft.com/office/drawing/2014/main" id="{00000000-0008-0000-0800-000056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99" name="Rectangle 16">
            <a:extLst>
              <a:ext uri="{FF2B5EF4-FFF2-40B4-BE49-F238E27FC236}">
                <a16:creationId xmlns:a16="http://schemas.microsoft.com/office/drawing/2014/main" id="{00000000-0008-0000-0800-000057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12</xdr:row>
      <xdr:rowOff>47625</xdr:rowOff>
    </xdr:from>
    <xdr:to>
      <xdr:col>0</xdr:col>
      <xdr:colOff>0</xdr:colOff>
      <xdr:row>12</xdr:row>
      <xdr:rowOff>123825</xdr:rowOff>
    </xdr:to>
    <xdr:grpSp>
      <xdr:nvGrpSpPr>
        <xdr:cNvPr id="6560525" name="Group 17">
          <a:extLst>
            <a:ext uri="{FF2B5EF4-FFF2-40B4-BE49-F238E27FC236}">
              <a16:creationId xmlns:a16="http://schemas.microsoft.com/office/drawing/2014/main" id="{00000000-0008-0000-0800-00000D1B6400}"/>
            </a:ext>
          </a:extLst>
        </xdr:cNvPr>
        <xdr:cNvGrpSpPr>
          <a:grpSpLocks/>
        </xdr:cNvGrpSpPr>
      </xdr:nvGrpSpPr>
      <xdr:grpSpPr bwMode="auto">
        <a:xfrm>
          <a:off x="0" y="1959429"/>
          <a:ext cx="0" cy="0"/>
          <a:chOff x="26" y="193"/>
          <a:chExt cx="43" cy="8"/>
        </a:xfrm>
      </xdr:grpSpPr>
      <xdr:sp macro="" textlink="">
        <xdr:nvSpPr>
          <xdr:cNvPr id="6560594" name="Rectangle 18">
            <a:extLst>
              <a:ext uri="{FF2B5EF4-FFF2-40B4-BE49-F238E27FC236}">
                <a16:creationId xmlns:a16="http://schemas.microsoft.com/office/drawing/2014/main" id="{00000000-0008-0000-0800-000052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95" name="Rectangle 19">
            <a:extLst>
              <a:ext uri="{FF2B5EF4-FFF2-40B4-BE49-F238E27FC236}">
                <a16:creationId xmlns:a16="http://schemas.microsoft.com/office/drawing/2014/main" id="{00000000-0008-0000-0800-000053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96" name="Rectangle 20">
            <a:extLst>
              <a:ext uri="{FF2B5EF4-FFF2-40B4-BE49-F238E27FC236}">
                <a16:creationId xmlns:a16="http://schemas.microsoft.com/office/drawing/2014/main" id="{00000000-0008-0000-0800-000054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22</xdr:row>
      <xdr:rowOff>0</xdr:rowOff>
    </xdr:from>
    <xdr:to>
      <xdr:col>0</xdr:col>
      <xdr:colOff>0</xdr:colOff>
      <xdr:row>22</xdr:row>
      <xdr:rowOff>0</xdr:rowOff>
    </xdr:to>
    <xdr:grpSp>
      <xdr:nvGrpSpPr>
        <xdr:cNvPr id="6560526" name="Group 21">
          <a:extLst>
            <a:ext uri="{FF2B5EF4-FFF2-40B4-BE49-F238E27FC236}">
              <a16:creationId xmlns:a16="http://schemas.microsoft.com/office/drawing/2014/main" id="{00000000-0008-0000-0800-00000E1B6400}"/>
            </a:ext>
          </a:extLst>
        </xdr:cNvPr>
        <xdr:cNvGrpSpPr>
          <a:grpSpLocks/>
        </xdr:cNvGrpSpPr>
      </xdr:nvGrpSpPr>
      <xdr:grpSpPr bwMode="auto">
        <a:xfrm>
          <a:off x="0" y="1959429"/>
          <a:ext cx="0" cy="0"/>
          <a:chOff x="26" y="193"/>
          <a:chExt cx="43" cy="8"/>
        </a:xfrm>
      </xdr:grpSpPr>
      <xdr:sp macro="" textlink="">
        <xdr:nvSpPr>
          <xdr:cNvPr id="6560591" name="Rectangle 22">
            <a:extLst>
              <a:ext uri="{FF2B5EF4-FFF2-40B4-BE49-F238E27FC236}">
                <a16:creationId xmlns:a16="http://schemas.microsoft.com/office/drawing/2014/main" id="{00000000-0008-0000-0800-00004F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92" name="Rectangle 23">
            <a:extLst>
              <a:ext uri="{FF2B5EF4-FFF2-40B4-BE49-F238E27FC236}">
                <a16:creationId xmlns:a16="http://schemas.microsoft.com/office/drawing/2014/main" id="{00000000-0008-0000-0800-000050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93" name="Rectangle 24">
            <a:extLst>
              <a:ext uri="{FF2B5EF4-FFF2-40B4-BE49-F238E27FC236}">
                <a16:creationId xmlns:a16="http://schemas.microsoft.com/office/drawing/2014/main" id="{00000000-0008-0000-0800-000051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22</xdr:row>
      <xdr:rowOff>0</xdr:rowOff>
    </xdr:from>
    <xdr:to>
      <xdr:col>0</xdr:col>
      <xdr:colOff>0</xdr:colOff>
      <xdr:row>22</xdr:row>
      <xdr:rowOff>0</xdr:rowOff>
    </xdr:to>
    <xdr:grpSp>
      <xdr:nvGrpSpPr>
        <xdr:cNvPr id="6560527" name="Group 25">
          <a:extLst>
            <a:ext uri="{FF2B5EF4-FFF2-40B4-BE49-F238E27FC236}">
              <a16:creationId xmlns:a16="http://schemas.microsoft.com/office/drawing/2014/main" id="{00000000-0008-0000-0800-00000F1B6400}"/>
            </a:ext>
          </a:extLst>
        </xdr:cNvPr>
        <xdr:cNvGrpSpPr>
          <a:grpSpLocks/>
        </xdr:cNvGrpSpPr>
      </xdr:nvGrpSpPr>
      <xdr:grpSpPr bwMode="auto">
        <a:xfrm>
          <a:off x="0" y="1959429"/>
          <a:ext cx="0" cy="0"/>
          <a:chOff x="26" y="193"/>
          <a:chExt cx="43" cy="8"/>
        </a:xfrm>
      </xdr:grpSpPr>
      <xdr:sp macro="" textlink="">
        <xdr:nvSpPr>
          <xdr:cNvPr id="6560588" name="Rectangle 26">
            <a:extLst>
              <a:ext uri="{FF2B5EF4-FFF2-40B4-BE49-F238E27FC236}">
                <a16:creationId xmlns:a16="http://schemas.microsoft.com/office/drawing/2014/main" id="{00000000-0008-0000-0800-00004C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89" name="Rectangle 27">
            <a:extLst>
              <a:ext uri="{FF2B5EF4-FFF2-40B4-BE49-F238E27FC236}">
                <a16:creationId xmlns:a16="http://schemas.microsoft.com/office/drawing/2014/main" id="{00000000-0008-0000-0800-00004D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90" name="Rectangle 28">
            <a:extLst>
              <a:ext uri="{FF2B5EF4-FFF2-40B4-BE49-F238E27FC236}">
                <a16:creationId xmlns:a16="http://schemas.microsoft.com/office/drawing/2014/main" id="{00000000-0008-0000-0800-00004E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13</xdr:row>
      <xdr:rowOff>0</xdr:rowOff>
    </xdr:from>
    <xdr:to>
      <xdr:col>0</xdr:col>
      <xdr:colOff>0</xdr:colOff>
      <xdr:row>13</xdr:row>
      <xdr:rowOff>0</xdr:rowOff>
    </xdr:to>
    <xdr:grpSp>
      <xdr:nvGrpSpPr>
        <xdr:cNvPr id="6560528" name="Group 29">
          <a:extLst>
            <a:ext uri="{FF2B5EF4-FFF2-40B4-BE49-F238E27FC236}">
              <a16:creationId xmlns:a16="http://schemas.microsoft.com/office/drawing/2014/main" id="{00000000-0008-0000-0800-0000101B6400}"/>
            </a:ext>
          </a:extLst>
        </xdr:cNvPr>
        <xdr:cNvGrpSpPr>
          <a:grpSpLocks/>
        </xdr:cNvGrpSpPr>
      </xdr:nvGrpSpPr>
      <xdr:grpSpPr bwMode="auto">
        <a:xfrm>
          <a:off x="0" y="1959429"/>
          <a:ext cx="0" cy="0"/>
          <a:chOff x="26" y="193"/>
          <a:chExt cx="43" cy="8"/>
        </a:xfrm>
      </xdr:grpSpPr>
      <xdr:sp macro="" textlink="">
        <xdr:nvSpPr>
          <xdr:cNvPr id="6560585" name="Rectangle 30">
            <a:extLst>
              <a:ext uri="{FF2B5EF4-FFF2-40B4-BE49-F238E27FC236}">
                <a16:creationId xmlns:a16="http://schemas.microsoft.com/office/drawing/2014/main" id="{00000000-0008-0000-0800-000049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86" name="Rectangle 31">
            <a:extLst>
              <a:ext uri="{FF2B5EF4-FFF2-40B4-BE49-F238E27FC236}">
                <a16:creationId xmlns:a16="http://schemas.microsoft.com/office/drawing/2014/main" id="{00000000-0008-0000-0800-00004A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87" name="Rectangle 32">
            <a:extLst>
              <a:ext uri="{FF2B5EF4-FFF2-40B4-BE49-F238E27FC236}">
                <a16:creationId xmlns:a16="http://schemas.microsoft.com/office/drawing/2014/main" id="{00000000-0008-0000-0800-00004B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13</xdr:row>
      <xdr:rowOff>0</xdr:rowOff>
    </xdr:from>
    <xdr:to>
      <xdr:col>0</xdr:col>
      <xdr:colOff>0</xdr:colOff>
      <xdr:row>13</xdr:row>
      <xdr:rowOff>0</xdr:rowOff>
    </xdr:to>
    <xdr:grpSp>
      <xdr:nvGrpSpPr>
        <xdr:cNvPr id="6560529" name="Group 33">
          <a:extLst>
            <a:ext uri="{FF2B5EF4-FFF2-40B4-BE49-F238E27FC236}">
              <a16:creationId xmlns:a16="http://schemas.microsoft.com/office/drawing/2014/main" id="{00000000-0008-0000-0800-0000111B6400}"/>
            </a:ext>
          </a:extLst>
        </xdr:cNvPr>
        <xdr:cNvGrpSpPr>
          <a:grpSpLocks/>
        </xdr:cNvGrpSpPr>
      </xdr:nvGrpSpPr>
      <xdr:grpSpPr bwMode="auto">
        <a:xfrm>
          <a:off x="0" y="1959429"/>
          <a:ext cx="0" cy="0"/>
          <a:chOff x="26" y="193"/>
          <a:chExt cx="43" cy="8"/>
        </a:xfrm>
      </xdr:grpSpPr>
      <xdr:sp macro="" textlink="">
        <xdr:nvSpPr>
          <xdr:cNvPr id="6560582" name="Rectangle 34">
            <a:extLst>
              <a:ext uri="{FF2B5EF4-FFF2-40B4-BE49-F238E27FC236}">
                <a16:creationId xmlns:a16="http://schemas.microsoft.com/office/drawing/2014/main" id="{00000000-0008-0000-0800-000046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83" name="Rectangle 35">
            <a:extLst>
              <a:ext uri="{FF2B5EF4-FFF2-40B4-BE49-F238E27FC236}">
                <a16:creationId xmlns:a16="http://schemas.microsoft.com/office/drawing/2014/main" id="{00000000-0008-0000-0800-000047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84" name="Rectangle 36">
            <a:extLst>
              <a:ext uri="{FF2B5EF4-FFF2-40B4-BE49-F238E27FC236}">
                <a16:creationId xmlns:a16="http://schemas.microsoft.com/office/drawing/2014/main" id="{00000000-0008-0000-0800-000048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21</xdr:row>
      <xdr:rowOff>38100</xdr:rowOff>
    </xdr:from>
    <xdr:to>
      <xdr:col>0</xdr:col>
      <xdr:colOff>0</xdr:colOff>
      <xdr:row>21</xdr:row>
      <xdr:rowOff>114300</xdr:rowOff>
    </xdr:to>
    <xdr:grpSp>
      <xdr:nvGrpSpPr>
        <xdr:cNvPr id="6560530" name="Group 37">
          <a:extLst>
            <a:ext uri="{FF2B5EF4-FFF2-40B4-BE49-F238E27FC236}">
              <a16:creationId xmlns:a16="http://schemas.microsoft.com/office/drawing/2014/main" id="{00000000-0008-0000-0800-0000121B6400}"/>
            </a:ext>
          </a:extLst>
        </xdr:cNvPr>
        <xdr:cNvGrpSpPr>
          <a:grpSpLocks/>
        </xdr:cNvGrpSpPr>
      </xdr:nvGrpSpPr>
      <xdr:grpSpPr bwMode="auto">
        <a:xfrm>
          <a:off x="0" y="1959429"/>
          <a:ext cx="0" cy="0"/>
          <a:chOff x="26" y="193"/>
          <a:chExt cx="43" cy="8"/>
        </a:xfrm>
      </xdr:grpSpPr>
      <xdr:sp macro="" textlink="">
        <xdr:nvSpPr>
          <xdr:cNvPr id="6560579" name="Rectangle 38">
            <a:extLst>
              <a:ext uri="{FF2B5EF4-FFF2-40B4-BE49-F238E27FC236}">
                <a16:creationId xmlns:a16="http://schemas.microsoft.com/office/drawing/2014/main" id="{00000000-0008-0000-0800-000043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80" name="Rectangle 39">
            <a:extLst>
              <a:ext uri="{FF2B5EF4-FFF2-40B4-BE49-F238E27FC236}">
                <a16:creationId xmlns:a16="http://schemas.microsoft.com/office/drawing/2014/main" id="{00000000-0008-0000-0800-000044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81" name="Rectangle 40">
            <a:extLst>
              <a:ext uri="{FF2B5EF4-FFF2-40B4-BE49-F238E27FC236}">
                <a16:creationId xmlns:a16="http://schemas.microsoft.com/office/drawing/2014/main" id="{00000000-0008-0000-0800-000045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22</xdr:row>
      <xdr:rowOff>0</xdr:rowOff>
    </xdr:from>
    <xdr:to>
      <xdr:col>0</xdr:col>
      <xdr:colOff>0</xdr:colOff>
      <xdr:row>22</xdr:row>
      <xdr:rowOff>0</xdr:rowOff>
    </xdr:to>
    <xdr:grpSp>
      <xdr:nvGrpSpPr>
        <xdr:cNvPr id="6560531" name="Group 41">
          <a:extLst>
            <a:ext uri="{FF2B5EF4-FFF2-40B4-BE49-F238E27FC236}">
              <a16:creationId xmlns:a16="http://schemas.microsoft.com/office/drawing/2014/main" id="{00000000-0008-0000-0800-0000131B6400}"/>
            </a:ext>
          </a:extLst>
        </xdr:cNvPr>
        <xdr:cNvGrpSpPr>
          <a:grpSpLocks/>
        </xdr:cNvGrpSpPr>
      </xdr:nvGrpSpPr>
      <xdr:grpSpPr bwMode="auto">
        <a:xfrm>
          <a:off x="0" y="1959429"/>
          <a:ext cx="0" cy="0"/>
          <a:chOff x="26" y="193"/>
          <a:chExt cx="43" cy="8"/>
        </a:xfrm>
      </xdr:grpSpPr>
      <xdr:sp macro="" textlink="">
        <xdr:nvSpPr>
          <xdr:cNvPr id="6560576" name="Rectangle 42">
            <a:extLst>
              <a:ext uri="{FF2B5EF4-FFF2-40B4-BE49-F238E27FC236}">
                <a16:creationId xmlns:a16="http://schemas.microsoft.com/office/drawing/2014/main" id="{00000000-0008-0000-0800-000040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77" name="Rectangle 43">
            <a:extLst>
              <a:ext uri="{FF2B5EF4-FFF2-40B4-BE49-F238E27FC236}">
                <a16:creationId xmlns:a16="http://schemas.microsoft.com/office/drawing/2014/main" id="{00000000-0008-0000-0800-000041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78" name="Rectangle 44">
            <a:extLst>
              <a:ext uri="{FF2B5EF4-FFF2-40B4-BE49-F238E27FC236}">
                <a16:creationId xmlns:a16="http://schemas.microsoft.com/office/drawing/2014/main" id="{00000000-0008-0000-0800-000042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22</xdr:row>
      <xdr:rowOff>0</xdr:rowOff>
    </xdr:from>
    <xdr:to>
      <xdr:col>0</xdr:col>
      <xdr:colOff>0</xdr:colOff>
      <xdr:row>22</xdr:row>
      <xdr:rowOff>0</xdr:rowOff>
    </xdr:to>
    <xdr:grpSp>
      <xdr:nvGrpSpPr>
        <xdr:cNvPr id="6560532" name="Group 45">
          <a:extLst>
            <a:ext uri="{FF2B5EF4-FFF2-40B4-BE49-F238E27FC236}">
              <a16:creationId xmlns:a16="http://schemas.microsoft.com/office/drawing/2014/main" id="{00000000-0008-0000-0800-0000141B6400}"/>
            </a:ext>
          </a:extLst>
        </xdr:cNvPr>
        <xdr:cNvGrpSpPr>
          <a:grpSpLocks/>
        </xdr:cNvGrpSpPr>
      </xdr:nvGrpSpPr>
      <xdr:grpSpPr bwMode="auto">
        <a:xfrm>
          <a:off x="0" y="1959429"/>
          <a:ext cx="0" cy="0"/>
          <a:chOff x="26" y="193"/>
          <a:chExt cx="43" cy="8"/>
        </a:xfrm>
      </xdr:grpSpPr>
      <xdr:sp macro="" textlink="">
        <xdr:nvSpPr>
          <xdr:cNvPr id="6560573" name="Rectangle 46">
            <a:extLst>
              <a:ext uri="{FF2B5EF4-FFF2-40B4-BE49-F238E27FC236}">
                <a16:creationId xmlns:a16="http://schemas.microsoft.com/office/drawing/2014/main" id="{00000000-0008-0000-0800-00003D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74" name="Rectangle 47">
            <a:extLst>
              <a:ext uri="{FF2B5EF4-FFF2-40B4-BE49-F238E27FC236}">
                <a16:creationId xmlns:a16="http://schemas.microsoft.com/office/drawing/2014/main" id="{00000000-0008-0000-0800-00003E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75" name="Rectangle 48">
            <a:extLst>
              <a:ext uri="{FF2B5EF4-FFF2-40B4-BE49-F238E27FC236}">
                <a16:creationId xmlns:a16="http://schemas.microsoft.com/office/drawing/2014/main" id="{00000000-0008-0000-0800-00003F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22</xdr:row>
      <xdr:rowOff>0</xdr:rowOff>
    </xdr:from>
    <xdr:to>
      <xdr:col>0</xdr:col>
      <xdr:colOff>0</xdr:colOff>
      <xdr:row>22</xdr:row>
      <xdr:rowOff>0</xdr:rowOff>
    </xdr:to>
    <xdr:grpSp>
      <xdr:nvGrpSpPr>
        <xdr:cNvPr id="6560533" name="Group 49">
          <a:extLst>
            <a:ext uri="{FF2B5EF4-FFF2-40B4-BE49-F238E27FC236}">
              <a16:creationId xmlns:a16="http://schemas.microsoft.com/office/drawing/2014/main" id="{00000000-0008-0000-0800-0000151B6400}"/>
            </a:ext>
          </a:extLst>
        </xdr:cNvPr>
        <xdr:cNvGrpSpPr>
          <a:grpSpLocks/>
        </xdr:cNvGrpSpPr>
      </xdr:nvGrpSpPr>
      <xdr:grpSpPr bwMode="auto">
        <a:xfrm>
          <a:off x="0" y="1959429"/>
          <a:ext cx="0" cy="0"/>
          <a:chOff x="26" y="193"/>
          <a:chExt cx="43" cy="8"/>
        </a:xfrm>
      </xdr:grpSpPr>
      <xdr:sp macro="" textlink="">
        <xdr:nvSpPr>
          <xdr:cNvPr id="6560570" name="Rectangle 50">
            <a:extLst>
              <a:ext uri="{FF2B5EF4-FFF2-40B4-BE49-F238E27FC236}">
                <a16:creationId xmlns:a16="http://schemas.microsoft.com/office/drawing/2014/main" id="{00000000-0008-0000-0800-00003A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71" name="Rectangle 51">
            <a:extLst>
              <a:ext uri="{FF2B5EF4-FFF2-40B4-BE49-F238E27FC236}">
                <a16:creationId xmlns:a16="http://schemas.microsoft.com/office/drawing/2014/main" id="{00000000-0008-0000-0800-00003B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72" name="Rectangle 52">
            <a:extLst>
              <a:ext uri="{FF2B5EF4-FFF2-40B4-BE49-F238E27FC236}">
                <a16:creationId xmlns:a16="http://schemas.microsoft.com/office/drawing/2014/main" id="{00000000-0008-0000-0800-00003C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22</xdr:row>
      <xdr:rowOff>0</xdr:rowOff>
    </xdr:from>
    <xdr:to>
      <xdr:col>0</xdr:col>
      <xdr:colOff>0</xdr:colOff>
      <xdr:row>22</xdr:row>
      <xdr:rowOff>0</xdr:rowOff>
    </xdr:to>
    <xdr:grpSp>
      <xdr:nvGrpSpPr>
        <xdr:cNvPr id="6560534" name="Group 53">
          <a:extLst>
            <a:ext uri="{FF2B5EF4-FFF2-40B4-BE49-F238E27FC236}">
              <a16:creationId xmlns:a16="http://schemas.microsoft.com/office/drawing/2014/main" id="{00000000-0008-0000-0800-0000161B6400}"/>
            </a:ext>
          </a:extLst>
        </xdr:cNvPr>
        <xdr:cNvGrpSpPr>
          <a:grpSpLocks/>
        </xdr:cNvGrpSpPr>
      </xdr:nvGrpSpPr>
      <xdr:grpSpPr bwMode="auto">
        <a:xfrm>
          <a:off x="0" y="1959429"/>
          <a:ext cx="0" cy="0"/>
          <a:chOff x="26" y="193"/>
          <a:chExt cx="43" cy="8"/>
        </a:xfrm>
      </xdr:grpSpPr>
      <xdr:sp macro="" textlink="">
        <xdr:nvSpPr>
          <xdr:cNvPr id="6560567" name="Rectangle 54">
            <a:extLst>
              <a:ext uri="{FF2B5EF4-FFF2-40B4-BE49-F238E27FC236}">
                <a16:creationId xmlns:a16="http://schemas.microsoft.com/office/drawing/2014/main" id="{00000000-0008-0000-0800-000037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68" name="Rectangle 55">
            <a:extLst>
              <a:ext uri="{FF2B5EF4-FFF2-40B4-BE49-F238E27FC236}">
                <a16:creationId xmlns:a16="http://schemas.microsoft.com/office/drawing/2014/main" id="{00000000-0008-0000-0800-000038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69" name="Rectangle 56">
            <a:extLst>
              <a:ext uri="{FF2B5EF4-FFF2-40B4-BE49-F238E27FC236}">
                <a16:creationId xmlns:a16="http://schemas.microsoft.com/office/drawing/2014/main" id="{00000000-0008-0000-0800-000039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22</xdr:row>
      <xdr:rowOff>0</xdr:rowOff>
    </xdr:from>
    <xdr:to>
      <xdr:col>0</xdr:col>
      <xdr:colOff>0</xdr:colOff>
      <xdr:row>22</xdr:row>
      <xdr:rowOff>0</xdr:rowOff>
    </xdr:to>
    <xdr:grpSp>
      <xdr:nvGrpSpPr>
        <xdr:cNvPr id="6560535" name="Group 57">
          <a:extLst>
            <a:ext uri="{FF2B5EF4-FFF2-40B4-BE49-F238E27FC236}">
              <a16:creationId xmlns:a16="http://schemas.microsoft.com/office/drawing/2014/main" id="{00000000-0008-0000-0800-0000171B6400}"/>
            </a:ext>
          </a:extLst>
        </xdr:cNvPr>
        <xdr:cNvGrpSpPr>
          <a:grpSpLocks/>
        </xdr:cNvGrpSpPr>
      </xdr:nvGrpSpPr>
      <xdr:grpSpPr bwMode="auto">
        <a:xfrm>
          <a:off x="0" y="1959429"/>
          <a:ext cx="0" cy="0"/>
          <a:chOff x="26" y="193"/>
          <a:chExt cx="43" cy="8"/>
        </a:xfrm>
      </xdr:grpSpPr>
      <xdr:sp macro="" textlink="">
        <xdr:nvSpPr>
          <xdr:cNvPr id="6560564" name="Rectangle 58">
            <a:extLst>
              <a:ext uri="{FF2B5EF4-FFF2-40B4-BE49-F238E27FC236}">
                <a16:creationId xmlns:a16="http://schemas.microsoft.com/office/drawing/2014/main" id="{00000000-0008-0000-0800-000034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65" name="Rectangle 59">
            <a:extLst>
              <a:ext uri="{FF2B5EF4-FFF2-40B4-BE49-F238E27FC236}">
                <a16:creationId xmlns:a16="http://schemas.microsoft.com/office/drawing/2014/main" id="{00000000-0008-0000-0800-000035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66" name="Rectangle 60">
            <a:extLst>
              <a:ext uri="{FF2B5EF4-FFF2-40B4-BE49-F238E27FC236}">
                <a16:creationId xmlns:a16="http://schemas.microsoft.com/office/drawing/2014/main" id="{00000000-0008-0000-0800-000036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22</xdr:row>
      <xdr:rowOff>0</xdr:rowOff>
    </xdr:from>
    <xdr:to>
      <xdr:col>0</xdr:col>
      <xdr:colOff>0</xdr:colOff>
      <xdr:row>22</xdr:row>
      <xdr:rowOff>0</xdr:rowOff>
    </xdr:to>
    <xdr:grpSp>
      <xdr:nvGrpSpPr>
        <xdr:cNvPr id="6560536" name="Group 61">
          <a:extLst>
            <a:ext uri="{FF2B5EF4-FFF2-40B4-BE49-F238E27FC236}">
              <a16:creationId xmlns:a16="http://schemas.microsoft.com/office/drawing/2014/main" id="{00000000-0008-0000-0800-0000181B6400}"/>
            </a:ext>
          </a:extLst>
        </xdr:cNvPr>
        <xdr:cNvGrpSpPr>
          <a:grpSpLocks/>
        </xdr:cNvGrpSpPr>
      </xdr:nvGrpSpPr>
      <xdr:grpSpPr bwMode="auto">
        <a:xfrm>
          <a:off x="0" y="1959429"/>
          <a:ext cx="0" cy="0"/>
          <a:chOff x="26" y="193"/>
          <a:chExt cx="43" cy="8"/>
        </a:xfrm>
      </xdr:grpSpPr>
      <xdr:sp macro="" textlink="">
        <xdr:nvSpPr>
          <xdr:cNvPr id="6560561" name="Rectangle 62">
            <a:extLst>
              <a:ext uri="{FF2B5EF4-FFF2-40B4-BE49-F238E27FC236}">
                <a16:creationId xmlns:a16="http://schemas.microsoft.com/office/drawing/2014/main" id="{00000000-0008-0000-0800-000031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62" name="Rectangle 63">
            <a:extLst>
              <a:ext uri="{FF2B5EF4-FFF2-40B4-BE49-F238E27FC236}">
                <a16:creationId xmlns:a16="http://schemas.microsoft.com/office/drawing/2014/main" id="{00000000-0008-0000-0800-000032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63" name="Rectangle 64">
            <a:extLst>
              <a:ext uri="{FF2B5EF4-FFF2-40B4-BE49-F238E27FC236}">
                <a16:creationId xmlns:a16="http://schemas.microsoft.com/office/drawing/2014/main" id="{00000000-0008-0000-0800-000033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22</xdr:row>
      <xdr:rowOff>38100</xdr:rowOff>
    </xdr:from>
    <xdr:to>
      <xdr:col>0</xdr:col>
      <xdr:colOff>0</xdr:colOff>
      <xdr:row>22</xdr:row>
      <xdr:rowOff>114300</xdr:rowOff>
    </xdr:to>
    <xdr:grpSp>
      <xdr:nvGrpSpPr>
        <xdr:cNvPr id="6560537" name="Group 65">
          <a:extLst>
            <a:ext uri="{FF2B5EF4-FFF2-40B4-BE49-F238E27FC236}">
              <a16:creationId xmlns:a16="http://schemas.microsoft.com/office/drawing/2014/main" id="{00000000-0008-0000-0800-0000191B6400}"/>
            </a:ext>
          </a:extLst>
        </xdr:cNvPr>
        <xdr:cNvGrpSpPr>
          <a:grpSpLocks/>
        </xdr:cNvGrpSpPr>
      </xdr:nvGrpSpPr>
      <xdr:grpSpPr bwMode="auto">
        <a:xfrm>
          <a:off x="0" y="1959429"/>
          <a:ext cx="0" cy="0"/>
          <a:chOff x="26" y="193"/>
          <a:chExt cx="43" cy="8"/>
        </a:xfrm>
      </xdr:grpSpPr>
      <xdr:sp macro="" textlink="">
        <xdr:nvSpPr>
          <xdr:cNvPr id="6560558" name="Rectangle 66">
            <a:extLst>
              <a:ext uri="{FF2B5EF4-FFF2-40B4-BE49-F238E27FC236}">
                <a16:creationId xmlns:a16="http://schemas.microsoft.com/office/drawing/2014/main" id="{00000000-0008-0000-0800-00002E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59" name="Rectangle 67">
            <a:extLst>
              <a:ext uri="{FF2B5EF4-FFF2-40B4-BE49-F238E27FC236}">
                <a16:creationId xmlns:a16="http://schemas.microsoft.com/office/drawing/2014/main" id="{00000000-0008-0000-0800-00002F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60" name="Rectangle 68">
            <a:extLst>
              <a:ext uri="{FF2B5EF4-FFF2-40B4-BE49-F238E27FC236}">
                <a16:creationId xmlns:a16="http://schemas.microsoft.com/office/drawing/2014/main" id="{00000000-0008-0000-0800-000030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22</xdr:row>
      <xdr:rowOff>0</xdr:rowOff>
    </xdr:from>
    <xdr:to>
      <xdr:col>0</xdr:col>
      <xdr:colOff>0</xdr:colOff>
      <xdr:row>22</xdr:row>
      <xdr:rowOff>0</xdr:rowOff>
    </xdr:to>
    <xdr:grpSp>
      <xdr:nvGrpSpPr>
        <xdr:cNvPr id="6560538" name="Group 69">
          <a:extLst>
            <a:ext uri="{FF2B5EF4-FFF2-40B4-BE49-F238E27FC236}">
              <a16:creationId xmlns:a16="http://schemas.microsoft.com/office/drawing/2014/main" id="{00000000-0008-0000-0800-00001A1B6400}"/>
            </a:ext>
          </a:extLst>
        </xdr:cNvPr>
        <xdr:cNvGrpSpPr>
          <a:grpSpLocks/>
        </xdr:cNvGrpSpPr>
      </xdr:nvGrpSpPr>
      <xdr:grpSpPr bwMode="auto">
        <a:xfrm>
          <a:off x="0" y="1959429"/>
          <a:ext cx="0" cy="0"/>
          <a:chOff x="26" y="193"/>
          <a:chExt cx="43" cy="8"/>
        </a:xfrm>
      </xdr:grpSpPr>
      <xdr:sp macro="" textlink="">
        <xdr:nvSpPr>
          <xdr:cNvPr id="6560555" name="Rectangle 70">
            <a:extLst>
              <a:ext uri="{FF2B5EF4-FFF2-40B4-BE49-F238E27FC236}">
                <a16:creationId xmlns:a16="http://schemas.microsoft.com/office/drawing/2014/main" id="{00000000-0008-0000-0800-00002B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56" name="Rectangle 71">
            <a:extLst>
              <a:ext uri="{FF2B5EF4-FFF2-40B4-BE49-F238E27FC236}">
                <a16:creationId xmlns:a16="http://schemas.microsoft.com/office/drawing/2014/main" id="{00000000-0008-0000-0800-00002C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57" name="Rectangle 72">
            <a:extLst>
              <a:ext uri="{FF2B5EF4-FFF2-40B4-BE49-F238E27FC236}">
                <a16:creationId xmlns:a16="http://schemas.microsoft.com/office/drawing/2014/main" id="{00000000-0008-0000-0800-00002D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13</xdr:row>
      <xdr:rowOff>0</xdr:rowOff>
    </xdr:from>
    <xdr:to>
      <xdr:col>0</xdr:col>
      <xdr:colOff>0</xdr:colOff>
      <xdr:row>13</xdr:row>
      <xdr:rowOff>0</xdr:rowOff>
    </xdr:to>
    <xdr:grpSp>
      <xdr:nvGrpSpPr>
        <xdr:cNvPr id="6560539" name="Group 73">
          <a:extLst>
            <a:ext uri="{FF2B5EF4-FFF2-40B4-BE49-F238E27FC236}">
              <a16:creationId xmlns:a16="http://schemas.microsoft.com/office/drawing/2014/main" id="{00000000-0008-0000-0800-00001B1B6400}"/>
            </a:ext>
          </a:extLst>
        </xdr:cNvPr>
        <xdr:cNvGrpSpPr>
          <a:grpSpLocks/>
        </xdr:cNvGrpSpPr>
      </xdr:nvGrpSpPr>
      <xdr:grpSpPr bwMode="auto">
        <a:xfrm>
          <a:off x="0" y="1959429"/>
          <a:ext cx="0" cy="0"/>
          <a:chOff x="26" y="193"/>
          <a:chExt cx="43" cy="8"/>
        </a:xfrm>
      </xdr:grpSpPr>
      <xdr:sp macro="" textlink="">
        <xdr:nvSpPr>
          <xdr:cNvPr id="6560552" name="Rectangle 74">
            <a:extLst>
              <a:ext uri="{FF2B5EF4-FFF2-40B4-BE49-F238E27FC236}">
                <a16:creationId xmlns:a16="http://schemas.microsoft.com/office/drawing/2014/main" id="{00000000-0008-0000-0800-000028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53" name="Rectangle 75">
            <a:extLst>
              <a:ext uri="{FF2B5EF4-FFF2-40B4-BE49-F238E27FC236}">
                <a16:creationId xmlns:a16="http://schemas.microsoft.com/office/drawing/2014/main" id="{00000000-0008-0000-0800-000029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54" name="Rectangle 76">
            <a:extLst>
              <a:ext uri="{FF2B5EF4-FFF2-40B4-BE49-F238E27FC236}">
                <a16:creationId xmlns:a16="http://schemas.microsoft.com/office/drawing/2014/main" id="{00000000-0008-0000-0800-00002A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13</xdr:row>
      <xdr:rowOff>0</xdr:rowOff>
    </xdr:from>
    <xdr:to>
      <xdr:col>0</xdr:col>
      <xdr:colOff>0</xdr:colOff>
      <xdr:row>13</xdr:row>
      <xdr:rowOff>0</xdr:rowOff>
    </xdr:to>
    <xdr:grpSp>
      <xdr:nvGrpSpPr>
        <xdr:cNvPr id="6560540" name="Group 77">
          <a:extLst>
            <a:ext uri="{FF2B5EF4-FFF2-40B4-BE49-F238E27FC236}">
              <a16:creationId xmlns:a16="http://schemas.microsoft.com/office/drawing/2014/main" id="{00000000-0008-0000-0800-00001C1B6400}"/>
            </a:ext>
          </a:extLst>
        </xdr:cNvPr>
        <xdr:cNvGrpSpPr>
          <a:grpSpLocks/>
        </xdr:cNvGrpSpPr>
      </xdr:nvGrpSpPr>
      <xdr:grpSpPr bwMode="auto">
        <a:xfrm>
          <a:off x="0" y="1959429"/>
          <a:ext cx="0" cy="0"/>
          <a:chOff x="26" y="193"/>
          <a:chExt cx="43" cy="8"/>
        </a:xfrm>
      </xdr:grpSpPr>
      <xdr:sp macro="" textlink="">
        <xdr:nvSpPr>
          <xdr:cNvPr id="6560549" name="Rectangle 78">
            <a:extLst>
              <a:ext uri="{FF2B5EF4-FFF2-40B4-BE49-F238E27FC236}">
                <a16:creationId xmlns:a16="http://schemas.microsoft.com/office/drawing/2014/main" id="{00000000-0008-0000-0800-000025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50" name="Rectangle 79">
            <a:extLst>
              <a:ext uri="{FF2B5EF4-FFF2-40B4-BE49-F238E27FC236}">
                <a16:creationId xmlns:a16="http://schemas.microsoft.com/office/drawing/2014/main" id="{00000000-0008-0000-0800-000026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51" name="Rectangle 80">
            <a:extLst>
              <a:ext uri="{FF2B5EF4-FFF2-40B4-BE49-F238E27FC236}">
                <a16:creationId xmlns:a16="http://schemas.microsoft.com/office/drawing/2014/main" id="{00000000-0008-0000-0800-000027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13</xdr:row>
      <xdr:rowOff>0</xdr:rowOff>
    </xdr:from>
    <xdr:to>
      <xdr:col>0</xdr:col>
      <xdr:colOff>0</xdr:colOff>
      <xdr:row>13</xdr:row>
      <xdr:rowOff>0</xdr:rowOff>
    </xdr:to>
    <xdr:grpSp>
      <xdr:nvGrpSpPr>
        <xdr:cNvPr id="6560541" name="Group 81">
          <a:extLst>
            <a:ext uri="{FF2B5EF4-FFF2-40B4-BE49-F238E27FC236}">
              <a16:creationId xmlns:a16="http://schemas.microsoft.com/office/drawing/2014/main" id="{00000000-0008-0000-0800-00001D1B6400}"/>
            </a:ext>
          </a:extLst>
        </xdr:cNvPr>
        <xdr:cNvGrpSpPr>
          <a:grpSpLocks/>
        </xdr:cNvGrpSpPr>
      </xdr:nvGrpSpPr>
      <xdr:grpSpPr bwMode="auto">
        <a:xfrm>
          <a:off x="0" y="1959429"/>
          <a:ext cx="0" cy="0"/>
          <a:chOff x="26" y="193"/>
          <a:chExt cx="43" cy="8"/>
        </a:xfrm>
      </xdr:grpSpPr>
      <xdr:sp macro="" textlink="">
        <xdr:nvSpPr>
          <xdr:cNvPr id="6560546" name="Rectangle 82">
            <a:extLst>
              <a:ext uri="{FF2B5EF4-FFF2-40B4-BE49-F238E27FC236}">
                <a16:creationId xmlns:a16="http://schemas.microsoft.com/office/drawing/2014/main" id="{00000000-0008-0000-0800-000022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47" name="Rectangle 83">
            <a:extLst>
              <a:ext uri="{FF2B5EF4-FFF2-40B4-BE49-F238E27FC236}">
                <a16:creationId xmlns:a16="http://schemas.microsoft.com/office/drawing/2014/main" id="{00000000-0008-0000-0800-000023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48" name="Rectangle 84">
            <a:extLst>
              <a:ext uri="{FF2B5EF4-FFF2-40B4-BE49-F238E27FC236}">
                <a16:creationId xmlns:a16="http://schemas.microsoft.com/office/drawing/2014/main" id="{00000000-0008-0000-0800-000024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13</xdr:row>
      <xdr:rowOff>0</xdr:rowOff>
    </xdr:from>
    <xdr:to>
      <xdr:col>0</xdr:col>
      <xdr:colOff>0</xdr:colOff>
      <xdr:row>13</xdr:row>
      <xdr:rowOff>0</xdr:rowOff>
    </xdr:to>
    <xdr:grpSp>
      <xdr:nvGrpSpPr>
        <xdr:cNvPr id="6560542" name="Group 85">
          <a:extLst>
            <a:ext uri="{FF2B5EF4-FFF2-40B4-BE49-F238E27FC236}">
              <a16:creationId xmlns:a16="http://schemas.microsoft.com/office/drawing/2014/main" id="{00000000-0008-0000-0800-00001E1B6400}"/>
            </a:ext>
          </a:extLst>
        </xdr:cNvPr>
        <xdr:cNvGrpSpPr>
          <a:grpSpLocks/>
        </xdr:cNvGrpSpPr>
      </xdr:nvGrpSpPr>
      <xdr:grpSpPr bwMode="auto">
        <a:xfrm>
          <a:off x="0" y="1959429"/>
          <a:ext cx="0" cy="0"/>
          <a:chOff x="26" y="193"/>
          <a:chExt cx="43" cy="8"/>
        </a:xfrm>
      </xdr:grpSpPr>
      <xdr:sp macro="" textlink="">
        <xdr:nvSpPr>
          <xdr:cNvPr id="6560543" name="Rectangle 86">
            <a:extLst>
              <a:ext uri="{FF2B5EF4-FFF2-40B4-BE49-F238E27FC236}">
                <a16:creationId xmlns:a16="http://schemas.microsoft.com/office/drawing/2014/main" id="{00000000-0008-0000-0800-00001F1B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60544" name="Rectangle 87">
            <a:extLst>
              <a:ext uri="{FF2B5EF4-FFF2-40B4-BE49-F238E27FC236}">
                <a16:creationId xmlns:a16="http://schemas.microsoft.com/office/drawing/2014/main" id="{00000000-0008-0000-0800-0000201B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60545" name="Rectangle 88">
            <a:extLst>
              <a:ext uri="{FF2B5EF4-FFF2-40B4-BE49-F238E27FC236}">
                <a16:creationId xmlns:a16="http://schemas.microsoft.com/office/drawing/2014/main" id="{00000000-0008-0000-0800-0000211B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7</xdr:col>
          <xdr:colOff>0</xdr:colOff>
          <xdr:row>11</xdr:row>
          <xdr:rowOff>0</xdr:rowOff>
        </xdr:from>
        <xdr:to>
          <xdr:col>7</xdr:col>
          <xdr:colOff>0</xdr:colOff>
          <xdr:row>11</xdr:row>
          <xdr:rowOff>0</xdr:rowOff>
        </xdr:to>
        <xdr:sp macro="" textlink="">
          <xdr:nvSpPr>
            <xdr:cNvPr id="28674" name="Object 2" hidden="1">
              <a:extLst>
                <a:ext uri="{63B3BB69-23CF-44E3-9099-C40C66FF867C}">
                  <a14:compatExt spid="_x0000_s28674"/>
                </a:ext>
                <a:ext uri="{FF2B5EF4-FFF2-40B4-BE49-F238E27FC236}">
                  <a16:creationId xmlns:a16="http://schemas.microsoft.com/office/drawing/2014/main" id="{00000000-0008-0000-0A00-0000027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7</xdr:col>
          <xdr:colOff>0</xdr:colOff>
          <xdr:row>11</xdr:row>
          <xdr:rowOff>0</xdr:rowOff>
        </xdr:to>
        <xdr:sp macro="" textlink="">
          <xdr:nvSpPr>
            <xdr:cNvPr id="28675" name="Object 3" hidden="1">
              <a:extLst>
                <a:ext uri="{63B3BB69-23CF-44E3-9099-C40C66FF867C}">
                  <a14:compatExt spid="_x0000_s28675"/>
                </a:ext>
                <a:ext uri="{FF2B5EF4-FFF2-40B4-BE49-F238E27FC236}">
                  <a16:creationId xmlns:a16="http://schemas.microsoft.com/office/drawing/2014/main" id="{00000000-0008-0000-0A00-0000037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7</xdr:col>
          <xdr:colOff>0</xdr:colOff>
          <xdr:row>11</xdr:row>
          <xdr:rowOff>0</xdr:rowOff>
        </xdr:to>
        <xdr:sp macro="" textlink="">
          <xdr:nvSpPr>
            <xdr:cNvPr id="28676" name="Object 4" hidden="1">
              <a:extLst>
                <a:ext uri="{63B3BB69-23CF-44E3-9099-C40C66FF867C}">
                  <a14:compatExt spid="_x0000_s28676"/>
                </a:ext>
                <a:ext uri="{FF2B5EF4-FFF2-40B4-BE49-F238E27FC236}">
                  <a16:creationId xmlns:a16="http://schemas.microsoft.com/office/drawing/2014/main" id="{00000000-0008-0000-0A00-0000047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314325</xdr:colOff>
      <xdr:row>92</xdr:row>
      <xdr:rowOff>142875</xdr:rowOff>
    </xdr:from>
    <xdr:to>
      <xdr:col>11</xdr:col>
      <xdr:colOff>104775</xdr:colOff>
      <xdr:row>100</xdr:row>
      <xdr:rowOff>85725</xdr:rowOff>
    </xdr:to>
    <xdr:graphicFrame macro="">
      <xdr:nvGraphicFramePr>
        <xdr:cNvPr id="5337682" name="Chart 1">
          <a:extLst>
            <a:ext uri="{FF2B5EF4-FFF2-40B4-BE49-F238E27FC236}">
              <a16:creationId xmlns:a16="http://schemas.microsoft.com/office/drawing/2014/main" id="{00000000-0008-0000-1F00-000052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1504950</xdr:colOff>
      <xdr:row>92</xdr:row>
      <xdr:rowOff>133350</xdr:rowOff>
    </xdr:from>
    <xdr:to>
      <xdr:col>6</xdr:col>
      <xdr:colOff>133350</xdr:colOff>
      <xdr:row>100</xdr:row>
      <xdr:rowOff>95250</xdr:rowOff>
    </xdr:to>
    <xdr:graphicFrame macro="">
      <xdr:nvGraphicFramePr>
        <xdr:cNvPr id="5337683" name="Chart 2">
          <a:extLst>
            <a:ext uri="{FF2B5EF4-FFF2-40B4-BE49-F238E27FC236}">
              <a16:creationId xmlns:a16="http://schemas.microsoft.com/office/drawing/2014/main" id="{00000000-0008-0000-1F00-000053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333375</xdr:colOff>
      <xdr:row>83</xdr:row>
      <xdr:rowOff>190500</xdr:rowOff>
    </xdr:from>
    <xdr:to>
      <xdr:col>11</xdr:col>
      <xdr:colOff>66675</xdr:colOff>
      <xdr:row>92</xdr:row>
      <xdr:rowOff>28575</xdr:rowOff>
    </xdr:to>
    <xdr:graphicFrame macro="">
      <xdr:nvGraphicFramePr>
        <xdr:cNvPr id="5337684" name="Chart 3">
          <a:extLst>
            <a:ext uri="{FF2B5EF4-FFF2-40B4-BE49-F238E27FC236}">
              <a16:creationId xmlns:a16="http://schemas.microsoft.com/office/drawing/2014/main" id="{00000000-0008-0000-1F00-000054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371475</xdr:colOff>
      <xdr:row>110</xdr:row>
      <xdr:rowOff>171450</xdr:rowOff>
    </xdr:from>
    <xdr:to>
      <xdr:col>13</xdr:col>
      <xdr:colOff>428625</xdr:colOff>
      <xdr:row>126</xdr:row>
      <xdr:rowOff>9525</xdr:rowOff>
    </xdr:to>
    <xdr:graphicFrame macro="">
      <xdr:nvGraphicFramePr>
        <xdr:cNvPr id="5337685" name="Chart 4">
          <a:extLst>
            <a:ext uri="{FF2B5EF4-FFF2-40B4-BE49-F238E27FC236}">
              <a16:creationId xmlns:a16="http://schemas.microsoft.com/office/drawing/2014/main" id="{00000000-0008-0000-1F00-000055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1495425</xdr:colOff>
      <xdr:row>83</xdr:row>
      <xdr:rowOff>171450</xdr:rowOff>
    </xdr:from>
    <xdr:to>
      <xdr:col>6</xdr:col>
      <xdr:colOff>133350</xdr:colOff>
      <xdr:row>92</xdr:row>
      <xdr:rowOff>47625</xdr:rowOff>
    </xdr:to>
    <xdr:graphicFrame macro="">
      <xdr:nvGraphicFramePr>
        <xdr:cNvPr id="5337686" name="Chart 5">
          <a:extLst>
            <a:ext uri="{FF2B5EF4-FFF2-40B4-BE49-F238E27FC236}">
              <a16:creationId xmlns:a16="http://schemas.microsoft.com/office/drawing/2014/main" id="{00000000-0008-0000-1F00-000056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342900</xdr:colOff>
      <xdr:row>83</xdr:row>
      <xdr:rowOff>190500</xdr:rowOff>
    </xdr:from>
    <xdr:to>
      <xdr:col>16</xdr:col>
      <xdr:colOff>85725</xdr:colOff>
      <xdr:row>92</xdr:row>
      <xdr:rowOff>19050</xdr:rowOff>
    </xdr:to>
    <xdr:graphicFrame macro="">
      <xdr:nvGraphicFramePr>
        <xdr:cNvPr id="5337687" name="Chart 6">
          <a:extLst>
            <a:ext uri="{FF2B5EF4-FFF2-40B4-BE49-F238E27FC236}">
              <a16:creationId xmlns:a16="http://schemas.microsoft.com/office/drawing/2014/main" id="{00000000-0008-0000-1F00-000057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342900</xdr:colOff>
      <xdr:row>92</xdr:row>
      <xdr:rowOff>152400</xdr:rowOff>
    </xdr:from>
    <xdr:to>
      <xdr:col>16</xdr:col>
      <xdr:colOff>95250</xdr:colOff>
      <xdr:row>100</xdr:row>
      <xdr:rowOff>57150</xdr:rowOff>
    </xdr:to>
    <xdr:graphicFrame macro="">
      <xdr:nvGraphicFramePr>
        <xdr:cNvPr id="5337688" name="Chart 38">
          <a:extLst>
            <a:ext uri="{FF2B5EF4-FFF2-40B4-BE49-F238E27FC236}">
              <a16:creationId xmlns:a16="http://schemas.microsoft.com/office/drawing/2014/main" id="{00000000-0008-0000-1F00-000058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1485900</xdr:colOff>
      <xdr:row>101</xdr:row>
      <xdr:rowOff>95250</xdr:rowOff>
    </xdr:from>
    <xdr:to>
      <xdr:col>6</xdr:col>
      <xdr:colOff>123825</xdr:colOff>
      <xdr:row>110</xdr:row>
      <xdr:rowOff>19050</xdr:rowOff>
    </xdr:to>
    <xdr:graphicFrame macro="">
      <xdr:nvGraphicFramePr>
        <xdr:cNvPr id="5337689" name="Chart 39">
          <a:extLst>
            <a:ext uri="{FF2B5EF4-FFF2-40B4-BE49-F238E27FC236}">
              <a16:creationId xmlns:a16="http://schemas.microsoft.com/office/drawing/2014/main" id="{00000000-0008-0000-1F00-000059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342900</xdr:colOff>
      <xdr:row>101</xdr:row>
      <xdr:rowOff>95250</xdr:rowOff>
    </xdr:from>
    <xdr:to>
      <xdr:col>11</xdr:col>
      <xdr:colOff>142875</xdr:colOff>
      <xdr:row>110</xdr:row>
      <xdr:rowOff>0</xdr:rowOff>
    </xdr:to>
    <xdr:graphicFrame macro="">
      <xdr:nvGraphicFramePr>
        <xdr:cNvPr id="5337690" name="Chart 40">
          <a:extLst>
            <a:ext uri="{FF2B5EF4-FFF2-40B4-BE49-F238E27FC236}">
              <a16:creationId xmlns:a16="http://schemas.microsoft.com/office/drawing/2014/main" id="{00000000-0008-0000-1F00-00005A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1476375</xdr:colOff>
      <xdr:row>111</xdr:row>
      <xdr:rowOff>0</xdr:rowOff>
    </xdr:from>
    <xdr:to>
      <xdr:col>6</xdr:col>
      <xdr:colOff>152400</xdr:colOff>
      <xdr:row>125</xdr:row>
      <xdr:rowOff>152400</xdr:rowOff>
    </xdr:to>
    <xdr:graphicFrame macro="">
      <xdr:nvGraphicFramePr>
        <xdr:cNvPr id="5337691" name="Chart 41">
          <a:extLst>
            <a:ext uri="{FF2B5EF4-FFF2-40B4-BE49-F238E27FC236}">
              <a16:creationId xmlns:a16="http://schemas.microsoft.com/office/drawing/2014/main" id="{00000000-0008-0000-1F00-00005B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228600</xdr:colOff>
      <xdr:row>84</xdr:row>
      <xdr:rowOff>38100</xdr:rowOff>
    </xdr:from>
    <xdr:to>
      <xdr:col>32</xdr:col>
      <xdr:colOff>533400</xdr:colOff>
      <xdr:row>93</xdr:row>
      <xdr:rowOff>190500</xdr:rowOff>
    </xdr:to>
    <xdr:graphicFrame macro="">
      <xdr:nvGraphicFramePr>
        <xdr:cNvPr id="5337692" name="Chart 42">
          <a:extLst>
            <a:ext uri="{FF2B5EF4-FFF2-40B4-BE49-F238E27FC236}">
              <a16:creationId xmlns:a16="http://schemas.microsoft.com/office/drawing/2014/main" id="{00000000-0008-0000-1F00-00005C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0</xdr:colOff>
      <xdr:row>96</xdr:row>
      <xdr:rowOff>0</xdr:rowOff>
    </xdr:from>
    <xdr:to>
      <xdr:col>30</xdr:col>
      <xdr:colOff>371475</xdr:colOff>
      <xdr:row>103</xdr:row>
      <xdr:rowOff>180975</xdr:rowOff>
    </xdr:to>
    <xdr:graphicFrame macro="">
      <xdr:nvGraphicFramePr>
        <xdr:cNvPr id="5337693" name="Chart 43">
          <a:extLst>
            <a:ext uri="{FF2B5EF4-FFF2-40B4-BE49-F238E27FC236}">
              <a16:creationId xmlns:a16="http://schemas.microsoft.com/office/drawing/2014/main" id="{00000000-0008-0000-1F00-00005D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17</xdr:col>
      <xdr:colOff>0</xdr:colOff>
      <xdr:row>106</xdr:row>
      <xdr:rowOff>0</xdr:rowOff>
    </xdr:from>
    <xdr:to>
      <xdr:col>30</xdr:col>
      <xdr:colOff>381000</xdr:colOff>
      <xdr:row>115</xdr:row>
      <xdr:rowOff>9525</xdr:rowOff>
    </xdr:to>
    <xdr:graphicFrame macro="">
      <xdr:nvGraphicFramePr>
        <xdr:cNvPr id="5337694" name="Chart 56">
          <a:extLst>
            <a:ext uri="{FF2B5EF4-FFF2-40B4-BE49-F238E27FC236}">
              <a16:creationId xmlns:a16="http://schemas.microsoft.com/office/drawing/2014/main" id="{00000000-0008-0000-1F00-00005E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836083</xdr:colOff>
      <xdr:row>126</xdr:row>
      <xdr:rowOff>116416</xdr:rowOff>
    </xdr:from>
    <xdr:to>
      <xdr:col>5</xdr:col>
      <xdr:colOff>487680</xdr:colOff>
      <xdr:row>141</xdr:row>
      <xdr:rowOff>0</xdr:rowOff>
    </xdr:to>
    <xdr:graphicFrame macro="">
      <xdr:nvGraphicFramePr>
        <xdr:cNvPr id="15" name="Grafico 14">
          <a:extLst>
            <a:ext uri="{FF2B5EF4-FFF2-40B4-BE49-F238E27FC236}">
              <a16:creationId xmlns:a16="http://schemas.microsoft.com/office/drawing/2014/main" id="{00000000-0008-0000-1F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790574</xdr:colOff>
      <xdr:row>141</xdr:row>
      <xdr:rowOff>123825</xdr:rowOff>
    </xdr:from>
    <xdr:to>
      <xdr:col>5</xdr:col>
      <xdr:colOff>466724</xdr:colOff>
      <xdr:row>156</xdr:row>
      <xdr:rowOff>9525</xdr:rowOff>
    </xdr:to>
    <xdr:graphicFrame macro="">
      <xdr:nvGraphicFramePr>
        <xdr:cNvPr id="22" name="Grafico 21">
          <a:extLst>
            <a:ext uri="{FF2B5EF4-FFF2-40B4-BE49-F238E27FC236}">
              <a16:creationId xmlns:a16="http://schemas.microsoft.com/office/drawing/2014/main" id="{00000000-0008-0000-1F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771524</xdr:colOff>
      <xdr:row>156</xdr:row>
      <xdr:rowOff>85725</xdr:rowOff>
    </xdr:from>
    <xdr:to>
      <xdr:col>5</xdr:col>
      <xdr:colOff>485774</xdr:colOff>
      <xdr:row>170</xdr:row>
      <xdr:rowOff>161925</xdr:rowOff>
    </xdr:to>
    <xdr:graphicFrame macro="">
      <xdr:nvGraphicFramePr>
        <xdr:cNvPr id="23" name="Grafico 22">
          <a:extLst>
            <a:ext uri="{FF2B5EF4-FFF2-40B4-BE49-F238E27FC236}">
              <a16:creationId xmlns:a16="http://schemas.microsoft.com/office/drawing/2014/main" id="{00000000-0008-0000-1F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762000</xdr:colOff>
      <xdr:row>172</xdr:row>
      <xdr:rowOff>45720</xdr:rowOff>
    </xdr:from>
    <xdr:to>
      <xdr:col>5</xdr:col>
      <xdr:colOff>476250</xdr:colOff>
      <xdr:row>186</xdr:row>
      <xdr:rowOff>121920</xdr:rowOff>
    </xdr:to>
    <xdr:graphicFrame macro="">
      <xdr:nvGraphicFramePr>
        <xdr:cNvPr id="4" name="Grafico 3">
          <a:extLst>
            <a:ext uri="{FF2B5EF4-FFF2-40B4-BE49-F238E27FC236}">
              <a16:creationId xmlns:a16="http://schemas.microsoft.com/office/drawing/2014/main" id="{DF651AB5-6604-4618-8B16-F122AA64F6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701040</xdr:colOff>
      <xdr:row>188</xdr:row>
      <xdr:rowOff>68580</xdr:rowOff>
    </xdr:from>
    <xdr:to>
      <xdr:col>5</xdr:col>
      <xdr:colOff>495300</xdr:colOff>
      <xdr:row>202</xdr:row>
      <xdr:rowOff>144780</xdr:rowOff>
    </xdr:to>
    <xdr:graphicFrame macro="">
      <xdr:nvGraphicFramePr>
        <xdr:cNvPr id="6" name="Grafico 5">
          <a:extLst>
            <a:ext uri="{FF2B5EF4-FFF2-40B4-BE49-F238E27FC236}">
              <a16:creationId xmlns:a16="http://schemas.microsoft.com/office/drawing/2014/main" id="{B7A2C6E9-A2A2-4914-86B0-CAD4D5E5BD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65</xdr:col>
      <xdr:colOff>219075</xdr:colOff>
      <xdr:row>19</xdr:row>
      <xdr:rowOff>0</xdr:rowOff>
    </xdr:from>
    <xdr:to>
      <xdr:col>73</xdr:col>
      <xdr:colOff>590550</xdr:colOff>
      <xdr:row>25</xdr:row>
      <xdr:rowOff>133350</xdr:rowOff>
    </xdr:to>
    <xdr:graphicFrame macro="">
      <xdr:nvGraphicFramePr>
        <xdr:cNvPr id="2" name="Chart 19">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65</xdr:col>
      <xdr:colOff>219075</xdr:colOff>
      <xdr:row>25</xdr:row>
      <xdr:rowOff>314325</xdr:rowOff>
    </xdr:from>
    <xdr:to>
      <xdr:col>73</xdr:col>
      <xdr:colOff>571500</xdr:colOff>
      <xdr:row>34</xdr:row>
      <xdr:rowOff>200025</xdr:rowOff>
    </xdr:to>
    <xdr:graphicFrame macro="">
      <xdr:nvGraphicFramePr>
        <xdr:cNvPr id="3" name="Chart 20">
          <a:extLst>
            <a:ext uri="{FF2B5EF4-FFF2-40B4-BE49-F238E27FC236}">
              <a16:creationId xmlns:a16="http://schemas.microsoft.com/office/drawing/2014/main" id="{00000000-0008-0000-3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65</xdr:col>
      <xdr:colOff>219075</xdr:colOff>
      <xdr:row>35</xdr:row>
      <xdr:rowOff>9525</xdr:rowOff>
    </xdr:from>
    <xdr:to>
      <xdr:col>73</xdr:col>
      <xdr:colOff>581025</xdr:colOff>
      <xdr:row>45</xdr:row>
      <xdr:rowOff>123825</xdr:rowOff>
    </xdr:to>
    <xdr:graphicFrame macro="">
      <xdr:nvGraphicFramePr>
        <xdr:cNvPr id="4" name="Chart 21">
          <a:extLst>
            <a:ext uri="{FF2B5EF4-FFF2-40B4-BE49-F238E27FC236}">
              <a16:creationId xmlns:a16="http://schemas.microsoft.com/office/drawing/2014/main" id="{00000000-0008-0000-3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65</xdr:col>
      <xdr:colOff>219075</xdr:colOff>
      <xdr:row>46</xdr:row>
      <xdr:rowOff>123825</xdr:rowOff>
    </xdr:from>
    <xdr:to>
      <xdr:col>73</xdr:col>
      <xdr:colOff>581025</xdr:colOff>
      <xdr:row>65</xdr:row>
      <xdr:rowOff>76200</xdr:rowOff>
    </xdr:to>
    <xdr:graphicFrame macro="">
      <xdr:nvGraphicFramePr>
        <xdr:cNvPr id="5" name="Chart 22">
          <a:extLst>
            <a:ext uri="{FF2B5EF4-FFF2-40B4-BE49-F238E27FC236}">
              <a16:creationId xmlns:a16="http://schemas.microsoft.com/office/drawing/2014/main" id="{00000000-0008-0000-3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74</xdr:col>
      <xdr:colOff>228600</xdr:colOff>
      <xdr:row>19</xdr:row>
      <xdr:rowOff>0</xdr:rowOff>
    </xdr:from>
    <xdr:to>
      <xdr:col>82</xdr:col>
      <xdr:colOff>361950</xdr:colOff>
      <xdr:row>25</xdr:row>
      <xdr:rowOff>123825</xdr:rowOff>
    </xdr:to>
    <xdr:graphicFrame macro="">
      <xdr:nvGraphicFramePr>
        <xdr:cNvPr id="6" name="Chart 23">
          <a:extLst>
            <a:ext uri="{FF2B5EF4-FFF2-40B4-BE49-F238E27FC236}">
              <a16:creationId xmlns:a16="http://schemas.microsoft.com/office/drawing/2014/main" id="{00000000-0008-0000-3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74</xdr:col>
      <xdr:colOff>238125</xdr:colOff>
      <xdr:row>25</xdr:row>
      <xdr:rowOff>323850</xdr:rowOff>
    </xdr:from>
    <xdr:to>
      <xdr:col>82</xdr:col>
      <xdr:colOff>361950</xdr:colOff>
      <xdr:row>34</xdr:row>
      <xdr:rowOff>228600</xdr:rowOff>
    </xdr:to>
    <xdr:graphicFrame macro="">
      <xdr:nvGraphicFramePr>
        <xdr:cNvPr id="7" name="Chart 24">
          <a:extLst>
            <a:ext uri="{FF2B5EF4-FFF2-40B4-BE49-F238E27FC236}">
              <a16:creationId xmlns:a16="http://schemas.microsoft.com/office/drawing/2014/main" id="{00000000-0008-0000-3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74</xdr:col>
      <xdr:colOff>238125</xdr:colOff>
      <xdr:row>35</xdr:row>
      <xdr:rowOff>9525</xdr:rowOff>
    </xdr:from>
    <xdr:to>
      <xdr:col>82</xdr:col>
      <xdr:colOff>361950</xdr:colOff>
      <xdr:row>45</xdr:row>
      <xdr:rowOff>123825</xdr:rowOff>
    </xdr:to>
    <xdr:graphicFrame macro="">
      <xdr:nvGraphicFramePr>
        <xdr:cNvPr id="8" name="Chart 25">
          <a:extLst>
            <a:ext uri="{FF2B5EF4-FFF2-40B4-BE49-F238E27FC236}">
              <a16:creationId xmlns:a16="http://schemas.microsoft.com/office/drawing/2014/main" id="{00000000-0008-0000-3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74</xdr:col>
      <xdr:colOff>238125</xdr:colOff>
      <xdr:row>46</xdr:row>
      <xdr:rowOff>133350</xdr:rowOff>
    </xdr:from>
    <xdr:to>
      <xdr:col>82</xdr:col>
      <xdr:colOff>371475</xdr:colOff>
      <xdr:row>65</xdr:row>
      <xdr:rowOff>57150</xdr:rowOff>
    </xdr:to>
    <xdr:graphicFrame macro="">
      <xdr:nvGraphicFramePr>
        <xdr:cNvPr id="9" name="Chart 26">
          <a:extLst>
            <a:ext uri="{FF2B5EF4-FFF2-40B4-BE49-F238E27FC236}">
              <a16:creationId xmlns:a16="http://schemas.microsoft.com/office/drawing/2014/main" id="{00000000-0008-0000-3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83</xdr:col>
      <xdr:colOff>85725</xdr:colOff>
      <xdr:row>19</xdr:row>
      <xdr:rowOff>0</xdr:rowOff>
    </xdr:from>
    <xdr:to>
      <xdr:col>91</xdr:col>
      <xdr:colOff>381000</xdr:colOff>
      <xdr:row>25</xdr:row>
      <xdr:rowOff>85725</xdr:rowOff>
    </xdr:to>
    <xdr:graphicFrame macro="">
      <xdr:nvGraphicFramePr>
        <xdr:cNvPr id="10" name="Chart 29">
          <a:extLst>
            <a:ext uri="{FF2B5EF4-FFF2-40B4-BE49-F238E27FC236}">
              <a16:creationId xmlns:a16="http://schemas.microsoft.com/office/drawing/2014/main" id="{00000000-0008-0000-3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85725</xdr:colOff>
      <xdr:row>25</xdr:row>
      <xdr:rowOff>276225</xdr:rowOff>
    </xdr:from>
    <xdr:to>
      <xdr:col>91</xdr:col>
      <xdr:colOff>371475</xdr:colOff>
      <xdr:row>34</xdr:row>
      <xdr:rowOff>238125</xdr:rowOff>
    </xdr:to>
    <xdr:graphicFrame macro="">
      <xdr:nvGraphicFramePr>
        <xdr:cNvPr id="11" name="Chart 30">
          <a:extLst>
            <a:ext uri="{FF2B5EF4-FFF2-40B4-BE49-F238E27FC236}">
              <a16:creationId xmlns:a16="http://schemas.microsoft.com/office/drawing/2014/main" id="{00000000-0008-0000-3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83</xdr:col>
      <xdr:colOff>85725</xdr:colOff>
      <xdr:row>35</xdr:row>
      <xdr:rowOff>38100</xdr:rowOff>
    </xdr:from>
    <xdr:to>
      <xdr:col>91</xdr:col>
      <xdr:colOff>342900</xdr:colOff>
      <xdr:row>45</xdr:row>
      <xdr:rowOff>104775</xdr:rowOff>
    </xdr:to>
    <xdr:graphicFrame macro="">
      <xdr:nvGraphicFramePr>
        <xdr:cNvPr id="12" name="Chart 31">
          <a:extLst>
            <a:ext uri="{FF2B5EF4-FFF2-40B4-BE49-F238E27FC236}">
              <a16:creationId xmlns:a16="http://schemas.microsoft.com/office/drawing/2014/main" id="{00000000-0008-0000-3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83</xdr:col>
      <xdr:colOff>85725</xdr:colOff>
      <xdr:row>47</xdr:row>
      <xdr:rowOff>0</xdr:rowOff>
    </xdr:from>
    <xdr:to>
      <xdr:col>91</xdr:col>
      <xdr:colOff>361950</xdr:colOff>
      <xdr:row>65</xdr:row>
      <xdr:rowOff>47625</xdr:rowOff>
    </xdr:to>
    <xdr:graphicFrame macro="">
      <xdr:nvGraphicFramePr>
        <xdr:cNvPr id="13" name="Chart 32">
          <a:extLst>
            <a:ext uri="{FF2B5EF4-FFF2-40B4-BE49-F238E27FC236}">
              <a16:creationId xmlns:a16="http://schemas.microsoft.com/office/drawing/2014/main" id="{00000000-0008-0000-3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91</xdr:col>
      <xdr:colOff>561975</xdr:colOff>
      <xdr:row>19</xdr:row>
      <xdr:rowOff>28575</xdr:rowOff>
    </xdr:from>
    <xdr:to>
      <xdr:col>100</xdr:col>
      <xdr:colOff>123825</xdr:colOff>
      <xdr:row>25</xdr:row>
      <xdr:rowOff>95250</xdr:rowOff>
    </xdr:to>
    <xdr:graphicFrame macro="">
      <xdr:nvGraphicFramePr>
        <xdr:cNvPr id="14" name="Chart 33">
          <a:extLst>
            <a:ext uri="{FF2B5EF4-FFF2-40B4-BE49-F238E27FC236}">
              <a16:creationId xmlns:a16="http://schemas.microsoft.com/office/drawing/2014/main" id="{00000000-0008-0000-3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92</xdr:col>
      <xdr:colOff>0</xdr:colOff>
      <xdr:row>25</xdr:row>
      <xdr:rowOff>285750</xdr:rowOff>
    </xdr:from>
    <xdr:to>
      <xdr:col>100</xdr:col>
      <xdr:colOff>95250</xdr:colOff>
      <xdr:row>34</xdr:row>
      <xdr:rowOff>266700</xdr:rowOff>
    </xdr:to>
    <xdr:graphicFrame macro="">
      <xdr:nvGraphicFramePr>
        <xdr:cNvPr id="15" name="Chart 34">
          <a:extLst>
            <a:ext uri="{FF2B5EF4-FFF2-40B4-BE49-F238E27FC236}">
              <a16:creationId xmlns:a16="http://schemas.microsoft.com/office/drawing/2014/main" id="{00000000-0008-0000-3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342900</xdr:colOff>
      <xdr:row>58</xdr:row>
      <xdr:rowOff>114300</xdr:rowOff>
    </xdr:from>
    <xdr:to>
      <xdr:col>14</xdr:col>
      <xdr:colOff>352425</xdr:colOff>
      <xdr:row>67</xdr:row>
      <xdr:rowOff>200025</xdr:rowOff>
    </xdr:to>
    <xdr:graphicFrame macro="">
      <xdr:nvGraphicFramePr>
        <xdr:cNvPr id="5639" name="Chart 96">
          <a:extLst>
            <a:ext uri="{FF2B5EF4-FFF2-40B4-BE49-F238E27FC236}">
              <a16:creationId xmlns:a16="http://schemas.microsoft.com/office/drawing/2014/main" id="{00000000-0008-0000-2400-0000071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600075</xdr:colOff>
      <xdr:row>78</xdr:row>
      <xdr:rowOff>171450</xdr:rowOff>
    </xdr:from>
    <xdr:to>
      <xdr:col>15</xdr:col>
      <xdr:colOff>161925</xdr:colOff>
      <xdr:row>86</xdr:row>
      <xdr:rowOff>133350</xdr:rowOff>
    </xdr:to>
    <xdr:graphicFrame macro="">
      <xdr:nvGraphicFramePr>
        <xdr:cNvPr id="5640" name="Chart 97">
          <a:extLst>
            <a:ext uri="{FF2B5EF4-FFF2-40B4-BE49-F238E27FC236}">
              <a16:creationId xmlns:a16="http://schemas.microsoft.com/office/drawing/2014/main" id="{00000000-0008-0000-2400-0000081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88</xdr:col>
      <xdr:colOff>600075</xdr:colOff>
      <xdr:row>9</xdr:row>
      <xdr:rowOff>104775</xdr:rowOff>
    </xdr:from>
    <xdr:to>
      <xdr:col>95</xdr:col>
      <xdr:colOff>295275</xdr:colOff>
      <xdr:row>23</xdr:row>
      <xdr:rowOff>228600</xdr:rowOff>
    </xdr:to>
    <xdr:graphicFrame macro="">
      <xdr:nvGraphicFramePr>
        <xdr:cNvPr id="27446" name="Chart 3">
          <a:extLst>
            <a:ext uri="{FF2B5EF4-FFF2-40B4-BE49-F238E27FC236}">
              <a16:creationId xmlns:a16="http://schemas.microsoft.com/office/drawing/2014/main" id="{00000000-0008-0000-3200-0000366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89</xdr:col>
      <xdr:colOff>0</xdr:colOff>
      <xdr:row>26</xdr:row>
      <xdr:rowOff>0</xdr:rowOff>
    </xdr:from>
    <xdr:to>
      <xdr:col>94</xdr:col>
      <xdr:colOff>333375</xdr:colOff>
      <xdr:row>39</xdr:row>
      <xdr:rowOff>123825</xdr:rowOff>
    </xdr:to>
    <xdr:graphicFrame macro="">
      <xdr:nvGraphicFramePr>
        <xdr:cNvPr id="27447" name="Chart 4">
          <a:extLst>
            <a:ext uri="{FF2B5EF4-FFF2-40B4-BE49-F238E27FC236}">
              <a16:creationId xmlns:a16="http://schemas.microsoft.com/office/drawing/2014/main" id="{00000000-0008-0000-3200-0000376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95</xdr:col>
      <xdr:colOff>485774</xdr:colOff>
      <xdr:row>9</xdr:row>
      <xdr:rowOff>104775</xdr:rowOff>
    </xdr:from>
    <xdr:to>
      <xdr:col>102</xdr:col>
      <xdr:colOff>421821</xdr:colOff>
      <xdr:row>24</xdr:row>
      <xdr:rowOff>108857</xdr:rowOff>
    </xdr:to>
    <xdr:graphicFrame macro="">
      <xdr:nvGraphicFramePr>
        <xdr:cNvPr id="27448" name="Chart 5">
          <a:extLst>
            <a:ext uri="{FF2B5EF4-FFF2-40B4-BE49-F238E27FC236}">
              <a16:creationId xmlns:a16="http://schemas.microsoft.com/office/drawing/2014/main" id="{00000000-0008-0000-3200-0000386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95</xdr:col>
      <xdr:colOff>428625</xdr:colOff>
      <xdr:row>26</xdr:row>
      <xdr:rowOff>0</xdr:rowOff>
    </xdr:from>
    <xdr:to>
      <xdr:col>101</xdr:col>
      <xdr:colOff>523875</xdr:colOff>
      <xdr:row>38</xdr:row>
      <xdr:rowOff>142875</xdr:rowOff>
    </xdr:to>
    <xdr:graphicFrame macro="">
      <xdr:nvGraphicFramePr>
        <xdr:cNvPr id="27449" name="Chart 7">
          <a:extLst>
            <a:ext uri="{FF2B5EF4-FFF2-40B4-BE49-F238E27FC236}">
              <a16:creationId xmlns:a16="http://schemas.microsoft.com/office/drawing/2014/main" id="{00000000-0008-0000-3200-0000396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1\dati%20per%20AIA%202011.xls"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le:///\\cofiles\Condivisione\AMBIENTE\raccolta%20dati%20AIA\raccolta%20dati%20AIA%202023\documentazione%20inviata%20via%20PEC\ALLEGATO%203%20-%20Piano%20di%20Monitoraggio%20e%20Controllo_anno%202023.xlsx" TargetMode="External"/><Relationship Id="rId2" Type="http://schemas.microsoft.com/office/2019/04/relationships/externalLinkLongPath" Target="raccolta%20dati%20AIA/raccolta%20dati%20AIA%202023/documentazione%20inviata%20via%20PEC/ALLEGATO%203%20-%20Piano%20di%20Monitoraggio%20e%20Controllo_anno%202023.xlsx?8B933F76" TargetMode="External"/><Relationship Id="rId1" Type="http://schemas.openxmlformats.org/officeDocument/2006/relationships/externalLinkPath" Target="file:///\\8B933F76\ALLEGATO%203%20-%20Piano%20di%20Monitoraggio%20e%20Controllo_anno%20202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4\PROMOLOG%20VR%20report%20AIA%20raccolta%20dati%202014.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5\PROMOLOG%20VR%20report%20AIA%20raccolta%20dati%20201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6\PROMOLOG%20VR%20report%20AIA%20raccolta%20dati%202016.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7\PROMOLOG%20VR%20report%20AIA%20raccolta%20dati%20201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8\PROMOLOG%20VR%20report%20AIA%20raccolta%20dati%20201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9\documentazione%20inviata%20via%20PEC\PROMOLOG%20VR%20report%20AIA%20raccolta%20dati%202019.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ofiles\condivisione\AMBIENTE\raccolta%20dati%20AIA\raccolta%20dati%20AIA%202020\documentazione%20inviata%20via%20PEC\PROMOLOG%20VR%20report%20AIA%20raccolta%20dati%202020.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ofiles\condivisione\AMBIENTE\raccolta%20dati%20AIA\raccolta%20dati%20AIA%202021\documentazione%20inviata%20via%20PEC\PROMOLOG%20VR%20report%20AIA%20raccolta%20dati%202021.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raccolta%20dati%20AIA/raccolta%20dati%20AIA%202022/PROMOLOG%20VR%20report%20AIA%20raccolta%20dati%202022.xlsx"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file:///\\cofiles\Condivisione\AMBIENTE\raccolta%20dati%20AIA\raccolta%20dati%20AIA%202023\PROMOLOG%20VR%20report%20AIA%20raccolta%20dati%202023.xlsx" TargetMode="External"/><Relationship Id="rId1" Type="http://schemas.openxmlformats.org/officeDocument/2006/relationships/externalLinkPath" Target="raccolta%20dati%20AIA/raccolta%20dati%20AIA%202023/PROMOLOG%20VR%20report%20AIA%20raccolta%20dati%202023.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ofiles\condivisione\AMBIENTE\raccolta%20dati%20AIA\raccolta%20dati%20AIA%202019\PROMOLOG%20VR%20report%20AIA%20raccolta%20dati%20201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tture CONTATORI"/>
      <sheetName val="dati per AIA 2011"/>
      <sheetName val="dati Energy Manager 2011 "/>
    </sheetNames>
    <sheetDataSet>
      <sheetData sheetId="0">
        <row r="6">
          <cell r="J6">
            <v>696</v>
          </cell>
        </row>
        <row r="7">
          <cell r="J7">
            <v>609</v>
          </cell>
        </row>
        <row r="8">
          <cell r="J8">
            <v>665</v>
          </cell>
        </row>
        <row r="9">
          <cell r="J9">
            <v>714</v>
          </cell>
        </row>
        <row r="10">
          <cell r="J10">
            <v>658</v>
          </cell>
        </row>
        <row r="11">
          <cell r="J11">
            <v>544</v>
          </cell>
        </row>
        <row r="12">
          <cell r="J12">
            <v>594</v>
          </cell>
        </row>
        <row r="13">
          <cell r="J13">
            <v>800</v>
          </cell>
        </row>
        <row r="14">
          <cell r="J14">
            <v>819</v>
          </cell>
        </row>
        <row r="15">
          <cell r="J15">
            <v>874</v>
          </cell>
        </row>
        <row r="16">
          <cell r="J16">
            <v>820</v>
          </cell>
        </row>
        <row r="17">
          <cell r="J17">
            <v>820</v>
          </cell>
        </row>
        <row r="25">
          <cell r="D25" t="str">
            <v>MARZO</v>
          </cell>
          <cell r="J25" t="str">
            <v>/</v>
          </cell>
          <cell r="K25">
            <v>25224</v>
          </cell>
        </row>
        <row r="26">
          <cell r="D26" t="str">
            <v>APRILE</v>
          </cell>
          <cell r="J26" t="str">
            <v>/</v>
          </cell>
          <cell r="K26">
            <v>16620</v>
          </cell>
        </row>
        <row r="27">
          <cell r="D27" t="str">
            <v>MAGGIO</v>
          </cell>
          <cell r="J27" t="str">
            <v>/</v>
          </cell>
          <cell r="K27">
            <v>9980</v>
          </cell>
        </row>
        <row r="28">
          <cell r="D28" t="str">
            <v>GIUGNO</v>
          </cell>
          <cell r="K28">
            <v>8607</v>
          </cell>
        </row>
        <row r="29">
          <cell r="D29" t="str">
            <v>LUGLIO</v>
          </cell>
          <cell r="K29">
            <v>10242</v>
          </cell>
        </row>
        <row r="30">
          <cell r="D30" t="str">
            <v>AGOSTO</v>
          </cell>
        </row>
        <row r="31">
          <cell r="D31" t="str">
            <v>SETTEMBRE</v>
          </cell>
        </row>
        <row r="32">
          <cell r="D32" t="str">
            <v>OTTOBRE</v>
          </cell>
        </row>
        <row r="33">
          <cell r="D33" t="str">
            <v>NOVEMBRE</v>
          </cell>
        </row>
        <row r="34">
          <cell r="D34" t="str">
            <v>DICEMBRE</v>
          </cell>
        </row>
        <row r="35">
          <cell r="D35" t="str">
            <v>TOTALE:</v>
          </cell>
          <cell r="K35">
            <v>137695</v>
          </cell>
        </row>
        <row r="45">
          <cell r="J45">
            <v>7319.8420000000042</v>
          </cell>
        </row>
        <row r="46">
          <cell r="J46">
            <v>11773.829999999987</v>
          </cell>
        </row>
        <row r="47">
          <cell r="J47">
            <v>9187.2369999999937</v>
          </cell>
        </row>
        <row r="48">
          <cell r="J48">
            <v>13966.97100000002</v>
          </cell>
        </row>
        <row r="49">
          <cell r="J49">
            <v>18465.092999999993</v>
          </cell>
        </row>
        <row r="50">
          <cell r="J50">
            <v>28155.500999999989</v>
          </cell>
        </row>
        <row r="51">
          <cell r="J51">
            <v>35172.079000000027</v>
          </cell>
        </row>
      </sheetData>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sheetData sheetId="1"/>
      <sheetData sheetId="2"/>
      <sheetData sheetId="3"/>
      <sheetData sheetId="4"/>
      <sheetData sheetId="5"/>
      <sheetData sheetId="6"/>
      <sheetData sheetId="7"/>
      <sheetData sheetId="8"/>
      <sheetData sheetId="9">
        <row r="12">
          <cell r="B12">
            <v>0.10617691599499279</v>
          </cell>
        </row>
      </sheetData>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AUTOCONTROLLO ACQUA POZZO"/>
      <sheetName val="RUMORE"/>
      <sheetName val="RIFIUTI"/>
      <sheetName val="SUOLO E SOTTOSUOLO"/>
      <sheetName val="GESTIONALE"/>
      <sheetName val="INDICATORI DI PRESTAZIONE"/>
      <sheetName val="ALTRE DICHIARAZION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2">
          <cell r="B12">
            <v>91.196969405621587</v>
          </cell>
        </row>
        <row r="13">
          <cell r="B13">
            <v>85.636163667633753</v>
          </cell>
        </row>
        <row r="14">
          <cell r="B14">
            <v>5.5608057379878337</v>
          </cell>
        </row>
        <row r="16">
          <cell r="B16">
            <v>1.2919569879039725E-2</v>
          </cell>
        </row>
        <row r="19">
          <cell r="B19">
            <v>61.300105011653145</v>
          </cell>
        </row>
        <row r="20">
          <cell r="B20">
            <v>51.135971936640253</v>
          </cell>
        </row>
        <row r="25">
          <cell r="B25">
            <v>1.8140360805707152</v>
          </cell>
        </row>
        <row r="26">
          <cell r="B26">
            <v>1.7917821063481008</v>
          </cell>
        </row>
        <row r="27">
          <cell r="B27">
            <v>2.2253974222614728E-2</v>
          </cell>
        </row>
        <row r="28">
          <cell r="B28">
            <v>70.496548061603846</v>
          </cell>
        </row>
        <row r="29">
          <cell r="B29">
            <v>0.15336574878574866</v>
          </cell>
        </row>
        <row r="30">
          <cell r="B30">
            <v>1.125991002003802</v>
          </cell>
        </row>
        <row r="32">
          <cell r="B32">
            <v>1.5789262147230674</v>
          </cell>
        </row>
        <row r="33">
          <cell r="B33">
            <v>1.8927643125293698</v>
          </cell>
        </row>
      </sheetData>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2">
          <cell r="B12">
            <v>96.050784498873767</v>
          </cell>
        </row>
        <row r="13">
          <cell r="B13">
            <v>88.612722546146031</v>
          </cell>
        </row>
        <row r="14">
          <cell r="B14">
            <v>7.4380619527277245</v>
          </cell>
        </row>
        <row r="16">
          <cell r="B16">
            <v>8.4967511498756348E-3</v>
          </cell>
        </row>
        <row r="19">
          <cell r="B19">
            <v>61.01986646391493</v>
          </cell>
        </row>
        <row r="20">
          <cell r="B20">
            <v>55.290161650800322</v>
          </cell>
        </row>
        <row r="25">
          <cell r="B25">
            <v>2.2987296729778839</v>
          </cell>
        </row>
        <row r="26">
          <cell r="B26">
            <v>2.2796298458008413</v>
          </cell>
        </row>
        <row r="27">
          <cell r="B27">
            <v>1.9099827177042495E-2</v>
          </cell>
        </row>
        <row r="28">
          <cell r="B28">
            <v>72.22522319017078</v>
          </cell>
        </row>
        <row r="29">
          <cell r="B29">
            <v>0.14675664086258022</v>
          </cell>
        </row>
        <row r="30">
          <cell r="B30">
            <v>1.4214713686265199</v>
          </cell>
        </row>
        <row r="32">
          <cell r="B32">
            <v>1.6142898495176317</v>
          </cell>
        </row>
        <row r="33">
          <cell r="B33">
            <v>1.7815782792198327</v>
          </cell>
        </row>
      </sheetData>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2">
          <cell r="B12">
            <v>100.84607698116187</v>
          </cell>
        </row>
        <row r="13">
          <cell r="B13">
            <v>91.790481437726001</v>
          </cell>
        </row>
        <row r="14">
          <cell r="B14">
            <v>9.0555955434358708</v>
          </cell>
        </row>
        <row r="16">
          <cell r="B16">
            <v>5.3493850195616499E-3</v>
          </cell>
        </row>
        <row r="19">
          <cell r="B19">
            <v>76.670424383793943</v>
          </cell>
        </row>
        <row r="20">
          <cell r="B20">
            <v>64.70014024520141</v>
          </cell>
        </row>
        <row r="25">
          <cell r="B25">
            <v>3.807395474210761</v>
          </cell>
        </row>
        <row r="26">
          <cell r="B26">
            <v>3.7744105231401703</v>
          </cell>
        </row>
        <row r="27">
          <cell r="B27">
            <v>3.298495107059108E-2</v>
          </cell>
        </row>
        <row r="28">
          <cell r="B28">
            <v>84.353599702882875</v>
          </cell>
        </row>
        <row r="29">
          <cell r="B29">
            <v>0.44456535102110672</v>
          </cell>
        </row>
        <row r="30">
          <cell r="B30">
            <v>1.8870089284111287</v>
          </cell>
        </row>
        <row r="32">
          <cell r="B32">
            <v>1.52347763773266</v>
          </cell>
        </row>
        <row r="33">
          <cell r="B33">
            <v>1.8053388536950816</v>
          </cell>
        </row>
      </sheetData>
      <sheetData sheetId="10" refreshError="1"/>
      <sheetData sheetId="1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2">
          <cell r="B12">
            <v>100.26041003460232</v>
          </cell>
        </row>
        <row r="13">
          <cell r="B13">
            <v>91.810814989507094</v>
          </cell>
        </row>
        <row r="14">
          <cell r="B14">
            <v>8.4495950450952257</v>
          </cell>
        </row>
        <row r="16">
          <cell r="B16">
            <v>5.7830921997391784E-3</v>
          </cell>
        </row>
        <row r="19">
          <cell r="B19">
            <v>64.93719345874996</v>
          </cell>
        </row>
        <row r="20">
          <cell r="B20">
            <v>54.975637068523518</v>
          </cell>
        </row>
        <row r="25">
          <cell r="B25">
            <v>2.4095622865436184</v>
          </cell>
        </row>
        <row r="26">
          <cell r="B26">
            <v>2.3756403298553623</v>
          </cell>
        </row>
        <row r="27">
          <cell r="B27">
            <v>3.392195668825581E-2</v>
          </cell>
        </row>
        <row r="28">
          <cell r="B28">
            <v>73.694158990469106</v>
          </cell>
        </row>
        <row r="29">
          <cell r="B29">
            <v>0.20003989583558918</v>
          </cell>
        </row>
        <row r="30">
          <cell r="B30">
            <v>1.544247377700495</v>
          </cell>
        </row>
        <row r="32">
          <cell r="B32">
            <v>1.7827245558799254</v>
          </cell>
        </row>
        <row r="33">
          <cell r="B33">
            <v>2.1057533034959683</v>
          </cell>
        </row>
      </sheetData>
      <sheetData sheetId="10" refreshError="1"/>
      <sheetData sheetId="1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2">
          <cell r="B12">
            <v>99.320084706355971</v>
          </cell>
        </row>
        <row r="13">
          <cell r="B13">
            <v>91.729838800053699</v>
          </cell>
        </row>
        <row r="14">
          <cell r="B14">
            <v>7.5902459063022762</v>
          </cell>
        </row>
        <row r="16">
          <cell r="B16">
            <v>7.8623077383373208E-3</v>
          </cell>
        </row>
        <row r="19">
          <cell r="B19">
            <v>60.271981769399325</v>
          </cell>
        </row>
        <row r="20">
          <cell r="B20">
            <v>52.019059360410481</v>
          </cell>
        </row>
        <row r="25">
          <cell r="B25">
            <v>2.3117806030579016</v>
          </cell>
        </row>
        <row r="26">
          <cell r="B26">
            <v>2.2263444311138003</v>
          </cell>
        </row>
        <row r="27">
          <cell r="B27">
            <v>1.9044557539417591E-2</v>
          </cell>
        </row>
        <row r="28">
          <cell r="B28">
            <v>71.975748550763186</v>
          </cell>
        </row>
        <row r="29">
          <cell r="B29">
            <v>0.18932040598329405</v>
          </cell>
        </row>
        <row r="30">
          <cell r="B30">
            <v>1.5097198364265989</v>
          </cell>
        </row>
        <row r="32">
          <cell r="B32">
            <v>1.6690864156080882</v>
          </cell>
        </row>
        <row r="33">
          <cell r="B33">
            <v>1.9338901404596436</v>
          </cell>
        </row>
      </sheetData>
      <sheetData sheetId="10" refreshError="1"/>
      <sheetData sheetId="1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sheetData sheetId="1"/>
      <sheetData sheetId="2"/>
      <sheetData sheetId="3"/>
      <sheetData sheetId="4"/>
      <sheetData sheetId="5"/>
      <sheetData sheetId="6"/>
      <sheetData sheetId="7"/>
      <sheetData sheetId="8"/>
      <sheetData sheetId="9">
        <row r="12">
          <cell r="B12">
            <v>102.3250059041347</v>
          </cell>
        </row>
        <row r="13">
          <cell r="B13">
            <v>94.150146815080745</v>
          </cell>
        </row>
        <row r="14">
          <cell r="B14">
            <v>8.1748590890539585</v>
          </cell>
        </row>
        <row r="16">
          <cell r="B16">
            <v>5.5740337261661341E-3</v>
          </cell>
        </row>
        <row r="19">
          <cell r="B19">
            <v>69.534529058832362</v>
          </cell>
        </row>
        <row r="20">
          <cell r="B20">
            <v>58.32472260514546</v>
          </cell>
        </row>
        <row r="25">
          <cell r="B25">
            <v>2.2756327699024639</v>
          </cell>
        </row>
        <row r="26">
          <cell r="B26">
            <v>2.2464704085998908</v>
          </cell>
        </row>
        <row r="27">
          <cell r="B27">
            <v>2.9162361302572732E-2</v>
          </cell>
        </row>
        <row r="28">
          <cell r="B28">
            <v>86.276156403501716</v>
          </cell>
        </row>
        <row r="29">
          <cell r="B29">
            <v>8.8946771910983949E-2</v>
          </cell>
        </row>
        <row r="30">
          <cell r="B30">
            <v>1.8142020530475427</v>
          </cell>
        </row>
        <row r="32">
          <cell r="B32">
            <v>1.931616383168506</v>
          </cell>
        </row>
        <row r="33">
          <cell r="B33">
            <v>2.3028662551083929</v>
          </cell>
        </row>
      </sheetData>
      <sheetData sheetId="10"/>
      <sheetData sheetId="1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sheetData sheetId="1">
        <row r="87">
          <cell r="N87">
            <v>68220.692999999999</v>
          </cell>
        </row>
      </sheetData>
      <sheetData sheetId="2"/>
      <sheetData sheetId="3"/>
      <sheetData sheetId="4"/>
      <sheetData sheetId="5"/>
      <sheetData sheetId="6">
        <row r="31">
          <cell r="R31">
            <v>10.56</v>
          </cell>
        </row>
      </sheetData>
      <sheetData sheetId="7"/>
      <sheetData sheetId="8"/>
      <sheetData sheetId="9">
        <row r="12">
          <cell r="B12">
            <v>100.85259600303414</v>
          </cell>
        </row>
        <row r="13">
          <cell r="B13">
            <v>93.173017335588298</v>
          </cell>
        </row>
        <row r="14">
          <cell r="B14">
            <v>7.6795786674458348</v>
          </cell>
        </row>
        <row r="16">
          <cell r="B16">
            <v>4.3221842856308737E-3</v>
          </cell>
        </row>
        <row r="19">
          <cell r="B19">
            <v>74.816009271556354</v>
          </cell>
        </row>
        <row r="20">
          <cell r="B20">
            <v>63.950651747855005</v>
          </cell>
        </row>
        <row r="25">
          <cell r="B25">
            <v>1.7575403256220841</v>
          </cell>
        </row>
        <row r="26">
          <cell r="B26">
            <v>1.5977012848016716</v>
          </cell>
        </row>
        <row r="27">
          <cell r="B27">
            <v>2.7527347548988525E-2</v>
          </cell>
        </row>
        <row r="28">
          <cell r="B28">
            <v>87.736683015854922</v>
          </cell>
        </row>
        <row r="29">
          <cell r="B29">
            <v>0.1436514284602767</v>
          </cell>
        </row>
        <row r="30">
          <cell r="B30">
            <v>1.3139708211407353</v>
          </cell>
        </row>
        <row r="32">
          <cell r="B32">
            <v>2.2068425192647583</v>
          </cell>
        </row>
        <row r="33">
          <cell r="B33">
            <v>2.5817899563113502</v>
          </cell>
        </row>
      </sheetData>
      <sheetData sheetId="10"/>
      <sheetData sheetId="1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ow r="87">
          <cell r="N87">
            <v>53657.114999999998</v>
          </cell>
        </row>
      </sheetData>
      <sheetData sheetId="2" refreshError="1"/>
      <sheetData sheetId="3" refreshError="1"/>
      <sheetData sheetId="4" refreshError="1"/>
      <sheetData sheetId="5" refreshError="1"/>
      <sheetData sheetId="6">
        <row r="31">
          <cell r="R31">
            <v>10.78</v>
          </cell>
        </row>
      </sheetData>
      <sheetData sheetId="7" refreshError="1"/>
      <sheetData sheetId="8" refreshError="1"/>
      <sheetData sheetId="9">
        <row r="12">
          <cell r="B12">
            <v>120.24227951780281</v>
          </cell>
        </row>
        <row r="13">
          <cell r="B13">
            <v>108.97567676541743</v>
          </cell>
        </row>
        <row r="14">
          <cell r="B14">
            <v>11.266602752385381</v>
          </cell>
        </row>
        <row r="16">
          <cell r="B16">
            <v>2.2200170405382341E-2</v>
          </cell>
        </row>
        <row r="19">
          <cell r="B19">
            <v>68.061803173726361</v>
          </cell>
        </row>
        <row r="20">
          <cell r="B20">
            <v>67.176215058067328</v>
          </cell>
        </row>
        <row r="25">
          <cell r="B25">
            <v>2.1119856200224856</v>
          </cell>
        </row>
        <row r="26">
          <cell r="B26">
            <v>2.0772754563273668</v>
          </cell>
        </row>
        <row r="27">
          <cell r="B27">
            <v>3.4710163695118583E-2</v>
          </cell>
        </row>
        <row r="28">
          <cell r="B28">
            <v>86.2955834066384</v>
          </cell>
        </row>
        <row r="29">
          <cell r="B29">
            <v>0.16773171647413396</v>
          </cell>
        </row>
        <row r="30">
          <cell r="B30">
            <v>1.3135257085663288</v>
          </cell>
        </row>
        <row r="32">
          <cell r="B32">
            <v>2.593984160245808</v>
          </cell>
        </row>
        <row r="33">
          <cell r="B33">
            <v>2.6281808106902509</v>
          </cell>
        </row>
      </sheetData>
      <sheetData sheetId="10" refreshError="1"/>
      <sheetData sheetId="1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ow r="87">
          <cell r="N87">
            <v>38685.910000000003</v>
          </cell>
        </row>
      </sheetData>
      <sheetData sheetId="2" refreshError="1"/>
      <sheetData sheetId="3" refreshError="1"/>
      <sheetData sheetId="4" refreshError="1"/>
      <sheetData sheetId="5" refreshError="1"/>
      <sheetData sheetId="6">
        <row r="31">
          <cell r="R31">
            <v>4.12</v>
          </cell>
        </row>
      </sheetData>
      <sheetData sheetId="7" refreshError="1"/>
      <sheetData sheetId="8" refreshError="1"/>
      <sheetData sheetId="9">
        <row r="12">
          <cell r="B12">
            <v>126.07097232755169</v>
          </cell>
        </row>
        <row r="13">
          <cell r="B13">
            <v>111.17340270172966</v>
          </cell>
        </row>
        <row r="14">
          <cell r="B14">
            <v>14.897569625822037</v>
          </cell>
        </row>
        <row r="16">
          <cell r="B16">
            <v>1.5941204221130052E-2</v>
          </cell>
        </row>
        <row r="19">
          <cell r="B19">
            <v>61.753749620986035</v>
          </cell>
        </row>
        <row r="20">
          <cell r="B20">
            <v>59.853040617140209</v>
          </cell>
        </row>
        <row r="25">
          <cell r="B25">
            <v>1.896406888436087</v>
          </cell>
        </row>
        <row r="26">
          <cell r="B26">
            <v>1.773293518158721</v>
          </cell>
        </row>
        <row r="27">
          <cell r="B27">
            <v>1.9892555148601641E-2</v>
          </cell>
        </row>
        <row r="28">
          <cell r="B28">
            <v>85.732026316484749</v>
          </cell>
        </row>
        <row r="29">
          <cell r="B29">
            <v>0.18094443170653085</v>
          </cell>
        </row>
        <row r="30">
          <cell r="B30">
            <v>1.2593732446774548</v>
          </cell>
        </row>
        <row r="32">
          <cell r="B32">
            <v>2.0543948642132679</v>
          </cell>
        </row>
        <row r="33">
          <cell r="B33">
            <v>2.1196347714193617</v>
          </cell>
        </row>
      </sheetData>
      <sheetData sheetId="10" refreshError="1"/>
      <sheetData sheetId="1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sheetData sheetId="1">
        <row r="56">
          <cell r="N56">
            <v>14302.349999999999</v>
          </cell>
        </row>
      </sheetData>
      <sheetData sheetId="2"/>
      <sheetData sheetId="3"/>
      <sheetData sheetId="4"/>
      <sheetData sheetId="5"/>
      <sheetData sheetId="6">
        <row r="19">
          <cell r="R19">
            <v>4.57</v>
          </cell>
        </row>
      </sheetData>
      <sheetData sheetId="7"/>
      <sheetData sheetId="8"/>
      <sheetData sheetId="9">
        <row r="12">
          <cell r="B12">
            <v>120.0709337134178</v>
          </cell>
        </row>
        <row r="13">
          <cell r="B13">
            <v>109.45639393938686</v>
          </cell>
        </row>
        <row r="14">
          <cell r="B14">
            <v>10.614539774030936</v>
          </cell>
        </row>
        <row r="16">
          <cell r="B16">
            <v>1.636646824343399E-2</v>
          </cell>
        </row>
        <row r="19">
          <cell r="B19">
            <v>61.829082626041583</v>
          </cell>
        </row>
        <row r="20">
          <cell r="B20">
            <v>62.916014604935384</v>
          </cell>
        </row>
        <row r="25">
          <cell r="B25">
            <v>3.8386721119035006</v>
          </cell>
        </row>
        <row r="26">
          <cell r="B26">
            <v>3.7475959182709273</v>
          </cell>
        </row>
        <row r="27">
          <cell r="B27">
            <v>9.1076193632571883E-2</v>
          </cell>
        </row>
        <row r="28">
          <cell r="B28">
            <v>92.455704223635792</v>
          </cell>
        </row>
        <row r="29">
          <cell r="B29">
            <v>0.70885089523684852</v>
          </cell>
        </row>
        <row r="30">
          <cell r="B30">
            <v>2.4533963864325945</v>
          </cell>
        </row>
        <row r="32">
          <cell r="B32">
            <v>2.2326741808814372</v>
          </cell>
        </row>
        <row r="33">
          <cell r="B33">
            <v>2.1941026823386767</v>
          </cell>
        </row>
      </sheetData>
      <sheetData sheetId="10"/>
      <sheetData sheetId="1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efreshError="1">
        <row r="87">
          <cell r="N87">
            <v>64083.27</v>
          </cell>
        </row>
      </sheetData>
      <sheetData sheetId="2" refreshError="1"/>
      <sheetData sheetId="3" refreshError="1"/>
      <sheetData sheetId="4" refreshError="1"/>
      <sheetData sheetId="5" refreshError="1"/>
      <sheetData sheetId="6" refreshError="1">
        <row r="31">
          <cell r="R31">
            <v>11.96</v>
          </cell>
        </row>
      </sheetData>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vert270" wrap="none" lIns="18288" tIns="0" rIns="0" bIns="0" upright="1">
        <a:spAutoFit/>
      </a:bodyPr>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vert270" wrap="none" lIns="18288" tIns="0" rIns="0" bIns="0" upright="1">
        <a:spAutoFit/>
      </a:bodyPr>
      <a:lstStyle/>
    </a:lnDef>
  </a:objectDefaults>
  <a:extraClrSchemeLst/>
</a:theme>
</file>

<file path=xl/worksheets/_rels/sheet3.xml.rels><?xml version="1.0" encoding="UTF-8" standalone="yes"?>
<Relationships xmlns="http://schemas.openxmlformats.org/package/2006/relationships"><Relationship Id="rId13" Type="http://schemas.openxmlformats.org/officeDocument/2006/relationships/hyperlink" Target="../SCHEDE%20SICUREZZA%20PRODOTTI/Lubrificanti%20per%20utilizzo%20alimentare/BERNER%20SCIOGLIRUGGINE%20scheda%20sicurezza%20prodotto%20415734.pdf" TargetMode="External"/><Relationship Id="rId18" Type="http://schemas.openxmlformats.org/officeDocument/2006/relationships/hyperlink" Target="../SCHEDE%20SICUREZZA%20PRODOTTI/Detergente%20lavapezzi%20officina/BERNER%20DETERGENTE%20MULTIUSO%20NSF%20K1-A8/NSF%20K1.pdf" TargetMode="External"/><Relationship Id="rId26" Type="http://schemas.openxmlformats.org/officeDocument/2006/relationships/hyperlink" Target="../SCHEDE%20SICUREZZA%20PRODOTTI/SDS%20PAKELO/AGGIORNAMENTO%20REG%20UE%202020-878/SDS_0051%20PAKELO%20WAY%20LUBRIFICANT%20BIV%20ISO%2032.pdf" TargetMode="External"/><Relationship Id="rId39" Type="http://schemas.openxmlformats.org/officeDocument/2006/relationships/hyperlink" Target="../SCHEDE%20SICUREZZA%20PRODOTTI/KAESER/AGGIORNAMENTO%202023/MSDS-KAESER%20Sigma%20Fluid%20S-460-ITA.pdf" TargetMode="External"/><Relationship Id="rId21" Type="http://schemas.openxmlformats.org/officeDocument/2006/relationships/hyperlink" Target="../SCHEDE%20SICUREZZA%20PRODOTTI/Prodotti%20disinfestazione/aggiornamento%202023/BIOSOL%20NEW_20220915%20SS.pdf" TargetMode="External"/><Relationship Id="rId34" Type="http://schemas.openxmlformats.org/officeDocument/2006/relationships/hyperlink" Target="../SCHEDE%20SICUREZZA%20PRODOTTI/COLLE%20GIANCOL/AGGIORNAMENTO%202023/SDS%20CL%20133%20M25%20t1%2003-05-2023.pdf" TargetMode="External"/><Relationship Id="rId42" Type="http://schemas.openxmlformats.org/officeDocument/2006/relationships/hyperlink" Target="../SCHEDE%20SICUREZZA%20PRODOTTI/Colla%20Leuenberger/AGGIORNAMENTO%202023/MSDS_it_ResicolC272.pdf" TargetMode="External"/><Relationship Id="rId47" Type="http://schemas.openxmlformats.org/officeDocument/2006/relationships/hyperlink" Target="../SCHEDE%20SICUREZZA%20PRODOTTI/Lubrificanti%20per%20utilizzo%20alimentare/aggiornamento%202023/BERUSYNTH%2032%20H1%20-%20msds.pdf" TargetMode="External"/><Relationship Id="rId50" Type="http://schemas.openxmlformats.org/officeDocument/2006/relationships/hyperlink" Target="../SCHEDE%20SICUREZZA%20PRODOTTI/Lubrificanti%20per%20utilizzo%20alimentare/aggiornamento%202023/BERULUB%20GD%2050%20H1%20Spray%20-%20NSF.pdf" TargetMode="External"/><Relationship Id="rId55" Type="http://schemas.openxmlformats.org/officeDocument/2006/relationships/hyperlink" Target="../SCHEDE%20SICUREZZA%20PRODOTTI/Lubrificanti%20per%20utilizzo%20alimentare/aggiornamento%202023/REPSOL%20MAKER%20SUPER%20TAURO%20460%20-%20sic.pdf" TargetMode="External"/><Relationship Id="rId63" Type="http://schemas.openxmlformats.org/officeDocument/2006/relationships/hyperlink" Target="../SCHEDE%20SICUREZZA%20PRODOTTI/Lubrificanti%20per%20utilizzo%20alimentare/aggiornamento%202023/BECHEM%20BERUGEAR%20GS%20320%20BM%20-%20sic.pdf" TargetMode="External"/><Relationship Id="rId68" Type="http://schemas.openxmlformats.org/officeDocument/2006/relationships/hyperlink" Target="..\SCHEDE%20SICUREZZA%20PRODOTTI\Schede%20grasso%20SFK\LGFG%202\NSF%20LGFG%202.pdf" TargetMode="External"/><Relationship Id="rId7" Type="http://schemas.openxmlformats.org/officeDocument/2006/relationships/hyperlink" Target="../SCHEDE%20SICUREZZA%20PRODOTTI/CERTIFICATI%20NSF/ISEGA%20OTTOSEALS-27.pdf" TargetMode="External"/><Relationship Id="rId71" Type="http://schemas.openxmlformats.org/officeDocument/2006/relationships/hyperlink" Target="..\SCHEDE%20SICUREZZA%20PRODOTTI\Prodotti%20disinfestazione\2025\SDS_BlucypEC_20230301.pdf" TargetMode="External"/><Relationship Id="rId2" Type="http://schemas.openxmlformats.org/officeDocument/2006/relationships/hyperlink" Target="file:///\\cofiles\..\..\Documents%20and%20Settings\cochimica\Dati%20applicazioni\Microsoft\SCHEDE%20SICUREZZA%20PRODOTTI\Lubrificanti%20ICA\REPSOL%20ZEUS%20GUIA%2032.pdf" TargetMode="External"/><Relationship Id="rId16" Type="http://schemas.openxmlformats.org/officeDocument/2006/relationships/hyperlink" Target="../SCHEDE%20SICUREZZA%20PRODOTTI/Lubrificanti%20per%20utilizzo%20alimentare/BERNER%20LUBRIFICANTE%20NSF%20H2.pdf" TargetMode="External"/><Relationship Id="rId29" Type="http://schemas.openxmlformats.org/officeDocument/2006/relationships/hyperlink" Target="../SCHEDE%20SICUREZZA%20PRODOTTI/Schede%20prodotti%20laboratorio/AGGIORNAMENTO%202023/DON%2031-01-23.pdf" TargetMode="External"/><Relationship Id="rId11" Type="http://schemas.openxmlformats.org/officeDocument/2006/relationships/hyperlink" Target="../SCHEDE%20SICUREZZA%20PRODOTTI/CERTIFICATI%20NSF/GM22%20002%20HM306%20215212.pdf" TargetMode="External"/><Relationship Id="rId24" Type="http://schemas.openxmlformats.org/officeDocument/2006/relationships/hyperlink" Target="../SCHEDE%20SICUREZZA%20PRODOTTI/Prodotti%20disinfestazione/aggiornamento%202023/DECAPY%20FLOW%2026012023%20SS.pdf" TargetMode="External"/><Relationship Id="rId32" Type="http://schemas.openxmlformats.org/officeDocument/2006/relationships/hyperlink" Target="../SCHEDE%20SICUREZZA%20PRODOTTI/prodotti%20in%20uso%20per%20centrale%20termica/CLORURO%20DI%20SODIO/AGGIORNAMENTO%202023/Scheda%20Tecnica%20sale%20in%20pastiglie%20rev.4.pdf" TargetMode="External"/><Relationship Id="rId37" Type="http://schemas.openxmlformats.org/officeDocument/2006/relationships/hyperlink" Target="../SCHEDE%20SICUREZZA%20PRODOTTI/COLLE%20GIANCOL/AGGIORNAMENTO%202023/SDS%20HM%20306%2013-12-2021.pdf" TargetMode="External"/><Relationship Id="rId40" Type="http://schemas.openxmlformats.org/officeDocument/2006/relationships/hyperlink" Target="../SCHEDE%20SICUREZZA%20PRODOTTI/BATTEREEZY%20HT/BATTEREEZY%20HT%20REV%2026-01-22.pdf" TargetMode="External"/><Relationship Id="rId45" Type="http://schemas.openxmlformats.org/officeDocument/2006/relationships/hyperlink" Target="../SCHEDE%20SICUREZZA%20PRODOTTI/prodotti%20in%20uso%20per%20centrale%20termica/OLIO%20DIATERMICO%20DELCO/Aggiornamento%20SDS%202023/SDS%20DelcoTerm%20M%2032%20it%204.0.pdf" TargetMode="External"/><Relationship Id="rId53" Type="http://schemas.openxmlformats.org/officeDocument/2006/relationships/hyperlink" Target="../SCHEDE%20SICUREZZA%20PRODOTTI/Lubrificanti%20per%20utilizzo%20alimentare/aggiornamento%202023/BERULUB%20FG%20H2%20EP%20-%20NSF.pdf" TargetMode="External"/><Relationship Id="rId58" Type="http://schemas.openxmlformats.org/officeDocument/2006/relationships/hyperlink" Target="../SCHEDE%20SICUREZZA%20PRODOTTI/Lubrificanti%20per%20utilizzo%20alimentare/aggiornamento%202023/EOLIO%20GUIDE%20SUPER%2068%20-%20sic.pdf" TargetMode="External"/><Relationship Id="rId66" Type="http://schemas.openxmlformats.org/officeDocument/2006/relationships/hyperlink" Target="..\SCHEDE%20SICUREZZA%20PRODOTTI\Schede%20grasso%20SFK\LGWA%202\LGWA%202%20SDS%20rev%2001-05-2023.pdf" TargetMode="External"/><Relationship Id="rId74" Type="http://schemas.openxmlformats.org/officeDocument/2006/relationships/vmlDrawing" Target="../drawings/vmlDrawing1.vml"/><Relationship Id="rId5" Type="http://schemas.openxmlformats.org/officeDocument/2006/relationships/hyperlink" Target="file:///\\cofiles\..\..\Documents%20and%20Settings\cochimica\Dati%20applicazioni\Microsoft\SCHEDE%20SICUREZZA%20PRODOTTI\CERTIFICATI%20NSF\NSF%20LOXEAL%20INSTANT%2043.pdf" TargetMode="External"/><Relationship Id="rId15" Type="http://schemas.openxmlformats.org/officeDocument/2006/relationships/hyperlink" Target="../SCHEDE%20SICUREZZA%20PRODOTTI/Lubrificanti%20per%20utilizzo%20alimentare/BERNER%20LUBRIFICANTE%20PTFE%20scheda%20sicurezza%20prodotto%20367074.pdf" TargetMode="External"/><Relationship Id="rId23" Type="http://schemas.openxmlformats.org/officeDocument/2006/relationships/hyperlink" Target="../SCHEDE%20SICUREZZA%20PRODOTTI/Prodotti%20disinfestazione/aggiornamento%202023/Actellic5_20230103%20SDS.pdf" TargetMode="External"/><Relationship Id="rId28" Type="http://schemas.openxmlformats.org/officeDocument/2006/relationships/hyperlink" Target="../SCHEDE%20SICUREZZA%20PRODOTTI/Schede%20prodotti%20laboratorio/AGGIORNAMENTO%202023/CH5027-%20ACIDO%20CLORIDRICO%2026-04-23.pdf" TargetMode="External"/><Relationship Id="rId36" Type="http://schemas.openxmlformats.org/officeDocument/2006/relationships/hyperlink" Target="../SCHEDE%20SICUREZZA%20PRODOTTI/COLLE%20GIANCOL/AGGIORNAMENTO%202023/SDS%20GIANCOLVIL%20CL%20136%2028-07-2023.pdf" TargetMode="External"/><Relationship Id="rId49" Type="http://schemas.openxmlformats.org/officeDocument/2006/relationships/hyperlink" Target="../SCHEDE%20SICUREZZA%20PRODOTTI/Lubrificanti%20per%20utilizzo%20alimentare/aggiornamento%202023/BERULUB%20GD%2050%20H1%20-%20msds.pdf" TargetMode="External"/><Relationship Id="rId57" Type="http://schemas.openxmlformats.org/officeDocument/2006/relationships/hyperlink" Target="../SCHEDE%20SICUREZZA%20PRODOTTI/Lubrificanti%20per%20utilizzo%20alimentare/aggiornamento%202023/EOLIO%20GUIDE%20SUPER%2032%20-%20sic.pdf" TargetMode="External"/><Relationship Id="rId61" Type="http://schemas.openxmlformats.org/officeDocument/2006/relationships/hyperlink" Target="../SCHEDE%20SICUREZZA%20PRODOTTI/Detergenti%20pulizia%20uffici-bagni/PULITALIA/1300162.S.PROLUX%20LIME%2013-05-2022.1674755974.pdf" TargetMode="External"/><Relationship Id="rId10" Type="http://schemas.openxmlformats.org/officeDocument/2006/relationships/hyperlink" Target="../SCHEDE%20SICUREZZA%20PRODOTTI/CERTIFICATI%20NSF/NSF%20KAESER%20SIGMA%20LUBRIFICANT%20FG460.pdf" TargetMode="External"/><Relationship Id="rId19" Type="http://schemas.openxmlformats.org/officeDocument/2006/relationships/hyperlink" Target="../SCHEDE%20SICUREZZA%20PRODOTTI/Detergente%20lavapezzi%20officina/BERNER%20DETERGENTE%20MULTIUSO%20NSF%20K1-A8/NSF%20K1.pdf" TargetMode="External"/><Relationship Id="rId31" Type="http://schemas.openxmlformats.org/officeDocument/2006/relationships/hyperlink" Target="../SCHEDE%20SICUREZZA%20PRODOTTI/collanti%20plancsitter-molino/aggiornamento%202023/Loxeal%20Istant%2043S.pdf" TargetMode="External"/><Relationship Id="rId44" Type="http://schemas.openxmlformats.org/officeDocument/2006/relationships/hyperlink" Target="../SCHEDE%20SICUREZZA%20PRODOTTI/Diserbanti/AGGIORNAMENTO%202023/GLIPHOGAN%20TOP%20CL_IT.pdf" TargetMode="External"/><Relationship Id="rId52" Type="http://schemas.openxmlformats.org/officeDocument/2006/relationships/hyperlink" Target="../SCHEDE%20SICUREZZA%20PRODOTTI/Lubrificanti%20per%20utilizzo%20alimentare/aggiornamento%202023/BERULUB%20FG%20H%202%20EP%20-%20msds.pdf" TargetMode="External"/><Relationship Id="rId60" Type="http://schemas.openxmlformats.org/officeDocument/2006/relationships/hyperlink" Target="../SCHEDE%20SICUREZZA%20PRODOTTI/Detergenti%20pulizia%20uffici-bagni/WALCAM/20230213_SDS_WALMULTI_CLP_Rev.5.pdf" TargetMode="External"/><Relationship Id="rId65" Type="http://schemas.openxmlformats.org/officeDocument/2006/relationships/hyperlink" Target="../SCHEDE%20SICUREZZA%20PRODOTTI/COLLE%20GIANCOL/AGGIORNAMENTO%202023/SDS%20HM%202490%2006-09-2022.pdf" TargetMode="External"/><Relationship Id="rId73" Type="http://schemas.openxmlformats.org/officeDocument/2006/relationships/printerSettings" Target="../printerSettings/printerSettings1.bin"/><Relationship Id="rId4" Type="http://schemas.openxmlformats.org/officeDocument/2006/relationships/hyperlink" Target="file:///\\cofiles\..\..\Documents%20and%20Settings\cochimica\Dati%20applicazioni\Microsoft\SCHEDE%20SICUREZZA%20PRODOTTI\CERTIFICATI%20NSF\NSF%20LOXEAL%20ATTIVATORE%209.pdf" TargetMode="External"/><Relationship Id="rId9" Type="http://schemas.openxmlformats.org/officeDocument/2006/relationships/hyperlink" Target="../SCHEDE%20SICUREZZA%20PRODOTTI/CERTIFICATI%20NSF/IT%20-%20ResicolC272.pdf" TargetMode="External"/><Relationship Id="rId14" Type="http://schemas.openxmlformats.org/officeDocument/2006/relationships/hyperlink" Target="../SCHEDE%20SICUREZZA%20PRODOTTI/Lubrificanti%20per%20utilizzo%20alimentare/BERNER%20SCIOGLIRUGGINE%20NSF%20H1.pdf" TargetMode="External"/><Relationship Id="rId22" Type="http://schemas.openxmlformats.org/officeDocument/2006/relationships/hyperlink" Target="../SCHEDE%20SICUREZZA%20PRODOTTI/Prodotti%20disinfestazione/aggiornamento%202023/NUVACID%2050_20230413%20SS.pdf" TargetMode="External"/><Relationship Id="rId27" Type="http://schemas.openxmlformats.org/officeDocument/2006/relationships/hyperlink" Target="../SCHEDE%20SICUREZZA%20PRODOTTI/Silicone/msds%20OTTOSEAL%20S27%20Rev04%2012-10-22.pdf" TargetMode="External"/><Relationship Id="rId30" Type="http://schemas.openxmlformats.org/officeDocument/2006/relationships/hyperlink" Target="../SCHEDE%20SICUREZZA%20PRODOTTI/collanti%20plancsitter-molino/aggiornamento%202023/Loxeal%20Attivatore%209.pdf" TargetMode="External"/><Relationship Id="rId35" Type="http://schemas.openxmlformats.org/officeDocument/2006/relationships/hyperlink" Target="../SCHEDE%20SICUREZZA%20PRODOTTI/COLLE%20GIANCOL/AGGIORNAMENTO%202023/SDS%20HM%20315%2015-03-2023.pdf" TargetMode="External"/><Relationship Id="rId43" Type="http://schemas.openxmlformats.org/officeDocument/2006/relationships/hyperlink" Target="../SCHEDE%20SICUREZZA%20PRODOTTI/Colla%20Leuenberger/AGGIORNAMENTO%202023/MSDS_it_TermomeltC790.pdf" TargetMode="External"/><Relationship Id="rId48" Type="http://schemas.openxmlformats.org/officeDocument/2006/relationships/hyperlink" Target="../SCHEDE%20SICUREZZA%20PRODOTTI/Lubrificanti%20per%20utilizzo%20alimentare/aggiornamento%202023/BERUSYNTH%2032%20H1%20-%20nsf.pdf" TargetMode="External"/><Relationship Id="rId56" Type="http://schemas.openxmlformats.org/officeDocument/2006/relationships/hyperlink" Target="../SCHEDE%20SICUREZZA%20PRODOTTI/Lubrificanti%20per%20utilizzo%20alimentare/aggiornamento%202023/PETRONAS%20COMPRESSOR%20A%20SYN%20PAO%20150%20-%20sic.pdf" TargetMode="External"/><Relationship Id="rId64" Type="http://schemas.openxmlformats.org/officeDocument/2006/relationships/hyperlink" Target="../SCHEDE%20SICUREZZA%20PRODOTTI/Gasolio%20Autotrazione/AGGIORNAMENTO%202023/DIESEL%20ENGINE%20(B0)_IT+SE.pdf" TargetMode="External"/><Relationship Id="rId69" Type="http://schemas.openxmlformats.org/officeDocument/2006/relationships/hyperlink" Target="..\SCHEDE%20SICUREZZA%20PRODOTTI\Lubrificanti%20ICA\LOXEAL%20SLIDEX%20rev%202023\SLYDEX%2068%20-%20msds.pdf" TargetMode="External"/><Relationship Id="rId8" Type="http://schemas.openxmlformats.org/officeDocument/2006/relationships/hyperlink" Target="../SCHEDE%20SICUREZZA%20PRODOTTI/CERTIFICATI%20NSF/IT%20-%20TermomeltC790.pdf" TargetMode="External"/><Relationship Id="rId51" Type="http://schemas.openxmlformats.org/officeDocument/2006/relationships/hyperlink" Target="../SCHEDE%20SICUREZZA%20PRODOTTI/Lubrificanti%20per%20utilizzo%20alimentare/aggiornamento%202023/BECHEM%20FLUID%20W68%203H%20-%20sic.pdf" TargetMode="External"/><Relationship Id="rId72" Type="http://schemas.openxmlformats.org/officeDocument/2006/relationships/hyperlink" Target="..\SCHEDE%20SICUREZZA%20PRODOTTI\ICAT%20ADESIVI\Scheda%20di%20dati%20di%20sicurezza%20di%20SDS-MELT-01.pdf" TargetMode="External"/><Relationship Id="rId3" Type="http://schemas.openxmlformats.org/officeDocument/2006/relationships/hyperlink" Target="file:///\\cofiles\..\..\Documents%20and%20Settings\cochimica\Dati%20applicazioni\Microsoft\SCHEDE%20SICUREZZA%20PRODOTTI\Prodotti%20sanificazione\caldaia%20spogliatoi\IT_SANITER%20LP_9.pdf%20sicurezza.pdf" TargetMode="External"/><Relationship Id="rId12" Type="http://schemas.openxmlformats.org/officeDocument/2006/relationships/hyperlink" Target="../SCHEDE%20SICUREZZA%20PRODOTTI/COLLE%20GIANCOL/AGGIORNAMENTO%202022/Grandi%20Molini%20Italiani%20CL133M25%20alimenti%2013-05-2022.pdf" TargetMode="External"/><Relationship Id="rId17" Type="http://schemas.openxmlformats.org/officeDocument/2006/relationships/hyperlink" Target="../SCHEDE%20SICUREZZA%20PRODOTTI/Detergente%20lavapezzi%20officina/BERNER%20DETERGENTE%20MULTIUSO%20NSF%20K1-A8/scheda%20sicurezza%20SGRASSATORE%20367951.pdf" TargetMode="External"/><Relationship Id="rId25" Type="http://schemas.openxmlformats.org/officeDocument/2006/relationships/hyperlink" Target="../SCHEDE%20SICUREZZA%20PRODOTTI/SDS%20PAKELO/AGGIORNAMENTO%20REG%20UE%202020-878/SDS_0042%20PAKELO%20EROLUBE%20ISO%20220.PDF" TargetMode="External"/><Relationship Id="rId33" Type="http://schemas.openxmlformats.org/officeDocument/2006/relationships/hyperlink" Target="../SCHEDE%20SICUREZZA%20PRODOTTI/Schede%20prodotti%20laboratorio/AGGIORNAMENTO%202023/GEL%20SILICE%20Panreac_sds%202021pdf.pdf" TargetMode="External"/><Relationship Id="rId38" Type="http://schemas.openxmlformats.org/officeDocument/2006/relationships/hyperlink" Target="../SCHEDE%20SICUREZZA%20PRODOTTI/KAESER/AGGIORNAMENTO%202023/MSDS-KAESER%20Sigma%20Fluid%20FG-460-ITA.pdf" TargetMode="External"/><Relationship Id="rId46" Type="http://schemas.openxmlformats.org/officeDocument/2006/relationships/hyperlink" Target="../SCHEDE%20SICUREZZA%20PRODOTTI/Prodotti%20disinfestazione/aggiornamento%202023/K-ObiolULV6_20240116.pdf" TargetMode="External"/><Relationship Id="rId59" Type="http://schemas.openxmlformats.org/officeDocument/2006/relationships/hyperlink" Target="../SCHEDE%20SICUREZZA%20PRODOTTI/Prodotti%20disinfestazione/aggiornamento%202023/IN%20MAGAZZINO%20MA%20NON%20IN%20USO/AGROZOOTECNICA%20fattura%20nr%2074A%2013-05-2020.pdf" TargetMode="External"/><Relationship Id="rId67" Type="http://schemas.openxmlformats.org/officeDocument/2006/relationships/hyperlink" Target="..\SCHEDE%20SICUREZZA%20PRODOTTI\Schede%20grasso%20SFK\LGFG%202\SDS%20LGFG%202.pdf" TargetMode="External"/><Relationship Id="rId20" Type="http://schemas.openxmlformats.org/officeDocument/2006/relationships/hyperlink" Target="../SCHEDE%20SICUREZZA%20PRODOTTI/Detergente%20lavapezzi%20officina/BERNER%20SGRASSATORE%20SPRAY/scheda%20sicurezza%20SGRASSATORE%20SPRAY%20367950.pdf" TargetMode="External"/><Relationship Id="rId41" Type="http://schemas.openxmlformats.org/officeDocument/2006/relationships/hyperlink" Target="../SCHEDE%20SICUREZZA%20PRODOTTI/prodotti%20in%20uso%20per%20centrale%20termica/CONTROLLO%20QUALITA'%20DELL'ACQUA%20DEL%20GENERATORE%20DI%20VAPORE/GV28%20rev%2010%20del%2002-11-23.pdf" TargetMode="External"/><Relationship Id="rId54" Type="http://schemas.openxmlformats.org/officeDocument/2006/relationships/hyperlink" Target="../SCHEDE%20SICUREZZA%20PRODOTTI/Lubrificanti%20per%20utilizzo%20alimentare/aggiornamento%202023/PETRONAS%20HYDRAULIC%20HV%2032%20-%20sic.pdf" TargetMode="External"/><Relationship Id="rId62" Type="http://schemas.openxmlformats.org/officeDocument/2006/relationships/hyperlink" Target="../SCHEDE%20SICUREZZA%20PRODOTTI/Lubrificanti%20per%20utilizzo%20alimentare/aggiornamento%202023/MOLYKOTE%20&#8482;%20G-4500_%20IT_SDS%20Rev%2026-04-2022.pdf" TargetMode="External"/><Relationship Id="rId70" Type="http://schemas.openxmlformats.org/officeDocument/2006/relationships/hyperlink" Target="..\SCHEDE%20SICUREZZA%20PRODOTTI\Diserbanti\SDS%20Glifene%20biograde_10-06-24.pdf" TargetMode="External"/><Relationship Id="rId75" Type="http://schemas.openxmlformats.org/officeDocument/2006/relationships/comments" Target="../comments1.xml"/><Relationship Id="rId1" Type="http://schemas.openxmlformats.org/officeDocument/2006/relationships/hyperlink" Target="file:///\\cofiles\..\..\Documents%20and%20Settings\cochimica\Dati%20applicazioni\Microsoft\SCHEDE%20SICUREZZA%20PRODOTTI\olio%20lubrificante\COMPREX%20PAO150_ESSEX.pdf" TargetMode="External"/><Relationship Id="rId6" Type="http://schemas.openxmlformats.org/officeDocument/2006/relationships/hyperlink" Target="file:///\\cofiles\..\..\Documents%20and%20Settings\cochimica\Dati%20applicazioni\Microsoft\SCHEDE%20SICUREZZA%20PRODOTTI\COLLE%20GIANCOL\DICHIARAZIONI%20CONTATTO%20CON%20ALIMENTI\Grandi%20Molini%20Italiani%20HM315%20alimenti%2007-06-21.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file:///\\cofiles\..\..\Documents%20and%20Settings\cochimica\Dati%20applicazioni\Microsoft\SCHEDE%20SICUREZZA%20PRODOTTI\TEKVA%20inerting%20fast%20schede%20tecniche%20e%20sicurezza\tekva%20uni%20pisa%20(2).pdf" TargetMode="External"/><Relationship Id="rId2" Type="http://schemas.openxmlformats.org/officeDocument/2006/relationships/hyperlink" Target="file:///\\cofiles\..\..\Documents%20and%20Settings\cochimica\Dati%20applicazioni\Microsoft\SCHEDE%20SICUREZZA%20PRODOTTI\TEKVA%20inerting%20fast%20schede%20tecniche%20e%20sicurezza\INERTING%20FAST%20IT%20Rev.%203%20MSDS.pdf" TargetMode="External"/><Relationship Id="rId1" Type="http://schemas.openxmlformats.org/officeDocument/2006/relationships/hyperlink" Target="file:///\\cofiles\..\..\Documents%20and%20Settings\cochimica\Dati%20applicazioni\Microsoft\SCHEDE%20SICUREZZA%20PRODOTTI\TEKVA%20inerting%20fast%20schede%20tecniche%20e%20sicurezza\tekva%20inerting%20fast.pdf" TargetMode="External"/><Relationship Id="rId6" Type="http://schemas.openxmlformats.org/officeDocument/2006/relationships/printerSettings" Target="../printerSettings/printerSettings3.bin"/><Relationship Id="rId5" Type="http://schemas.openxmlformats.org/officeDocument/2006/relationships/hyperlink" Target="file:///\\cofiles\..\..\Documents%20and%20Settings\cochimica\Dati%20applicazioni\Microsoft\SCHEDE%20SICUREZZA%20PRODOTTI\TEKVA%20inerting%20fast%20schede%20tecniche%20e%20sicurezza\evidenza%20lotto%20TEKVA.jpg" TargetMode="External"/><Relationship Id="rId4" Type="http://schemas.openxmlformats.org/officeDocument/2006/relationships/hyperlink" Target="file:///\\cofiles\..\..\Documents%20and%20Settings\cochimica\Dati%20applicazioni\Microsoft\SCHEDE%20SICUREZZA%20PRODOTTI\TEKVA%20inerting%20fast%20schede%20tecniche%20e%20sicurezza\TEKVA%20scadenza%20prodotto.pdf"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file:///\\cofiles\..\..\Documents%20and%20Settings\cochimica\Dati%20applicazioni\Microsoft\SCHEDE%20SICUREZZA%20PRODOTTI\BATTEREEZY%20HT\Sk%20Sicurezza%20MSDS_Batterezy%20HT%20-%202021.pdf" TargetMode="External"/><Relationship Id="rId7" Type="http://schemas.openxmlformats.org/officeDocument/2006/relationships/drawing" Target="../drawings/drawing1.xml"/><Relationship Id="rId2" Type="http://schemas.openxmlformats.org/officeDocument/2006/relationships/hyperlink" Target="file:///\\cofiles\..\..\Documents%20and%20Settings\cochimica\Dati%20applicazioni\Microsoft\SCHEDE%20SICUREZZA%20PRODOTTI\BATTEREEZY%20HT\SK%20Tecnica%20Battereezy%20HT.pdf" TargetMode="External"/><Relationship Id="rId1" Type="http://schemas.openxmlformats.org/officeDocument/2006/relationships/hyperlink" Target="file:///\\cofiles\..\..\Documents%20and%20Settings\cochimica\Dati%20applicazioni\Microsoft\SCHEDE%20SICUREZZA%20PRODOTTI\BATTEREEZY%20HT\DETTAGLI%20LOTTO%20E%20SCADENZA.jpg" TargetMode="External"/><Relationship Id="rId6" Type="http://schemas.openxmlformats.org/officeDocument/2006/relationships/printerSettings" Target="../printerSettings/printerSettings4.bin"/><Relationship Id="rId5" Type="http://schemas.openxmlformats.org/officeDocument/2006/relationships/hyperlink" Target="file:///\\cofiles\..\..\Documents%20and%20Settings\cochimica\Dati%20applicazioni\Microsoft\SCHEDE%20SICUREZZA%20PRODOTTI\BATTEREEZY%20HT\DETTAGLI%20LOTTO%20E%20SCADENZA.jpg" TargetMode="External"/><Relationship Id="rId4" Type="http://schemas.openxmlformats.org/officeDocument/2006/relationships/hyperlink" Target="file:///\\cofiles\..\..\Documents%20and%20Settings\cochimica\Dati%20applicazioni\Microsoft\SCHEDE%20SICUREZZA%20PRODOTTI\BATTEREEZY%20HT\ordine%20di%20acquisto.pdf"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file:///\\cofiles\..\..\Documents%20and%20Settings\cochimica\Dati%20applicazioni\Microsoft\Excel\NORME\dichiarazione%20F-gas%202013%20-%20DPR4.pdf" TargetMode="External"/><Relationship Id="rId2" Type="http://schemas.openxmlformats.org/officeDocument/2006/relationships/hyperlink" Target="file:///\\cofiles\..\..\Documents%20and%20Settings\cochimica\Dati%20applicazioni\Microsoft\Excel\NORME\nuovi%20libretti%20impianti%20termici%20conformi%20al%20DM%2010_02_2014.pdf" TargetMode="External"/><Relationship Id="rId1" Type="http://schemas.openxmlformats.org/officeDocument/2006/relationships/hyperlink" Target="file:///\\cofiles\..\..\Documents%20and%20Settings\cochimica\Dati%20applicazioni\Microsoft\Excel\NORME\dichiarazione%20F-gas%202013%20-%20DPR4.pdf" TargetMode="External"/><Relationship Id="rId6" Type="http://schemas.openxmlformats.org/officeDocument/2006/relationships/printerSettings" Target="../printerSettings/printerSettings5.bin"/><Relationship Id="rId5" Type="http://schemas.openxmlformats.org/officeDocument/2006/relationships/hyperlink" Target="NORME\REGISTRO%20LEGISLATIVO\VALUTAZIONE%20ASPETTI%20LEGISLATIVI\4_Valutazione%20aspetti%20legislativi_31.03.2025.docx" TargetMode="External"/><Relationship Id="rId4" Type="http://schemas.openxmlformats.org/officeDocument/2006/relationships/hyperlink" Target="NORME\REGISTRO%20LEGISLATIVO\4_Registro%20legislativo_Coriano_31.03.2025.xl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file:///\\cofiles\..\..\Documents%20and%20Settings\cochimica\Dati%20applicazioni\Microsoft\Excel\Nostre%20Autorizzazioni\p_vr.REGISTRO%20UFFICIALE.2015.0072357.pdf" TargetMode="External"/><Relationship Id="rId13" Type="http://schemas.openxmlformats.org/officeDocument/2006/relationships/hyperlink" Target="Nostre%20Autorizzazioni\approvazione%20SCIA%202024.pdf" TargetMode="External"/><Relationship Id="rId18" Type="http://schemas.openxmlformats.org/officeDocument/2006/relationships/printerSettings" Target="../printerSettings/printerSettings6.bin"/><Relationship Id="rId3" Type="http://schemas.openxmlformats.org/officeDocument/2006/relationships/hyperlink" Target="file:///\\cofiles\..\..\Documents%20and%20Settings\cochimica\Dati%20applicazioni\Microsoft\Excel\Nostre%20Autorizzazioni\AIA%2092.pdf" TargetMode="External"/><Relationship Id="rId21" Type="http://schemas.openxmlformats.org/officeDocument/2006/relationships/comments" Target="../comments2.xml"/><Relationship Id="rId7" Type="http://schemas.openxmlformats.org/officeDocument/2006/relationships/hyperlink" Target="file:///\\cofiles\..\..\Documents%20and%20Settings\cochimica\Dati%20applicazioni\Microsoft\Excel\Nostre%20Autorizzazioni\Autorizzazione%20Integrata%20Ambientale%20PROMOLOG%20CO%20n%205394_13%20del%2011_12_2013.pdf" TargetMode="External"/><Relationship Id="rId12" Type="http://schemas.openxmlformats.org/officeDocument/2006/relationships/hyperlink" Target="Nostre%20Autorizzazioni\CPI%202024.pdf" TargetMode="External"/><Relationship Id="rId17" Type="http://schemas.openxmlformats.org/officeDocument/2006/relationships/hyperlink" Target="Nostre%20Autorizzazioni\AIA_Determinazione%20n.%202635%20del%2006_09_2023\PMC%20finale%20approvato_Marcato.pdf" TargetMode="External"/><Relationship Id="rId2" Type="http://schemas.openxmlformats.org/officeDocument/2006/relationships/hyperlink" Target="file:///\\cofiles\..\..\Documents%20and%20Settings\cochimica\Dati%20applicazioni\Microsoft\Excel\Nostre%20Autorizzazioni\Avvio%20procedimento%20AIA.pdf" TargetMode="External"/><Relationship Id="rId16" Type="http://schemas.openxmlformats.org/officeDocument/2006/relationships/hyperlink" Target="Nostre%20Autorizzazioni\AIA_Determinazione%20n.%202635%20del%2006_09_2023\Allegato%20AA20230906110737436Z.pdf_Marcato.pdf" TargetMode="External"/><Relationship Id="rId20" Type="http://schemas.openxmlformats.org/officeDocument/2006/relationships/vmlDrawing" Target="../drawings/vmlDrawing2.vml"/><Relationship Id="rId1" Type="http://schemas.openxmlformats.org/officeDocument/2006/relationships/hyperlink" Target="file:///\\cofiles\..\..\Documents%20and%20Settings\cochimica\Dati%20applicazioni\Microsoft\Excel\Nostre%20Autorizzazioni\COM-VR.REGISTRO%20UFFICIALE.2015.0001442%20(1).pdf" TargetMode="External"/><Relationship Id="rId6" Type="http://schemas.openxmlformats.org/officeDocument/2006/relationships/hyperlink" Target="file:///\\cofiles\..\..\Documents%20and%20Settings\cochimica\Dati%20applicazioni\Microsoft\Excel\Nostre%20Autorizzazioni\Autorizzazione%20Integrata%20Ambientale%20GMI%20CO%20n%202437_11%20del%2006_06_2011.pdf" TargetMode="External"/><Relationship Id="rId11" Type="http://schemas.openxmlformats.org/officeDocument/2006/relationships/hyperlink" Target="file:///\\cofiles\..\..\Documents%20and%20Settings\cochimica\Dati%20applicazioni\Microsoft\Excel\POZZO%20D_3113\Regione%20Veneto_stato%20pratica%20rinnovo%20al%2012_03_2020.pdf" TargetMode="External"/><Relationship Id="rId5" Type="http://schemas.openxmlformats.org/officeDocument/2006/relationships/hyperlink" Target="file:///\\cofiles\..\..\Documents%20and%20Settings\cochimica\Dati%20applicazioni\Microsoft\Excel\Nostre%20Autorizzazioni\concessione%20scarico%20acque%20meteoriche%20Provincia%20VR%2026_10_2009.pdf" TargetMode="External"/><Relationship Id="rId15" Type="http://schemas.openxmlformats.org/officeDocument/2006/relationships/hyperlink" Target="Nostre%20Autorizzazioni/PROCEDIMENTO%20RINNOVO%20AIA/Provincia%20di%20Verona_reg_uff%200028699%20del%2008_06_2022%20-%20avvio%20procedimento%20riesame%20per%20rinnovo%20AIA.pdf" TargetMode="External"/><Relationship Id="rId10" Type="http://schemas.openxmlformats.org/officeDocument/2006/relationships/hyperlink" Target="file:///\\cofiles\..\..\Documents%20and%20Settings\cochimica\Dati%20applicazioni\Microsoft\Excel\Nostre%20Autorizzazioni\Rinnovo%202019%20CPI%2016804.pdf" TargetMode="External"/><Relationship Id="rId19" Type="http://schemas.openxmlformats.org/officeDocument/2006/relationships/drawing" Target="../drawings/drawing2.xml"/><Relationship Id="rId4" Type="http://schemas.openxmlformats.org/officeDocument/2006/relationships/hyperlink" Target="file:///\\cofiles\..\..\Documents%20and%20Settings\cochimica\Dati%20applicazioni\Microsoft\Excel\Nostre%20Autorizzazioni\disciplinare%20592426_11_11_2010%20pratica%20pozzo%20D_3113.pdf" TargetMode="External"/><Relationship Id="rId9" Type="http://schemas.openxmlformats.org/officeDocument/2006/relationships/hyperlink" Target="file:///\\cofiles\..\..\Documents%20and%20Settings\cochimica\Dati%20applicazioni\Microsoft\Excel\Nostre%20Autorizzazioni\p_vr.REGISTRO%20UFFICIALE.2015.0023934.pdf" TargetMode="External"/><Relationship Id="rId14" Type="http://schemas.openxmlformats.org/officeDocument/2006/relationships/hyperlink" Target="Nostre%20Autorizzazioni\AIA_Determinazione%20n.%202635%20del%2006_09_2023\DeterminaSemplice_Originale_2635_2023.pdf_Marcato.pdf"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oleObject" Target="../embeddings/oleObject3.bin"/><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10.xml.rels><?xml version="1.0" encoding="UTF-8" standalone="yes"?>
<Relationships xmlns="http://schemas.openxmlformats.org/package/2006/relationships"><Relationship Id="rId8" Type="http://schemas.openxmlformats.org/officeDocument/2006/relationships/hyperlink" Target="file:///\\cofiles\..\..\Documents%20and%20Settings\cochimica\Dati%20applicazioni\Microsoft\Excel\RIFIUTI\Contratti%20Fornitori%20smaltimento%20rifiuti\TRANSECO_contratto%20CER%2002%2003%2004%20del%2023_07_2011.pdf" TargetMode="External"/><Relationship Id="rId13" Type="http://schemas.openxmlformats.org/officeDocument/2006/relationships/hyperlink" Target="file:///\\cofiles\..\..\Documents%20and%20Settings\cochimica\Dati%20applicazioni\Microsoft\Excel\RIFIUTI\Contratti%20Fornitori%20smaltimento%20rifiuti\TRANSECO_contratto%20QA%20n%2082%20CER%2015%2001%2001_BOBINE%20CARTA%20%20del%2010_03-2017.pdf" TargetMode="External"/><Relationship Id="rId3" Type="http://schemas.openxmlformats.org/officeDocument/2006/relationships/hyperlink" Target="file:///\\cofiles\..\..\Documents%20and%20Settings\cochimica\Dati%20applicazioni\Microsoft\Excel\RIFIUTI\Contratti%20Fornitori%20smaltimento%20rifiuti\TRANSECO_contratto%20CER%2015%2001%2006%20del%2019_01_2018.pdf" TargetMode="External"/><Relationship Id="rId7" Type="http://schemas.openxmlformats.org/officeDocument/2006/relationships/hyperlink" Target="file:///\\cofiles\..\..\Documents%20and%20Settings\cochimica\Dati%20applicazioni\Microsoft\Excel\RIFIUTI\Contratti%20Fornitori%20smaltimento%20rifiuti\DINECO%20contratto%20CER%20vari%20oferta%20379_LA_17%20del%2016_05_17.pdf" TargetMode="External"/><Relationship Id="rId12" Type="http://schemas.openxmlformats.org/officeDocument/2006/relationships/hyperlink" Target="file:///\\cofiles\..\..\Documents%20and%20Settings\cochimica\Dati%20applicazioni\Microsoft\Excel\RIFIUTI\Contratti%20Fornitori%20smaltimento%20rifiuti\DINECO%20offerta%20419_LA_15%20del%2022_06_2015%20per%20costo%20appendice%20analisi%20rifiuti.pdf" TargetMode="External"/><Relationship Id="rId2" Type="http://schemas.openxmlformats.org/officeDocument/2006/relationships/hyperlink" Target="file:///\\cofiles\..\..\Documents%20and%20Settings\cochimica\Dati%20applicazioni\Microsoft\Excel\RIFIUTI\Contratti%20Fornitori%20smaltimento%20rifiuti\TRANSECO_contratto%20CER%2015%200101%20del%2007_03_2011.pdf" TargetMode="External"/><Relationship Id="rId1" Type="http://schemas.openxmlformats.org/officeDocument/2006/relationships/hyperlink" Target="file:///\\cofiles\..\..\Documents%20and%20Settings\cochimica\Dati%20applicazioni\Microsoft\Excel\RIFIUTI\Contratti%20Fornitori%20smaltimento%20rifiuti\DINECO%20contratto%20CER%2008%2004%2016%20offerta%20378_LA_17%20del%2016_05_17%20.pdf" TargetMode="External"/><Relationship Id="rId6" Type="http://schemas.openxmlformats.org/officeDocument/2006/relationships/hyperlink" Target="file:///\\cofiles\..\..\Documents%20and%20Settings\cochimica\Dati%20applicazioni\Microsoft\Excel\RIFIUTI\Contratti%20Fornitori%20smaltimento%20rifiuti\ROMELLINI_contratto%20CER%2017%2004%2005%20del%2028_02_2011.pdf" TargetMode="External"/><Relationship Id="rId11" Type="http://schemas.openxmlformats.org/officeDocument/2006/relationships/hyperlink" Target="file:///\\cofiles\..\..\Documents%20and%20Settings\cochimica\Dati%20applicazioni\Microsoft\Excel\RIFIUTI\Contratti%20Fornitori%20smaltimento%20rifiuti\TRANSECO%20contratto%20QA%20n%20156%20del%2025_06_2015%20per%20revisione%20analisi.pdf" TargetMode="External"/><Relationship Id="rId5" Type="http://schemas.openxmlformats.org/officeDocument/2006/relationships/hyperlink" Target="file:///\\cofiles\..\..\Documents%20and%20Settings\cochimica\Dati%20applicazioni\Microsoft\Excel\RIFIUTI\Contratti%20Fornitori%20smaltimento%20rifiuti\TRANSECO_contratto%20CER%2002%2003%2004%20del%2024_03_2011.pdf" TargetMode="External"/><Relationship Id="rId15" Type="http://schemas.openxmlformats.org/officeDocument/2006/relationships/printerSettings" Target="../printerSettings/printerSettings8.bin"/><Relationship Id="rId10" Type="http://schemas.openxmlformats.org/officeDocument/2006/relationships/hyperlink" Target="file:///\\cofiles\..\..\Documents%20and%20Settings\cochimica\Dati%20applicazioni\Microsoft\Excel\RIFIUTI\Contratti%20Fornitori%20smaltimento%20rifiuti\Offerte%20Fornitori%20smaltimento%20rifiuti\PROMOLOG%20SRL%20-%20OFFERTA%20SMALTIMENTO%20ESTINTORI%20-%202015.pdf" TargetMode="External"/><Relationship Id="rId4" Type="http://schemas.openxmlformats.org/officeDocument/2006/relationships/hyperlink" Target="file:///\\cofiles\..\..\Documents%20and%20Settings\cochimica\Dati%20applicazioni\Microsoft\Excel\RIFIUTI\Contratti%20Fornitori%20smaltimento%20rifiuti\TRANSECO_contratto%20CER%2015%2002%2003%20del%2007_03_2011.pdf" TargetMode="External"/><Relationship Id="rId9" Type="http://schemas.openxmlformats.org/officeDocument/2006/relationships/hyperlink" Target="file:///\\cofiles\..\..\Documents%20and%20Settings\cochimica\Dati%20applicazioni\Microsoft\Excel\RIFIUTI\Contratti%20Fornitori%20smaltimento%20rifiuti\DINECO%20contratto%20CER%2019%2009%2006,%2013%2005%2007_offerta%20126_LA_14%20del%2018_02_14.pdf" TargetMode="External"/><Relationship Id="rId14" Type="http://schemas.openxmlformats.org/officeDocument/2006/relationships/hyperlink" Target="file:///\\cofiles\..\..\Documents%20and%20Settings\cochimica\Dati%20applicazioni\Microsoft\Excel\RIFIUTI\Contratti%20Fornitori%20smaltimento%20rifiuti\DINECO_contratto%20CER%2016%2005%2005,%2016%2002%2015%20PERIC_offerta%20310_LA_17%20del%2020_04_17.pdf"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file:///\\cofiles\..\..\Documents%20and%20Settings\cochimica\Dati%20applicazioni\Microsoft\Excel\RIFIUTI\Autorizzazioni%20trasporto_smaltimento%20rifiuti\LAMACART\LAMACART%20autorizzazione%20n%20%2050%20del%2023%2005%2011.pdf" TargetMode="External"/><Relationship Id="rId117" Type="http://schemas.openxmlformats.org/officeDocument/2006/relationships/hyperlink" Target="file:///\\cofiles\..\..\Documents%20and%20Settings\cochimica\Dati%20applicazioni\Microsoft\Excel\RIFIUTI\Autorizzazioni%20trasporto_smaltimento%20rifiuti\FOMET\PROROGA%20AUTORIZZAZIONE%20PER%20COVID\_%20Proroga%20autorizzazione%20Fomet.pdf" TargetMode="External"/><Relationship Id="rId21" Type="http://schemas.openxmlformats.org/officeDocument/2006/relationships/hyperlink" Target="file:///\\cofiles\..\..\Documents%20and%20Settings\cochimica\Dati%20applicazioni\Microsoft\Excel\Autorizzazioni%20trasporto_smaltimento%20rifiuti\USVARDI\USVARDI%20PROROGA.pdf" TargetMode="External"/><Relationship Id="rId42" Type="http://schemas.openxmlformats.org/officeDocument/2006/relationships/hyperlink" Target="file:///\\cofiles\..\..\Documents%20and%20Settings\cochimica\Dati%20applicazioni\Microsoft\Excel\RIFIUTI\Autorizzazioni%20trasporto_smaltimento%20rifiuti\TRANSECO\VE001120%20DEL%2022.02.08%20CAT.4%20e%205%20DAL%2022%20FEB%2008-%2022%20FEB%2013.pdf" TargetMode="External"/><Relationship Id="rId47" Type="http://schemas.openxmlformats.org/officeDocument/2006/relationships/hyperlink" Target="file:///\\cofiles\..\..\Documents%20and%20Settings\cochimica\Dati%20applicazioni\Microsoft\Excel\RIFIUTI\Autorizzazioni%20trasporto_smaltimento%20rifiuti\DINECO\DIN.ECO%20SRL%20-%20ISCRIZIONE%20ALBO%20NAZIONALE%20GESTORI%20AMBIENTALI%20VE00826%20DEL%2005.09.13%20-%20CAT.5%20CLASSE%20E.pdf" TargetMode="External"/><Relationship Id="rId63" Type="http://schemas.openxmlformats.org/officeDocument/2006/relationships/hyperlink" Target="file:///\\cofiles\..\..\Documents%20and%20Settings\cochimica\Dati%20applicazioni\Microsoft\Excel\RIFIUTI\Autorizzazioni%20trasporto_smaltimento%20rifiuti\GIUNONE%20PALLETT\GIUNONE%20PALLETS%20S.R.L.%20-%20AUTORIZZAZIONE%20IMPIANTO%20provv.%20n.%203678_10%20_%20rinnovo%20limitato%20del%2001072016.pdf" TargetMode="External"/><Relationship Id="rId68" Type="http://schemas.openxmlformats.org/officeDocument/2006/relationships/hyperlink" Target="file:///\\cofiles\..\..\Documents%20and%20Settings\cochimica\Dati%20applicazioni\Microsoft\Excel\RIFIUTI\Autorizzazioni%20trasporto_smaltimento%20rifiuti\EURO-CART%20SRL\XA713FY.pdf" TargetMode="External"/><Relationship Id="rId84" Type="http://schemas.openxmlformats.org/officeDocument/2006/relationships/hyperlink" Target="file:///\\cofiles\..\..\Documents%20and%20Settings\cochimica\Dati%20applicazioni\Microsoft\Excel\RIFIUTI\Autorizzazioni%20trasporto_smaltimento%20rifiuti\EURO-CART%20SRL\EN557DY.pdf" TargetMode="External"/><Relationship Id="rId89" Type="http://schemas.openxmlformats.org/officeDocument/2006/relationships/hyperlink" Target="file:///\\cofiles\..\..\Documents%20and%20Settings\cochimica\Dati%20applicazioni\Microsoft\Excel\RIFIUTI\Autorizzazioni%20trasporto_smaltimento%20rifiuti\AUTOTRASPORTI%20FRATELLI%20SCOLLO%20SRLS\PA12308_Provv_2016_24087.pdf" TargetMode="External"/><Relationship Id="rId112" Type="http://schemas.openxmlformats.org/officeDocument/2006/relationships/hyperlink" Target="file:///\\cofiles\..\..\Documents%20and%20Settings\cochimica\Dati%20applicazioni\Microsoft\Excel\RIFIUTI\Autorizzazioni%20trasporto_smaltimento%20rifiuti\TRANSECO\INSERIMENTO%20FS612GV%20CANCELLAZIONE%20FL276PL.pdf" TargetMode="External"/><Relationship Id="rId133" Type="http://schemas.openxmlformats.org/officeDocument/2006/relationships/hyperlink" Target="RIFIUTI/Autorizzazioni%20trasporto_smaltimento%20rifiuti/BOTTARI/VE29925%20-%20iscrizione.pdf" TargetMode="External"/><Relationship Id="rId138" Type="http://schemas.openxmlformats.org/officeDocument/2006/relationships/vmlDrawing" Target="../drawings/vmlDrawing4.vml"/><Relationship Id="rId16" Type="http://schemas.openxmlformats.org/officeDocument/2006/relationships/hyperlink" Target="file:///\\cofiles\..\..\Documents%20and%20Settings\cochimica\Dati%20applicazioni\Microsoft\Excel\RIFIUTI\Autorizzazioni%20trasporto_smaltimento%20rifiuti\BONINSEGNA\ns.%20autoriz.%20VE523%20cat.%204-C.pdf" TargetMode="External"/><Relationship Id="rId107" Type="http://schemas.openxmlformats.org/officeDocument/2006/relationships/hyperlink" Target="file:///\\cofiles\..\..\Documents%20and%20Settings\cochimica\Dati%20applicazioni\Microsoft\Excel\RIFIUTI\Autorizzazioni%20trasporto_smaltimento%20rifiuti\FALZI%20SRL\FALZI%20COMMERCIALE%20SRL%20-%20AIA%20N.%20758-17%20del%2024.02.2017.pdf" TargetMode="External"/><Relationship Id="rId11" Type="http://schemas.openxmlformats.org/officeDocument/2006/relationships/hyperlink" Target="file:///\\cofiles\..\..\Documents%20and%20Settings\cochimica\Dati%20applicazioni\Microsoft\Excel\Autorizzazioni%20trasporto_smaltimento%20rifiuti\SEV\Sev%20Sr%20Impianto%20di%20Povegliano%20Determina%20n.%20848-10%20del%2016%20febbraio%202010.pdf" TargetMode="External"/><Relationship Id="rId32" Type="http://schemas.openxmlformats.org/officeDocument/2006/relationships/hyperlink" Target="file:///\\cofiles\..\..\Documents%20and%20Settings\cochimica\Dati%20applicazioni\Microsoft\Excel\RIFIUTI\Autorizzazioni%20trasporto_smaltimento%20rifiuti\TRANSECO\cat%208%20DEFINITIVA.pdf" TargetMode="External"/><Relationship Id="rId37" Type="http://schemas.openxmlformats.org/officeDocument/2006/relationships/hyperlink" Target="file:///\\cofiles\..\..\Documents%20and%20Settings\cochimica\Dati%20applicazioni\Microsoft\Excel\RIFIUTI\Autorizzazioni%20trasporto_smaltimento%20rifiuti\ROTTAMI%20FERROSI%20ROMELLINI%20FERRUCCIO\ROMELLINI%20autorizzazione%20VE1441%20del%2025_09_12.pdf" TargetMode="External"/><Relationship Id="rId53" Type="http://schemas.openxmlformats.org/officeDocument/2006/relationships/hyperlink" Target="file:///\\cofiles\..\..\Documents%20and%20Settings\cochimica\Dati%20applicazioni\Microsoft\Excel\RIFIUTI\Autorizzazioni%20trasporto_smaltimento%20rifiuti\FOMET\Aut.%20Provinciale%20%20all'esercizio%20n&#176;%202473-14%20del23-06-2014.pdf" TargetMode="External"/><Relationship Id="rId58" Type="http://schemas.openxmlformats.org/officeDocument/2006/relationships/hyperlink" Target="file:///\\cofiles\..\..\Documents%20and%20Settings\cochimica\Dati%20applicazioni\Microsoft\Excel\RIFIUTI\Autorizzazioni%20trasporto_smaltimento%20rifiuti\ACQUE%20POLESINE\Badia%206%20del%2029.03.2013.pdf" TargetMode="External"/><Relationship Id="rId74" Type="http://schemas.openxmlformats.org/officeDocument/2006/relationships/hyperlink" Target="file:///\\cofiles\..\..\Documents%20and%20Settings\cochimica\Dati%20applicazioni\Microsoft\Excel\RIFIUTI\Autorizzazioni%20trasporto_smaltimento%20rifiuti\TRANSECO\2017_100_TRANSECO%20SRL_RINNOVO%204-5%20VE01120_Provv_2017_27107.pdf" TargetMode="External"/><Relationship Id="rId79" Type="http://schemas.openxmlformats.org/officeDocument/2006/relationships/hyperlink" Target="file:///\\cofiles\..\..\Documents%20and%20Settings\cochimica\Dati%20applicazioni\Microsoft\Excel\RIFIUTI\Autorizzazioni%20trasporto_smaltimento%20rifiuti\ROTTAMI%20FERROSI%20ROMELLINI%20FERRUCCIO\ROMELLINI%20autorizzazione%20VE1441%20del%2007_07_17.pdf" TargetMode="External"/><Relationship Id="rId102" Type="http://schemas.openxmlformats.org/officeDocument/2006/relationships/hyperlink" Target="file:///\\cofiles\..\..\Documents%20and%20Settings\cochimica\Dati%20applicazioni\Microsoft\Excel\RIFIUTI\Autorizzazioni%20trasporto_smaltimento%20rifiuti\EURO%20VENETA\EURO%20VENETA%20SRL%20-%20VOLTURAZIONE%20-%20DECRETO%20n.%2061%20del%2026.06.2017.pdf" TargetMode="External"/><Relationship Id="rId123" Type="http://schemas.openxmlformats.org/officeDocument/2006/relationships/hyperlink" Target="RIFIUTI/Autorizzazioni%20trasporto_smaltimento%20rifiuti/TRANSECO/TRANSECO%20SRL%20cat%20%204-5%20VE01120%20DAL%2003.11.22.pdf" TargetMode="External"/><Relationship Id="rId128" Type="http://schemas.openxmlformats.org/officeDocument/2006/relationships/hyperlink" Target="RIFIUTI/Autorizzazioni%20trasporto_smaltimento%20rifiuti/DEPURACQUE%20SERVIZI%20SRL/informativa%20Clienti_AIA%20135_2021%20sc.%2031-12-2022.pdf" TargetMode="External"/><Relationship Id="rId5" Type="http://schemas.openxmlformats.org/officeDocument/2006/relationships/hyperlink" Target="file:///\\cofiles\..\..\Documents%20and%20Settings\cochimica\Dati%20applicazioni\Microsoft\Excel\RIFIUTI\Autorizzazioni%20trasporto_smaltimento%20rifiuti\ECO-ENERGY%20SPA\all%20A%20decreto%2038%20del%2030_06_09%20(codici%20da%20pag%201%20a%20pag%2011).pdf" TargetMode="External"/><Relationship Id="rId90" Type="http://schemas.openxmlformats.org/officeDocument/2006/relationships/hyperlink" Target="file:///\\cofiles\..\..\Documents%20and%20Settings\cochimica\Dati%20applicazioni\Microsoft\Excel\RIFIUTI\Autorizzazioni%20trasporto_smaltimento%20rifiuti\AUTOTRASPORTI%20FRATELLI%20SCOLLO%20SRLS\PA12308_Provv_2017_2433.pdf" TargetMode="External"/><Relationship Id="rId95" Type="http://schemas.openxmlformats.org/officeDocument/2006/relationships/hyperlink" Target="file:///\\cofiles\..\..\Documents%20and%20Settings\cochimica\Dati%20applicazioni\Microsoft\Excel\RIFIUTI\Autorizzazioni%20trasporto_smaltimento%20rifiuti\AUTOTRASPORTI%20FRATELLI%20SCOLLO%20SRLS\PA12308_Provv_2017_21084.pdf" TargetMode="External"/><Relationship Id="rId22" Type="http://schemas.openxmlformats.org/officeDocument/2006/relationships/hyperlink" Target="file:///\\cofiles\..\..\Documents%20and%20Settings\cochimica\Dati%20applicazioni\Microsoft\Excel\RIFIUTI\Autorizzazioni%20trasporto_smaltimento%20rifiuti\FOMET\FOMET%20autorizzazione%203621_09%20DEL%2026_06_09.pdf" TargetMode="External"/><Relationship Id="rId27" Type="http://schemas.openxmlformats.org/officeDocument/2006/relationships/hyperlink" Target="file:///\\cofiles\..\..\Documents%20and%20Settings\cochimica\Dati%20applicazioni\Microsoft\Excel\RIFIUTI\Autorizzazioni%20trasporto_smaltimento%20rifiuti\SCALIGERA%20SERVIZI\SCALIGERA%20SRVIZI%20autorizzazione%20VE00638.pdf" TargetMode="External"/><Relationship Id="rId43" Type="http://schemas.openxmlformats.org/officeDocument/2006/relationships/hyperlink" Target="file:///\\cofiles\..\..\Documents%20and%20Settings\cochimica\Dati%20applicazioni\Microsoft\Excel\RIFIUTI\Autorizzazioni%20trasporto_smaltimento%20rifiuti\ROTTAMI%20FERROSI%20ROMELLINI%20FERRUCCIO\ROMELLINI%20autorizzazione%205623%20del%2018_09_2008.pdf" TargetMode="External"/><Relationship Id="rId48" Type="http://schemas.openxmlformats.org/officeDocument/2006/relationships/hyperlink" Target="file:///\\cofiles\..\..\Documents%20and%20Settings\cochimica\Dati%20applicazioni\Microsoft\Excel\RIFIUTI\Autorizzazioni%20trasporto_smaltimento%20rifiuti\BONINSEGNA\AUT.%20VE00523%20DEL%2005-09-2013.pdf" TargetMode="External"/><Relationship Id="rId64" Type="http://schemas.openxmlformats.org/officeDocument/2006/relationships/hyperlink" Target="file:///\\cofiles\..\..\Documents%20and%20Settings\cochimica\Dati%20applicazioni\Microsoft\Excel\RIFIUTI\Autorizzazioni%20trasporto_smaltimento%20rifiuti\TRANSECO\VE01120%20del%2003.10.16.pdf" TargetMode="External"/><Relationship Id="rId69" Type="http://schemas.openxmlformats.org/officeDocument/2006/relationships/hyperlink" Target="file:///\\cofiles\..\..\Documents%20and%20Settings\cochimica\Dati%20applicazioni\Microsoft\Excel\RIFIUTI\Autorizzazioni%20trasporto_smaltimento%20rifiuti\EURO-CART%20SRL\25-2017%2026-01-17%20Scad%2026-01-27.pdf" TargetMode="External"/><Relationship Id="rId113" Type="http://schemas.openxmlformats.org/officeDocument/2006/relationships/hyperlink" Target="file:///\\cofiles\..\..\Documents%20and%20Settings\cochimica\Dati%20applicazioni\Microsoft\Excel\RIFIUTI\Autorizzazioni%20trasporto_smaltimento%20rifiuti\EURO-CART%20SRL\FN667BK%20+%20FN384YL.pdf" TargetMode="External"/><Relationship Id="rId118" Type="http://schemas.openxmlformats.org/officeDocument/2006/relationships/hyperlink" Target="file:///\\cofiles\..\..\Documents%20and%20Settings\cochimica\Dati%20applicazioni\Microsoft\Excel\RIFIUTI\Autorizzazioni%20trasporto_smaltimento%20rifiuti\TRANSECO\VE01120%20del%2004.10.21.pdf" TargetMode="External"/><Relationship Id="rId134" Type="http://schemas.openxmlformats.org/officeDocument/2006/relationships/hyperlink" Target="RIFIUTI\Autorizzazioni%20trasporto_smaltimento%20rifiuti\AGSM%20AIM%20AMBIENTE%20SRL\PROVV%20ISCR%201%204%205.pdf" TargetMode="External"/><Relationship Id="rId139" Type="http://schemas.openxmlformats.org/officeDocument/2006/relationships/oleObject" Target="../embeddings/oleObject4.bin"/><Relationship Id="rId8" Type="http://schemas.openxmlformats.org/officeDocument/2006/relationships/hyperlink" Target="file:///\\cofiles\..\..\Documents%20and%20Settings\cochimica\Dati%20applicazioni\Microsoft\Excel\RIFIUTI\Autorizzazioni%20trasporto_smaltimento%20rifiuti\ECOVENETA\30_23_Iscrizione_albo_gestori_4_e_5.pdf" TargetMode="External"/><Relationship Id="rId51" Type="http://schemas.openxmlformats.org/officeDocument/2006/relationships/hyperlink" Target="file:///\\cofiles\..\..\Documents%20and%20Settings\cochimica\Dati%20applicazioni\Microsoft\Excel\RIFIUTI\Autorizzazioni%20trasporto_smaltimento%20rifiuti\AMBIENTE%20ENERGIA\AMBIENTE%20ENERGIA%20SRL%20-%20DECRETO%20N.%2093%20DEL%2003.12.13%20-%20ELENCO%20CER.pdf" TargetMode="External"/><Relationship Id="rId72" Type="http://schemas.openxmlformats.org/officeDocument/2006/relationships/hyperlink" Target="file:///\\cofiles\..\..\Documents%20and%20Settings\cochimica\Dati%20applicazioni\Microsoft\Excel\RIFIUTI\Autorizzazioni%20trasporto_smaltimento%20rifiuti\TRANSECO\proroga%20det-2912-17.pdf" TargetMode="External"/><Relationship Id="rId80" Type="http://schemas.openxmlformats.org/officeDocument/2006/relationships/hyperlink" Target="file:///\\cofiles\..\..\Documents%20and%20Settings\cochimica\Dati%20applicazioni\Microsoft\Excel\RIFIUTI\Autorizzazioni%20trasporto_smaltimento%20rifiuti\CAVAZZOLA%20E%20VICENTINI%20SRL\Cavazzola%20&amp;%20Vicentini%20aut.%20VE%2000924%20del%2025_09_2017.pdf" TargetMode="External"/><Relationship Id="rId85" Type="http://schemas.openxmlformats.org/officeDocument/2006/relationships/hyperlink" Target="file:///\\cofiles\..\..\Documents%20and%20Settings\cochimica\Dati%20applicazioni\Microsoft\Excel\RIFIUTI\Autorizzazioni%20trasporto_smaltimento%20rifiuti\ROTTAMI%20FERROSI%20ROMELLINI%20FERRUCCIO\CIRCOLARE%20RINNOVO%20AUTORIZZAZIONE%20STOCCAGGIO.pdf" TargetMode="External"/><Relationship Id="rId93" Type="http://schemas.openxmlformats.org/officeDocument/2006/relationships/hyperlink" Target="file:///\\cofiles\..\..\Documents%20and%20Settings\cochimica\Dati%20applicazioni\Microsoft\Excel\RIFIUTI\Autorizzazioni%20trasporto_smaltimento%20rifiuti\AUTOTRASPORTI%20FRATELLI%20SCOLLO%20SRLS\PA12308_Provv_2017_7399.pdf" TargetMode="External"/><Relationship Id="rId98" Type="http://schemas.openxmlformats.org/officeDocument/2006/relationships/hyperlink" Target="file:///\\cofiles\..\..\Documents%20and%20Settings\cochimica\Dati%20applicazioni\Microsoft\Excel\RIFIUTI\Autorizzazioni%20trasporto_smaltimento%20rifiuti\AUTOTRASPORTI%20FRATELLI%20SCOLLO%20SRLS\PA12308_Provv_2018_19279.pdf" TargetMode="External"/><Relationship Id="rId121" Type="http://schemas.openxmlformats.org/officeDocument/2006/relationships/hyperlink" Target="file:///\\cofiles\..\..\Documents%20and%20Settings\cochimica\Dati%20applicazioni\Microsoft\Excel\RIFIUTI\Autorizzazioni%20trasporto_smaltimento%20rifiuti\DEPURACQUE%20SERVIZI%20SRL\Rinnovo%20scadenza%20autorizzazione%20AIA%20135%20Sc.%2031.12.2021.pdf" TargetMode="External"/><Relationship Id="rId142" Type="http://schemas.openxmlformats.org/officeDocument/2006/relationships/oleObject" Target="../embeddings/oleObject6.bin"/><Relationship Id="rId3" Type="http://schemas.openxmlformats.org/officeDocument/2006/relationships/hyperlink" Target="file:///\\cofiles\..\..\Documents%20and%20Settings\cochimica\Laboratorio\Ambientale\Autorizzazioni%20trasporto_smaltimento%20rifiuti\SODEA\Impianto%20BADIA%20POLESINE\proroga%20AIA%20Badia%20Polesine%20Decreto%20n.99%20del%2029_12_2009.pdf" TargetMode="External"/><Relationship Id="rId12" Type="http://schemas.openxmlformats.org/officeDocument/2006/relationships/hyperlink" Target="file:///\\cofiles\..\..\Documents%20and%20Settings\cochimica\Dati%20applicazioni\Microsoft\Excel\Autorizzazioni%20trasporto_smaltimento%20rifiuti\SEV\Integrazione%20mezzi%20prot%2025552%20-%20DF520PW-DG817BZ-DN409AD-DS130SW-AC46138-AE2150-AE99915.pdf" TargetMode="External"/><Relationship Id="rId17" Type="http://schemas.openxmlformats.org/officeDocument/2006/relationships/hyperlink" Target="file:///\\cofiles\..\..\Documents%20and%20Settings\cochimica\Dati%20applicazioni\Microsoft\Excel\RIFIUTI\Autorizzazioni%20trasporto_smaltimento%20rifiuti\BONINSEGNA\ns.%20autoriz.%20VE523%20cat.%202-C.pdf" TargetMode="External"/><Relationship Id="rId25" Type="http://schemas.openxmlformats.org/officeDocument/2006/relationships/hyperlink" Target="file:///\\cofiles\..\..\Documents%20and%20Settings\cochimica\Dati%20applicazioni\Microsoft\Excel\RIFIUTI\Autorizzazioni%20trasporto_smaltimento%20rifiuti\BOTTARI\ALBO-SMALTITORI-2012.pdf" TargetMode="External"/><Relationship Id="rId33" Type="http://schemas.openxmlformats.org/officeDocument/2006/relationships/hyperlink" Target="file:///\\cofiles\..\..\Documents%20and%20Settings\cochimica\Dati%20applicazioni\Microsoft\Excel\RIFIUTI\Autorizzazioni%20trasporto_smaltimento%20rifiuti\DA_MA%20EXPRESS%20AUTOTRAPORTI%20MANGANO%20DAVIDE\AUT.%20TRASPORTO%20VE19614%20DEL%2011-07-12.pdf" TargetMode="External"/><Relationship Id="rId38" Type="http://schemas.openxmlformats.org/officeDocument/2006/relationships/hyperlink" Target="file:///\\cofiles\..\..\Documents%20and%20Settings\cochimica\Dati%20applicazioni\Microsoft\Excel\RIFIUTI\Autorizzazioni%20trasporto_smaltimento%20rifiuti\GRANIFIX\GRANIFIX%20SRL%20-%20A.I.A.%20n.%2069%20del%2014.09.2012.pdf" TargetMode="External"/><Relationship Id="rId46" Type="http://schemas.openxmlformats.org/officeDocument/2006/relationships/hyperlink" Target="file:///\\cofiles\..\..\Documents%20and%20Settings\cochimica\Dati%20applicazioni\Microsoft\Excel\RIFIUTI\Autorizzazioni%20trasporto_smaltimento%20rifiuti\ROTTAMI%20FERROSI%20ROMELLINI%20FERRUCCIO\ROMELLINI%202325%20del%2017_05_2013.pdf" TargetMode="External"/><Relationship Id="rId59" Type="http://schemas.openxmlformats.org/officeDocument/2006/relationships/hyperlink" Target="file:///\\cofiles\..\..\Documents%20and%20Settings\cochimica\Dati%20applicazioni\Microsoft\Excel\RIFIUTI\Autorizzazioni%20trasporto_smaltimento%20rifiuti\GIUNONE%20PALLETT\GIUNONE%20PALLETS%20SRL_aut%20trasporto%20VE%2019156.pdf" TargetMode="External"/><Relationship Id="rId67" Type="http://schemas.openxmlformats.org/officeDocument/2006/relationships/hyperlink" Target="file:///\\cofiles\..\..\Documents%20and%20Settings\cochimica\Dati%20applicazioni\Microsoft\Excel\RIFIUTI\Autorizzazioni%20trasporto_smaltimento%20rifiuti\EURO-CART%20SRL\CV361FX%20-%20CV363FX.pdf" TargetMode="External"/><Relationship Id="rId103" Type="http://schemas.openxmlformats.org/officeDocument/2006/relationships/hyperlink" Target="file:///\\cofiles\..\..\Documents%20and%20Settings\cochimica\Dati%20applicazioni\Microsoft\Excel\RIFIUTI\Autorizzazioni%20trasporto_smaltimento%20rifiuti\EURO%20VENETA\comunicazioine%20scadenza_.pdf" TargetMode="External"/><Relationship Id="rId108" Type="http://schemas.openxmlformats.org/officeDocument/2006/relationships/hyperlink" Target="file:///\\cofiles\..\..\Documents%20and%20Settings\cochimica\Dati%20applicazioni\Microsoft\Excel\RIFIUTI\Autorizzazioni%20trasporto_smaltimento%20rifiuti\AUTOTRASPORTI%20COSTA%20SRL\AUT.ALBO%20AUT.COSTA%20VE216363%20DEL%2007.06.2019.pdf" TargetMode="External"/><Relationship Id="rId116" Type="http://schemas.openxmlformats.org/officeDocument/2006/relationships/hyperlink" Target="file:///\\cofiles\..\..\Documents%20and%20Settings\cochimica\Dati%20applicazioni\Microsoft\Excel\RIFIUTI\Autorizzazioni%20trasporto_smaltimento%20rifiuti\EURO-CART%20SRL\VE00288_PR_2020_27915%20euro-cart%20srl.pdf" TargetMode="External"/><Relationship Id="rId124" Type="http://schemas.openxmlformats.org/officeDocument/2006/relationships/hyperlink" Target="RIFIUTI/Autorizzazioni%20trasporto_smaltimento%20rifiuti/BOTTARI/VE01036_TRASPORTO2022.pdf" TargetMode="External"/><Relationship Id="rId129" Type="http://schemas.openxmlformats.org/officeDocument/2006/relationships/hyperlink" Target="RIFIUTI/Autorizzazioni%20trasporto_smaltimento%20rifiuti/DEPURACQUE%20SERVIZI%20SRL/informativa%20Clienti%20AIA%20135_2022.pdf" TargetMode="External"/><Relationship Id="rId137" Type="http://schemas.openxmlformats.org/officeDocument/2006/relationships/drawing" Target="../drawings/drawing4.xml"/><Relationship Id="rId20" Type="http://schemas.openxmlformats.org/officeDocument/2006/relationships/hyperlink" Target="file:///\\cofiles\..\..\Documents%20and%20Settings\cochimica\Dati%20applicazioni\Microsoft\Excel\Autorizzazioni%20trasporto_smaltimento%20rifiuti\EVO-WAY\ECO%20WAY%20%20VE001450%20OS.pdf" TargetMode="External"/><Relationship Id="rId41" Type="http://schemas.openxmlformats.org/officeDocument/2006/relationships/hyperlink" Target="file:///\\cofiles\..\..\Documents%20and%20Settings\cochimica\Dati%20applicazioni\Microsoft\Excel\RIFIUTI\Autorizzazioni%20trasporto_smaltimento%20rifiuti\EXECO\EXECO%20SRL%20-%20AUT%20%20N.97%20DEL%2030.12.11.pdf" TargetMode="External"/><Relationship Id="rId54" Type="http://schemas.openxmlformats.org/officeDocument/2006/relationships/hyperlink" Target="file:///\\cofiles\..\..\Documents%20and%20Settings\cochimica\Dati%20applicazioni\Microsoft\Excel\RIFIUTI\Autorizzazioni%20trasporto_smaltimento%20rifiuti\LAMACART\VE00088%20DEL%2029-10-14.pdf" TargetMode="External"/><Relationship Id="rId62" Type="http://schemas.openxmlformats.org/officeDocument/2006/relationships/hyperlink" Target="file:///\\cofiles\..\..\Documents%20and%20Settings\cochimica\Dati%20applicazioni\Microsoft\Excel\RIFIUTI\Autorizzazioni%20trasporto_smaltimento%20rifiuti\LAMACART\determina%20n%20%202656%20del%2003%2007%2014%20.pdf" TargetMode="External"/><Relationship Id="rId70" Type="http://schemas.openxmlformats.org/officeDocument/2006/relationships/hyperlink" Target="file:///\\cofiles\..\..\Documents%20and%20Settings\cochimica\Dati%20applicazioni\Microsoft\Excel\RIFIUTI\Autorizzazioni%20trasporto_smaltimento%20rifiuti\AUTOTRASPORTI%20COSTA%20SRL\VE21636%20DEL%2012-06-2014%20SCAD%2012-06-2019.PDF" TargetMode="External"/><Relationship Id="rId75" Type="http://schemas.openxmlformats.org/officeDocument/2006/relationships/hyperlink" Target="file:///\\cofiles\..\..\Documents%20and%20Settings\cochimica\Dati%20applicazioni\Microsoft\Excel\RIFIUTI\Autorizzazioni%20trasporto_smaltimento%20rifiuti\ACQUE%20VENETE\ACQUE%20VENETE%20Badia%206%20del%2029.03.2013.pdf" TargetMode="External"/><Relationship Id="rId83" Type="http://schemas.openxmlformats.org/officeDocument/2006/relationships/hyperlink" Target="file:///\\cofiles\..\..\Documents%20and%20Settings\cochimica\Dati%20applicazioni\Microsoft\Excel\RIFIUTI\Autorizzazioni%20trasporto_smaltimento%20rifiuti\BOTTARI\VE01036_TRASPORTO2017.pdf" TargetMode="External"/><Relationship Id="rId88" Type="http://schemas.openxmlformats.org/officeDocument/2006/relationships/hyperlink" Target="file:///\\cofiles\..\..\Documents%20and%20Settings\cochimica\Dati%20applicazioni\Microsoft\Excel\RIFIUTI\Autorizzazioni%20trasporto_smaltimento%20rifiuti\AUTOTRASPORTI%20FRATELLI%20SCOLLO%20SRLS\PA12308_Provv_2016_24083.pdf" TargetMode="External"/><Relationship Id="rId91" Type="http://schemas.openxmlformats.org/officeDocument/2006/relationships/hyperlink" Target="file:///\\cofiles\..\..\Documents%20and%20Settings\cochimica\Dati%20applicazioni\Microsoft\Excel\RIFIUTI\Autorizzazioni%20trasporto_smaltimento%20rifiuti\AUTOTRASPORTI%20FRATELLI%20SCOLLO%20SRLS\PA12308_Provv_2017_6072.pdf" TargetMode="External"/><Relationship Id="rId96" Type="http://schemas.openxmlformats.org/officeDocument/2006/relationships/hyperlink" Target="file:///\\cofiles\..\..\Documents%20and%20Settings\cochimica\Dati%20applicazioni\Microsoft\Excel\RIFIUTI\Autorizzazioni%20trasporto_smaltimento%20rifiuti\AUTOTRASPORTI%20FRATELLI%20SCOLLO%20SRLS\PA12308_Provv_2018_1878.pdf" TargetMode="External"/><Relationship Id="rId111" Type="http://schemas.openxmlformats.org/officeDocument/2006/relationships/hyperlink" Target="file:///\\cofiles\..\..\Documents%20and%20Settings\cochimica\Dati%20applicazioni\Microsoft\Excel\RIFIUTI\Autorizzazioni%20trasporto_smaltimento%20rifiuti\TRANSECO\DECRETO%20N.%2070%20DEL%2024.01.20.PDF" TargetMode="External"/><Relationship Id="rId132" Type="http://schemas.openxmlformats.org/officeDocument/2006/relationships/hyperlink" Target="RIFIUTI/Autorizzazioni%20trasporto_smaltimento%20rifiuti/EURO-CART%20SRL/0003_DD_2023_1386odt_231003_130244.pdf" TargetMode="External"/><Relationship Id="rId140" Type="http://schemas.openxmlformats.org/officeDocument/2006/relationships/image" Target="../media/image2.emf"/><Relationship Id="rId1" Type="http://schemas.openxmlformats.org/officeDocument/2006/relationships/hyperlink" Target="file:///\\cofiles\..\..\Documents%20and%20Settings\cochimica\Dati%20applicazioni\Microsoft\Excel\RIFIUTI\Autorizzazioni%20trasporto_smaltimento%20rifiuti\DINECO\ISCRIZIONE%20CATEGORIA%205%20CLASSE%20E%20-%20NR.%20VE00826%20DEL%2014.01.09.pdf" TargetMode="External"/><Relationship Id="rId6" Type="http://schemas.openxmlformats.org/officeDocument/2006/relationships/hyperlink" Target="file:///\\cofiles\..\..\Documents%20and%20Settings\cochimica\Dati%20applicazioni\Microsoft\Excel\RIFIUTI\Autorizzazioni%20trasporto_smaltimento%20rifiuti\ECO-ENERGY%20SPA\all%20A%20decreto%2038%20del%2030_06_09%20(codici%20da%20pag%2012%20a%20pag%2022).pdf" TargetMode="External"/><Relationship Id="rId15" Type="http://schemas.openxmlformats.org/officeDocument/2006/relationships/hyperlink" Target="file:///\\cofiles\..\..\Documents%20and%20Settings\cochimica\Dati%20applicazioni\Microsoft\Excel\Autorizzazioni%20trasporto_smaltimento%20rifiuti\SEV\Integrazione%20mezzi%20EA766MR%20e%20AF15705%20variazione%20AD49100.pdf" TargetMode="External"/><Relationship Id="rId23" Type="http://schemas.openxmlformats.org/officeDocument/2006/relationships/hyperlink" Target="file:///\\cofiles\..\..\Documents%20and%20Settings\cochimica\Dati%20applicazioni\Microsoft\Excel\RIFIUTI\Autorizzazioni%20trasporto_smaltimento%20rifiuti\INTEGRA%20SRL\INTEGRA%20SRL%20-%20DECRETO%2013%20DEL%2026.02.10.pdf" TargetMode="External"/><Relationship Id="rId28" Type="http://schemas.openxmlformats.org/officeDocument/2006/relationships/hyperlink" Target="file:///\\cofiles\..\..\Documents%20and%20Settings\cochimica\Dati%20applicazioni\Microsoft\Excel\RIFIUTI\Autorizzazioni%20trasporto_smaltimento%20rifiuti\SODEA\Decreto%206%20del%2029.03.2013.pdf" TargetMode="External"/><Relationship Id="rId36" Type="http://schemas.openxmlformats.org/officeDocument/2006/relationships/hyperlink" Target="file:///\\cofiles\..\..\Documents%20and%20Settings\cochimica\Dati%20applicazioni\Microsoft\Excel\Autorizzazioni%20trasporto_smaltimento%20rifiuti\TRANSECO\VIA%20RONCHESANA%203896%20DEL%2018-07-07.pdf" TargetMode="External"/><Relationship Id="rId49" Type="http://schemas.openxmlformats.org/officeDocument/2006/relationships/hyperlink" Target="file:///\\cofiles\..\..\Documents%20and%20Settings\cochimica\Dati%20applicazioni\Microsoft\Excel\RIFIUTI\Autorizzazioni%20trasporto_smaltimento%20rifiuti\BONINSEGNA\AUT.%203360-13%20DEL%2022-07-2013.pdf" TargetMode="External"/><Relationship Id="rId57" Type="http://schemas.openxmlformats.org/officeDocument/2006/relationships/hyperlink" Target="file:///\\cofiles\..\..\Documents%20and%20Settings\cochimica\Dati%20applicazioni\Microsoft\Excel\RIFIUTI\Autorizzazioni%20trasporto_smaltimento%20rifiuti\VENETA%20RECUPERI\71%20veneta%20recuperi_20150529163000.pdf" TargetMode="External"/><Relationship Id="rId106" Type="http://schemas.openxmlformats.org/officeDocument/2006/relationships/hyperlink" Target="file:///\\cofiles\..\..\Documents%20and%20Settings\cochimica\Dati%20applicazioni\Microsoft\Excel\RIFIUTI\Autorizzazioni%20trasporto_smaltimento%20rifiuti\STENA%20TECHNOWORLD%20SRL\AIA%202488_15%20del%2006_07_2015.pdf" TargetMode="External"/><Relationship Id="rId114" Type="http://schemas.openxmlformats.org/officeDocument/2006/relationships/hyperlink" Target="file:///\\cofiles\..\..\Documents%20and%20Settings\cochimica\Dati%20applicazioni\Microsoft\Excel\RIFIUTI\Autorizzazioni%20trasporto_smaltimento%20rifiuti\AUTOTRASPORTI%20COSTA%20SRL\FS133JW%20%20FS134JW%20%20XA111KJ%20%20XA112KJ.pdf" TargetMode="External"/><Relationship Id="rId119" Type="http://schemas.openxmlformats.org/officeDocument/2006/relationships/hyperlink" Target="file:///\\cofiles\..\..\Documents%20and%20Settings\cochimica\Dati%20applicazioni\Microsoft\Excel\RIFIUTI\Autorizzazioni%20trasporto_smaltimento%20rifiuti\TRANSECO\DET.1844%20del%2018.06.21.pdf" TargetMode="External"/><Relationship Id="rId127" Type="http://schemas.openxmlformats.org/officeDocument/2006/relationships/hyperlink" Target="RIFIUTI/Autorizzazioni%20trasporto_smaltimento%20rifiuti/BOTTARI/77-19%20Autorizzazione%20Regione%20Veneto%20stoccaggio%20e%20trattamento.pdf" TargetMode="External"/><Relationship Id="rId10" Type="http://schemas.openxmlformats.org/officeDocument/2006/relationships/hyperlink" Target="file:///\\cofiles\..\..\Documents%20and%20Settings\cochimica\Laboratorio\Ambientale\Autorizzazioni%20trasporto_smaltimento%20rifiuti\SEV\GUGLIELMI%20LUCA%20VE0075%20DEL%2021-06-05.pdf" TargetMode="External"/><Relationship Id="rId31" Type="http://schemas.openxmlformats.org/officeDocument/2006/relationships/hyperlink" Target="file:///\\cofiles\..\..\Documents%20and%20Settings\cochimica\Dati%20applicazioni\Microsoft\Excel\Autorizzazioni%20trasporto_smaltimento%20rifiuti\TRANSECO\INTEGRAZIONE%203896.pdf" TargetMode="External"/><Relationship Id="rId44" Type="http://schemas.openxmlformats.org/officeDocument/2006/relationships/hyperlink" Target="file:///\\cofiles\..\..\Documents%20and%20Settings\cochimica\Dati%20applicazioni\Microsoft\Excel\RIFIUTI\Autorizzazioni%20trasporto_smaltimento%20rifiuti\TRANSECO\AUT.%20VE01120%20DEL%2018-12-12%20-%20CAT.4-5.pdf" TargetMode="External"/><Relationship Id="rId52" Type="http://schemas.openxmlformats.org/officeDocument/2006/relationships/hyperlink" Target="file:///\\cofiles\..\..\Documents%20and%20Settings\cochimica\Dati%20applicazioni\Microsoft\Excel\RIFIUTI\Autorizzazioni%20trasporto_smaltimento%20rifiuti\AMBIENTE%20ENERGIA\AMBIENTE%20ENERGIA%20SRL%20-%20DECRETO%20N.%2093%20DEL%2003.12.2013.pdf" TargetMode="External"/><Relationship Id="rId60" Type="http://schemas.openxmlformats.org/officeDocument/2006/relationships/hyperlink" Target="file:///\\cofiles\..\..\Documents%20and%20Settings\cochimica\Dati%20applicazioni\Microsoft\Excel\RIFIUTI\Autorizzazioni%20trasporto_smaltimento%20rifiuti\GIUNONE%20PALLETT\GIUNONE%20PALLETS%20S.R.L.%20-%20AUTORIZZAZIONE%20IMPIANTO%20provv.%20n.%203678_10%20_%20rinnovo.pdf" TargetMode="External"/><Relationship Id="rId65" Type="http://schemas.openxmlformats.org/officeDocument/2006/relationships/hyperlink" Target="file:///\\cofiles\..\..\Documents%20and%20Settings\cochimica\Dati%20applicazioni\Microsoft\Excel\RIFIUTI\Autorizzazioni%20trasporto_smaltimento%20rifiuti\DINECO\DIN.ECO%20SRL%20-%20ISCRIZIONE%20ALBO%20NAZIONALE%20GESTORI%20AMBIENTALI%20VE00826%20DEL%2017.10.16%20-%20CAT.4%20CLASSE%20C.pdf" TargetMode="External"/><Relationship Id="rId73" Type="http://schemas.openxmlformats.org/officeDocument/2006/relationships/hyperlink" Target="file:///\\cofiles\..\..\Documents%20and%20Settings\cochimica\Dati%20applicazioni\Microsoft\Excel\RIFIUTI\Autorizzazioni%20trasporto_smaltimento%20rifiuti\TRANSECO\RINNOVO%20det-3984-17%20-%2016-10-2017%20-%2016-07-2022.pdf" TargetMode="External"/><Relationship Id="rId78" Type="http://schemas.openxmlformats.org/officeDocument/2006/relationships/hyperlink" Target="file:///\\cofiles\..\..\Documents%20and%20Settings\cochimica\Dati%20applicazioni\Microsoft\Excel\RIFIUTI\Autorizzazioni%20trasporto_smaltimento%20rifiuti\SCALIGERA%20SERVIZI\VE00638_Provv_2016_28159%20cat%204E.pdf" TargetMode="External"/><Relationship Id="rId81" Type="http://schemas.openxmlformats.org/officeDocument/2006/relationships/hyperlink" Target="file:///\\cofiles\..\..\Documents%20and%20Settings\cochimica\Dati%20applicazioni\Microsoft\Excel\RIFIUTI\Autorizzazioni%20trasporto_smaltimento%20rifiuti\EURO-CART%20SRL\VE00288_Provv_2017_13285%20FH850NF%20XA204GG.pdf" TargetMode="External"/><Relationship Id="rId86" Type="http://schemas.openxmlformats.org/officeDocument/2006/relationships/hyperlink" Target="file:///\\cofiles\..\..\Documents%20and%20Settings\cochimica\Dati%20applicazioni\Microsoft\Excel\RIFIUTI\Autorizzazioni%20trasporto_smaltimento%20rifiuti\AUTOTRASPORTI%20COSTA%20SRL\VE21636%20prot%2026847_2016%20del%2011_11_2016.pdf" TargetMode="External"/><Relationship Id="rId94" Type="http://schemas.openxmlformats.org/officeDocument/2006/relationships/hyperlink" Target="file:///\\cofiles\..\..\Documents%20and%20Settings\cochimica\Dati%20applicazioni\Microsoft\Excel\RIFIUTI\Autorizzazioni%20trasporto_smaltimento%20rifiuti\AUTOTRASPORTI%20FRATELLI%20SCOLLO%20SRLS\PA12308_Provv_2017_17743.pdf" TargetMode="External"/><Relationship Id="rId99" Type="http://schemas.openxmlformats.org/officeDocument/2006/relationships/hyperlink" Target="file:///\\cofiles\..\..\Documents%20and%20Settings\cochimica\Dati%20applicazioni\Microsoft\Excel\RIFIUTI\Autorizzazioni%20trasporto_smaltimento%20rifiuti\ECOR'IT%20SERVIZI%20SRL\Aut%20Cat8%20Ecorit%20Servizi%20del%2025.02.2016.pdf" TargetMode="External"/><Relationship Id="rId101" Type="http://schemas.openxmlformats.org/officeDocument/2006/relationships/hyperlink" Target="file:///\\cofiles\..\..\Documents%20and%20Settings\cochimica\Dati%20applicazioni\Microsoft\Excel\RIFIUTI\Autorizzazioni%20trasporto_smaltimento%20rifiuti\EURO%20VENETA\VENETA%20RECUPERI%20AMBIENTE%20SRL%20-%20D.G.R.%20n.%20476%20del%2019.04.2016.pdf" TargetMode="External"/><Relationship Id="rId122" Type="http://schemas.openxmlformats.org/officeDocument/2006/relationships/hyperlink" Target="file:///\\cofiles\..\..\Documents%20and%20Settings\cochimica\Dati%20applicazioni\Microsoft\Excel\RIFIUTI\Autorizzazioni%20trasporto_smaltimento%20rifiuti\GALLO%20DANIELE\VE17940_PROVV.%20CAT.%204C_2021_41231.pdf" TargetMode="External"/><Relationship Id="rId130" Type="http://schemas.openxmlformats.org/officeDocument/2006/relationships/hyperlink" Target="RIFIUTI/Autorizzazioni%20trasporto_smaltimento%20rifiuti/CAVAZZOLA%20E%20VICENTINI%20SRL/VE00924%20CAT.%201-4-5%20DAL%2026.09.2022%20AL%2026.09.2027.pdf" TargetMode="External"/><Relationship Id="rId135" Type="http://schemas.openxmlformats.org/officeDocument/2006/relationships/hyperlink" Target="RIFIUTI\Autorizzazioni%20trasporto_smaltimento%20rifiuti\HAMBURGER%20RECYCLING%20ITALIA%20SRL\VE30158%20GW864LX-GW865LX.pdf" TargetMode="External"/><Relationship Id="rId143" Type="http://schemas.openxmlformats.org/officeDocument/2006/relationships/comments" Target="../comments3.xml"/><Relationship Id="rId4" Type="http://schemas.openxmlformats.org/officeDocument/2006/relationships/hyperlink" Target="file:///\\cofiles\..\..\Documents%20and%20Settings\cochimica\Dati%20applicazioni\Microsoft\Excel\RIFIUTI\Autorizzazioni%20trasporto_smaltimento%20rifiuti\ECO-ENERGY%20SPA\decreto%2038%20del%2030_06_09.pdf" TargetMode="External"/><Relationship Id="rId9" Type="http://schemas.openxmlformats.org/officeDocument/2006/relationships/hyperlink" Target="file:///\\cofiles\..\..\Documents%20and%20Settings\cochimica\Dati%20applicazioni\Microsoft\Excel\Autorizzazioni%20trasporto_smaltimento%20rifiuti\SEV\VE113%20DEL%2014%20LUGLIO%202010.pdf" TargetMode="External"/><Relationship Id="rId13" Type="http://schemas.openxmlformats.org/officeDocument/2006/relationships/hyperlink" Target="file:///\\cofiles\..\..\Documents%20and%20Settings\cochimica\Dati%20applicazioni\Microsoft\Excel\Autorizzazioni%20trasporto_smaltimento%20rifiuti\SEV\Integrazione%20mezzo%20Autocarro%20EA494MR.pdf" TargetMode="External"/><Relationship Id="rId18" Type="http://schemas.openxmlformats.org/officeDocument/2006/relationships/hyperlink" Target="file:///\\cofiles\..\..\Documents%20and%20Settings\cochimica\Dati%20applicazioni\Microsoft\Excel\RIFIUTI\Autorizzazioni%20trasporto_smaltimento%20rifiuti\BONINSEGNA\Boninsegna%20aut%20%20n%20%2062%2011%20del%2013%2001%2011%20.pdf" TargetMode="External"/><Relationship Id="rId39" Type="http://schemas.openxmlformats.org/officeDocument/2006/relationships/hyperlink" Target="file:///\\cofiles\..\..\Documents%20and%20Settings\cochimica\Dati%20applicazioni\Microsoft\Excel\RIFIUTI\Autorizzazioni%20trasporto_smaltimento%20rifiuti\GRANIFIX\GRANIFIX%20SRL%20-%20A.I.A.%20n.%2059%20del%2030.09.2010.pdf" TargetMode="External"/><Relationship Id="rId109" Type="http://schemas.openxmlformats.org/officeDocument/2006/relationships/hyperlink" Target="file:///\\cofiles\..\..\Documents%20and%20Settings\cochimica\Dati%20applicazioni\Microsoft\Excel\RIFIUTI\Autorizzazioni%20trasporto_smaltimento%20rifiuti\RI.%20e%20CO.%20Srl\CAT.%204%20-%2017-04-19%20AL%2017-04-2024.pdf" TargetMode="External"/><Relationship Id="rId34" Type="http://schemas.openxmlformats.org/officeDocument/2006/relationships/hyperlink" Target="file:///\\cofiles\..\..\Documents%20and%20Settings\cochimica\Dati%20applicazioni\Microsoft\Excel\RIFIUTI\Autorizzazioni%20trasporto_smaltimento%20rifiuti\DA_MA%20EXPRESS%20AUTOTRAPORTI%20MANGANO%20DAVIDE\DA%20MA_ricevuta_atto%20notorio.pdf" TargetMode="External"/><Relationship Id="rId50" Type="http://schemas.openxmlformats.org/officeDocument/2006/relationships/hyperlink" Target="file:///\\cofiles\..\..\Documents%20and%20Settings\cochimica\Dati%20applicazioni\Microsoft\Excel\RIFIUTI\Autorizzazioni%20trasporto_smaltimento%20rifiuti\ECOLOGICA%20TREDI%20SRL\ECOL.%20TREDI%20SRL%20-%20AIA%20N.%209%20DEL%2008.02.2013.pdf" TargetMode="External"/><Relationship Id="rId55" Type="http://schemas.openxmlformats.org/officeDocument/2006/relationships/hyperlink" Target="file:///\\cofiles\..\..\Documents%20and%20Settings\cochimica\Dati%20applicazioni\Microsoft\Excel\RIFIUTI\Autorizzazioni%20trasporto_smaltimento%20rifiuti\CAVAZZOLA%20E%20VICENTINI%20SRL\AUT.%20VE00924%20DEL%2025-09-12.pdf" TargetMode="External"/><Relationship Id="rId76" Type="http://schemas.openxmlformats.org/officeDocument/2006/relationships/hyperlink" Target="file:///\\cofiles\..\..\Documents%20and%20Settings\cochimica\Dati%20applicazioni\Microsoft\Excel\RIFIUTI\Autorizzazioni%20trasporto_smaltimento%20rifiuti\SCALIGERA%20SERVIZI\VE00638_Provv_2016_19245%20-CAT%208F.pdf" TargetMode="External"/><Relationship Id="rId97" Type="http://schemas.openxmlformats.org/officeDocument/2006/relationships/hyperlink" Target="file:///\\cofiles\..\..\Documents%20and%20Settings\cochimica\Dati%20applicazioni\Microsoft\Excel\RIFIUTI\Autorizzazioni%20trasporto_smaltimento%20rifiuti\AUTOTRASPORTI%20FRATELLI%20SCOLLO%20SRLS\PA12308_Provv_2018_14825.pdf" TargetMode="External"/><Relationship Id="rId104" Type="http://schemas.openxmlformats.org/officeDocument/2006/relationships/hyperlink" Target="file:///\\cofiles\..\..\Documents%20and%20Settings\cochimica\Dati%20applicazioni\Microsoft\Excel\RIFIUTI\Autorizzazioni%20trasporto_smaltimento%20rifiuti\ROTTAMI%20FERROSI%20ROMELLINI%20FERRUCCIO\AUTORIZZAZIONE%20STOCCAGGIO%20n%203302_19%20del%2018_10_2019.pdf" TargetMode="External"/><Relationship Id="rId120" Type="http://schemas.openxmlformats.org/officeDocument/2006/relationships/hyperlink" Target="file:///\\cofiles\..\..\Documents%20and%20Settings\cochimica\Dati%20applicazioni\Microsoft\Excel\RIFIUTI\Autorizzazioni%20trasporto_smaltimento%20rifiuti\DEPURACQUE%20SERVIZI%20SRL\AIA%20135%20DEL%2030-12-09.pdf" TargetMode="External"/><Relationship Id="rId125" Type="http://schemas.openxmlformats.org/officeDocument/2006/relationships/hyperlink" Target="RIFIUTI/Autorizzazioni%20trasporto_smaltimento%20rifiuti/ROTTAMI%20FERROSI%20ROMELLINI%20FERRUCCIO/RINNOVO%20AUTORIZZAZIONE%20TRASPORTO%20VE01141%20DEL%20%2008.07.22.pdf" TargetMode="External"/><Relationship Id="rId141" Type="http://schemas.openxmlformats.org/officeDocument/2006/relationships/oleObject" Target="../embeddings/oleObject5.bin"/><Relationship Id="rId7" Type="http://schemas.openxmlformats.org/officeDocument/2006/relationships/hyperlink" Target="file:///\\cofiles\..\..\Documents%20and%20Settings\cochimica\Dati%20applicazioni\Microsoft\Excel\RIFIUTI\Autorizzazioni%20trasporto_smaltimento%20rifiuti\ECOVENETA\ECOVENETA%20SPA%20-%20DECRETO%2069%20DEL%2030.09.09%20-%20CODICI%20C.E.R..pdf" TargetMode="External"/><Relationship Id="rId71" Type="http://schemas.openxmlformats.org/officeDocument/2006/relationships/hyperlink" Target="file:///\\cofiles\..\..\Documents%20and%20Settings\cochimica\Dati%20applicazioni\Microsoft\Excel\RIFIUTI\Autorizzazioni%20trasporto_smaltimento%20rifiuti\AUTOTRASPORTI%20COSTA%20SRL\Variazione%20ragione%20sociale.pdf" TargetMode="External"/><Relationship Id="rId92" Type="http://schemas.openxmlformats.org/officeDocument/2006/relationships/hyperlink" Target="file:///\\cofiles\..\..\Documents%20and%20Settings\cochimica\Dati%20applicazioni\Microsoft\Excel\RIFIUTI\Autorizzazioni%20trasporto_smaltimento%20rifiuti\AUTOTRASPORTI%20FRATELLI%20SCOLLO%20SRLS\PA12308_Provv_2017_6277.pdf" TargetMode="External"/><Relationship Id="rId2" Type="http://schemas.openxmlformats.org/officeDocument/2006/relationships/hyperlink" Target="file:///\\cofiles\..\..\Documents%20and%20Settings\cochimica\Dati%20applicazioni\Microsoft\Excel\RIFIUTI\Autorizzazioni%20trasporto_smaltimento%20rifiuti\BOTTARI\BOTTARI_AIA%205.pdf" TargetMode="External"/><Relationship Id="rId29" Type="http://schemas.openxmlformats.org/officeDocument/2006/relationships/hyperlink" Target="file:///\\cofiles\..\..\Documents%20and%20Settings\cochimica\Dati%20applicazioni\Microsoft\Excel\RIFIUTI\Autorizzazioni%20trasporto_smaltimento%20rifiuti\TRANSECO\TRANSECO%20SRL%20-%20VIA%20RONCHESANA%20-%20N.3077%20DEL%2013.07.12.pdf" TargetMode="External"/><Relationship Id="rId24" Type="http://schemas.openxmlformats.org/officeDocument/2006/relationships/hyperlink" Target="file:///\\cofiles\..\..\Documents%20and%20Settings\cochimica\Dati%20applicazioni\Microsoft\Excel\RIFIUTI\Autorizzazioni%20trasporto_smaltimento%20rifiuti\VENETA%20RECUPERI\VENETA%20RECUPERI%20SRL%20-%20AUT.43%20DEL%2018.10.2007.pdf" TargetMode="External"/><Relationship Id="rId40" Type="http://schemas.openxmlformats.org/officeDocument/2006/relationships/hyperlink" Target="file:///\\cofiles\..\..\Documents%20and%20Settings\cochimica\Dati%20applicazioni\Microsoft\Excel\RIFIUTI\Autorizzazioni%20trasporto_smaltimento%20rifiuti\GRANIFIX\GRANIFIX%20SRL%20-%20A.I.A.%20n.%203%20del%2002.02.2011.pdf" TargetMode="External"/><Relationship Id="rId45" Type="http://schemas.openxmlformats.org/officeDocument/2006/relationships/hyperlink" Target="file:///\\cofiles\..\..\Documents%20and%20Settings\cochimica\Dati%20applicazioni\Microsoft\Excel\RIFIUTI\Autorizzazioni%20trasporto_smaltimento%20rifiuti\AMBIENTE%20ENERGIA\AMBIENTE%20ENERGIA%20-%20AIA%20%20N.%204140%20DEL%2029.12.09.pdf" TargetMode="External"/><Relationship Id="rId66" Type="http://schemas.openxmlformats.org/officeDocument/2006/relationships/hyperlink" Target="file:///\\cofiles\..\..\Documents%20and%20Settings\cochimica\Dati%20applicazioni\Microsoft\Excel\RIFIUTI\Autorizzazioni%20trasporto_smaltimento%20rifiuti\EURO-CART%20SRL\trasp.%20cat%204B%20288%20prot%2020627-2015.pdf" TargetMode="External"/><Relationship Id="rId87" Type="http://schemas.openxmlformats.org/officeDocument/2006/relationships/hyperlink" Target="file:///\\cofiles\..\..\Documents%20and%20Settings\cochimica\Dati%20applicazioni\Microsoft\Excel\RIFIUTI\Autorizzazioni%20trasporto_smaltimento%20rifiuti\AUTOTRASPORTI%20COSTA%20SRL\VE21636%20prot%2024735_2018%20del%2006_10_2018.pdf" TargetMode="External"/><Relationship Id="rId110" Type="http://schemas.openxmlformats.org/officeDocument/2006/relationships/hyperlink" Target="file:///\\cofiles\..\..\Documents%20and%20Settings\cochimica\Dati%20applicazioni\Microsoft\Excel\RIFIUTI\Autorizzazioni%20trasporto_smaltimento%20rifiuti\ECOLOGICA%20TREDI%20SRL\ECOLOGICA%20TREDI%20SRL%20-%20Decreto%20n.%2065%20del%2017-07-17.pdf" TargetMode="External"/><Relationship Id="rId115" Type="http://schemas.openxmlformats.org/officeDocument/2006/relationships/hyperlink" Target="file:///\\cofiles\..\..\Documents%20and%20Settings\cochimica\Dati%20applicazioni\Microsoft\Excel\RIFIUTI\Autorizzazioni%20trasporto_smaltimento%20rifiuti\EURO-CART%20SRL\VE00288_AN_2019_28518%20FW945SA.PDF" TargetMode="External"/><Relationship Id="rId131" Type="http://schemas.openxmlformats.org/officeDocument/2006/relationships/hyperlink" Target="RIFIUTI/Autorizzazioni%20trasporto_smaltimento%20rifiuti/EURO-CART%20SRL/ricevuta%20trasporto%20VE030158.pdf" TargetMode="External"/><Relationship Id="rId136" Type="http://schemas.openxmlformats.org/officeDocument/2006/relationships/printerSettings" Target="../printerSettings/printerSettings9.bin"/><Relationship Id="rId61" Type="http://schemas.openxmlformats.org/officeDocument/2006/relationships/hyperlink" Target="file:///\\cofiles\..\..\Documents%20and%20Settings\cochimica\Dati%20applicazioni\Microsoft\Excel\RIFIUTI\Autorizzazioni%20trasporto_smaltimento%20rifiuti\LAMACART\AUA273%20VIA%20FRANCIA.pdf" TargetMode="External"/><Relationship Id="rId82" Type="http://schemas.openxmlformats.org/officeDocument/2006/relationships/hyperlink" Target="file:///\\cofiles\..\..\Documents%20and%20Settings\cochimica\Dati%20applicazioni\Microsoft\Excel\RIFIUTI\Autorizzazioni%20trasporto_smaltimento%20rifiuti\DINECO\INTEGRAZIONE%20N.%20VE00826%20del%2020.12.17%20PER%20INSERIMENTO%20%20MEZZO%20XA796GP%20-%20CAT.%201F%20-%204C%20-%205D.pdf" TargetMode="External"/><Relationship Id="rId19" Type="http://schemas.openxmlformats.org/officeDocument/2006/relationships/hyperlink" Target="file:///\\cofiles\..\..\Documents%20and%20Settings\cochimica\Dati%20applicazioni\Microsoft\Excel\RIFIUTI\Autorizzazioni%20trasporto_smaltimento%20rifiuti\VENETA%20RECUPERI\VENETA%20RECUPERI%20SRL%20-%20AIA%20N.56%20DEL%2020-09-2010.pdf" TargetMode="External"/><Relationship Id="rId14" Type="http://schemas.openxmlformats.org/officeDocument/2006/relationships/hyperlink" Target="file:///\\cofiles\..\..\Documents%20and%20Settings\cochimica\Dati%20applicazioni\Microsoft\Excel\Autorizzazioni%20trasporto_smaltimento%20rifiuti\SEV\Integrazione%20mezzi%20prot%2025557%20-%20DF900PW-DV071PW-AE99816.pdf" TargetMode="External"/><Relationship Id="rId30" Type="http://schemas.openxmlformats.org/officeDocument/2006/relationships/hyperlink" Target="file:///\\cofiles\..\..\Documents%20and%20Settings\cochimica\Dati%20applicazioni\Microsoft\Excel\RIFIUTI\Autorizzazioni%20trasporto_smaltimento%20rifiuti\DINECO\ISCRIZIONE%20CATEGORIA%204%20CLASSE%20C%20-%20NR.%20VE00826%20DEL%2029.02.12.pdf" TargetMode="External"/><Relationship Id="rId35" Type="http://schemas.openxmlformats.org/officeDocument/2006/relationships/hyperlink" Target="file:///\\cofiles\..\..\Documents%20and%20Settings\cochimica\Dati%20applicazioni\Microsoft\Excel\RIFIUTI\Autorizzazioni%20trasporto_smaltimento%20rifiuti\DINECO\INTEGRAZ.%20PER%20VARIAZ.%20MEZZI%20NR.VE00826%20DEL%20%2028.03.2011-%20DX145DD.pdf" TargetMode="External"/><Relationship Id="rId56" Type="http://schemas.openxmlformats.org/officeDocument/2006/relationships/hyperlink" Target="file:///\\cofiles\..\..\Documents%20and%20Settings\cochimica\Dati%20applicazioni\Microsoft\Excel\RIFIUTI\Autorizzazioni%20trasporto_smaltimento%20rifiuti\AMIA%20VERONA%20SPA%20GRUPPO%20AGSM\TRASPORTO%20CAT%201%204%205%2021.06.10%20SCAD%2021.06.15.pdf" TargetMode="External"/><Relationship Id="rId77" Type="http://schemas.openxmlformats.org/officeDocument/2006/relationships/hyperlink" Target="file:///\\cofiles\..\..\Documents%20and%20Settings\cochimica\Dati%20applicazioni\Microsoft\Excel\RIFIUTI\Autorizzazioni%20trasporto_smaltimento%20rifiuti\SCALIGERA%20SERVIZI\VE00638_Provv_2016_19246%20-%20CAT%204F%205F.pdf" TargetMode="External"/><Relationship Id="rId100" Type="http://schemas.openxmlformats.org/officeDocument/2006/relationships/hyperlink" Target="file:///\\cofiles\..\..\Documents%20and%20Settings\cochimica\Dati%20applicazioni\Microsoft\Excel\RIFIUTI\Autorizzazioni%20trasporto_smaltimento%20rifiuti\DINECO\_DIN.ECO%20SRL%20-%20ISCRIZIONE%20ALBO%20NAZIONALE%20GESTORI%20AMBIENTALI%20VE00826%20del%2027.06.18%20-%205D.pdf" TargetMode="External"/><Relationship Id="rId105" Type="http://schemas.openxmlformats.org/officeDocument/2006/relationships/hyperlink" Target="file:///\\cofiles\..\..\Documents%20and%20Settings\cochimica\Dati%20applicazioni\Microsoft\Excel\RIFIUTI\Autorizzazioni%20trasporto_smaltimento%20rifiuti\STENA%20RECYCLING%20SRL\Determina-n.-2488-15-del-06-07-2015.pdf" TargetMode="External"/><Relationship Id="rId126" Type="http://schemas.openxmlformats.org/officeDocument/2006/relationships/hyperlink" Target="RIFIUTI/Autorizzazioni%20trasporto_smaltimento%20rifiuti/ROTTAMI%20FERROSI%20ROMELLINI%20FERRUCCIO/Determina%20N%201360%2010-05-2023.pdf-Marcato.pdf"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RIFIUTI\TARIFFE%20RIFIUTI%20-%20COMUNICAZIONI%20SCELTA%20GESTORE\COMUNICAZIONI%202024\Comunicazione%20del%2002_02_2024%20per%20scelta%20gestore%20e%20servizio%20raccolta%20rifiuti.docx" TargetMode="External"/><Relationship Id="rId3" Type="http://schemas.openxmlformats.org/officeDocument/2006/relationships/hyperlink" Target="file:///\\cofiles\..\..\Documents%20and%20Settings\cochimica\Dati%20applicazioni\Microsoft\Excel\RIFIUTI\ALLEGATI%20PARTE%20IV%20DLGS%20152-06\allegato-L-quater.pdf" TargetMode="External"/><Relationship Id="rId7" Type="http://schemas.openxmlformats.org/officeDocument/2006/relationships/hyperlink" Target="RIFIUTI/TARIFFE%20RIFIUTI%20-%20COMUNICAZIONI%20SCELTA%20GESTORE/COMUNICAZIONI%202023/Comunicazione%20del%2021_02_2023%20per%20scelta%20gestore%20e%20servizio%20raccolta%20rifiuti.pdf" TargetMode="External"/><Relationship Id="rId2" Type="http://schemas.openxmlformats.org/officeDocument/2006/relationships/hyperlink" Target="file:///\\cofiles\..\..\Documents%20and%20Settings\cochimica\Dati%20applicazioni\Microsoft\Excel\RIFIUTI\TARIFFE%20RIFIUTI%20-%20COMUNICAZIONI%20SCELTA%20GESTORE\COMUNICAZIONI%202021\_%20In_%20I_%20TARIFFA%20RIFIUTI%20-%20ENTRO%20IL%2031%20MAGGIO%202021%20OBBLIGO%20DI%20C.pdf" TargetMode="External"/><Relationship Id="rId1" Type="http://schemas.openxmlformats.org/officeDocument/2006/relationships/hyperlink" Target="file:///\\cofiles\..\..\Documents%20and%20Settings\cochimica\Dati%20applicazioni\Microsoft\Excel\RIFIUTI\TARIFFE%20RIFIUTI%20-%20COMUNICAZIONI%20SCELTA%20GESTORE\COMUNICAZIONI%202021\Bozza-FACSIMILE-comunicazione-rev5.docx" TargetMode="External"/><Relationship Id="rId6" Type="http://schemas.openxmlformats.org/officeDocument/2006/relationships/hyperlink" Target="RIFIUTI/TARIFFE%20RIFIUTI%20-%20COMUNICAZIONI%20SCELTA%20GESTORE/COMUNICAZIONI%202021/Comunicazione%20del%2019_05_2021%20per%20scelta%20gestore%20e%20servizio%20raccolta%20rifiuti.pdf" TargetMode="External"/><Relationship Id="rId5" Type="http://schemas.openxmlformats.org/officeDocument/2006/relationships/hyperlink" Target="RIFIUTI/TARIFFE%20RIFIUTI%20-%20COMUNICAZIONI%20SCELTA%20GESTORE/COMUNICAZIONI%202022/Comunicazione%20del%2028_05_2022%20per%20scelta%20gestore%20e%20servizio%20raccolta%20rifiuti.pdf" TargetMode="External"/><Relationship Id="rId4" Type="http://schemas.openxmlformats.org/officeDocument/2006/relationships/hyperlink" Target="file:///\\cofiles\..\..\Documents%20and%20Settings\cochimica\Dati%20applicazioni\Microsoft\Excel\RIFIUTI\ALLEGATI%20PARTE%20IV%20DLGS%20152-06\allegato_l-quinquies.pdf"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file:///\\cofiles\..\..\Documents%20and%20Settings\cochimica\Dati%20applicazioni\Microsoft\Excel\RIFIUTI\Iscrizioni%20manutentori%20ALBO%20GESTORI%20AMBIENTALI%20ex%20art.%20212%20comma%208\TPS%20EVOLUTION\TPS%20evolution%20iscrizione%20Albo%20gestori%20ambientali.pdf" TargetMode="External"/><Relationship Id="rId3" Type="http://schemas.openxmlformats.org/officeDocument/2006/relationships/hyperlink" Target="file:///\\cofiles\..\..\Documents%20and%20Settings\cochimica\Dati%20applicazioni\Microsoft\Excel\RIFIUTI\Iscrizioni%20manutentori%20ALBO%20GESTORI%20AMBIENTALI%20ex%20art.%20212%20comma%208\SMI%20SICUREZZA%20ED%20AUTOMAZIONE\dichiarazione%20SMI%20per%20non%20iscrizione%20Albo%20gestori%20ambientali.pdf" TargetMode="External"/><Relationship Id="rId7" Type="http://schemas.openxmlformats.org/officeDocument/2006/relationships/hyperlink" Target="file:///\\cofiles\..\..\Documents%20and%20Settings\cochimica\Dati%20applicazioni\Microsoft\Excel\RIFIUTI\Iscrizioni%20manutentori%20ALBO%20GESTORI%20AMBIENTALI%20ex%20art.%20212%20comma%208\NUOVA%20TERMOTECNICA%20TURAZZA\TURAZZA%20Dichiarazione%20iscrizione%20Albo%20gestori%20ambientali.pdf" TargetMode="External"/><Relationship Id="rId2" Type="http://schemas.openxmlformats.org/officeDocument/2006/relationships/hyperlink" Target="file:///\\cofiles\..\..\Documents%20and%20Settings\cochimica\Dati%20applicazioni\Microsoft\Excel\RIFIUTI\Iscrizioni%20manutentori%20ALBO%20GESTORI%20AMBIENTALI%20ex%20art.%20212%20comma%208\OFFICINA%20DEL%20COMPRESSORE\MX-2310U_20140429_150023.pdf" TargetMode="External"/><Relationship Id="rId1" Type="http://schemas.openxmlformats.org/officeDocument/2006/relationships/hyperlink" Target="file://\\cofiles\Documents%20and%20Settings\cochimica\Dati%20applicazioni\Microsoft\Excel\RIFIUTI\Iscrizioni%20manutentori%20ALBO%20GESTORI%20AMBIENTALI%20ex%20art.%20212%20comma%208\BELLINAZZO%20COSTRUZIONI%20SRL\iscrizione%20Albo%20gestori%20ambientali%20ex%20art%20212%20BELLINAZZO%20COSTRUZIONI%20SRL%20.pdf" TargetMode="External"/><Relationship Id="rId6" Type="http://schemas.openxmlformats.org/officeDocument/2006/relationships/hyperlink" Target="file:///\\cofiles\..\..\Documents%20and%20Settings\cochimica\Dati%20applicazioni\Microsoft\Excel\RIFIUTI\Iscrizioni%20manutentori%20ALBO%20GESTORI%20AMBIENTALI%20ex%20art.%20212%20comma%208\BOSCARO%20PASQUALINO\BOSCARO%20PASQUALINO%20iscrizione%20albo%20gestori%20ambientali.pdf" TargetMode="External"/><Relationship Id="rId5" Type="http://schemas.openxmlformats.org/officeDocument/2006/relationships/hyperlink" Target="file:///\\cofiles\..\..\Documents%20and%20Settings\cochimica\Dati%20applicazioni\Microsoft\Excel\RIFIUTI\Iscrizioni%20manutentori%20ALBO%20GESTORI%20AMBIENTALI%20ex%20art.%20212%20comma%208\TRIVENETA%20DISINFESTAZIONI\TRIVENETA%20iscrizione%20Albo%20gestori%20ambientali.pdf" TargetMode="External"/><Relationship Id="rId4" Type="http://schemas.openxmlformats.org/officeDocument/2006/relationships/hyperlink" Target="file:///\\cofiles\..\..\Documents%20and%20Settings\cochimica\Dati%20applicazioni\Microsoft\Excel\RIFIUTI\Iscrizioni%20manutentori%20ALBO%20GESTORI%20AMBIENTALI%20ex%20art.%20212%20comma%208\TG%20CAR\TG%20CAR%20dichiarazione%20non%20iscrizione%20Albo%20gestori%20ambientali.pdf" TargetMode="External"/><Relationship Id="rId9"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hyperlink" Target="file:///\\cofiles\..\..\Documents%20and%20Settings\cochimica\Dati%20applicazioni\Microsoft\Excel\ASPETTI%20AMBIENTALI%20E%20VALUTAZIONE%20SIGNIFICATIVITA'\ASPETTI%20AMBIENTALI%20INDIRETTI\COMUNICAZIONE%20DEL%2009_06_2014\risposta%20questionario%20NALETTO%20M%20&amp;%20F.pdf" TargetMode="External"/><Relationship Id="rId13" Type="http://schemas.openxmlformats.org/officeDocument/2006/relationships/hyperlink" Target="file:///\\cofiles\..\..\Documents%20and%20Settings\cochimica\Dati%20applicazioni\Microsoft\Excel\ASPETTI%20AMBIENTALI%20E%20VALUTAZIONE%20SIGNIFICATIVITA'\ASPETTI%20AMBIENTALI%20INDIRETTI\COMUNICAZIONE%20DEL%2009_06_2014\s.s.v._20140616082719.pdf" TargetMode="External"/><Relationship Id="rId18" Type="http://schemas.openxmlformats.org/officeDocument/2006/relationships/hyperlink" Target="file:///\\cofiles\..\..\Documents%20and%20Settings\cochimica\Dati%20applicazioni\Microsoft\Excel\ASPETTI%20AMBIENTALI%20E%20VALUTAZIONE%20SIGNIFICATIVITA'\ASPETTI%20AMBIENTALI%20INDIRETTI\COMUNICAZIONE%20DEL%2009_06_2014\BOSCARO%20QUESTIONARIO.pdf" TargetMode="External"/><Relationship Id="rId3" Type="http://schemas.openxmlformats.org/officeDocument/2006/relationships/hyperlink" Target="file:///\\cofiles\..\..\Documents%20and%20Settings\cochimica\Dati%20applicazioni\Microsoft\Excel\ASPETTI%20AMBIENTALI%20E%20VALUTAZIONE%20SIGNIFICATIVITA'\ASPETTI%20AMBIENTALI%20INDIRETTI\COMUNICAZIONE%20DEL%2009_06_2014\cartotecnica%20postumia_20140616093104.pdf" TargetMode="External"/><Relationship Id="rId21" Type="http://schemas.openxmlformats.org/officeDocument/2006/relationships/hyperlink" Target="file:///\\cofiles\..\..\Documents%20and%20Settings\cochimica\Dati%20applicazioni\Microsoft\Excel\ASPETTI%20AMBIENTALI%20E%20VALUTAZIONE%20SIGNIFICATIVITA'\ASPETTI%20AMBIENTALI%20INDIRETTI\COMUNICAZIONE%20DEL%2009_06_2014\SD-Color%202214061808560.pdf" TargetMode="External"/><Relationship Id="rId7" Type="http://schemas.openxmlformats.org/officeDocument/2006/relationships/hyperlink" Target="file:///\\cofiles\..\..\Documents%20and%20Settings\cochimica\Dati%20applicazioni\Microsoft\Excel\ASPETTI%20AMBIENTALI%20E%20VALUTAZIONE%20SIGNIFICATIVITA'\ASPETTI%20AMBIENTALI%20INDIRETTI\COMUNICAZIONE%20DEL%2009_06_2014\NALETTO%20F%20&amp;%20M.pdf" TargetMode="External"/><Relationship Id="rId12" Type="http://schemas.openxmlformats.org/officeDocument/2006/relationships/hyperlink" Target="file:///\\cofiles\..\..\Documents%20and%20Settings\cochimica\Dati%20applicazioni\Microsoft\Excel\ASPETTI%20AMBIENTALI%20E%20VALUTAZIONE%20SIGNIFICATIVITA'\ASPETTI%20AMBIENTALI%20INDIRETTI\COMUNICAZIONE%20DEL%2009_06_2014\Obblighi%20di%20natura%20ambientale.pdf" TargetMode="External"/><Relationship Id="rId17" Type="http://schemas.openxmlformats.org/officeDocument/2006/relationships/hyperlink" Target="file:///\\cofiles\..\..\Documents%20and%20Settings\cochimica\Dati%20applicazioni\Microsoft\Excel\ASPETTI%20AMBIENTALI%20E%20VALUTAZIONE%20SIGNIFICATIVITA'\ASPETTI%20AMBIENTALI%20INDIRETTI\COMUNICAZIONE%20DEL%2009_06_2014\da.ta%20vision_20140616082437.pdf" TargetMode="External"/><Relationship Id="rId2" Type="http://schemas.openxmlformats.org/officeDocument/2006/relationships/hyperlink" Target="file:///\\cofiles\..\..\Documents%20and%20Settings\cochimica\Dati%20applicazioni\Microsoft\Excel\ASPETTI%20AMBIENTALI%20E%20VALUTAZIONE%20SIGNIFICATIVITA'\ASPETTI%20AMBIENTALI%20INDIRETTI\COMUNICAZIONE%20DEL%2009_06_2014\ansped_20140616083247.pdf" TargetMode="External"/><Relationship Id="rId16" Type="http://schemas.openxmlformats.org/officeDocument/2006/relationships/hyperlink" Target="file:///\\cofiles\..\..\Documents%20and%20Settings\cochimica\Dati%20applicazioni\Microsoft\Excel\ASPETTI%20AMBIENTALI%20E%20VALUTAZIONE%20SIGNIFICATIVITA'\aspetti%20ambientali%20indiretti%20rev%2001%20del%2026_05_14.xls" TargetMode="External"/><Relationship Id="rId20" Type="http://schemas.openxmlformats.org/officeDocument/2006/relationships/hyperlink" Target="file:///\\cofiles\..\..\Documents%20and%20Settings\cochimica\Dati%20applicazioni\Microsoft\Excel\ASPETTI%20AMBIENTALI%20E%20VALUTAZIONE%20SIGNIFICATIVITA'\ASPETTI%20AMBIENTALI%20INDIRETTI\COMUNICAZIONE%20DEL%2009_06_2014\tps%20evolution_20140616083747.pdf" TargetMode="External"/><Relationship Id="rId1" Type="http://schemas.openxmlformats.org/officeDocument/2006/relationships/hyperlink" Target="file:///\\cofiles\..\..\Documents%20and%20Settings\cochimica\Dati%20applicazioni\Microsoft\Excel\ASPETTI%20AMBIENTALI%20E%20VALUTAZIONE%20SIGNIFICATIVITA'\ASPETTI%20AMBIENTALI%20INDIRETTI\COMUNICAZIONE%20DEL%2009_06_2014\immobiltrans_20140616082632.pdf" TargetMode="External"/><Relationship Id="rId6" Type="http://schemas.openxmlformats.org/officeDocument/2006/relationships/hyperlink" Target="file:///\\cofiles\..\..\Documents%20and%20Settings\cochimica\Dati%20applicazioni\Microsoft\Excel\ASPETTI%20AMBIENTALI%20E%20VALUTAZIONE%20SIGNIFICATIVITA'\ASPETTI%20AMBIENTALI%20INDIRETTI\COMUNICAZIONE%20DEL%2009_06_2014\triveneta_20140616094320.pdf" TargetMode="External"/><Relationship Id="rId11" Type="http://schemas.openxmlformats.org/officeDocument/2006/relationships/hyperlink" Target="file:///\\cofiles\..\..\Documents%20and%20Settings\cochimica\Dati%20applicazioni\Microsoft\Excel\ASPETTI%20AMBIENTALI%20E%20VALUTAZIONE%20SIGNIFICATIVITA'\ASPETTI%20AMBIENTALI%20INDIRETTI\COMUNICAZIONE%20DEL%2009_06_2014\esperia_20140616082801.pdf" TargetMode="External"/><Relationship Id="rId24" Type="http://schemas.openxmlformats.org/officeDocument/2006/relationships/hyperlink" Target="file:///\\cofiles\..\..\Documents%20and%20Settings\cochimica\Dati%20applicazioni\Microsoft\Excel\RIFIUTI\Iscrizioni%20manutentori%20ALBO%20GESTORI%20AMBIENTALI%20ex%20art.%20212%20comma%208\DA_TA_VISION\Rifiuti%20propri.pdf" TargetMode="External"/><Relationship Id="rId5" Type="http://schemas.openxmlformats.org/officeDocument/2006/relationships/hyperlink" Target="file:///\\cofiles\..\..\Documents%20and%20Settings\cochimica\Dati%20applicazioni\Microsoft\Excel\ASPETTI%20AMBIENTALI%20E%20VALUTAZIONE%20SIGNIFICATIVITA'\ASPETTI%20AMBIENTALI%20INDIRETTI\COMUNICAZIONE%20DEL%2009_06_2014\ANSPEED%20risposta%20questionario%20del%2009_06_2014.pdf" TargetMode="External"/><Relationship Id="rId15" Type="http://schemas.openxmlformats.org/officeDocument/2006/relationships/hyperlink" Target="file:///\\cofiles\..\..\Documents%20and%20Settings\cochimica\Dati%20applicazioni\Microsoft\Excel\ASPETTI%20AMBIENTALI%20E%20VALUTAZIONE%20SIGNIFICATIVITA'\ASPETTI%20AMBIENTALI%20INDIRETTI\COMUNICAZIONE%20DEL%2009_06_2014\bellinazzo%20costruzioni_20140616084922.pdf" TargetMode="External"/><Relationship Id="rId23" Type="http://schemas.openxmlformats.org/officeDocument/2006/relationships/hyperlink" Target="file:///\\cofiles\..\..\Documents%20and%20Settings\cochimica\Dati%20applicazioni\Microsoft\Excel\ASPETTI%20AMBIENTALI%20E%20VALUTAZIONE%20SIGNIFICATIVITA'\ASPETTI%20AMBIENTALI%20INDIRETTI\COMUNICAZIONE%20DEL%2009_06_2014\Questionario%20Bellinazzo.pdf" TargetMode="External"/><Relationship Id="rId10" Type="http://schemas.openxmlformats.org/officeDocument/2006/relationships/hyperlink" Target="file:///\\cofiles\..\..\Documents%20and%20Settings\cochimica\Dati%20applicazioni\Microsoft\Excel\ASPETTI%20AMBIENTALI%20E%20VALUTAZIONE%20SIGNIFICATIVITA'\ASPETTI%20AMBIENTALI%20INDIRETTI\COMUNICAZIONE%20DEL%2009_06_2014\Turazza%20risposta%20Questionario.pdf" TargetMode="External"/><Relationship Id="rId19" Type="http://schemas.openxmlformats.org/officeDocument/2006/relationships/hyperlink" Target="file:///\\cofiles\..\..\Documents%20and%20Settings\cochimica\Dati%20applicazioni\Microsoft\Excel\ASPETTI%20AMBIENTALI%20E%20VALUTAZIONE%20SIGNIFICATIVITA'\ASPETTI%20AMBIENTALI%20INDIRETTI\COMUNICAZIONE%20DEL%2009_06_2014\boscaro%20pasqualino_20140616082347.pdf" TargetMode="External"/><Relationship Id="rId4" Type="http://schemas.openxmlformats.org/officeDocument/2006/relationships/hyperlink" Target="file:///\\cofiles\..\..\Documents%20and%20Settings\cochimica\Dati%20applicazioni\Microsoft\Excel\ASPETTI%20AMBIENTALI%20E%20VALUTAZIONE%20SIGNIFICATIVITA'\ASPETTI%20AMBIENTALI%20INDIRETTI\COMUNICAZIONE%20DEL%2009_06_2014\tg%20car_20140616092142.pdf" TargetMode="External"/><Relationship Id="rId9" Type="http://schemas.openxmlformats.org/officeDocument/2006/relationships/hyperlink" Target="file:///\\cofiles\..\..\Documents%20and%20Settings\cochimica\Dati%20applicazioni\Microsoft\Excel\ASPETTI%20AMBIENTALI%20E%20VALUTAZIONE%20SIGNIFICATIVITA'\ASPETTI%20AMBIENTALI%20INDIRETTI\COMUNICAZIONE%20DEL%2009_06_2014\NUOVA%20TERMOTECNICA_20140616082053.pdf" TargetMode="External"/><Relationship Id="rId14" Type="http://schemas.openxmlformats.org/officeDocument/2006/relationships/hyperlink" Target="file:///\\cofiles\..\..\Documents%20and%20Settings\cochimica\Dati%20applicazioni\Microsoft\Excel\ASPETTI%20AMBIENTALI%20E%20VALUTAZIONE%20SIGNIFICATIVITA'\ASPETTI%20AMBIENTALI%20INDIRETTI\COMUNICAZIONE%20DEL%2009_06_2014\ferrante%20claudio_20140616082248.pdf" TargetMode="External"/><Relationship Id="rId22" Type="http://schemas.openxmlformats.org/officeDocument/2006/relationships/hyperlink" Target="file:///\\cofiles\..\..\Documents%20and%20Settings\cochimica\Dati%20applicazioni\Microsoft\Excel\ASPETTI%20AMBIENTALI%20E%20VALUTAZIONE%20SIGNIFICATIVITA'\ASPETTI%20AMBIENTALI%20INDIRETTI\COMUNICAZIONE%20DEL%2009_06_2014\questionario%20Ferrante.jpg"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s>
</file>

<file path=xl/worksheets/_rels/sheet30.xml.rels><?xml version="1.0" encoding="UTF-8" standalone="yes"?>
<Relationships xmlns="http://schemas.openxmlformats.org/package/2006/relationships"><Relationship Id="rId8" Type="http://schemas.openxmlformats.org/officeDocument/2006/relationships/hyperlink" Target="file:///\\cofiles\..\..\Documents%20and%20Settings\cochimica\Dati%20applicazioni\Microsoft\Excel\RIFIUTI\RICEZIONE%204%20COPIA%20PER%20PEC\4%20copia%202021\20062-2020_4B5468BD-361B-4F38-B646-FC341B49497B.PDF" TargetMode="External"/><Relationship Id="rId13" Type="http://schemas.openxmlformats.org/officeDocument/2006/relationships/hyperlink" Target="file:///\\cofiles\..\..\Documents%20and%20Settings\cochimica\Dati%20applicazioni\Microsoft\Excel\RIFIUTI\RICEZIONE%204%20COPIA%20PER%20PEC\4%20copia%202021\4390-2021_359E47D2-C7D3-4BD1-B426-5DC1371F3EA5.PDF" TargetMode="External"/><Relationship Id="rId18" Type="http://schemas.openxmlformats.org/officeDocument/2006/relationships/hyperlink" Target="RIFIUTI/RICEZIONE%204%20COPIA%20PER%20PEC/4%20copia%202021/16034_2020.pdf" TargetMode="External"/><Relationship Id="rId3" Type="http://schemas.openxmlformats.org/officeDocument/2006/relationships/hyperlink" Target="file:///\\cofiles\..\..\Documents%20and%20Settings\cochimica\Dati%20applicazioni\Microsoft\Excel\RIFIUTI\RICEZIONE%204%20COPIA%20PER%20PEC\4%20copia%202021\13338-2020_766322D2-09E9-4C21-BF55-662987A50911.PDF" TargetMode="External"/><Relationship Id="rId21" Type="http://schemas.openxmlformats.org/officeDocument/2006/relationships/printerSettings" Target="../printerSettings/printerSettings26.bin"/><Relationship Id="rId7" Type="http://schemas.openxmlformats.org/officeDocument/2006/relationships/hyperlink" Target="file:///\\cofiles\..\..\Documents%20and%20Settings\cochimica\Dati%20applicazioni\Microsoft\Excel\RIFIUTI\RICEZIONE%204%20COPIA%20PER%20PEC\4%20copia%202021\15230-2020_480CEB4D-4EE2-478D-B2E8-E33FE01637C3.PDF" TargetMode="External"/><Relationship Id="rId12" Type="http://schemas.openxmlformats.org/officeDocument/2006/relationships/hyperlink" Target="file:///\\cofiles\..\..\Documents%20and%20Settings\cochimica\Dati%20applicazioni\Microsoft\Excel\RIFIUTI\RICEZIONE%204%20COPIA%20PER%20PEC\4%20copia%202021\3722-2021_0297D406-A8B3-49F9-8D24-1A68FF0A7CC7.PDF" TargetMode="External"/><Relationship Id="rId17" Type="http://schemas.openxmlformats.org/officeDocument/2006/relationships/hyperlink" Target="file:///\\cofiles\..\..\Documents%20and%20Settings\cochimica\Dati%20applicazioni\Microsoft\Excel\RIFIUTI\RICEZIONE%204%20COPIA%20PER%20PEC\4%20copia%202021\23967-2021_C430B358-42F5-4075-98D7-18E36DF3BC5F.PDF" TargetMode="External"/><Relationship Id="rId2" Type="http://schemas.openxmlformats.org/officeDocument/2006/relationships/hyperlink" Target="file:///\\cofiles\..\..\Documents%20and%20Settings\cochimica\Dati%20applicazioni\Microsoft\Excel\RIFIUTI\RICEZIONE%204%20COPIA%20PER%20PEC\4%20copia%202021\24120-2020_F7C127D9-821B-4EC3-A09A-02E710D5E034.PDF" TargetMode="External"/><Relationship Id="rId16" Type="http://schemas.openxmlformats.org/officeDocument/2006/relationships/hyperlink" Target="file:///\\cofiles\..\..\Documents%20and%20Settings\cochimica\Dati%20applicazioni\Microsoft\Excel\RIFIUTI\RICEZIONE%204%20COPIA%20PER%20PEC\4%20copia%202021\6265-2021_6752514F-DFEF-416C-B450-A88EFBE7DD00.PDF" TargetMode="External"/><Relationship Id="rId20" Type="http://schemas.openxmlformats.org/officeDocument/2006/relationships/hyperlink" Target="RIFIUTI/Dichiarazione%20avvenuti%20smaltimenti%20D13,%20D14%20e%20D15/DICHIARAZIONE%20del%2028_07_2021%20per%20CER%20070101.pdf" TargetMode="External"/><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 Id="rId6" Type="http://schemas.openxmlformats.org/officeDocument/2006/relationships/hyperlink" Target="file:///\\cofiles\..\..\Documents%20and%20Settings\cochimica\Dati%20applicazioni\Microsoft\Excel\RIFIUTI\RICEZIONE%204%20COPIA%20PER%20PEC\4%20copia%202021\14578-2020_133459D0-AB2C-463A-BEFF-7B51BAB984E5.PDF" TargetMode="External"/><Relationship Id="rId11" Type="http://schemas.openxmlformats.org/officeDocument/2006/relationships/hyperlink" Target="file:///\\cofiles\..\..\Documents%20and%20Settings\cochimica\Dati%20applicazioni\Microsoft\Excel\RIFIUTI\RICEZIONE%204%20COPIA%20PER%20PEC\4%20copia%202021\2843-2021_51D734BD-952C-4DD6-A342-F32FA87E3794.PDF" TargetMode="External"/><Relationship Id="rId5" Type="http://schemas.openxmlformats.org/officeDocument/2006/relationships/hyperlink" Target="file:///\\cofiles\..\..\Documents%20and%20Settings\cochimica\Dati%20applicazioni\Microsoft\Excel\RIFIUTI\RICEZIONE%204%20COPIA%20PER%20PEC\4%20copia%202021\13996-2020_AC9FEEF4-B3EF-4EED-8A04-C33E551E3342.PDF" TargetMode="External"/><Relationship Id="rId15" Type="http://schemas.openxmlformats.org/officeDocument/2006/relationships/hyperlink" Target="file:///\\cofiles\..\..\Documents%20and%20Settings\cochimica\Dati%20applicazioni\Microsoft\Excel\RIFIUTI\RICEZIONE%204%20COPIA%20PER%20PEC\4%20copia%202021\5494-2021_7611D8B5-F22E-43AF-9D2F-8AF5CAC8F724.pdf" TargetMode="External"/><Relationship Id="rId10" Type="http://schemas.openxmlformats.org/officeDocument/2006/relationships/hyperlink" Target="file:///\\cofiles\..\..\Documents%20and%20Settings\cochimica\Dati%20applicazioni\Microsoft\Excel\RIFIUTI\RICEZIONE%204%20COPIA%20PER%20PEC\4%20copia%202021\19973-2020_4B6FC6E0-0ABD-47C7-9CBD-0FCAEF74D3A5.PDF" TargetMode="External"/><Relationship Id="rId19" Type="http://schemas.openxmlformats.org/officeDocument/2006/relationships/hyperlink" Target="RIFIUTI/Dichiarazione%20avvenuti%20smaltimenti%20D13,%20D14%20e%20D15/DICHIARAZIONE%20del%2028_07_2021%20per%20CER%20070101.pdf" TargetMode="External"/><Relationship Id="rId4" Type="http://schemas.openxmlformats.org/officeDocument/2006/relationships/hyperlink" Target="file:///\\cofiles\..\..\Documents%20and%20Settings\cochimica\Dati%20applicazioni\Microsoft\Excel\RIFIUTI\RICEZIONE%204%20COPIA%20PER%20PEC\4%20copia%202021\4923-2020_308F2AE5-C391-45A6-B7B0-57AFF089DDA1.PDF" TargetMode="External"/><Relationship Id="rId9" Type="http://schemas.openxmlformats.org/officeDocument/2006/relationships/hyperlink" Target="file:///\\cofiles\..\..\Documents%20and%20Settings\cochimica\Dati%20applicazioni\Microsoft\Excel\RIFIUTI\RICEZIONE%204%20COPIA%20PER%20PEC\4%20copia%202021\18543-2020_2AFC62E3-A565-42FA-AAFD-7ADDC56E8C7F.PDF" TargetMode="External"/><Relationship Id="rId14" Type="http://schemas.openxmlformats.org/officeDocument/2006/relationships/hyperlink" Target="file:///\\cofiles\..\..\Documents%20and%20Settings\cochimica\Dati%20applicazioni\Microsoft\Excel\RIFIUTI\RICEZIONE%204%20COPIA%20PER%20PEC\4%20copia%202021\4965-2021_B9EF6EDA-5193-4A00-AF7E-E1487F256C43.PDF" TargetMode="External"/></Relationships>
</file>

<file path=xl/worksheets/_rels/sheet31.xml.rels><?xml version="1.0" encoding="UTF-8" standalone="yes"?>
<Relationships xmlns="http://schemas.openxmlformats.org/package/2006/relationships"><Relationship Id="rId8" Type="http://schemas.openxmlformats.org/officeDocument/2006/relationships/hyperlink" Target="RIFIUTI/Dichiarazione%20avvenuti%20smaltimenti%20D13,%20D14%20e%20D15/note%20del%2022_06_2022%20sulla%20abrogazione%20della%20dichiarazione%20di%20avvenuto%20smaltimento%20.pdf" TargetMode="External"/><Relationship Id="rId13" Type="http://schemas.openxmlformats.org/officeDocument/2006/relationships/hyperlink" Target="RIFIUTI/RICEZIONE%204%20COPIA%20PER%20PEC/4%20copia%202022/19141-2021.pdf" TargetMode="External"/><Relationship Id="rId18" Type="http://schemas.openxmlformats.org/officeDocument/2006/relationships/hyperlink" Target="RIFIUTI/RICEZIONE%204%20COPIA%20PER%20PEC/4%20copia%202022/QJYS000213X-2022.pdf" TargetMode="External"/><Relationship Id="rId3" Type="http://schemas.openxmlformats.org/officeDocument/2006/relationships/hyperlink" Target="RIFIUTI/RICEZIONE%204%20COPIA%20PER%20PEC/4%20copia%202022/24979-2021.PDF" TargetMode="External"/><Relationship Id="rId7" Type="http://schemas.openxmlformats.org/officeDocument/2006/relationships/hyperlink" Target="RIFIUTI/RICEZIONE%204%20COPIA%20PER%20PEC/4%20copia%202022/12088-2021.PDF" TargetMode="External"/><Relationship Id="rId12" Type="http://schemas.openxmlformats.org/officeDocument/2006/relationships/hyperlink" Target="RIFIUTI/RICEZIONE%204%20COPIA%20PER%20PEC/4%20copia%202022/15571-2021.pdf" TargetMode="External"/><Relationship Id="rId17" Type="http://schemas.openxmlformats.org/officeDocument/2006/relationships/hyperlink" Target="RIFIUTI/RICEZIONE%204%20COPIA%20PER%20PEC/4%20copia%202022/2919-2022.pdf" TargetMode="External"/><Relationship Id="rId2" Type="http://schemas.openxmlformats.org/officeDocument/2006/relationships/hyperlink" Target="RIFIUTI/RICEZIONE%204%20COPIA%20PER%20PEC/4%20copia%202022/7881-2021.PDF" TargetMode="External"/><Relationship Id="rId16" Type="http://schemas.openxmlformats.org/officeDocument/2006/relationships/hyperlink" Target="RIFIUTI/RICEZIONE%204%20COPIA%20PER%20PEC/4%20copia%202022/2358-2022.pdf" TargetMode="External"/><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 Id="rId6" Type="http://schemas.openxmlformats.org/officeDocument/2006/relationships/hyperlink" Target="RIFIUTI/RICEZIONE%204%20COPIA%20PER%20PEC/4%20copia%202022/10954-2021.PDF" TargetMode="External"/><Relationship Id="rId11" Type="http://schemas.openxmlformats.org/officeDocument/2006/relationships/hyperlink" Target="RIFIUTI/RICEZIONE%204%20COPIA%20PER%20PEC/4%20copia%202022/16005-2021.pdf" TargetMode="External"/><Relationship Id="rId5" Type="http://schemas.openxmlformats.org/officeDocument/2006/relationships/hyperlink" Target="RIFIUTI/RICEZIONE%204%20COPIA%20PER%20PEC/4%20copia%202022/10073-2021.PDF" TargetMode="External"/><Relationship Id="rId15" Type="http://schemas.openxmlformats.org/officeDocument/2006/relationships/hyperlink" Target="RIFIUTI/RICEZIONE%204%20COPIA%20PER%20PEC/4%20copia%202022/20748-2021.pdf" TargetMode="External"/><Relationship Id="rId10" Type="http://schemas.openxmlformats.org/officeDocument/2006/relationships/hyperlink" Target="RIFIUTI/RICEZIONE%204%20COPIA%20PER%20PEC/4%20copia%202022/14404-2021.pdf" TargetMode="External"/><Relationship Id="rId19" Type="http://schemas.openxmlformats.org/officeDocument/2006/relationships/printerSettings" Target="../printerSettings/printerSettings27.bin"/><Relationship Id="rId4" Type="http://schemas.openxmlformats.org/officeDocument/2006/relationships/hyperlink" Target="RIFIUTI/RICEZIONE%204%20COPIA%20PER%20PEC/4%20copia%202022/10073-2021.PDF" TargetMode="External"/><Relationship Id="rId9" Type="http://schemas.openxmlformats.org/officeDocument/2006/relationships/hyperlink" Target="RIFIUTI/RICEZIONE%204%20COPIA%20PER%20PEC/4%20copia%202022/10954-2021.PDF" TargetMode="External"/><Relationship Id="rId14" Type="http://schemas.openxmlformats.org/officeDocument/2006/relationships/hyperlink" Target="RIFIUTI/RICEZIONE%204%20COPIA%20PER%20PEC/4%20copia%202022/1244-2022.pdf" TargetMode="External"/></Relationships>
</file>

<file path=xl/worksheets/_rels/sheet32.xml.rels><?xml version="1.0" encoding="UTF-8" standalone="yes"?>
<Relationships xmlns="http://schemas.openxmlformats.org/package/2006/relationships"><Relationship Id="rId8" Type="http://schemas.openxmlformats.org/officeDocument/2006/relationships/hyperlink" Target="RIFIUTI/RICEZIONE%204%20COPIA%20PER%20PEC/4%20copia%202023/15071-2022.pdf" TargetMode="External"/><Relationship Id="rId13" Type="http://schemas.openxmlformats.org/officeDocument/2006/relationships/hyperlink" Target="RIFIUTI/RICEZIONE%204%20COPIA%20PER%20PEC/4%20copia%202023/8619-2022.pdf" TargetMode="External"/><Relationship Id="rId18" Type="http://schemas.openxmlformats.org/officeDocument/2006/relationships/hyperlink" Target="RIFIUTI/RICEZIONE%204%20COPIA%20PER%20PEC/4%20copia%202023/lettera%20correzione%20formulario%20SVZC%20000557%20S.pdf" TargetMode="External"/><Relationship Id="rId26" Type="http://schemas.openxmlformats.org/officeDocument/2006/relationships/hyperlink" Target="RIFIUTI/RICEZIONE%204%20COPIA%20PER%20PEC/4%20copia%202023/QJYS%20001339%20G.pdf" TargetMode="External"/><Relationship Id="rId39" Type="http://schemas.openxmlformats.org/officeDocument/2006/relationships/hyperlink" Target="RIFIUTI/RICEZIONE%204%20COPIA%20PER%20PEC/4%20copia%202023/WPFW%20018188%20B.pdf" TargetMode="External"/><Relationship Id="rId3" Type="http://schemas.openxmlformats.org/officeDocument/2006/relationships/hyperlink" Target="RIFIUTI/RICEZIONE%204%20COPIA%20PER%20PEC/4%20copia%202023/BOTTARI%20WPFW%20012163%20Q%20del%2021_12_2021.pdf" TargetMode="External"/><Relationship Id="rId21" Type="http://schemas.openxmlformats.org/officeDocument/2006/relationships/hyperlink" Target="RIFIUTI/RICEZIONE%204%20COPIA%20PER%20PEC/4%20copia%202023/SVZC%20000990%20D.pdf" TargetMode="External"/><Relationship Id="rId34" Type="http://schemas.openxmlformats.org/officeDocument/2006/relationships/hyperlink" Target="RIFIUTI/RICEZIONE%204%20COPIA%20PER%20PEC/4%20copia%202023/7531-2023.pdf" TargetMode="External"/><Relationship Id="rId42" Type="http://schemas.openxmlformats.org/officeDocument/2006/relationships/hyperlink" Target="RIFIUTI/RICEZIONE%204%20COPIA%20PER%20PEC/4%20copia%202023/XFIR%2007978_21.pdf" TargetMode="External"/><Relationship Id="rId7" Type="http://schemas.openxmlformats.org/officeDocument/2006/relationships/hyperlink" Target="RIFIUTI/RICEZIONE%204%20COPIA%20PER%20PEC/4%20copia%202023/14074-2022.pdf" TargetMode="External"/><Relationship Id="rId12" Type="http://schemas.openxmlformats.org/officeDocument/2006/relationships/hyperlink" Target="RIFIUTI/RICEZIONE%204%20COPIA%20PER%20PEC/4%20copia%202023/10771-2022.pdf" TargetMode="External"/><Relationship Id="rId17" Type="http://schemas.openxmlformats.org/officeDocument/2006/relationships/hyperlink" Target="RIFIUTI/RICEZIONE%204%20COPIA%20PER%20PEC/4%20copia%202023/lettera%20correzione%20formulario%20SVZC%20000569%20X.pdf" TargetMode="External"/><Relationship Id="rId25" Type="http://schemas.openxmlformats.org/officeDocument/2006/relationships/hyperlink" Target="RIFIUTI/RICEZIONE%204%20COPIA%20PER%20PEC/4%20copia%202023/YDXZ%20003657%20K.pdf" TargetMode="External"/><Relationship Id="rId33" Type="http://schemas.openxmlformats.org/officeDocument/2006/relationships/hyperlink" Target="RIFIUTI/RICEZIONE%204%20COPIA%20PER%20PEC/4%20copia%202023/QJYS%20000448%20H.pdf" TargetMode="External"/><Relationship Id="rId38" Type="http://schemas.openxmlformats.org/officeDocument/2006/relationships/hyperlink" Target="RIFIUTI/RICEZIONE%204%20COPIA%20PER%20PEC/4%20copia%202023/12421-2023.pdf" TargetMode="External"/><Relationship Id="rId2" Type="http://schemas.openxmlformats.org/officeDocument/2006/relationships/hyperlink" Target="RIFIUTI/Dichiarazione%20avvenuti%20smaltimenti%20D13,%20D14%20e%20D15/note%20del%2022_06_2022%20sulla%20abrogazione%20della%20dichiarazione%20di%20avvenuto%20smaltimento%20.pdf" TargetMode="External"/><Relationship Id="rId16" Type="http://schemas.openxmlformats.org/officeDocument/2006/relationships/hyperlink" Target="RIFIUTI/RICEZIONE%204%20COPIA%20PER%20PEC/4%20copia%202023/SVZC%20000569%20X.pdf" TargetMode="External"/><Relationship Id="rId20" Type="http://schemas.openxmlformats.org/officeDocument/2006/relationships/hyperlink" Target="RIFIUTI/RICEZIONE%204%20COPIA%20PER%20PEC/4%20copia%202023/1300-2023.pdf" TargetMode="External"/><Relationship Id="rId29" Type="http://schemas.openxmlformats.org/officeDocument/2006/relationships/hyperlink" Target="RIFIUTI/RICEZIONE%204%20COPIA%20PER%20PEC/4%20copia%202023/4&#176;%20copie%20formulari%20vari_microraccolta.pdf" TargetMode="External"/><Relationship Id="rId41" Type="http://schemas.openxmlformats.org/officeDocument/2006/relationships/hyperlink" Target="RIFIUTI/RICEZIONE%204%20COPIA%20PER%20PEC/4%20copia%202023/WPFW%20023716%20Z.pdf" TargetMode="External"/><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 Id="rId6" Type="http://schemas.openxmlformats.org/officeDocument/2006/relationships/hyperlink" Target="RIFIUTI/RICEZIONE%204%20COPIA%20PER%20PEC/4%20copia%202023/3765-2022.pdf" TargetMode="External"/><Relationship Id="rId11" Type="http://schemas.openxmlformats.org/officeDocument/2006/relationships/hyperlink" Target="RIFIUTI/RICEZIONE%204%20COPIA%20PER%20PEC/4%20copia%202023/10770-2022.pdf" TargetMode="External"/><Relationship Id="rId24" Type="http://schemas.openxmlformats.org/officeDocument/2006/relationships/hyperlink" Target="RIFIUTI/RICEZIONE%204%20COPIA%20PER%20PEC/4%20copia%202023/QJYS%20001272%20G.pdf" TargetMode="External"/><Relationship Id="rId32" Type="http://schemas.openxmlformats.org/officeDocument/2006/relationships/hyperlink" Target="RIFIUTI/RICEZIONE%204%20COPIA%20PER%20PEC/4%20copia%202023/PRW%20751372_13.pdf" TargetMode="External"/><Relationship Id="rId37" Type="http://schemas.openxmlformats.org/officeDocument/2006/relationships/hyperlink" Target="RIFIUTI/RICEZIONE%204%20COPIA%20PER%20PEC/4%20copia%202023/DUG%20070721%202020.pdf" TargetMode="External"/><Relationship Id="rId40" Type="http://schemas.openxmlformats.org/officeDocument/2006/relationships/hyperlink" Target="RIFIUTI/RICEZIONE%204%20COPIA%20PER%20PEC/4%20copia%202023/WPFW%20022336%20C.pdf" TargetMode="External"/><Relationship Id="rId5" Type="http://schemas.openxmlformats.org/officeDocument/2006/relationships/hyperlink" Target="RIFIUTI/RICEZIONE%204%20COPIA%20PER%20PEC/4%20copia%202023/BOTTARI%20WPFW%20012714%20G%20del%2012_01_2023.pdf" TargetMode="External"/><Relationship Id="rId15" Type="http://schemas.openxmlformats.org/officeDocument/2006/relationships/hyperlink" Target="RIFIUTI/RICEZIONE%204%20COPIA%20PER%20PEC/4%20copia%202023/SVZC%20000552%20P.pdf" TargetMode="External"/><Relationship Id="rId23" Type="http://schemas.openxmlformats.org/officeDocument/2006/relationships/hyperlink" Target="RIFIUTI/RICEZIONE%204%20COPIA%20PER%20PEC/4%20copia%202023/YDXZ%20002551%20Y.pdf" TargetMode="External"/><Relationship Id="rId28" Type="http://schemas.openxmlformats.org/officeDocument/2006/relationships/hyperlink" Target="RIFIUTI/RICEZIONE%204%20COPIA%20PER%20PEC/4%20copia%202023/4&#176;%20copie%20formulari%20vari_microraccolta.pdf" TargetMode="External"/><Relationship Id="rId36" Type="http://schemas.openxmlformats.org/officeDocument/2006/relationships/hyperlink" Target="RIFIUTI/RICEZIONE%204%20COPIA%20PER%20PEC/4%20copia%202023/DUG%20070960%202020.pdf" TargetMode="External"/><Relationship Id="rId10" Type="http://schemas.openxmlformats.org/officeDocument/2006/relationships/hyperlink" Target="RIFIUTI/RICEZIONE%204%20COPIA%20PER%20PEC/4%20copia%202023/15071-2022.pdf" TargetMode="External"/><Relationship Id="rId19" Type="http://schemas.openxmlformats.org/officeDocument/2006/relationships/hyperlink" Target="RIFIUTI/RICEZIONE%204%20COPIA%20PER%20PEC/4%20copia%202023/SVZC%20000557%20S.pdf" TargetMode="External"/><Relationship Id="rId31" Type="http://schemas.openxmlformats.org/officeDocument/2006/relationships/hyperlink" Target="RIFIUTI/RICEZIONE%204%20COPIA%20PER%20PEC/4%20copia%202023/YDXZ%20004744%20J.pdf" TargetMode="External"/><Relationship Id="rId44" Type="http://schemas.openxmlformats.org/officeDocument/2006/relationships/printerSettings" Target="../printerSettings/printerSettings28.bin"/><Relationship Id="rId4" Type="http://schemas.openxmlformats.org/officeDocument/2006/relationships/hyperlink" Target="RIFIUTI/RICEZIONE%204%20COPIA%20PER%20PEC/4%20copia%202023/BOTTARI%20WPFW%20012164%20Y%20del%2021_12_2022%20.pdf" TargetMode="External"/><Relationship Id="rId9" Type="http://schemas.openxmlformats.org/officeDocument/2006/relationships/hyperlink" Target="RIFIUTI/RICEZIONE%204%20COPIA%20PER%20PEC/4%20copia%202023/6774-2022.pdf" TargetMode="External"/><Relationship Id="rId14" Type="http://schemas.openxmlformats.org/officeDocument/2006/relationships/hyperlink" Target="RIFIUTI/RICEZIONE%204%20COPIA%20PER%20PEC/4%20copia%202023/199-2023.pdf" TargetMode="External"/><Relationship Id="rId22" Type="http://schemas.openxmlformats.org/officeDocument/2006/relationships/hyperlink" Target="RIFIUTI/RICEZIONE%204%20COPIA%20PER%20PEC/4%20copia%202023/YDXZ%20000435%20Q.pdf" TargetMode="External"/><Relationship Id="rId27" Type="http://schemas.openxmlformats.org/officeDocument/2006/relationships/hyperlink" Target="RIFIUTI/RICEZIONE%204%20COPIA%20PER%20PEC/4%20copia%202023/4&#176;%20copie%20formulari%20vari_microraccolta.pdf" TargetMode="External"/><Relationship Id="rId30" Type="http://schemas.openxmlformats.org/officeDocument/2006/relationships/hyperlink" Target="RIFIUTI/RICEZIONE%204%20COPIA%20PER%20PEC/4%20copia%202023/BOTTARI%20WPFW%20024497%20Z%20del%2029_12_2023.pdf" TargetMode="External"/><Relationship Id="rId35" Type="http://schemas.openxmlformats.org/officeDocument/2006/relationships/hyperlink" Target="RIFIUTI/RICEZIONE%204%20COPIA%20PER%20PEC/4%20copia%202023/DUG%20070988%202020.pdf" TargetMode="External"/><Relationship Id="rId43" Type="http://schemas.openxmlformats.org/officeDocument/2006/relationships/hyperlink" Target="RIFIUTI/RICEZIONE%204%20COPIA%20PER%20PEC/4%20copia%202023/XFIR%2007892_21.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RIFIUTI/RICEZIONE%204%20COPIA%20PER%20PEC/4%20copia%202024/YDXZ%20013848%20B.PDF" TargetMode="External"/><Relationship Id="rId13" Type="http://schemas.openxmlformats.org/officeDocument/2006/relationships/hyperlink" Target="RIFIUTI/RICEZIONE%204%20COPIA%20PER%20PEC/4%20copia%202024/YDXZ%20016857%20N.PDF" TargetMode="External"/><Relationship Id="rId18" Type="http://schemas.openxmlformats.org/officeDocument/2006/relationships/hyperlink" Target="RIFIUTI/RICEZIONE%204%20COPIA%20PER%20PEC/4%20copia%202024/SVZC%20005529%20Y.pdf" TargetMode="External"/><Relationship Id="rId3" Type="http://schemas.openxmlformats.org/officeDocument/2006/relationships/hyperlink" Target="RIFIUTI/RICEZIONE%204%20COPIA%20PER%20PEC/4%20copia%202024/YDXZ%20011833%20G.pdf" TargetMode="External"/><Relationship Id="rId7" Type="http://schemas.openxmlformats.org/officeDocument/2006/relationships/hyperlink" Target="RIFIUTI/RICEZIONE%204%20COPIA%20PER%20PEC/4%20copia%202024/SVZC%20003772%20Z.pdf" TargetMode="External"/><Relationship Id="rId12" Type="http://schemas.openxmlformats.org/officeDocument/2006/relationships/hyperlink" Target="RIFIUTI/RICEZIONE%204%20COPIA%20PER%20PEC/4%20copia%202024/XFIR%2001242_23.pdf" TargetMode="External"/><Relationship Id="rId17" Type="http://schemas.openxmlformats.org/officeDocument/2006/relationships/hyperlink" Target="RIFIUTI/RICEZIONE%204%20COPIA%20PER%20PEC/4%20copia%202024/SVZC%20005528%20C.pdf" TargetMode="External"/><Relationship Id="rId2" Type="http://schemas.openxmlformats.org/officeDocument/2006/relationships/hyperlink" Target="RIFIUTI/Dichiarazione%20avvenuti%20smaltimenti%20D13,%20D14%20e%20D15/note%20del%2022_06_2022%20sulla%20abrogazione%20della%20dichiarazione%20di%20avvenuto%20smaltimento%20.pdf" TargetMode="External"/><Relationship Id="rId16" Type="http://schemas.openxmlformats.org/officeDocument/2006/relationships/hyperlink" Target="RIFIUTI/RICEZIONE%204%20COPIA%20PER%20PEC/4%20copia%202024/YXVN%20009979%20F.PDF" TargetMode="External"/><Relationship Id="rId20" Type="http://schemas.openxmlformats.org/officeDocument/2006/relationships/printerSettings" Target="../printerSettings/printerSettings29.bin"/><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 Id="rId6" Type="http://schemas.openxmlformats.org/officeDocument/2006/relationships/hyperlink" Target="RIFIUTI/RICEZIONE%204%20COPIA%20PER%20PEC/4%20copia%202024/SVZC%20003771%20R.pdf" TargetMode="External"/><Relationship Id="rId11" Type="http://schemas.openxmlformats.org/officeDocument/2006/relationships/hyperlink" Target="RIFIUTI/RICEZIONE%204%20COPIA%20PER%20PEC/4%20copia%202024/SVZC%20004282%20F.pdf" TargetMode="External"/><Relationship Id="rId5" Type="http://schemas.openxmlformats.org/officeDocument/2006/relationships/hyperlink" Target="RIFIUTI/RICEZIONE%204%20COPIA%20PER%20PEC/4%20copia%202024/YDXZ%20010827%20X.pdf" TargetMode="External"/><Relationship Id="rId15" Type="http://schemas.openxmlformats.org/officeDocument/2006/relationships/hyperlink" Target="RIFIUTI/RICEZIONE%204%20COPIA%20PER%20PEC/4%20copia%202024/YDXZ%20021610%20X.PDF" TargetMode="External"/><Relationship Id="rId10" Type="http://schemas.openxmlformats.org/officeDocument/2006/relationships/hyperlink" Target="RIFIUTI/RICEZIONE%204%20COPIA%20PER%20PEC/4%20copia%202024/SVZC%20004266%20T.pdf" TargetMode="External"/><Relationship Id="rId19" Type="http://schemas.openxmlformats.org/officeDocument/2006/relationships/hyperlink" Target="RIFIUTI/RICEZIONE%204%20COPIA%20PER%20PEC/4%20copia%202024/YDXZ%20024012%20B.PDF" TargetMode="External"/><Relationship Id="rId4" Type="http://schemas.openxmlformats.org/officeDocument/2006/relationships/hyperlink" Target="RIFIUTI/RICEZIONE%204%20COPIA%20PER%20PEC/4%20copia%202024/YDXZ%20009385%20V.pdf" TargetMode="External"/><Relationship Id="rId9" Type="http://schemas.openxmlformats.org/officeDocument/2006/relationships/hyperlink" Target="RIFIUTI/RICEZIONE%204%20COPIA%20PER%20PEC/4%20copia%202024/YDXZ%20015590%20N.PDF" TargetMode="External"/><Relationship Id="rId14" Type="http://schemas.openxmlformats.org/officeDocument/2006/relationships/hyperlink" Target="RIFIUTI/RICEZIONE%204%20COPIA%20PER%20PEC/4%20copia%202024/SVZC%20004926%20G.pdf" TargetMode="External"/></Relationships>
</file>

<file path=xl/worksheets/_rels/sheet34.xml.rels><?xml version="1.0" encoding="UTF-8" standalone="yes"?>
<Relationships xmlns="http://schemas.openxmlformats.org/package/2006/relationships"><Relationship Id="rId8" Type="http://schemas.openxmlformats.org/officeDocument/2006/relationships/hyperlink" Target="RIFIUTI\RICEZIONE%204%20COPIA%20PER%20PEC\4%20copia%202025\VQSYV%20000490%20CY\MyMFP%20Document%20(2).pdf" TargetMode="External"/><Relationship Id="rId13" Type="http://schemas.openxmlformats.org/officeDocument/2006/relationships/hyperlink" Target="RIFIUTI\RICEZIONE%204%20COPIA%20PER%20PEC\4%20copia%202025\WQSYV%20000895%20BF.pdf" TargetMode="External"/><Relationship Id="rId18" Type="http://schemas.openxmlformats.org/officeDocument/2006/relationships/hyperlink" Target="RIFIUTI\RICEZIONE%204%20COPIA%20PER%20PEC\4%20copia%202025\VTTZK%20002535%20BM.PDF" TargetMode="External"/><Relationship Id="rId26" Type="http://schemas.openxmlformats.org/officeDocument/2006/relationships/hyperlink" Target="RIFIUTI\RICEZIONE%204%20COPIA%20PER%20PEC\4%20copia%202025\BBQLQ%20002434%20XT.PDF" TargetMode="External"/><Relationship Id="rId39" Type="http://schemas.openxmlformats.org/officeDocument/2006/relationships/hyperlink" Target="RIFIUTI\RICEZIONE%204%20COPIA%20PER%20PEC\4%20copia%202025\WQSYV%20003306%20XD.pdf" TargetMode="External"/><Relationship Id="rId3" Type="http://schemas.openxmlformats.org/officeDocument/2006/relationships/hyperlink" Target="RIFIUTI\RICEZIONE%204%20COPIA%20PER%20PEC\4%20copia%202025\XXPKY%20000403%20ZG\FIR%20PROMOLOG%20SRL%20DAL%2006.02.2025%20AL%2011.03.2025.pdf" TargetMode="External"/><Relationship Id="rId21" Type="http://schemas.openxmlformats.org/officeDocument/2006/relationships/hyperlink" Target="RIFIUTI\RICEZIONE%204%20COPIA%20PER%20PEC\4%20copia%202025\VTTZK%20010001%20QT.PDF" TargetMode="External"/><Relationship Id="rId34" Type="http://schemas.openxmlformats.org/officeDocument/2006/relationships/hyperlink" Target="RIFIUTI\RICEZIONE%204%20COPIA%20PER%20PEC\4%20copia%202025\WQSYV%20003265%20XZ.pdf" TargetMode="External"/><Relationship Id="rId42" Type="http://schemas.openxmlformats.org/officeDocument/2006/relationships/hyperlink" Target="RIFIUTI\RICEZIONE%204%20COPIA%20PER%20PEC\4%20copia%202025\WQSYV%20003336%20RG.pdf" TargetMode="External"/><Relationship Id="rId47" Type="http://schemas.openxmlformats.org/officeDocument/2006/relationships/hyperlink" Target="RIFIUTI\RICEZIONE%204%20COPIA%20PER%20PEC\4%20copia%202025\BBQLQ%20006415%20SZ.PDF" TargetMode="External"/><Relationship Id="rId7" Type="http://schemas.openxmlformats.org/officeDocument/2006/relationships/hyperlink" Target="RIFIUTI\RICEZIONE%204%20COPIA%20PER%20PEC\4%20copia%202025\VTTZK%20001253%20PQ\VTTZK%20001253%20PQ.PDF" TargetMode="External"/><Relationship Id="rId12" Type="http://schemas.openxmlformats.org/officeDocument/2006/relationships/hyperlink" Target="RIFIUTI\RICEZIONE%204%20COPIA%20PER%20PEC\4%20copia%202025\VTTZK%20006096%20XG.PDF" TargetMode="External"/><Relationship Id="rId17" Type="http://schemas.openxmlformats.org/officeDocument/2006/relationships/hyperlink" Target="RIFIUTI\RICEZIONE%204%20COPIA%20PER%20PEC\4%20copia%202025\WQSYV%20000970%20EY.pdf" TargetMode="External"/><Relationship Id="rId25" Type="http://schemas.openxmlformats.org/officeDocument/2006/relationships/hyperlink" Target="RIFIUTI\RICEZIONE%204%20COPIA%20PER%20PEC\4%20copia%202025\BBQLQ%20000347%20CW.PDF" TargetMode="External"/><Relationship Id="rId33" Type="http://schemas.openxmlformats.org/officeDocument/2006/relationships/hyperlink" Target="RIFIUTI\RICEZIONE%204%20COPIA%20PER%20PEC\4%20copia%202025\WRBRL%20011208%20DH.PDF" TargetMode="External"/><Relationship Id="rId38" Type="http://schemas.openxmlformats.org/officeDocument/2006/relationships/hyperlink" Target="RIFIUTI\RICEZIONE%204%20COPIA%20PER%20PEC\4%20copia%202025\WQSYV%20003305%20GB.pdf" TargetMode="External"/><Relationship Id="rId46" Type="http://schemas.openxmlformats.org/officeDocument/2006/relationships/hyperlink" Target="RIFIUTI\RICEZIONE%204%20COPIA%20PER%20PEC\4%20copia%202025\XMNVB%20000397%20FD.pdf" TargetMode="External"/><Relationship Id="rId2" Type="http://schemas.openxmlformats.org/officeDocument/2006/relationships/hyperlink" Target="RIFIUTI/Dichiarazione%20avvenuti%20smaltimenti%20D13,%20D14%20e%20D15/note%20del%2022_06_2022%20sulla%20abrogazione%20della%20dichiarazione%20di%20avvenuto%20smaltimento%20.pdf" TargetMode="External"/><Relationship Id="rId16" Type="http://schemas.openxmlformats.org/officeDocument/2006/relationships/hyperlink" Target="RIFIUTI\RICEZIONE%204%20COPIA%20PER%20PEC\4%20copia%202025\VTTZK%20004877%20BS.PDF" TargetMode="External"/><Relationship Id="rId20" Type="http://schemas.openxmlformats.org/officeDocument/2006/relationships/hyperlink" Target="RIFIUTI\RICEZIONE%204%20COPIA%20PER%20PEC\4%20copia%202025\VTTZK%20011467%20HD.PDF" TargetMode="External"/><Relationship Id="rId29" Type="http://schemas.openxmlformats.org/officeDocument/2006/relationships/hyperlink" Target="RIFIUTI\RICEZIONE%204%20COPIA%20PER%20PEC\4%20copia%202025\XXPKY%20003198%20CH.pdf" TargetMode="External"/><Relationship Id="rId41" Type="http://schemas.openxmlformats.org/officeDocument/2006/relationships/hyperlink" Target="RIFIUTI\RICEZIONE%204%20COPIA%20PER%20PEC\4%20copia%202025\WQSYV%20003304%20CY.pdf" TargetMode="External"/><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 Id="rId6" Type="http://schemas.openxmlformats.org/officeDocument/2006/relationships/hyperlink" Target="RIFIUTI\RICEZIONE%204%20COPIA%20PER%20PEC\4%20copia%202025\XXPKY%20000513%20TM\FIR%20PROMOLOG%20SRL%20DAL%2006.02.2025%20AL%2011.03.2025.pdf" TargetMode="External"/><Relationship Id="rId11" Type="http://schemas.openxmlformats.org/officeDocument/2006/relationships/hyperlink" Target="RIFIUTI\RICEZIONE%204%20COPIA%20PER%20PEC\4%20copia%202025\VTTZK%20007136%20KK.PDF" TargetMode="External"/><Relationship Id="rId24" Type="http://schemas.openxmlformats.org/officeDocument/2006/relationships/hyperlink" Target="RIFIUTI\RICEZIONE%204%20COPIA%20PER%20PEC\4%20copia%202025\WQSYV%20002028%20SX.pdf" TargetMode="External"/><Relationship Id="rId32" Type="http://schemas.openxmlformats.org/officeDocument/2006/relationships/hyperlink" Target="RIFIUTI\RICEZIONE%204%20COPIA%20PER%20PEC\4%20copia%202025\BBQLQ%20004423%20BP.PDF" TargetMode="External"/><Relationship Id="rId37" Type="http://schemas.openxmlformats.org/officeDocument/2006/relationships/hyperlink" Target="RIFIUTI\RICEZIONE%204%20COPIA%20PER%20PEC\4%20copia%202025\WQSYV%20003303%20SS.pdf" TargetMode="External"/><Relationship Id="rId40" Type="http://schemas.openxmlformats.org/officeDocument/2006/relationships/hyperlink" Target="RIFIUTI\RICEZIONE%204%20COPIA%20PER%20PEC\4%20copia%202025\WQSYV%20003333%20CY.pdf" TargetMode="External"/><Relationship Id="rId45" Type="http://schemas.openxmlformats.org/officeDocument/2006/relationships/hyperlink" Target="RIFIUTI\RICEZIONE%204%20COPIA%20PER%20PEC\4%20copia%202025\XMNVB%20000396%20DT.pdf" TargetMode="External"/><Relationship Id="rId5" Type="http://schemas.openxmlformats.org/officeDocument/2006/relationships/hyperlink" Target="RIFIUTI\RICEZIONE%204%20COPIA%20PER%20PEC\4%20copia%202025\NKRJ%20000036%20G\FIR%20PROMOLOG%20SRL%20DAL%2006.02.2025%20AL%2011.03.2025.pdf" TargetMode="External"/><Relationship Id="rId15" Type="http://schemas.openxmlformats.org/officeDocument/2006/relationships/hyperlink" Target="RIFIUTI\RICEZIONE%204%20COPIA%20PER%20PEC\4%20copia%202025\WRBRL%20005912%20LP.PDF" TargetMode="External"/><Relationship Id="rId23" Type="http://schemas.openxmlformats.org/officeDocument/2006/relationships/hyperlink" Target="RIFIUTI\RICEZIONE%204%20COPIA%20PER%20PEC\4%20copia%202025\VTTZK%20013645%20VJ.PDF" TargetMode="External"/><Relationship Id="rId28" Type="http://schemas.openxmlformats.org/officeDocument/2006/relationships/hyperlink" Target="RIFIUTI\RICEZIONE%204%20COPIA%20PER%20PEC\4%20copia%202025\XXPKY%20003197%20LP.pdf" TargetMode="External"/><Relationship Id="rId36" Type="http://schemas.openxmlformats.org/officeDocument/2006/relationships/hyperlink" Target="RIFIUTI\RICEZIONE%204%20COPIA%20PER%20PEC\4%20copia%202025\WQSYV%20003334%20GF.pdf" TargetMode="External"/><Relationship Id="rId10" Type="http://schemas.openxmlformats.org/officeDocument/2006/relationships/hyperlink" Target="RIFIUTI\RICEZIONE%204%20COPIA%20PER%20PEC\4%20copia%202025\VTTZK%20003534%20TW.PDF" TargetMode="External"/><Relationship Id="rId19" Type="http://schemas.openxmlformats.org/officeDocument/2006/relationships/hyperlink" Target="RIFIUTI\RICEZIONE%204%20COPIA%20PER%20PEC\4%20copia%202025\WQSYV%20001665%20VX.pdf" TargetMode="External"/><Relationship Id="rId31" Type="http://schemas.openxmlformats.org/officeDocument/2006/relationships/hyperlink" Target="RIFIUTI\RICEZIONE%204%20COPIA%20PER%20PEC\4%20copia%202025\BBQLQ%20003393%20RX.PDF" TargetMode="External"/><Relationship Id="rId44" Type="http://schemas.openxmlformats.org/officeDocument/2006/relationships/hyperlink" Target="RIFIUTI\RICEZIONE%204%20COPIA%20PER%20PEC\4%20copia%202025\WQSYV%20003424%20WT.pdf" TargetMode="External"/><Relationship Id="rId4" Type="http://schemas.openxmlformats.org/officeDocument/2006/relationships/hyperlink" Target="RIFIUTI\RICEZIONE%204%20COPIA%20PER%20PEC\4%20copia%202025\NKRJ%20000035%20C\FIR%20PROMOLOG%20SRL%20DAL%2006.02.2025%20AL%2011.03.2025.pdf" TargetMode="External"/><Relationship Id="rId9" Type="http://schemas.openxmlformats.org/officeDocument/2006/relationships/hyperlink" Target="RIFIUTI\RICEZIONE%204%20COPIA%20PER%20PEC\4%20copia%202025\WQSYV%20000184%20RZ\MyMFP%20Document%20(2).pdf" TargetMode="External"/><Relationship Id="rId14" Type="http://schemas.openxmlformats.org/officeDocument/2006/relationships/hyperlink" Target="RIFIUTI\RICEZIONE%204%20COPIA%20PER%20PEC\4%20copia%202025\VTTZK%20008587%20BT.PDF" TargetMode="External"/><Relationship Id="rId22" Type="http://schemas.openxmlformats.org/officeDocument/2006/relationships/hyperlink" Target="RIFIUTI\RICEZIONE%204%20COPIA%20PER%20PEC\4%20copia%202025\VTTZK%20012498%20HZ.PDF" TargetMode="External"/><Relationship Id="rId27" Type="http://schemas.openxmlformats.org/officeDocument/2006/relationships/hyperlink" Target="RIFIUTI\RICEZIONE%204%20COPIA%20PER%20PEC\4%20copia%202025\BBQLQ%20001515%20FX.PDF" TargetMode="External"/><Relationship Id="rId30" Type="http://schemas.openxmlformats.org/officeDocument/2006/relationships/hyperlink" Target="RIFIUTI\RICEZIONE%204%20COPIA%20PER%20PEC\4%20copia%202025\WQSYV%20002969%20CZ.pdf" TargetMode="External"/><Relationship Id="rId35" Type="http://schemas.openxmlformats.org/officeDocument/2006/relationships/hyperlink" Target="RIFIUTI\RICEZIONE%204%20COPIA%20PER%20PEC\4%20copia%202025\WQSYV%20003315%20MT.pdf" TargetMode="External"/><Relationship Id="rId43" Type="http://schemas.openxmlformats.org/officeDocument/2006/relationships/hyperlink" Target="RIFIUTI\RICEZIONE%204%20COPIA%20PER%20PEC\4%20copia%202025\WQSYV%20003335%20JK.pdf" TargetMode="External"/><Relationship Id="rId48"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RIFIUTI\RICEZIONE%204%20COPIA%20PER%20PEC\4%20copia%202026\BBQLQ%20007474%20FH.PDF" TargetMode="External"/><Relationship Id="rId7" Type="http://schemas.openxmlformats.org/officeDocument/2006/relationships/vmlDrawing" Target="../drawings/vmlDrawing5.vml"/><Relationship Id="rId2" Type="http://schemas.openxmlformats.org/officeDocument/2006/relationships/hyperlink" Target="RIFIUTI/Dichiarazione%20avvenuti%20smaltimenti%20D13,%20D14%20e%20D15/note%20del%2022_06_2022%20sulla%20abrogazione%20della%20dichiarazione%20di%20avvenuto%20smaltimento%20.pdf" TargetMode="External"/><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 Id="rId6" Type="http://schemas.openxmlformats.org/officeDocument/2006/relationships/printerSettings" Target="../printerSettings/printerSettings31.bin"/><Relationship Id="rId5" Type="http://schemas.openxmlformats.org/officeDocument/2006/relationships/hyperlink" Target="RIFIUTI\RICEZIONE%204%20COPIA%20PER%20PEC\4%20copia%202026\FIR%20DIGITALE\XXPKY%20004800%20GX.pdf" TargetMode="External"/><Relationship Id="rId4" Type="http://schemas.openxmlformats.org/officeDocument/2006/relationships/hyperlink" Target="RIFIUTI\RICEZIONE%204%20COPIA%20PER%20PEC\4%20copia%202026\FIR%20DIGITALE\XXPKY%20004799%20CR.pdf"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32.bin"/><Relationship Id="rId4" Type="http://schemas.openxmlformats.org/officeDocument/2006/relationships/comments" Target="../comments5.xml"/></Relationships>
</file>

<file path=xl/worksheets/_rels/sheet37.xml.rels><?xml version="1.0" encoding="UTF-8" standalone="yes"?>
<Relationships xmlns="http://schemas.openxmlformats.org/package/2006/relationships"><Relationship Id="rId8" Type="http://schemas.openxmlformats.org/officeDocument/2006/relationships/hyperlink" Target="ANALISI%20EMISSIONI%20IN%20ATMOSFERA/RAPPORTINI%20SOSTITUZIONE%20MANICHE%202023/ODL%20SOST.MANICHE%20FILTRO%20F508.pdf" TargetMode="External"/><Relationship Id="rId13" Type="http://schemas.openxmlformats.org/officeDocument/2006/relationships/hyperlink" Target="ANALISI%20EMISSIONI%20IN%20ATMOSFERA/RAPPORTINI%20SOSTITUZIONE%20MANICHE%202023/ODL%20SOST.MANICHE%20FILTRO%20M403.pdf" TargetMode="External"/><Relationship Id="rId18" Type="http://schemas.openxmlformats.org/officeDocument/2006/relationships/hyperlink" Target="ANALISI%20EMISSIONI%20IN%20ATMOSFERA/RAPPORTINI%20SOSTITUZIONE%20MANICHE%202024/ODL%20SOST.MANICHE%20FILTRO%20G505.pdf" TargetMode="External"/><Relationship Id="rId26" Type="http://schemas.openxmlformats.org/officeDocument/2006/relationships/hyperlink" Target="ANALISI%20EMISSIONI%20IN%20ATMOSFERA\RAPPORTINI%20SOSTITUZIONE%20MANICHE%202025\FILTRO%20M513.pdf" TargetMode="External"/><Relationship Id="rId39" Type="http://schemas.openxmlformats.org/officeDocument/2006/relationships/hyperlink" Target="ANALISI%20EMISSIONI%20IN%20ATMOSFERA\RAPPORTINI%20SOSTITUZIONE%20MANICHE%202026\ODL%20SOSTITUZIONE%20MANICHE%20FILTRANTI%20ARIA%20CALDA%20M218.pdf" TargetMode="External"/><Relationship Id="rId3" Type="http://schemas.openxmlformats.org/officeDocument/2006/relationships/hyperlink" Target="file:///\\cofiles\..\..\Documents%20and%20Settings\cochimica\Dati%20applicazioni\Microsoft\Excel\ANALISI%20EMISSIONI%20IN%20ATMOSFERA\RAPPORTINI%20SOSTITUZIONE%20MANICHE%202015\ODL%20FILTRO%20SEMOLATRICI%20M403.pdf" TargetMode="External"/><Relationship Id="rId21" Type="http://schemas.openxmlformats.org/officeDocument/2006/relationships/hyperlink" Target="ANALISI%20EMISSIONI%20IN%20ATMOSFERA/RAPPORTINI%20SOSTITUZIONE%20MANICHE%202024/ODL%20SOST.MANICHE%20FILTRO%20G506.pdf" TargetMode="External"/><Relationship Id="rId34" Type="http://schemas.openxmlformats.org/officeDocument/2006/relationships/hyperlink" Target="ANALISI%20EMISSIONI%20IN%20ATMOSFERA\RAPPORTINI%20SOSTITUZIONE%20MANICHE%202025\FILTRO%20M218.pdf" TargetMode="External"/><Relationship Id="rId42" Type="http://schemas.openxmlformats.org/officeDocument/2006/relationships/vmlDrawing" Target="../drawings/vmlDrawing7.vml"/><Relationship Id="rId7" Type="http://schemas.openxmlformats.org/officeDocument/2006/relationships/hyperlink" Target="file:///\\cofiles\..\..\Documents%20and%20Settings\cochimica\Dati%20applicazioni\Microsoft\Excel\ANALISI%20EMISSIONI%20IN%20ATMOSFERA\RAPPORTINI%20SOSTITUZIONE%20MANICHE%202018\ODL%20sost.maniche%20filtranti%20M513.pdf" TargetMode="External"/><Relationship Id="rId12" Type="http://schemas.openxmlformats.org/officeDocument/2006/relationships/hyperlink" Target="ANALISI%20EMISSIONI%20IN%20ATMOSFERA/RAPPORTINI%20SOSTITUZIONE%20MANICHE%202023/ODL%20sostituz.%20maniche%20filtranti%20G505.pdf" TargetMode="External"/><Relationship Id="rId17" Type="http://schemas.openxmlformats.org/officeDocument/2006/relationships/hyperlink" Target="ANALISI%20EMISSIONI%20IN%20ATMOSFERA/RAPPORTINI%20SOSTITUZIONE%20MANICHE%202024/ODL%20P409.pdf" TargetMode="External"/><Relationship Id="rId25" Type="http://schemas.openxmlformats.org/officeDocument/2006/relationships/hyperlink" Target="ANALISI%20EMISSIONI%20IN%20ATMOSFERA\RAPPORTINI%20SOSTITUZIONE%20MANICHE%202025\FILTRO%20C203.pdf" TargetMode="External"/><Relationship Id="rId33" Type="http://schemas.openxmlformats.org/officeDocument/2006/relationships/hyperlink" Target="ANALISI%20EMISSIONI%20IN%20ATMOSFERA\RAPPORTINI%20SOSTITUZIONE%20MANICHE%202025\FILTRO%20F511.pdf" TargetMode="External"/><Relationship Id="rId38" Type="http://schemas.openxmlformats.org/officeDocument/2006/relationships/hyperlink" Target="ANALISI%20EMISSIONI%20IN%20ATMOSFERA\RAPPORTINI%20SOSTITUZIONE%20MANICHE%202026\ODL%20FILTRI%20MANICHE%20G505.pdf" TargetMode="External"/><Relationship Id="rId2" Type="http://schemas.openxmlformats.org/officeDocument/2006/relationships/hyperlink" Target="file:///\\cofiles\..\..\Documents%20and%20Settings\cochimica\Dati%20applicazioni\Microsoft\Excel\ANALISI%20EMISSIONI%20IN%20ATMOSFERA\RAPPORTINI%20SOSTITUZIONE%20MANICHE%202015\ODL%20Sostituzione%20maniche%20filtro%20M5014.pdf" TargetMode="External"/><Relationship Id="rId16" Type="http://schemas.openxmlformats.org/officeDocument/2006/relationships/hyperlink" Target="ANALISI%20EMISSIONI%20IN%20ATMOSFERA/RAPPORTINI%20SOSTITUZIONE%20MANICHE%202024/ODL%20P410.pdf" TargetMode="External"/><Relationship Id="rId20" Type="http://schemas.openxmlformats.org/officeDocument/2006/relationships/hyperlink" Target="ANALISI%20EMISSIONI%20IN%20ATMOSFERA/RAPPORTINI%20SOSTITUZIONE%20MANICHE%202024/ODL%20SOST.MANICHE%20FILTRO%20F511.pdf" TargetMode="External"/><Relationship Id="rId29" Type="http://schemas.openxmlformats.org/officeDocument/2006/relationships/hyperlink" Target="ANALISI%20EMISSIONI%20IN%20ATMOSFERA\RAPPORTINI%20SOSTITUZIONE%20MANICHE%202025\ODL%20SOSTITUZIONE%20FILTRI%20CAMINO%20103.pdf" TargetMode="External"/><Relationship Id="rId41" Type="http://schemas.openxmlformats.org/officeDocument/2006/relationships/drawing" Target="../drawings/drawing6.xml"/><Relationship Id="rId1" Type="http://schemas.openxmlformats.org/officeDocument/2006/relationships/hyperlink" Target="file:///\\cofiles\..\..\Documents%20and%20Settings\cochimica\Dati%20applicazioni\Microsoft\Excel\ANALISI%20EMISSIONI%20IN%20ATMOSFERA\RAPPORTINI%20SOSTITUZIONE%20MANICHE%202015\ODL%20Sostituzione%20maniche%20filtro%20M513.pdf" TargetMode="External"/><Relationship Id="rId6" Type="http://schemas.openxmlformats.org/officeDocument/2006/relationships/hyperlink" Target="file:///\\cofiles\..\..\Documents%20and%20Settings\cochimica\Dati%20applicazioni\Microsoft\Excel\ANALISI%20EMISSIONI%20IN%20ATMOSFERA\RAPPORTINI%20SOSTITUZIONE%20MANICHE%202015\ODL%20SOST.MANICHE%20CELLE%20GRANO.pdf" TargetMode="External"/><Relationship Id="rId11" Type="http://schemas.openxmlformats.org/officeDocument/2006/relationships/hyperlink" Target="ANALISI%20EMISSIONI%20IN%20ATMOSFERA/RAPPORTINI%20SOSTITUZIONE%20MANICHE%202023/ODL%20SOST.MANICHE%20FILTRO%20F202.pdf" TargetMode="External"/><Relationship Id="rId24" Type="http://schemas.openxmlformats.org/officeDocument/2006/relationships/hyperlink" Target="ANALISI%20EMISSIONI%20IN%20ATMOSFERA\RAPPORTINI%20SOSTITUZIONE%20MANICHE%202025\FILTRO%20M514.pdf" TargetMode="External"/><Relationship Id="rId32" Type="http://schemas.openxmlformats.org/officeDocument/2006/relationships/hyperlink" Target="ANALISI%20EMISSIONI%20IN%20ATMOSFERA\RAPPORTINI%20SOSTITUZIONE%20MANICHE%202025\FILTRO%20F509.pdf" TargetMode="External"/><Relationship Id="rId37" Type="http://schemas.openxmlformats.org/officeDocument/2006/relationships/hyperlink" Target="ANALISI%20EMISSIONI%20IN%20ATMOSFERA\RAPPORTINI%20SOSTITUZIONE%20MANICHE%202025\ODL%20FILTRO%20G506%20-25-11-25.pdf" TargetMode="External"/><Relationship Id="rId40" Type="http://schemas.openxmlformats.org/officeDocument/2006/relationships/printerSettings" Target="../printerSettings/printerSettings33.bin"/><Relationship Id="rId5" Type="http://schemas.openxmlformats.org/officeDocument/2006/relationships/hyperlink" Target="file:///\\cofiles\..\..\Documents%20and%20Settings\cochimica\Dati%20applicazioni\Microsoft\Excel\ANALISI%20EMISSIONI%20IN%20ATMOSFERA\RAPPORTINI%20SOSTITUZIONE%20MANICHE%202015\ODL%20sost.%20maniche%20filtro%20P410.pdf" TargetMode="External"/><Relationship Id="rId15" Type="http://schemas.openxmlformats.org/officeDocument/2006/relationships/hyperlink" Target="ANALISI%20EMISSIONI%20IN%20ATMOSFERA/RAPPORTINI%20SOSTITUZIONE%20MANICHE%202024/ODL%20S504.pdf" TargetMode="External"/><Relationship Id="rId23" Type="http://schemas.openxmlformats.org/officeDocument/2006/relationships/hyperlink" Target="ANALISI%20EMISSIONI%20IN%20ATMOSFERA\RAPPORTINI%20SOSTITUZIONE%20MANICHE%202025\ODL%20FILTRI%20CAMINO%20F202.pdf" TargetMode="External"/><Relationship Id="rId28" Type="http://schemas.openxmlformats.org/officeDocument/2006/relationships/hyperlink" Target="ANALISI%20EMISSIONI%20IN%20ATMOSFERA\RAPPORTINI%20SOSTITUZIONE%20MANICHE%202025\ODL%20FILTRI%20G505%202025.pdf" TargetMode="External"/><Relationship Id="rId36" Type="http://schemas.openxmlformats.org/officeDocument/2006/relationships/hyperlink" Target="ANALISI%20EMISSIONI%20IN%20ATMOSFERA\RAPPORTINI%20SOSTITUZIONE%20MANICHE%202025\FILTRO%20M403.pdf" TargetMode="External"/><Relationship Id="rId10" Type="http://schemas.openxmlformats.org/officeDocument/2006/relationships/hyperlink" Target="ANALISI%20EMISSIONI%20IN%20ATMOSFERA/RAPPORTINI%20SOSTITUZIONE%20MANICHE%202023/ODL%20SOST.MANICHE%20FILTRO%20C203.pdf" TargetMode="External"/><Relationship Id="rId19" Type="http://schemas.openxmlformats.org/officeDocument/2006/relationships/hyperlink" Target="ANALISI%20EMISSIONI%20IN%20ATMOSFERA/RAPPORTINI%20SOSTITUZIONE%20MANICHE%202024/ODL%20SOST.MANICHE%20F510.pdf" TargetMode="External"/><Relationship Id="rId31" Type="http://schemas.openxmlformats.org/officeDocument/2006/relationships/hyperlink" Target="ANALISI%20EMISSIONI%20IN%20ATMOSFERA\RAPPORTINI%20SOSTITUZIONE%20MANICHE%202025\FILTRO%20F508.pdf" TargetMode="External"/><Relationship Id="rId4" Type="http://schemas.openxmlformats.org/officeDocument/2006/relationships/hyperlink" Target="file:///\\cofiles\..\..\Documents%20and%20Settings\cochimica\Dati%20applicazioni\Microsoft\Excel\ANALISI%20EMISSIONI%20IN%20ATMOSFERA\RAPPORTINI%20SOSTITUZIONE%20MANICHE%202015\ODL%20sost.maniche%20filtro%20fossa%20G505.pdf" TargetMode="External"/><Relationship Id="rId9" Type="http://schemas.openxmlformats.org/officeDocument/2006/relationships/hyperlink" Target="ANALISI%20EMISSIONI%20IN%20ATMOSFERA/RAPPORTINI%20SOSTITUZIONE%20MANICHE%202023/ODL%20SOST.MANICHE%20FILTRO%20F509.pdf" TargetMode="External"/><Relationship Id="rId14" Type="http://schemas.openxmlformats.org/officeDocument/2006/relationships/hyperlink" Target="ANALISI%20EMISSIONI%20IN%20ATMOSFERA/RAPPORTINI%20SOSTITUZIONE%20MANICHE%202023/ODL%20SOST.MANICHE%20FILTRO%20103.pdf" TargetMode="External"/><Relationship Id="rId22" Type="http://schemas.openxmlformats.org/officeDocument/2006/relationships/hyperlink" Target="ANALISI%20EMISSIONI%20IN%20ATMOSFERA/RAPPORTINI%20SOSTITUZIONE%20MANICHE%202024/ODL%20SOST.MANICHE%20FILTRO%20F202.pdf" TargetMode="External"/><Relationship Id="rId27" Type="http://schemas.openxmlformats.org/officeDocument/2006/relationships/hyperlink" Target="ANALISI%20EMISSIONI%20IN%20ATMOSFERA\RAPPORTINI%20SOSTITUZIONE%20MANICHE%202025\FILTRO%20P410.pdf" TargetMode="External"/><Relationship Id="rId30" Type="http://schemas.openxmlformats.org/officeDocument/2006/relationships/hyperlink" Target="ANALISI%20EMISSIONI%20IN%20ATMOSFERA\RAPPORTINI%20SOSTITUZIONE%20MANICHE%202025\ODL%20SOSTITUZIONE%20FILTRI%20CAMINO%20P409.pdf" TargetMode="External"/><Relationship Id="rId35" Type="http://schemas.openxmlformats.org/officeDocument/2006/relationships/hyperlink" Target="ANALISI%20EMISSIONI%20IN%20ATMOSFERA\RAPPORTINI%20SOSTITUZIONE%20MANICHE%202025\FILTRO%20M219.pdf" TargetMode="External"/><Relationship Id="rId43" Type="http://schemas.openxmlformats.org/officeDocument/2006/relationships/comments" Target="../comments6.xml"/></Relationships>
</file>

<file path=xl/worksheets/_rels/sheet40.xml.rels><?xml version="1.0" encoding="UTF-8" standalone="yes"?>
<Relationships xmlns="http://schemas.openxmlformats.org/package/2006/relationships"><Relationship Id="rId3" Type="http://schemas.openxmlformats.org/officeDocument/2006/relationships/hyperlink" Target="RIFIUTI\RIFIUTI%20ADR\ADR%202025\AGSM%20AIM\servizio%20del%2017_12_2025\AGSM_note%20per%20esenzione%20parziale%20ADR%20su%20ritiro%20del%2017_12_2025.pdf" TargetMode="External"/><Relationship Id="rId2" Type="http://schemas.openxmlformats.org/officeDocument/2006/relationships/hyperlink" Target="RIFIUTI\RIFIUTI%20ADR\ADR%202025\AGSM%20AIM\servizio%20del%2017_12_2025\AGSM_note%20per%20esenzione%20parziale%20ADR%20su%20ritiro%20del%2017_12_2025.pdf" TargetMode="External"/><Relationship Id="rId1" Type="http://schemas.openxmlformats.org/officeDocument/2006/relationships/hyperlink" Target="RIFIUTI\RIFIUTI%20ADR\ADR%202025\AGSM%20AIM\servizio%20del%2017_12_2025\AGSM_note%20per%20esenzione%20parziale%20ADR%20su%20ritiro%20del%2017_12_2025.pdf"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RIFIUTI/formulari%20per%20FANGHI%20FOSSE%20SETTICHE/2022/documentazione%20per%20ritiro%20CER%2020%2003%2004%20del%2028_07_2022.pdf" TargetMode="External"/><Relationship Id="rId7" Type="http://schemas.openxmlformats.org/officeDocument/2006/relationships/hyperlink" Target="RIFIUTI\formulari%20per%20FANGHI%20FOSSE%20SETTICHE\2025\documentazione%20per%20gestione%20rifiuto%20da%20parte%20del%20produttore.pdf" TargetMode="External"/><Relationship Id="rId2" Type="http://schemas.openxmlformats.org/officeDocument/2006/relationships/hyperlink" Target="RIFIUTI/formulari%20per%20FANGHI%20FOSSE%20SETTICHE/2022/4%20copia%20cumulativo.pdf" TargetMode="External"/><Relationship Id="rId1" Type="http://schemas.openxmlformats.org/officeDocument/2006/relationships/hyperlink" Target="RIFIUTI/formulari%20per%20FANGHI%20FOSSE%20SETTICHE/2022/SCALIGERA%20SERVIZI_ritiro%20fanghi%20fosse%20settiche%20del%2029_07_2022.pdf" TargetMode="External"/><Relationship Id="rId6" Type="http://schemas.openxmlformats.org/officeDocument/2006/relationships/hyperlink" Target="RIFIUTI/formulari%20per%20FANGHI%20FOSSE%20SETTICHE/2023/documentazione%20per%20gestione%20rifiuto%20da%20parte%20del%20produttore.pdf" TargetMode="External"/><Relationship Id="rId5" Type="http://schemas.openxmlformats.org/officeDocument/2006/relationships/hyperlink" Target="RIFIUTI/formulari%20per%20FANGHI%20FOSSE%20SETTICHE/2023/formulario%20produttore%20per%20smaltimento%20complessivo%20rifiuto.pdf" TargetMode="External"/><Relationship Id="rId4" Type="http://schemas.openxmlformats.org/officeDocument/2006/relationships/hyperlink" Target="RIFIUTI/formulari%20per%20FANGHI%20FOSSE%20SETTICHE/2023/modello%20documento%20unico%20RHWX%20000160%20P%20del%2020_07_2023.pdf" TargetMode="External"/></Relationships>
</file>

<file path=xl/worksheets/_rels/sheet43.xml.rels><?xml version="1.0" encoding="UTF-8" standalone="yes"?>
<Relationships xmlns="http://schemas.openxmlformats.org/package/2006/relationships"><Relationship Id="rId26" Type="http://schemas.openxmlformats.org/officeDocument/2006/relationships/hyperlink" Target="file:///\\cofiles\..\..\Documents%20and%20Settings\cochimica\Dati%20applicazioni\Microsoft\Excel\RIFIUTI\Analisi%20Rifiuti\Analisi%20rifiuti%202012\GMI_analisi%20DINECO%202012%20CER%2015%2001%2010%20(METALLO)%20PERICOLOSO.pdf" TargetMode="External"/><Relationship Id="rId117" Type="http://schemas.openxmlformats.org/officeDocument/2006/relationships/hyperlink" Target="file:///\\cofiles\..\..\Documents%20and%20Settings\cochimica\Dati%20applicazioni\Microsoft\Excel\RIFIUTI\Analisi%20Rifiuti\Analisi%20rifiuti%202021\PROMOLOG%20SRL%20-%20CER%2015%2001%2010%20-%20METALLO.pdf" TargetMode="External"/><Relationship Id="rId21" Type="http://schemas.openxmlformats.org/officeDocument/2006/relationships/hyperlink" Target="file:///\\cofiles\..\..\Documents%20and%20Settings\cochimica\Dati%20applicazioni\Microsoft\Excel\RIFIUTI\Analisi%20Rifiuti\Analisi%20rifiuti%202009\GMI_analisi%20DINECO%202009%20CER%2008%2004%2016.pdf" TargetMode="External"/><Relationship Id="rId42" Type="http://schemas.openxmlformats.org/officeDocument/2006/relationships/hyperlink" Target="file:///\\cofiles\..\..\Documents%20and%20Settings\cochimica\Dati%20applicazioni\Microsoft\Excel\RIFIUTI\Analisi%20Rifiuti\Analisi%20rifiuti%202015\Promolog_analisi%20rifiuti%202015%20CER%2008%2003%2018.pdf" TargetMode="External"/><Relationship Id="rId47" Type="http://schemas.openxmlformats.org/officeDocument/2006/relationships/hyperlink" Target="file:///\\cofiles\..\..\Documents%20and%20Settings\cochimica\Dati%20applicazioni\Microsoft\Excel\RIFIUTI\Analisi%20Rifiuti\Analisi%20rifiuti%202015\Promolog_analisi%20rifiuti%202015%20CER%2015%2001%2010%20PERICOLOSO_LABORATORIO.pdf" TargetMode="External"/><Relationship Id="rId63" Type="http://schemas.openxmlformats.org/officeDocument/2006/relationships/hyperlink" Target="file:///\\cofiles\..\..\Documents%20and%20Settings\cochimica\Dati%20applicazioni\Microsoft\Excel\RIFIUTI\Analisi%20Rifiuti\Analisi%20rifiuti%202017\Promolog_analisi%20rifiuti%202017%20CER%2007%2001%2001%20PERICOLOSO.pdf" TargetMode="External"/><Relationship Id="rId68" Type="http://schemas.openxmlformats.org/officeDocument/2006/relationships/hyperlink" Target="file:///\\cofiles\..\..\Documents%20and%20Settings\cochimica\Dati%20applicazioni\Microsoft\Excel\RIFIUTI\Analisi%20Rifiuti\Analisi%20rifiuti%202017\Promolog_analisi%20rifiuti%202017%20CER%2015%2001%2011%20PERICOLOSO.pdf" TargetMode="External"/><Relationship Id="rId84" Type="http://schemas.openxmlformats.org/officeDocument/2006/relationships/hyperlink" Target="file:///\\cofiles\..\..\Documents%20and%20Settings\cochimica\Dati%20applicazioni\Microsoft\Excel\RIFIUTI\Analisi%20Rifiuti\Analisi%20rifiuti%202019\PROMOLOG%20SRL%20-%20CER%20150110%20PERICOLOSO_LABORATORIO.pdf" TargetMode="External"/><Relationship Id="rId89" Type="http://schemas.openxmlformats.org/officeDocument/2006/relationships/hyperlink" Target="file:///\\cofiles\..\..\Documents%20and%20Settings\cochimica\Dati%20applicazioni\Microsoft\Excel\RIFIUTI\Analisi%20Rifiuti\Analisi%20rifiuti%202019\PROMOLOG%20SRL%20-%20CER%20160506%20PERICOLOSO.pdf" TargetMode="External"/><Relationship Id="rId112" Type="http://schemas.openxmlformats.org/officeDocument/2006/relationships/hyperlink" Target="file:///\\cofiles\..\..\Documents%20and%20Settings\cochimica\Dati%20applicazioni\Microsoft\Excel\RIFIUTI\Analisi%20Rifiuti\Analisi%20rifiuti%202021\PROMOLOG%20SRL%20-%20CER%2013%2002%2005.pdf" TargetMode="External"/><Relationship Id="rId133" Type="http://schemas.openxmlformats.org/officeDocument/2006/relationships/hyperlink" Target="RIFIUTI/Analisi%20Rifiuti/Analisi%20rifiuti%202022/PROMOLOG%20SRL%20-%20CER%2015%2001%2011%20BOMBOLETTE%20SPRAY%20VUOTE.pdf" TargetMode="External"/><Relationship Id="rId138" Type="http://schemas.openxmlformats.org/officeDocument/2006/relationships/hyperlink" Target="RIFIUTI/Analisi%20Rifiuti/Analisi%20rifiuti%202023/PROMOLOG%20SRL%20-%20CER%2013%2002%2005.pdf" TargetMode="External"/><Relationship Id="rId154" Type="http://schemas.openxmlformats.org/officeDocument/2006/relationships/hyperlink" Target="RIFIUTI/Analisi%20Rifiuti/Analisi%20rifiuti%202024/PROMOLOG%20SRL%20-%20CER%2013%2003%2007%20PER%20-%2024LA05372E-0254.pdf" TargetMode="External"/><Relationship Id="rId159" Type="http://schemas.openxmlformats.org/officeDocument/2006/relationships/hyperlink" Target="RIFIUTI\Analisi%20Rifiuti\Analisi%20rifiuti%202025\PROMOLOG%20SRL%20-%20CER%2015%2002%2002%20PER%20-%20RP25LA1528-005-3350-130.PDF" TargetMode="External"/><Relationship Id="rId16" Type="http://schemas.openxmlformats.org/officeDocument/2006/relationships/hyperlink" Target="file:///\\cofiles\..\..\Documents%20and%20Settings\cochimica\Dati%20applicazioni\Microsoft\Excel\RIFIUTI\Analisi%20Rifiuti\Analisi%20rifiuti%202010\GMI_analisi%20DINECO%202010%20CER%2008%2004%2016.pdf" TargetMode="External"/><Relationship Id="rId107" Type="http://schemas.openxmlformats.org/officeDocument/2006/relationships/hyperlink" Target="file:///\\cofiles\..\..\Documents%20and%20Settings\cochimica\Dati%20applicazioni\Microsoft\Excel\RIFIUTI\Analisi%20Rifiuti\Analisi%20rifiuti%202020\PROMOLOG%20SRL%20-%20CER%20150203.pdf" TargetMode="External"/><Relationship Id="rId11" Type="http://schemas.openxmlformats.org/officeDocument/2006/relationships/hyperlink" Target="file:///\\cofiles\..\..\Documents%20and%20Settings\cochimica\Dati%20applicazioni\Microsoft\Excel\RIFIUTI\Analisi%20Rifiuti\Analisi%20rifiuti%202011\GMI_analisi%20DINECO%202011%20CER%2015%2002%2002%20PERICOLOSO.pdf" TargetMode="External"/><Relationship Id="rId32" Type="http://schemas.openxmlformats.org/officeDocument/2006/relationships/hyperlink" Target="file:///\\cofiles\..\..\Documents%20and%20Settings\cochimica\Dati%20applicazioni\Microsoft\Excel\RIFIUTI\Analisi%20Rifiuti\Analisi%20rifiuti%202014\PROMOLOG_analisi%202014%20CER%2008%2003%2018.pdf" TargetMode="External"/><Relationship Id="rId37" Type="http://schemas.openxmlformats.org/officeDocument/2006/relationships/hyperlink" Target="file:///\\cofiles\..\..\Documents%20and%20Settings\cochimica\Dati%20applicazioni\Microsoft\Excel\RIFIUTI\Analisi%20Rifiuti\Analisi%20rifiuti%202014\PROMOLOG_analisi%202014%20CER%2008%2004%2016.pdf" TargetMode="External"/><Relationship Id="rId53" Type="http://schemas.openxmlformats.org/officeDocument/2006/relationships/hyperlink" Target="file:///\\cofiles\..\..\Documents%20and%20Settings\cochimica\Dati%20applicazioni\Microsoft\Excel\RIFIUTI\Analisi%20Rifiuti\Analisi%20rifiuti%202016\Promolog_analisi%20rifiuti%202016%20CER%2015%2001%2010%20PERICOLOSO_PLASTICA.pdf" TargetMode="External"/><Relationship Id="rId58" Type="http://schemas.openxmlformats.org/officeDocument/2006/relationships/hyperlink" Target="file:///\\cofiles\..\..\Documents%20and%20Settings\cochimica\Dati%20applicazioni\Microsoft\Excel\RIFIUTI\Analisi%20Rifiuti\Analisi%20rifiuti%202016\Promolog_analisi%20rifiuti%202016%20CER%2015%2002%2003.PDF" TargetMode="External"/><Relationship Id="rId74" Type="http://schemas.openxmlformats.org/officeDocument/2006/relationships/hyperlink" Target="file:///\\cofiles\..\..\Documents%20and%20Settings\cochimica\Dati%20applicazioni\Microsoft\Excel\RIFIUTI\Analisi%20Rifiuti\Analisi%20rifiuti%202018\PROMOLOG%20SRL%20-%20CER%20080416.pdf" TargetMode="External"/><Relationship Id="rId79" Type="http://schemas.openxmlformats.org/officeDocument/2006/relationships/hyperlink" Target="file:///\\cofiles\..\..\Documents%20and%20Settings\cochimica\Dati%20applicazioni\Microsoft\Excel\RIFIUTI\Analisi%20Rifiuti\Analisi%20rifiuti%202018\PROMOLOG%20SRL%20-%20CER%20150202.pdf" TargetMode="External"/><Relationship Id="rId102" Type="http://schemas.openxmlformats.org/officeDocument/2006/relationships/hyperlink" Target="file:///\\cofiles\..\..\Documents%20and%20Settings\cochimica\Dati%20applicazioni\Microsoft\Excel\RIFIUTI\Analisi%20Rifiuti\Analisi%20rifiuti%202020\PROMOLOG%20SRL%20-%20CER%20150202.pdf" TargetMode="External"/><Relationship Id="rId123" Type="http://schemas.openxmlformats.org/officeDocument/2006/relationships/hyperlink" Target="RIFIUTI/Analisi%20Rifiuti/Analisi%20rifiuti%202022/PROMOLOG%20SRL%20-%20CER%2013%2005%2007.pdf" TargetMode="External"/><Relationship Id="rId128" Type="http://schemas.openxmlformats.org/officeDocument/2006/relationships/hyperlink" Target="RIFIUTI/Analisi%20Rifiuti/Analisi%20rifiuti%202022/PROMOLOG%20SRL%20-%20CER%2015%2002%2002%20STRACCI%20CONTAMINATI.pdf" TargetMode="External"/><Relationship Id="rId144" Type="http://schemas.openxmlformats.org/officeDocument/2006/relationships/hyperlink" Target="RIFIUTI/Analisi%20Rifiuti/Analisi%20rifiuti%202023/CER%2002%2003%2004%20-%20RP23LA1725-005-304-176.PDF" TargetMode="External"/><Relationship Id="rId149" Type="http://schemas.openxmlformats.org/officeDocument/2006/relationships/hyperlink" Target="RIFIUTI/Analisi%20Rifiuti/Analisi%20rifiuti%202024/PROMOLOG%20SRL%20-%20CER%2019%2009%2006%20-%20RP24LA1319-008-304-508.PDF" TargetMode="External"/><Relationship Id="rId5" Type="http://schemas.openxmlformats.org/officeDocument/2006/relationships/hyperlink" Target="file:///\\cofiles\..\..\Documents%20and%20Settings\cochimica\Dati%20applicazioni\Microsoft\Excel\RIFIUTI\Analisi%20Rifiuti\Analisi%20rifiuti%202012\GMI_analisi%20DINECO%202012%20CER%2014%2006%2003%20PERICOLOSO.pdf" TargetMode="External"/><Relationship Id="rId90" Type="http://schemas.openxmlformats.org/officeDocument/2006/relationships/hyperlink" Target="file:///\\cofiles\..\..\Documents%20and%20Settings\cochimica\Dati%20applicazioni\Microsoft\Excel\RIFIUTI\Analisi%20Rifiuti\Analisi%20rifiuti%202019\PROMOLOG%20SRL%20-%20CER%20070101%20PERICOLOSO.pdf" TargetMode="External"/><Relationship Id="rId95" Type="http://schemas.openxmlformats.org/officeDocument/2006/relationships/hyperlink" Target="file:///\\cofiles\..\..\Documents%20and%20Settings\cochimica\Dati%20applicazioni\Microsoft\Excel\RIFIUTI\Analisi%20Rifiuti\Analisi%20rifiuti%202019\PROMOLOG%20SRL%20-%20CER%20190906.pdf" TargetMode="External"/><Relationship Id="rId160" Type="http://schemas.openxmlformats.org/officeDocument/2006/relationships/hyperlink" Target="RIFIUTI\Analisi%20Rifiuti\Analisi%20rifiuti%202025\PROMOLOG%20SRL%20-%20CER%2015%2002%2003%20-%20RP25LA1528-004-3350-131.PDF" TargetMode="External"/><Relationship Id="rId165" Type="http://schemas.openxmlformats.org/officeDocument/2006/relationships/hyperlink" Target="RIFIUTI\Analisi%20Rifiuti\Analisi%20rifiuti%202025\PROMOLOG%20SRL%20-%20CER%2019%2009%2006%20-%20RP25LA1528-008-3350-138.PDF" TargetMode="External"/><Relationship Id="rId22" Type="http://schemas.openxmlformats.org/officeDocument/2006/relationships/hyperlink" Target="file:///\\cofiles\..\..\Documents%20and%20Settings\cochimica\Dati%20applicazioni\Microsoft\Excel\RIFIUTI\Analisi%20Rifiuti\Analisi%20rifiuti%202009\GMI_analisi%20DINECO%202009%20CER%2013_05_07.pdf" TargetMode="External"/><Relationship Id="rId27" Type="http://schemas.openxmlformats.org/officeDocument/2006/relationships/hyperlink" Target="file:///\\cofiles\..\..\Documents%20and%20Settings\cochimica\Dati%20applicazioni\Microsoft\Excel\RIFIUTI\Analisi%20Rifiuti\Analisi%20rifiuti%202014\PROMOLOG_analisi%202014%20CER%20070101%20PERICOLOSO.pdf" TargetMode="External"/><Relationship Id="rId43" Type="http://schemas.openxmlformats.org/officeDocument/2006/relationships/hyperlink" Target="file:///\\cofiles\..\..\Documents%20and%20Settings\cochimica\Dati%20applicazioni\Microsoft\Excel\RIFIUTI\Analisi%20Rifiuti\Analisi%20rifiuti%202015\Promolog_analisi%20rifiuti%202015%20CER%2015%2001%2010%20PERICOLOSO_PLASTICA.pdf" TargetMode="External"/><Relationship Id="rId48" Type="http://schemas.openxmlformats.org/officeDocument/2006/relationships/hyperlink" Target="file:///\\cofiles\..\..\Documents%20and%20Settings\cochimica\Dati%20applicazioni\Microsoft\Excel\RIFIUTI\Analisi%20Rifiuti\Analisi%20rifiuti%202015\Promolog_analisi%20rifiuti%202015%20CER%2007%2001%2001%20PERICOLOSO.pdf" TargetMode="External"/><Relationship Id="rId64" Type="http://schemas.openxmlformats.org/officeDocument/2006/relationships/hyperlink" Target="file:///\\cofiles\..\..\Documents%20and%20Settings\cochimica\Dati%20applicazioni\Microsoft\Excel\RIFIUTI\Analisi%20Rifiuti\Analisi%20rifiuti%202017\Promolog_analisi%20rifiuti%202017%20CER%2015%2001%2010%20PERICOLOSO_PLASTICA%20LABORATORIO.pdf" TargetMode="External"/><Relationship Id="rId69" Type="http://schemas.openxmlformats.org/officeDocument/2006/relationships/hyperlink" Target="file:///\\cofiles\..\..\Documents%20and%20Settings\cochimica\Dati%20applicazioni\Microsoft\Excel\RIFIUTI\Analisi%20Rifiuti\Analisi%20rifiuti%202017\Promolog_analisi%20rifiuti%202017%20CER%2013%2002%2005%20PERICOLOSO.PDF" TargetMode="External"/><Relationship Id="rId113" Type="http://schemas.openxmlformats.org/officeDocument/2006/relationships/hyperlink" Target="file:///\\cofiles\..\..\Documents%20and%20Settings\cochimica\Dati%20applicazioni\Microsoft\Excel\RIFIUTI\Analisi%20Rifiuti\Analisi%20rifiuti%202021\PROMOLOG%20SRL%20-%20CER%2015%2002%2002.pdf" TargetMode="External"/><Relationship Id="rId118" Type="http://schemas.openxmlformats.org/officeDocument/2006/relationships/hyperlink" Target="file:///\\cofiles\..\..\Documents%20and%20Settings\cochimica\Dati%20applicazioni\Microsoft\Excel\RIFIUTI\Analisi%20Rifiuti\Analisi%20rifiuti%202021\PROMOLOG%20SRL%20-%20CER%2008%2004%2016.pdf" TargetMode="External"/><Relationship Id="rId134" Type="http://schemas.openxmlformats.org/officeDocument/2006/relationships/hyperlink" Target="RIFIUTI/Analisi%20Rifiuti/Analisi%20rifiuti%202022/PROMOLOG%20SRL%20-%20CER%2019%2009%2006.PDF" TargetMode="External"/><Relationship Id="rId139" Type="http://schemas.openxmlformats.org/officeDocument/2006/relationships/hyperlink" Target="RIFIUTI/Analisi%20Rifiuti/Analisi%20rifiuti%202023/PROMOLOG%20SRL%20-%20CER%2015%2001%2010%20_RP23LA1725-001-304-172.PDF" TargetMode="External"/><Relationship Id="rId80" Type="http://schemas.openxmlformats.org/officeDocument/2006/relationships/hyperlink" Target="file:///\\cofiles\..\..\Documents%20and%20Settings\cochimica\Dati%20applicazioni\Microsoft\Excel\RIFIUTI\Analisi%20Rifiuti\Analisi%20rifiuti%202018\PROMOLOG%20SRL%20-%20CER%20150203.pdf" TargetMode="External"/><Relationship Id="rId85" Type="http://schemas.openxmlformats.org/officeDocument/2006/relationships/hyperlink" Target="file:///\\cofiles\..\..\Documents%20and%20Settings\cochimica\Dati%20applicazioni\Microsoft\Excel\RIFIUTI\Analisi%20Rifiuti\Analisi%20rifiuti%202019\PROMOLOG%20SRL%20-%20CER%20150110%20PERICOLOSO_PLASTICA.pdf" TargetMode="External"/><Relationship Id="rId150" Type="http://schemas.openxmlformats.org/officeDocument/2006/relationships/hyperlink" Target="RIFIUTI/Analisi%20Rifiuti/Analisi%20rifiuti%202024/PROMOLOG%20SRL%20-%20CER%2015%2002%2003%20-%20RP24LA1319-005-304-507.PDF" TargetMode="External"/><Relationship Id="rId155" Type="http://schemas.openxmlformats.org/officeDocument/2006/relationships/hyperlink" Target="RIFIUTI/Analisi%20Rifiuti/Analisi%20rifiuti%202024/PROMOLOG%20SRL%20-%20CER%2013%2002%2005%20PER%20-%2024LA05373E-0254.pdf" TargetMode="External"/><Relationship Id="rId12" Type="http://schemas.openxmlformats.org/officeDocument/2006/relationships/hyperlink" Target="file:///\\cofiles\..\..\Documents%20and%20Settings\cochimica\Dati%20applicazioni\Microsoft\Excel\RIFIUTI\Analisi%20Rifiuti\Analisi%20rifiuti%202011\GMI_analisi%20DINECO%202011%20CER%2015%2001%2010%20(PLASTICA)%20PERICOLOSO.pdf" TargetMode="External"/><Relationship Id="rId17" Type="http://schemas.openxmlformats.org/officeDocument/2006/relationships/hyperlink" Target="file:///\\cofiles\..\..\Documents%20and%20Settings\cochimica\Dati%20applicazioni\Microsoft\Excel\RIFIUTI\Analisi%20Rifiuti\Analisi%20rifiuti%202010\GMI_analisi%20DINECO%202010%20CER%2015%2001%2010%20(METALLO)%20PERICOLOSO.pdf" TargetMode="External"/><Relationship Id="rId33" Type="http://schemas.openxmlformats.org/officeDocument/2006/relationships/hyperlink" Target="file:///\\cofiles\..\..\Documents%20and%20Settings\cochimica\Dati%20applicazioni\Microsoft\Excel\RIFIUTI\Analisi%20Rifiuti\Analisi%20rifiuti%202014\PROMOLOG_analisi%202014%20CER%2015%2001%2011%20PERICOLOSO.pdf" TargetMode="External"/><Relationship Id="rId38" Type="http://schemas.openxmlformats.org/officeDocument/2006/relationships/hyperlink" Target="file:///\\cofiles\..\..\Documents%20and%20Settings\cochimica\Dati%20applicazioni\Microsoft\Excel\RIFIUTI\Analisi%20Rifiuti\Analisi%20rifiuti%202014\PROMOLOG_analisi%202014%20CER%2015%2002%2003.pdf" TargetMode="External"/><Relationship Id="rId59" Type="http://schemas.openxmlformats.org/officeDocument/2006/relationships/hyperlink" Target="file:///\\cofiles\..\..\Documents%20and%20Settings\cochimica\Dati%20applicazioni\Microsoft\Excel\RIFIUTI\Analisi%20Rifiuti\Analisi%20rifiuti%202016\Promolog_analisi%20rifiuti%202016%20CER%2019%2009%2006.pdf" TargetMode="External"/><Relationship Id="rId103" Type="http://schemas.openxmlformats.org/officeDocument/2006/relationships/hyperlink" Target="file:///\\cofiles\..\..\Documents%20and%20Settings\cochimica\Dati%20applicazioni\Microsoft\Excel\RIFIUTI\Analisi%20Rifiuti\Analisi%20rifiuti%202020\PROMOLOG%20SRL%20-%20CER%20130507.pdf" TargetMode="External"/><Relationship Id="rId108" Type="http://schemas.openxmlformats.org/officeDocument/2006/relationships/hyperlink" Target="file:///\\cofiles\..\..\Documents%20and%20Settings\cochimica\Dati%20applicazioni\Microsoft\Excel\RIFIUTI\Analisi%20Rifiuti\Analisi%20rifiuti%202020\PROMOLOG%20SRL%20-%20CER%20020304.pdf" TargetMode="External"/><Relationship Id="rId124" Type="http://schemas.openxmlformats.org/officeDocument/2006/relationships/hyperlink" Target="RIFIUTI/Analisi%20Rifiuti/Analisi%20rifiuti%202022/PROMOLOG%20SRL%20-%20CER%2013%2003%2007.pdf" TargetMode="External"/><Relationship Id="rId129" Type="http://schemas.openxmlformats.org/officeDocument/2006/relationships/hyperlink" Target="RIFIUTI/Analisi%20Rifiuti/Analisi%20rifiuti%202022/PROMOLOG%20SRL%20-%20CER%2015%2002%2003%20FILTRI%20A%20MANICA.pdf" TargetMode="External"/><Relationship Id="rId54" Type="http://schemas.openxmlformats.org/officeDocument/2006/relationships/hyperlink" Target="file:///\\cofiles\..\..\Documents%20and%20Settings\cochimica\Dati%20applicazioni\Microsoft\Excel\RIFIUTI\Analisi%20Rifiuti\Analisi%20rifiuti%202016\Promolog_analisi%20rifiuti%202016%20CER%2015%2001%2010%20PERICOLOSO_LABORATORIO.pdf" TargetMode="External"/><Relationship Id="rId70" Type="http://schemas.openxmlformats.org/officeDocument/2006/relationships/hyperlink" Target="file:///\\cofiles\..\..\Documents%20and%20Settings\cochimica\Dati%20applicazioni\Microsoft\Excel\RIFIUTI\Analisi%20Rifiuti\Analisi%20rifiuti%202017\Promolog_analisi%20rifiuti%202017%20CER%2013%2003%2007%20PERICOLOSO.PDF" TargetMode="External"/><Relationship Id="rId75" Type="http://schemas.openxmlformats.org/officeDocument/2006/relationships/hyperlink" Target="file:///\\cofiles\..\..\Documents%20and%20Settings\cochimica\Dati%20applicazioni\Microsoft\Excel\RIFIUTI\Analisi%20Rifiuti\Analisi%20rifiuti%202018\PROMOLOG%20SRL%20-%20CER%20150110%20(M).pdf" TargetMode="External"/><Relationship Id="rId91" Type="http://schemas.openxmlformats.org/officeDocument/2006/relationships/hyperlink" Target="file:///\\cofiles\..\..\Documents%20and%20Settings\cochimica\Dati%20applicazioni\Microsoft\Excel\RIFIUTI\Analisi%20Rifiuti\Analisi%20rifiuti%202019\CER%20150203%20FILTRI%20A%20MANICA.PDF" TargetMode="External"/><Relationship Id="rId96" Type="http://schemas.openxmlformats.org/officeDocument/2006/relationships/hyperlink" Target="file:///\\cofiles\..\..\Documents%20and%20Settings\cochimica\Dati%20applicazioni\Microsoft\Excel\RIFIUTI\Analisi%20Rifiuti\Analisi%20rifiuti%202020\PROMOLOG%20SRL%20-%20CER%20070101.pdf" TargetMode="External"/><Relationship Id="rId140" Type="http://schemas.openxmlformats.org/officeDocument/2006/relationships/hyperlink" Target="RIFIUTI/Analisi%20Rifiuti/Analisi%20rifiuti%202023/PROMOLOG%20SRL%20-%20CER%2015%2002%2002_RP23LA1725-002-304-173.PDF" TargetMode="External"/><Relationship Id="rId145" Type="http://schemas.openxmlformats.org/officeDocument/2006/relationships/hyperlink" Target="RIFIUTI/Analisi%20Rifiuti/Analisi%20rifiuti%202024/PROMOLOG%20SRL%20-%20CER%2002%2003%2004%20-%20RP24LA1319-009-304-510.PDF" TargetMode="External"/><Relationship Id="rId161" Type="http://schemas.openxmlformats.org/officeDocument/2006/relationships/hyperlink" Target="RIFIUTI\Analisi%20Rifiuti\Analisi%20rifiuti%202025\PROMOLOG%20SRL%20-%20CER%2015%2001%2001%20PER%20-%20RP25LA1528-002-3350-126.PDF" TargetMode="External"/><Relationship Id="rId166" Type="http://schemas.openxmlformats.org/officeDocument/2006/relationships/hyperlink" Target="RIFIUTI\Analisi%20Rifiuti\Analisi%20rifiuti%202025\PROMOLOG%20SRL%20-%20CER%2013%2002%2005%20PER%20-%20EV-25-049713-443456_0_0.PDF" TargetMode="External"/><Relationship Id="rId1" Type="http://schemas.openxmlformats.org/officeDocument/2006/relationships/hyperlink" Target="file:///\\cofiles\..\..\Documents%20and%20Settings\cochimica\Dati%20applicazioni\Microsoft\Excel\RIFIUTI\Analisi%20Rifiuti\Analisi%20rifiuti%202013\PROMOLOG%20analisi%20DINECO%202013%20CER%2019%2009%2006.pdf" TargetMode="External"/><Relationship Id="rId6" Type="http://schemas.openxmlformats.org/officeDocument/2006/relationships/hyperlink" Target="file:///\\cofiles\..\..\Documents%20and%20Settings\cochimica\Dati%20applicazioni\Microsoft\Excel\RIFIUTI\Analisi%20Rifiuti\Analisi%20rifiuti%202012\GMI_analisi%20DINECO%202012%20CER%2015%2001%2010%20PERICOLOSO%20rifiuti%20laboratorio.pdf" TargetMode="External"/><Relationship Id="rId15" Type="http://schemas.openxmlformats.org/officeDocument/2006/relationships/hyperlink" Target="file:///\\cofiles\..\..\Documents%20and%20Settings\cochimica\Dati%20applicazioni\Microsoft\Excel\RIFIUTI\Analisi%20Rifiuti\Analisi%20rifiuti%202010\GMI_analisi%20DINECO%202010%20CER%2015%2002%2002%20PERICOLOSO.pdf" TargetMode="External"/><Relationship Id="rId23" Type="http://schemas.openxmlformats.org/officeDocument/2006/relationships/hyperlink" Target="file:///\\cofiles\..\..\Documents%20and%20Settings\cochimica\Dati%20applicazioni\Microsoft\Excel\RIFIUTI\Analisi%20Rifiuti\Analisi%20rifiuti%202009\GMI_analisi%20DINECO%202009%20CER%2019%2009%2006.pdf" TargetMode="External"/><Relationship Id="rId28" Type="http://schemas.openxmlformats.org/officeDocument/2006/relationships/hyperlink" Target="file:///\\cofiles\..\..\Documents%20and%20Settings\cochimica\Dati%20applicazioni\Microsoft\Excel\RIFIUTI\Analisi%20Rifiuti\Analisi%20rifiuti%202012\GMI_analisi%20DINECO%202012%20CER%2015%2002%2002%20PERICOLOSO.pdf" TargetMode="External"/><Relationship Id="rId36" Type="http://schemas.openxmlformats.org/officeDocument/2006/relationships/hyperlink" Target="file:///\\cofiles\..\..\Documents%20and%20Settings\cochimica\Dati%20applicazioni\Microsoft\Excel\RIFIUTI\Analisi%20Rifiuti\Analisi%20rifiuti%202014\PROMOLOG_analisi%202014%20CER%2015%2001%2010%20%20PERICOLOSO%20LABORATORIO.pdf" TargetMode="External"/><Relationship Id="rId49" Type="http://schemas.openxmlformats.org/officeDocument/2006/relationships/hyperlink" Target="file:///\\cofiles\..\..\Documents%20and%20Settings\cochimica\Dati%20applicazioni\Microsoft\Excel\RIFIUTI\Analisi%20Rifiuti\Analisi%20rifiuti%202016\Promolog_analisi%202016%20CER%2008%2004%2016.pdf" TargetMode="External"/><Relationship Id="rId57" Type="http://schemas.openxmlformats.org/officeDocument/2006/relationships/hyperlink" Target="file:///\\cofiles\..\..\Documents%20and%20Settings\cochimica\Dati%20applicazioni\Microsoft\Excel\RIFIUTI\Analisi%20Rifiuti\Analisi%20rifiuti%202015\Promolog_analisi%20rifiuti%202015%20CER%2019%2009%2006.pdf" TargetMode="External"/><Relationship Id="rId106" Type="http://schemas.openxmlformats.org/officeDocument/2006/relationships/hyperlink" Target="file:///\\cofiles\..\..\Documents%20and%20Settings\cochimica\Dati%20applicazioni\Microsoft\Excel\RIFIUTI\Analisi%20Rifiuti\Analisi%20rifiuti%202020\PROMOLOG%20SRL%20-%20CER%20130205.pdf" TargetMode="External"/><Relationship Id="rId114" Type="http://schemas.openxmlformats.org/officeDocument/2006/relationships/hyperlink" Target="file:///\\cofiles\..\..\Documents%20and%20Settings\cochimica\Dati%20applicazioni\Microsoft\Excel\RIFIUTI\Analisi%20Rifiuti\Analisi%20rifiuti%202021\PROMOLOG%20SRL%20-%20CER%2015%2001%2011.pdf" TargetMode="External"/><Relationship Id="rId119" Type="http://schemas.openxmlformats.org/officeDocument/2006/relationships/hyperlink" Target="file:///\\cofiles\..\..\Documents%20and%20Settings\cochimica\Dati%20applicazioni\Microsoft\Excel\RIFIUTI\Analisi%20Rifiuti\Analisi%20rifiuti%202021\PROMOLOG%20SRL%20-%20CER%2008%2003%2018.pdf" TargetMode="External"/><Relationship Id="rId127" Type="http://schemas.openxmlformats.org/officeDocument/2006/relationships/hyperlink" Target="RIFIUTI/Analisi%20Rifiuti/Analisi%20rifiuti%202022/PROMOLOG%20SRL%20-%20CER%2007%2001%2001%20SOLUZIONI%20ACQUOSE%20DI%20LAVAGGIO%20ED%20ACQUA%20MADRI.pdf" TargetMode="External"/><Relationship Id="rId10" Type="http://schemas.openxmlformats.org/officeDocument/2006/relationships/hyperlink" Target="file:///\\cofiles\..\..\Documents%20and%20Settings\cochimica\Dati%20applicazioni\Microsoft\Excel\RIFIUTI\Analisi%20Rifiuti\Analisi%20rifiuti%202011\GMI_analisi%20DINECO%202011%20CER%2019%2009%2006.pdf" TargetMode="External"/><Relationship Id="rId31" Type="http://schemas.openxmlformats.org/officeDocument/2006/relationships/hyperlink" Target="file:///\\cofiles\..\..\Documents%20and%20Settings\cochimica\Dati%20applicazioni\Microsoft\Excel\RIFIUTI\Analisi%20Rifiuti\Analisi%20rifiuti%202014\PROMOLOG_analisi%202014%20CER%2015%2002%2002%20PERICOLOSO.pdf" TargetMode="External"/><Relationship Id="rId44" Type="http://schemas.openxmlformats.org/officeDocument/2006/relationships/hyperlink" Target="file:///\\cofiles\..\..\Documents%20and%20Settings\cochimica\Dati%20applicazioni\Microsoft\Excel\RIFIUTI\Analisi%20Rifiuti\Analisi%20rifiuti%202015\Promolog_analisi%20rifiuti%20CER%2015%2002%2002%20PERICOLOSO.pdf" TargetMode="External"/><Relationship Id="rId52" Type="http://schemas.openxmlformats.org/officeDocument/2006/relationships/hyperlink" Target="file:///\\cofiles\..\..\Documents%20and%20Settings\cochimica\Dati%20applicazioni\Microsoft\Excel\RIFIUTI\Analisi%20Rifiuti\Analisi%20rifiuti%202016\Promolog_analisi%20rifiuti%202016%20CER%2015%2001%2010%20PERICOLOSO_METALLO.pdf" TargetMode="External"/><Relationship Id="rId60" Type="http://schemas.openxmlformats.org/officeDocument/2006/relationships/hyperlink" Target="file:///\\cofiles\..\..\Documents%20and%20Settings\cochimica\Dati%20applicazioni\Microsoft\Excel\RIFIUTI\Analisi%20Rifiuti\Analisi%20rifiuti%202017\Promolog_analisi%202017%20CER%2008%2004%2016.pdf" TargetMode="External"/><Relationship Id="rId65" Type="http://schemas.openxmlformats.org/officeDocument/2006/relationships/hyperlink" Target="file:///\\cofiles\..\..\Documents%20and%20Settings\cochimica\Dati%20applicazioni\Microsoft\Excel\RIFIUTI\Analisi%20Rifiuti\Analisi%20rifiuti%202017\Promolog_analisi%20rifiuti%202017%20CER%2008%2003%2018.pdf" TargetMode="External"/><Relationship Id="rId73" Type="http://schemas.openxmlformats.org/officeDocument/2006/relationships/hyperlink" Target="file:///\\cofiles\..\..\Documents%20and%20Settings\cochimica\Dati%20applicazioni\Microsoft\Excel\RIFIUTI\Analisi%20Rifiuti\Analisi%20rifiuti%202018\PROMOLOG%20SRL%20-%20CER%20080318.pdf" TargetMode="External"/><Relationship Id="rId78" Type="http://schemas.openxmlformats.org/officeDocument/2006/relationships/hyperlink" Target="file:///\\cofiles\..\..\Documents%20and%20Settings\cochimica\Dati%20applicazioni\Microsoft\Excel\RIFIUTI\Analisi%20Rifiuti\Analisi%20rifiuti%202018\PROMOLOG%20SRL%20-%20CER%20150111.pdf" TargetMode="External"/><Relationship Id="rId81" Type="http://schemas.openxmlformats.org/officeDocument/2006/relationships/hyperlink" Target="file:///\\cofiles\..\..\Documents%20and%20Settings\cochimica\Dati%20applicazioni\Microsoft\Excel\RIFIUTI\Analisi%20Rifiuti\Analisi%20rifiuti%202018\PROMOLOG%20SRL%20-%20CER%20190906.pdf" TargetMode="External"/><Relationship Id="rId86" Type="http://schemas.openxmlformats.org/officeDocument/2006/relationships/hyperlink" Target="file:///\\cofiles\..\..\Documents%20and%20Settings\cochimica\Dati%20applicazioni\Microsoft\Excel\RIFIUTI\Analisi%20Rifiuti\Analisi%20rifiuti%202019\PROMOLOG%20SRL%20-%20CER%20150202%20PERICOLOSO.pdf" TargetMode="External"/><Relationship Id="rId94" Type="http://schemas.openxmlformats.org/officeDocument/2006/relationships/hyperlink" Target="file:///\\cofiles\..\..\Documents%20and%20Settings\cochimica\Dati%20applicazioni\Microsoft\Excel\RIFIUTI\Analisi%20Rifiuti\Analisi%20rifiuti%202019\PROMOLOG%20SRL%20-%20CER%20130507%20PERICOLOSO.PDF" TargetMode="External"/><Relationship Id="rId99" Type="http://schemas.openxmlformats.org/officeDocument/2006/relationships/hyperlink" Target="file:///\\cofiles\..\..\Documents%20and%20Settings\cochimica\Dati%20applicazioni\Microsoft\Excel\RIFIUTI\Analisi%20Rifiuti\Analisi%20rifiuti%202020\PROMOLOG%20SRL%20-%20CER%20150110%20-%20PLASTICA.pdf" TargetMode="External"/><Relationship Id="rId101" Type="http://schemas.openxmlformats.org/officeDocument/2006/relationships/hyperlink" Target="file:///\\cofiles\..\..\Documents%20and%20Settings\cochimica\Dati%20applicazioni\Microsoft\Excel\RIFIUTI\Analisi%20Rifiuti\Analisi%20rifiuti%202020\PROMOLOG%20SRL%20-%20CER%20150111.pdf" TargetMode="External"/><Relationship Id="rId122" Type="http://schemas.openxmlformats.org/officeDocument/2006/relationships/hyperlink" Target="RIFIUTI/Analisi%20Rifiuti/Analisi%20rifiuti%202021/PROMOLOG%20SRL%20-%20CER%2002%2003%2004.pdf" TargetMode="External"/><Relationship Id="rId130" Type="http://schemas.openxmlformats.org/officeDocument/2006/relationships/hyperlink" Target="RIFIUTI/Analisi%20Rifiuti/Analisi%20rifiuti%202022/PROMOLOG%20SRL%20-%20CER%2015%2001%2010%20IMBALLAGGI%20CONTAMINATI.pdf" TargetMode="External"/><Relationship Id="rId135" Type="http://schemas.openxmlformats.org/officeDocument/2006/relationships/hyperlink" Target="RIFIUTI/Analisi%20Rifiuti/Analisi%20rifiuti%202022/PROMOLOG%20SRL%20-%20CER%2008%2004%2016.pdf" TargetMode="External"/><Relationship Id="rId143" Type="http://schemas.openxmlformats.org/officeDocument/2006/relationships/hyperlink" Target="RIFIUTI/Analisi%20Rifiuti/Analisi%20rifiuti%202023/CER%2015%2002%2003%20-%20RP23LA1725-003-304-174.PDF" TargetMode="External"/><Relationship Id="rId148" Type="http://schemas.openxmlformats.org/officeDocument/2006/relationships/hyperlink" Target="RIFIUTI/Analisi%20Rifiuti/Analisi%20rifiuti%202024/PROMOLOG%20SRL%20-CER%20%2008%2004%2016%20PER%20-%20RP24LA1321-001-304-511.PDF" TargetMode="External"/><Relationship Id="rId151" Type="http://schemas.openxmlformats.org/officeDocument/2006/relationships/hyperlink" Target="RIFIUTI/Analisi%20Rifiuti/Analisi%20rifiuti%202024/PROMOLOG%20SRL%20-%20CER%2015%2002%2002%20PER%20-%20RP24LA1319-004-304-506.PDF" TargetMode="External"/><Relationship Id="rId156" Type="http://schemas.openxmlformats.org/officeDocument/2006/relationships/hyperlink" Target="RIFIUTI/Analisi%20Rifiuti/Analisi%20rifiuti%202024/PROMOLOG%20SRL%20-%20CER%2013%2005%2007%20PER%20-%2024LA05371-0254.pdf" TargetMode="External"/><Relationship Id="rId164" Type="http://schemas.openxmlformats.org/officeDocument/2006/relationships/hyperlink" Target="RIFIUTI\Analisi%20Rifiuti\Analisi%20rifiuti%202025\PROMOLOG%20SRL%20-%20CER%2008%2004%2016%20-%20RP25LA1528-006-3350-132.PDF" TargetMode="External"/><Relationship Id="rId169" Type="http://schemas.openxmlformats.org/officeDocument/2006/relationships/printerSettings" Target="../printerSettings/printerSettings34.bin"/><Relationship Id="rId4" Type="http://schemas.openxmlformats.org/officeDocument/2006/relationships/hyperlink" Target="file:///\\cofiles\..\..\Documents%20and%20Settings\cochimica\Dati%20applicazioni\Microsoft\Excel\RIFIUTI\Analisi%20Rifiuti\Analisi%20rifiuti%202012\GMI_analisi%20DINECO%202012%20CER%2013%2005%2007%20PERICOLOSO.pdf" TargetMode="External"/><Relationship Id="rId9" Type="http://schemas.openxmlformats.org/officeDocument/2006/relationships/hyperlink" Target="file:///\\cofiles\..\..\Documents%20and%20Settings\cochimica\Dati%20applicazioni\Microsoft\Excel\RIFIUTI\Analisi%20Rifiuti\Analisi%20rifiuti%202011\GMI_analisi%20DINECO%202011%20CER%2013%2005%2007%20PERICOLOSO.pdf" TargetMode="External"/><Relationship Id="rId13" Type="http://schemas.openxmlformats.org/officeDocument/2006/relationships/hyperlink" Target="file:///\\cofiles\..\..\Documents%20and%20Settings\cochimica\Dati%20applicazioni\Microsoft\Excel\RIFIUTI\Analisi%20Rifiuti\Analisi%20rifiuti%202011\GMI_analisi%20DINECO%202011%20CER%2015%2001%2010%20PERICOLOSO%20rifiuti%20laboratorio.pdf" TargetMode="External"/><Relationship Id="rId18" Type="http://schemas.openxmlformats.org/officeDocument/2006/relationships/hyperlink" Target="file:///\\cofiles\..\..\Documents%20and%20Settings\cochimica\Dati%20applicazioni\Microsoft\Excel\RIFIUTI\Analisi%20Rifiuti\Analisi%20rifiuti%202010\GMI_analisi%20DINECO%202010%20CER%2015%2001%2010%20(PLASTICA)%20PERICOLOSO.pdf" TargetMode="External"/><Relationship Id="rId39" Type="http://schemas.openxmlformats.org/officeDocument/2006/relationships/hyperlink" Target="file:///\\cofiles\..\..\Documents%20and%20Settings\cochimica\Dati%20applicazioni\Microsoft\Excel\RIFIUTI\Analisi%20Rifiuti\Analisi%20rifiuti%202015\Promolog_analisi%202015%20CER%2008%2004%2016.pdf" TargetMode="External"/><Relationship Id="rId109" Type="http://schemas.openxmlformats.org/officeDocument/2006/relationships/hyperlink" Target="file:///\\cofiles\..\..\Documents%20and%20Settings\cochimica\Dati%20applicazioni\Microsoft\Excel\RIFIUTI\Analisi%20Rifiuti\Analisi%20rifiuti%202020\PROMOLOG%20SRL%20-%20CER%20190906.pdf" TargetMode="External"/><Relationship Id="rId34" Type="http://schemas.openxmlformats.org/officeDocument/2006/relationships/hyperlink" Target="file:///\\cofiles\..\..\Documents%20and%20Settings\cochimica\Dati%20applicazioni\Microsoft\Excel\RIFIUTI\Analisi%20Rifiuti\Analisi%20rifiuti%202014\PROMOLOG_analisi%202014%20CER%2015%2001%2010%20%20PERICOLOSO%20PLASTICA.pdf" TargetMode="External"/><Relationship Id="rId50" Type="http://schemas.openxmlformats.org/officeDocument/2006/relationships/hyperlink" Target="file:///\\cofiles\..\..\Documents%20and%20Settings\cochimica\Dati%20applicazioni\Microsoft\Excel\RIFIUTI\Analisi%20Rifiuti\Analisi%20rifiuti%202016\Promolog_analisi%20riofiuti%202016%20CER%2007%2001%2001%20PERICOLOSO.pdf" TargetMode="External"/><Relationship Id="rId55" Type="http://schemas.openxmlformats.org/officeDocument/2006/relationships/hyperlink" Target="file:///\\cofiles\..\..\Documents%20and%20Settings\cochimica\Dati%20applicazioni\Microsoft\Excel\RIFIUTI\Analisi%20Rifiuti\Analisi%20rifiuti%202016\Peromolog_analisi%20rifiuti%202016%20CER%2015%2002%2002%20PERICOLOSO.pdf" TargetMode="External"/><Relationship Id="rId76" Type="http://schemas.openxmlformats.org/officeDocument/2006/relationships/hyperlink" Target="file:///\\cofiles\..\..\Documents%20and%20Settings\cochimica\Dati%20applicazioni\Microsoft\Excel\RIFIUTI\Analisi%20Rifiuti\Analisi%20rifiuti%202018\PROMOLOG%20SRL%20-%20CER%20150110%20(P).pdf" TargetMode="External"/><Relationship Id="rId97" Type="http://schemas.openxmlformats.org/officeDocument/2006/relationships/hyperlink" Target="file:///\\cofiles\..\..\Documents%20and%20Settings\cochimica\Dati%20applicazioni\Microsoft\Excel\RIFIUTI\Analisi%20Rifiuti\Analisi%20rifiuti%202020\PROMOLOG%20SRL%20-%20CER%20080318.pdf" TargetMode="External"/><Relationship Id="rId104" Type="http://schemas.openxmlformats.org/officeDocument/2006/relationships/hyperlink" Target="file:///\\cofiles\..\..\Documents%20and%20Settings\cochimica\Dati%20applicazioni\Microsoft\Excel\RIFIUTI\Analisi%20Rifiuti\Analisi%20rifiuti%202020\PROMOLOG%20SRL%20-%20CER%20080416.pdf" TargetMode="External"/><Relationship Id="rId120" Type="http://schemas.openxmlformats.org/officeDocument/2006/relationships/hyperlink" Target="file:///\\cofiles\..\..\Documents%20and%20Settings\cochimica\Dati%20applicazioni\Microsoft\Excel\RIFIUTI\Analisi%20Rifiuti\Analisi%20rifiuti%202021\PROMOLOG%20SRL%20-%20CER%2007%2001%2001.pdf" TargetMode="External"/><Relationship Id="rId125" Type="http://schemas.openxmlformats.org/officeDocument/2006/relationships/hyperlink" Target="RIFIUTI/Analisi%20Rifiuti/Analisi%20rifiuti%202022/PROMOLOG%20SRL%20-%20CER%2013%2002%2005.pdf" TargetMode="External"/><Relationship Id="rId141" Type="http://schemas.openxmlformats.org/officeDocument/2006/relationships/hyperlink" Target="RIFIUTI/Analisi%20Rifiuti/Analisi%20rifiuti%202023/CER%20190906%20RIFIUTO%20LIQUIDO.pdf" TargetMode="External"/><Relationship Id="rId146" Type="http://schemas.openxmlformats.org/officeDocument/2006/relationships/hyperlink" Target="RIFIUTI/Analisi%20Rifiuti/Analisi%20rifiuti%202024/PROMOLOG%20SRL%20-%20CER%2007%2001%2001%20PER%20-%20RP24LA1319-007-304-509.PDF" TargetMode="External"/><Relationship Id="rId167" Type="http://schemas.openxmlformats.org/officeDocument/2006/relationships/hyperlink" Target="RIFIUTI\Analisi%20Rifiuti\Analisi%20rifiuti%202025\PROMOLOG%20SRL%20-%20CER%2013%2003%2007%20PER%20-%20EV-25-049713-443455_0_0.PDF" TargetMode="External"/><Relationship Id="rId7" Type="http://schemas.openxmlformats.org/officeDocument/2006/relationships/hyperlink" Target="file:///\\cofiles\..\..\Documents%20and%20Settings\cochimica\Dati%20applicazioni\Microsoft\Excel\RIFIUTI\Analisi%20Rifiuti\Analisi%20rifiuti%202011\GMI_analisi%20TRANSECO%202011%20CER%2015%2002%2003.pdf" TargetMode="External"/><Relationship Id="rId71" Type="http://schemas.openxmlformats.org/officeDocument/2006/relationships/hyperlink" Target="file:///\\cofiles\..\..\Documents%20and%20Settings\cochimica\Dati%20applicazioni\Microsoft\Excel\RIFIUTI\Analisi%20Rifiuti\Analisi%20rifiuti%202017\Promolog_analisi%20rifiuti%202017%20CER%2019%2009%2006.pdf" TargetMode="External"/><Relationship Id="rId92" Type="http://schemas.openxmlformats.org/officeDocument/2006/relationships/hyperlink" Target="file:///\\cofiles\..\..\Documents%20and%20Settings\cochimica\Dati%20applicazioni\Microsoft\Excel\RIFIUTI\Analisi%20Rifiuti\Analisi%20rifiuti%202019\PROMOLOG%20SRL%20-%20CER%20130307%20PERICOLOSO.PDF" TargetMode="External"/><Relationship Id="rId162" Type="http://schemas.openxmlformats.org/officeDocument/2006/relationships/hyperlink" Target="RIFIUTI\Analisi%20Rifiuti\Analisi%20rifiuti%202025\PROMOLOG%20SRL%20-%20CER%2007%2001%2001%20PER%20-%20RP25LA1528-007-3350-133.PDF" TargetMode="External"/><Relationship Id="rId2" Type="http://schemas.openxmlformats.org/officeDocument/2006/relationships/hyperlink" Target="file:///\\cofiles\..\..\Documents%20and%20Settings\cochimica\Dati%20applicazioni\Microsoft\Excel\RIFIUTI\Analisi%20Rifiuti\Analisi%20rifiuti%202013\GMI_analisi%20TRANSECO%202013%20CER%2015%2001%2001.pdf" TargetMode="External"/><Relationship Id="rId29" Type="http://schemas.openxmlformats.org/officeDocument/2006/relationships/hyperlink" Target="file:///\\cofiles\..\..\Documents%20and%20Settings\cochimica\Dati%20applicazioni\Microsoft\Excel\RIFIUTI\Analisi%20Rifiuti\Analisi%20rifiuti%202012\GMI_analisi%202012%20TRANSECO%20CER%2015%2002%2003.pdf" TargetMode="External"/><Relationship Id="rId24" Type="http://schemas.openxmlformats.org/officeDocument/2006/relationships/hyperlink" Target="file:///\\cofiles\..\..\Documents%20and%20Settings\cochimica\Dati%20applicazioni\Microsoft\Excel\RIFIUTI\Analisi%20Rifiuti\Analisi%20rifiuti%202009\GMI_analisi%20TRANSECO%202009%20CER%2015%2002%2003.pdf" TargetMode="External"/><Relationship Id="rId40" Type="http://schemas.openxmlformats.org/officeDocument/2006/relationships/hyperlink" Target="file:///\\cofiles\..\..\Documents%20and%20Settings\cochimica\Dati%20applicazioni\Microsoft\Excel\RIFIUTI\Analisi%20Rifiuti\Analisi%20rifiuti%202014\PROMOLOG_analisi%202014%20CER%2019%2009%2006.pdf" TargetMode="External"/><Relationship Id="rId45" Type="http://schemas.openxmlformats.org/officeDocument/2006/relationships/hyperlink" Target="file:///\\cofiles\..\..\Documents%20and%20Settings\cochimica\Dati%20applicazioni\Microsoft\Excel\RIFIUTI\Analisi%20Rifiuti\Analisi%20rifiuti%202015\Promolog_analsi%20rifiuti%20CER%2015%2001%2011%20PERICOLOSO.pdf" TargetMode="External"/><Relationship Id="rId66" Type="http://schemas.openxmlformats.org/officeDocument/2006/relationships/hyperlink" Target="file:///\\cofiles\..\..\Documents%20and%20Settings\cochimica\Dati%20applicazioni\Microsoft\Excel\RIFIUTI\Analisi%20Rifiuti\Analisi%20rifiuti%202017\Promolog_analisi%20rifiuti%202017%20CER%2015%2002%2002%20PERICOLOSO.pdf" TargetMode="External"/><Relationship Id="rId87" Type="http://schemas.openxmlformats.org/officeDocument/2006/relationships/hyperlink" Target="file:///\\cofiles\..\..\Documents%20and%20Settings\cochimica\Dati%20applicazioni\Microsoft\Excel\RIFIUTI\Analisi%20Rifiuti\Analisi%20rifiuti%202019\PROMOLOG%20SRL%20-%20CER%20150110%20PERCOLOSO_METALLO.pdf" TargetMode="External"/><Relationship Id="rId110" Type="http://schemas.openxmlformats.org/officeDocument/2006/relationships/hyperlink" Target="file:///\\cofiles\..\..\Documents%20and%20Settings\cochimica\Dati%20applicazioni\Microsoft\Excel\RIFIUTI\Analisi%20Rifiuti\Analisi%20rifiuti%202021\PROMOLOG%20SRL%20-%20CER%2013%2003%2007.pdf" TargetMode="External"/><Relationship Id="rId115" Type="http://schemas.openxmlformats.org/officeDocument/2006/relationships/hyperlink" Target="file:///\\cofiles\..\..\Documents%20and%20Settings\cochimica\Dati%20applicazioni\Microsoft\Excel\RIFIUTI\Analisi%20Rifiuti\Analisi%20rifiuti%202021\PROMOLOG%20SRL%20-%20CER%2015%2001%2010%20-%20PLASTICA%20DA%20LABORATORIO.pdf" TargetMode="External"/><Relationship Id="rId131" Type="http://schemas.openxmlformats.org/officeDocument/2006/relationships/hyperlink" Target="RIFIUTI/Analisi%20Rifiuti/Analisi%20rifiuti%202022/PROMOLOG%20SRL%20-%20CER%2015%2001%2010%20IMBALLAGGI%20CONTAMINATI.pdf" TargetMode="External"/><Relationship Id="rId136" Type="http://schemas.openxmlformats.org/officeDocument/2006/relationships/hyperlink" Target="RIFIUTI/Analisi%20Rifiuti/Analisi%20rifiuti%202023/PROMOLOG%20SRL%20-%20CER%2013%2005%2007.pdf" TargetMode="External"/><Relationship Id="rId157" Type="http://schemas.openxmlformats.org/officeDocument/2006/relationships/hyperlink" Target="RIFIUTI\Analisi%20Rifiuti\Analisi%20rifiuti%202025\PROMOLOG%20SRL%20-%20CER%2015%2001%2011%20PER%20-%20RP25LA1528-003-3350-127.PDF" TargetMode="External"/><Relationship Id="rId61" Type="http://schemas.openxmlformats.org/officeDocument/2006/relationships/hyperlink" Target="file:///\\cofiles\..\..\Documents%20and%20Settings\cochimica\Dati%20applicazioni\Microsoft\Excel\RIFIUTI\Analisi%20Rifiuti\Analisi%20rifiuti%202017\Promolog_analisi%20rifiuti%202017%20CER%2015%2001%2010%20PERICOLOSO_METALLO.pdf" TargetMode="External"/><Relationship Id="rId82" Type="http://schemas.openxmlformats.org/officeDocument/2006/relationships/hyperlink" Target="file:///\\cofiles\..\..\Documents%20and%20Settings\cochimica\Dati%20applicazioni\Microsoft\Excel\RIFIUTI\Analisi%20Rifiuti\Analisi%20rifiuti%202019\PROMOLOG%20SRL%20-%20CER%20080416.pdf" TargetMode="External"/><Relationship Id="rId152" Type="http://schemas.openxmlformats.org/officeDocument/2006/relationships/hyperlink" Target="RIFIUTI/Analisi%20Rifiuti/Analisi%20rifiuti%202024/PROMOLOG%20SRL%20-%20CER%2015%2001%2011%20PER%20-%20RP24LA1319-003-304-505.PDF" TargetMode="External"/><Relationship Id="rId19" Type="http://schemas.openxmlformats.org/officeDocument/2006/relationships/hyperlink" Target="file:///\\cofiles\..\..\Documents%20and%20Settings\cochimica\Dati%20applicazioni\Microsoft\Excel\RIFIUTI\Analisi%20Rifiuti\Analisi%20rifiuti%202010\GMI_analisi%20TRANSECO%202010%20CER%2015%2002%2003.pdf" TargetMode="External"/><Relationship Id="rId14" Type="http://schemas.openxmlformats.org/officeDocument/2006/relationships/hyperlink" Target="file:///\\cofiles\..\..\Documents%20and%20Settings\cochimica\Dati%20applicazioni\Microsoft\Excel\RIFIUTI\Analisi%20Rifiuti\Analisi%20rifiuti%202010\GMI_analisi%20DINECO%202010%20CER%2002%2003%2004%20sassolini%20derivati%20da%20pulitura%20grano.pdf" TargetMode="External"/><Relationship Id="rId30" Type="http://schemas.openxmlformats.org/officeDocument/2006/relationships/hyperlink" Target="file:///\\cofiles\..\..\Documents%20and%20Settings\cochimica\Dati%20applicazioni\Microsoft\Excel\RIFIUTI\Analisi%20Rifiuti\Analisi%20rifiuti%202012\GMI_analisi%202012%20DINECO%20CER%2019%2009%2006.pdf" TargetMode="External"/><Relationship Id="rId35" Type="http://schemas.openxmlformats.org/officeDocument/2006/relationships/hyperlink" Target="file:///\\cofiles\..\..\Documents%20and%20Settings\cochimica\Dati%20applicazioni\Microsoft\Excel\RIFIUTI\Analisi%20Rifiuti\Analisi%20rifiuti%202014\PROMOLOG_analisi%202014%20CER%2015%2001%2010%20%20PERICOLOSO%20METALLO.pdf" TargetMode="External"/><Relationship Id="rId56" Type="http://schemas.openxmlformats.org/officeDocument/2006/relationships/hyperlink" Target="file:///\\cofiles\..\..\Documents%20and%20Settings\cochimica\Dati%20applicazioni\Microsoft\Excel\RIFIUTI\Analisi%20Rifiuti\Analisi%20rifiuti%202016\Promolog_analisi%20rifiuti%202016%20CER%2015%2001%2011%20PERICOLOSO.pdf" TargetMode="External"/><Relationship Id="rId77" Type="http://schemas.openxmlformats.org/officeDocument/2006/relationships/hyperlink" Target="file:///\\cofiles\..\..\Documents%20and%20Settings\cochimica\Dati%20applicazioni\Microsoft\Excel\RIFIUTI\Analisi%20Rifiuti\Analisi%20rifiuti%202018\PROMOLOG%20SRL%20-%20CER%20150110%20(CONTENITORI%20PLASTICI).pdf" TargetMode="External"/><Relationship Id="rId100" Type="http://schemas.openxmlformats.org/officeDocument/2006/relationships/hyperlink" Target="file:///\\cofiles\..\..\Documents%20and%20Settings\cochimica\Dati%20applicazioni\Microsoft\Excel\RIFIUTI\Analisi%20Rifiuti\Analisi%20rifiuti%202020\PROMOLOG%20SRL%20-%20CER%20150110%20-%20PLASTICA%20DA%20LABORATORIO.pdf" TargetMode="External"/><Relationship Id="rId105" Type="http://schemas.openxmlformats.org/officeDocument/2006/relationships/hyperlink" Target="file:///\\cofiles\..\..\Documents%20and%20Settings\cochimica\Dati%20applicazioni\Microsoft\Excel\RIFIUTI\Analisi%20Rifiuti\Analisi%20rifiuti%202020\PROMOLOG%20SRL%20-%20CER%20130307.pdf" TargetMode="External"/><Relationship Id="rId126" Type="http://schemas.openxmlformats.org/officeDocument/2006/relationships/hyperlink" Target="RIFIUTI/Analisi%20Rifiuti/Analisi%20rifiuti%202021/PROMOLOG%20SRL-%20CER%20190906.pdf" TargetMode="External"/><Relationship Id="rId147" Type="http://schemas.openxmlformats.org/officeDocument/2006/relationships/hyperlink" Target="RIFIUTI/Analisi%20Rifiuti/Analisi%20rifiuti%202024/PROMOLOG%20SRL%20-%20CER%2008%2003%2018%20-%20RP24LA1319-001-304-501.PDF" TargetMode="External"/><Relationship Id="rId168" Type="http://schemas.openxmlformats.org/officeDocument/2006/relationships/hyperlink" Target="RIFIUTI\Analisi%20Rifiuti\Analisi%20rifiuti%202025\PROMOLOG%20SRL%20-%20CER%2013%2005%2007%20PER%20-%20EV-25-049713-443454_0_0.PDF" TargetMode="External"/><Relationship Id="rId8" Type="http://schemas.openxmlformats.org/officeDocument/2006/relationships/hyperlink" Target="file:///\\cofiles\..\..\Documents%20and%20Settings\cochimica\Dati%20applicazioni\Microsoft\Excel\RIFIUTI\Analisi%20Rifiuti\Analisi%20rifiuti%202011\GMI_analisi%20DINECO%202011%20CER%2014%2006%2003%20PERICOLOSO.pdf" TargetMode="External"/><Relationship Id="rId51" Type="http://schemas.openxmlformats.org/officeDocument/2006/relationships/hyperlink" Target="file:///\\cofiles\..\..\Documents%20and%20Settings\cochimica\Dati%20applicazioni\Microsoft\Excel\RIFIUTI\Analisi%20Rifiuti\Analisi%20rifiuti%202016\Promolog_analisi%20rifiuti%202016%20CER%2008%2003%2018.pdf" TargetMode="External"/><Relationship Id="rId72" Type="http://schemas.openxmlformats.org/officeDocument/2006/relationships/hyperlink" Target="file:///\\cofiles\..\..\Documents%20and%20Settings\cochimica\Dati%20applicazioni\Microsoft\Excel\RIFIUTI\Analisi%20Rifiuti\Analisi%20rifiuti%202018\PROMOLOG%20SRL%20-%20CER%20070101.pdf" TargetMode="External"/><Relationship Id="rId93" Type="http://schemas.openxmlformats.org/officeDocument/2006/relationships/hyperlink" Target="file:///\\cofiles\..\..\Documents%20and%20Settings\cochimica\Dati%20applicazioni\Microsoft\Excel\RIFIUTI\Analisi%20Rifiuti\Analisi%20rifiuti%202019\PROMOLOG%20SRL%20-%20CER%20130205%20PERICOLOSO.PDF" TargetMode="External"/><Relationship Id="rId98" Type="http://schemas.openxmlformats.org/officeDocument/2006/relationships/hyperlink" Target="file:///\\cofiles\..\..\Documents%20and%20Settings\cochimica\Dati%20applicazioni\Microsoft\Excel\RIFIUTI\Analisi%20Rifiuti\Analisi%20rifiuti%202020\PROMOLOG%20SRL%20-%20CER%20150110%20-%20METALLO.pdf" TargetMode="External"/><Relationship Id="rId121" Type="http://schemas.openxmlformats.org/officeDocument/2006/relationships/hyperlink" Target="file:///\\cofiles\..\..\Documents%20and%20Settings\cochimica\Dati%20applicazioni\Microsoft\Excel\RIFIUTI\Analisi%20Rifiuti\Analisi%20rifiuti%202021\PROMOLOG%20SRL%20-%20CER%2015%2002%2003.pdf" TargetMode="External"/><Relationship Id="rId142" Type="http://schemas.openxmlformats.org/officeDocument/2006/relationships/hyperlink" Target="RIFIUTI/Analisi%20Rifiuti/Analisi%20rifiuti%202023/CER%2007%2001%2001%20PER%20-%20RP23LA1725-004-304-175.PDF" TargetMode="External"/><Relationship Id="rId163" Type="http://schemas.openxmlformats.org/officeDocument/2006/relationships/hyperlink" Target="RIFIUTI\Analisi%20Rifiuti\Analisi%20rifiuti%202025\PROMOLOG%20SRL%20-%20CER%2008%2003%2018%20-%20RP25LA1528-001-3350-125.PDF" TargetMode="External"/><Relationship Id="rId3" Type="http://schemas.openxmlformats.org/officeDocument/2006/relationships/hyperlink" Target="file:///\\cofiles\..\..\Documents%20and%20Settings\cochimica\Dati%20applicazioni\Microsoft\Excel\RIFIUTI\Analisi%20Rifiuti\Analisi%20rifiuti%202013\GMI_analisi%20TRANSECO%202013%20CER%2015%2001%2006.pdf" TargetMode="External"/><Relationship Id="rId25" Type="http://schemas.openxmlformats.org/officeDocument/2006/relationships/hyperlink" Target="file:///\\cofiles\..\..\Documents%20and%20Settings\cochimica\Dati%20applicazioni\Microsoft\Excel\RIFIUTI\Analisi%20Rifiuti\Analisi%20rifiuti%202012\GMI_analisi%20DINECO%202012%20CER%2015%2001%2010%20(PLASTICA)%20PERICOLOSO.pdf" TargetMode="External"/><Relationship Id="rId46" Type="http://schemas.openxmlformats.org/officeDocument/2006/relationships/hyperlink" Target="file:///\\cofiles\..\..\Documents%20and%20Settings\cochimica\Dati%20applicazioni\Microsoft\Excel\RIFIUTI\Analisi%20Rifiuti\Analisi%20rifiuti%202015\Promolog_analisi%20rifiuti%202015%20CER%2015%2001%2010%20PERICOLOSO_METALLO.pdf" TargetMode="External"/><Relationship Id="rId67" Type="http://schemas.openxmlformats.org/officeDocument/2006/relationships/hyperlink" Target="file:///\\cofiles\..\..\Documents%20and%20Settings\cochimica\Dati%20applicazioni\Microsoft\Excel\RIFIUTI\Analisi%20Rifiuti\Analisi%20rifiuti%202017\Promolog_analisi%20rifiuti%202017%20CER%2015%2002%2003.pdf" TargetMode="External"/><Relationship Id="rId116" Type="http://schemas.openxmlformats.org/officeDocument/2006/relationships/hyperlink" Target="file:///\\cofiles\..\..\Documents%20and%20Settings\cochimica\Dati%20applicazioni\Microsoft\Excel\RIFIUTI\Analisi%20Rifiuti\Analisi%20rifiuti%202021\PROMOLOG%20SRL%20-%20CER%2015%2001%2010%20-%20PLASTICA.pdf" TargetMode="External"/><Relationship Id="rId137" Type="http://schemas.openxmlformats.org/officeDocument/2006/relationships/hyperlink" Target="RIFIUTI/Analisi%20Rifiuti/Analisi%20rifiuti%202023/PROMOLOG%20SRL%20-%20CER%2013%2003%2007.pdf" TargetMode="External"/><Relationship Id="rId158" Type="http://schemas.openxmlformats.org/officeDocument/2006/relationships/hyperlink" Target="RIFIUTI\Analisi%20Rifiuti\Analisi%20rifiuti%202025\PPT_campionamento%20rifiuti%20del%2008_05_2025\verbale%20campionamento%20CER%2002%2003%2004.pdf" TargetMode="External"/><Relationship Id="rId20" Type="http://schemas.openxmlformats.org/officeDocument/2006/relationships/hyperlink" Target="file:///\\cofiles\..\..\Documents%20and%20Settings\cochimica\Dati%20applicazioni\Microsoft\Excel\RIFIUTI\Analisi%20Rifiuti\Analisi%20rifiuti%202008\GMI_analisi%20SEV%202008%20CER%2015%2001%2006.pdf" TargetMode="External"/><Relationship Id="rId41" Type="http://schemas.openxmlformats.org/officeDocument/2006/relationships/hyperlink" Target="file:///\\cofiles\..\..\Documents%20and%20Settings\cochimica\Dati%20applicazioni\Microsoft\Excel\RIFIUTI\Analisi%20Rifiuti\Analisi%20rifiuti%202015\Promolog_analisi%202015%20CER%2015%2002%2003%20NON%20PERICOLOSO.pdf" TargetMode="External"/><Relationship Id="rId62" Type="http://schemas.openxmlformats.org/officeDocument/2006/relationships/hyperlink" Target="file:///\\cofiles\..\..\Documents%20and%20Settings\cochimica\Dati%20applicazioni\Microsoft\Excel\RIFIUTI\Analisi%20Rifiuti\Analisi%20rifiuti%202017\Promolog_analisi%20rifiuti%202017%20CER%2015%2001%2010%20PERICOLOSO_PLASTICA.pdf" TargetMode="External"/><Relationship Id="rId83" Type="http://schemas.openxmlformats.org/officeDocument/2006/relationships/hyperlink" Target="file:///\\cofiles\..\..\Documents%20and%20Settings\cochimica\Dati%20applicazioni\Microsoft\Excel\RIFIUTI\Analisi%20Rifiuti\Analisi%20rifiuti%202019\PROMOLOG%20SRL%20-%20CER%20150111%20PERICOLOSO.pdf" TargetMode="External"/><Relationship Id="rId88" Type="http://schemas.openxmlformats.org/officeDocument/2006/relationships/hyperlink" Target="file:///\\cofiles\..\..\Documents%20and%20Settings\cochimica\Dati%20applicazioni\Microsoft\Excel\RIFIUTI\Analisi%20Rifiuti\Analisi%20rifiuti%202019\PROMOLOG%20SRL%20-%20CER%20080318.pdf" TargetMode="External"/><Relationship Id="rId111" Type="http://schemas.openxmlformats.org/officeDocument/2006/relationships/hyperlink" Target="file:///\\cofiles\..\..\Documents%20and%20Settings\cochimica\Dati%20applicazioni\Microsoft\Excel\RIFIUTI\Analisi%20Rifiuti\Analisi%20rifiuti%202021\PROMOLOG%20SRL%20-%20CER%2013%2005%2007.pdf" TargetMode="External"/><Relationship Id="rId132" Type="http://schemas.openxmlformats.org/officeDocument/2006/relationships/hyperlink" Target="RIFIUTI/Analisi%20Rifiuti/Analisi%20rifiuti%202022/PROMOLOG%20SRL%20-%20CER%2008%2003%2018%20TONER.pdf" TargetMode="External"/><Relationship Id="rId153" Type="http://schemas.openxmlformats.org/officeDocument/2006/relationships/hyperlink" Target="RIFIUTI/Analisi%20Rifiuti/Analisi%20rifiuti%202024/PROMOLOG%20SRL%20-%20CER%2015%2001%2010%20PER%20-%20RP24LA1319-002-304-503.PDF"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35.bin"/><Relationship Id="rId4" Type="http://schemas.openxmlformats.org/officeDocument/2006/relationships/comments" Target="../comments7.xml"/></Relationships>
</file>

<file path=xl/worksheets/_rels/sheet45.xml.rels><?xml version="1.0" encoding="UTF-8" standalone="yes"?>
<Relationships xmlns="http://schemas.openxmlformats.org/package/2006/relationships"><Relationship Id="rId117" Type="http://schemas.openxmlformats.org/officeDocument/2006/relationships/hyperlink" Target="file:///\\cofiles\..\..\Documents%20and%20Settings\cochimica\Dati%20applicazioni\Microsoft\Excel\PREVENZIONE%20INCENDI_verbali%20controlli%20eseguiti\CONTROLLI%20MASCHERE%20FACCIALI%20ANTIGAS\controllo%20maschere%20anticendio_09-2016.pdf" TargetMode="External"/><Relationship Id="rId299" Type="http://schemas.openxmlformats.org/officeDocument/2006/relationships/hyperlink" Target="PREVENZIONE%20INCENDI_verbali%20controlli%20eseguiti/CONTROLLI%20GRUPPO%20ELETTROGENO/ODL%20GRUPPO%20ELETTROGENO%2029-04-2024.pdf" TargetMode="External"/><Relationship Id="rId303" Type="http://schemas.openxmlformats.org/officeDocument/2006/relationships/hyperlink" Target="PREVENZIONE%20INCENDI_verbali%20controlli%20eseguiti/CONTROLLI%20SMOKE%20OUT/report%20controllo%20evacuatori%20di%20fumo%2005-2024.pdf" TargetMode="External"/><Relationship Id="rId21" Type="http://schemas.openxmlformats.org/officeDocument/2006/relationships/hyperlink" Target="file:///\\cofiles\..\..\Documents%20and%20Settings\cochimica\Dati%20applicazioni\Microsoft\Excel\PREVENZIONE%20INCENDI_verbali%20controlli%20eseguiti\CONTROLLI%20ESTINTORI\controllo%20estintori_07_08_2013.pdf" TargetMode="External"/><Relationship Id="rId42" Type="http://schemas.openxmlformats.org/officeDocument/2006/relationships/hyperlink" Target="file:///\\cofiles\..\..\Documents%20and%20Settings\cochimica\Dati%20applicazioni\Microsoft\Excel\PREVENZIONE%20INCENDI_verbali%20controlli%20eseguiti\CONTROLLI%20SISTEMA%20PREVENZIONE%20INCENDI\report%20impianto%20rilevazione%20incendi_05_2014.pdf" TargetMode="External"/><Relationship Id="rId63" Type="http://schemas.openxmlformats.org/officeDocument/2006/relationships/hyperlink" Target="file:///\\cofiles\..\..\Documents%20and%20Settings\cochimica\Dati%20applicazioni\Microsoft\Excel\PREVENZIONE%20INCENDI_verbali%20controlli%20eseguiti\CONTROLLI%20MASCHERE%20FACCIALI%20ANTIGAS\report%20controllo%20maschere%20antincendio%2024_02_2015.pdf" TargetMode="External"/><Relationship Id="rId84" Type="http://schemas.openxmlformats.org/officeDocument/2006/relationships/hyperlink" Target="file:///\\cofiles\..\..\Documents%20and%20Settings\cochimica\Dati%20applicazioni\Microsoft\Excel\PREVENZIONE%20INCENDI_verbali%20controlli%20eseguiti\CONTROLLI%20IMPIANTO%20ANTIESPLOSIONE\report%20smi%2003-11-15%20.pdf" TargetMode="External"/><Relationship Id="rId138" Type="http://schemas.openxmlformats.org/officeDocument/2006/relationships/hyperlink" Target="file:///\\cofiles\..\..\Documents%20and%20Settings\cochimica\Dati%20applicazioni\Microsoft\Excel\PREVENZIONE%20INCENDI_verbali%20controlli%20eseguiti\VERIFICA%20RECIPIENTI%20A%20PRESSIONE\verbale%20verifica%20integrit&#224;%20serb%203000%20L.pdf" TargetMode="External"/><Relationship Id="rId159" Type="http://schemas.openxmlformats.org/officeDocument/2006/relationships/hyperlink" Target="file://\\cofiles\Documents%20and%20Settings\cochimica\Dati%20applicazioni\Microsoft\Excel\PREVENZIONE%20INCENDI_verbali%20controlli%20eseguiti\CONTROLLI%20GRUPPO%20ELETTROGENO\VERIFICHE%20DISPOSITIVO%20SEGNALAZIONI%20PERDITA%20CISTERNA\verifica%2001_02_2019%20dispositivo%20segnalazione%20perdita%20serbatoio%20interrato.pdf" TargetMode="External"/><Relationship Id="rId324" Type="http://schemas.openxmlformats.org/officeDocument/2006/relationships/hyperlink" Target="PREVENZIONE%20INCENDI_verbali%20controlli%20eseguiti\CONTROLLI%20ESTINTORI\Rapportini-TPS%2027-02-2025.pdf" TargetMode="External"/><Relationship Id="rId170" Type="http://schemas.openxmlformats.org/officeDocument/2006/relationships/hyperlink" Target="file:///\\cofiles\..\..\Documents%20and%20Settings\cochimica\Dati%20applicazioni\Microsoft\Excel\PREVENZIONE%20INCENDI_verbali%20controlli%20eseguiti\CONTROLLI%20SMOKE%20OUT\report%20smoke%20out%2028_05_2019.pdf" TargetMode="External"/><Relationship Id="rId191" Type="http://schemas.openxmlformats.org/officeDocument/2006/relationships/hyperlink" Target="file:///\\cofiles\..\..\Documents%20and%20Settings\cochimica\Dati%20applicazioni\Microsoft\Excel\PREVENZIONE%20INCENDI_verbali%20controlli%20eseguiti\CONTROLLO%20LUCI%20EMERGENZA\ODL%20%20IMPIANTO%20LUCI%20%20DI%20EMERGENZA%2028-04-2020.pdf" TargetMode="External"/><Relationship Id="rId205" Type="http://schemas.openxmlformats.org/officeDocument/2006/relationships/hyperlink" Target="file:///\\cofiles\..\..\Documents%20and%20Settings\cochimica\Dati%20applicazioni\Microsoft\Excel\PREVENZIONE%20INCENDI_verbali%20controlli%20eseguiti\CONTROLLI%20GRUPPO%20ELETTROGENO\ODL%20GRUPPO%20ELETTROGENO26-10-20.pdf" TargetMode="External"/><Relationship Id="rId226" Type="http://schemas.openxmlformats.org/officeDocument/2006/relationships/hyperlink" Target="file:///\\cofiles\..\..\Documents%20and%20Settings\cochimica\Dati%20applicazioni\Microsoft\Excel\PREVENZIONE%20INCENDI_verbali%20controlli%20eseguiti\CONTROLLI%20IMBRACATURE%20E%20CORDINI%20DI%20SICUREZZA\report%20controllo%20imbracature%20%20e%20cordini%20anticaduta%20tps%2010-12-21.pdf" TargetMode="External"/><Relationship Id="rId247" Type="http://schemas.openxmlformats.org/officeDocument/2006/relationships/hyperlink" Target="PREVENZIONE%20INCENDI_verbali%20controlli%20eseguiti/CONTROLLI%20IDRANTI%20E%20MANICHETTE/Verifica%20Idranti%20-%20manutenzione%20collaudo%20maggio%202022.pdf" TargetMode="External"/><Relationship Id="rId107" Type="http://schemas.openxmlformats.org/officeDocument/2006/relationships/hyperlink" Target="file:///\\cofiles\..\..\Documents%20and%20Settings\cochimica\Dati%20applicazioni\Microsoft\Excel\PREVENZIONE%20INCENDI_verbali%20controlli%20eseguiti\PROVE%20EVACUAZIONE\verbale%20prova%20di%20evacuazione%2027-12-16.pdf" TargetMode="External"/><Relationship Id="rId268" Type="http://schemas.openxmlformats.org/officeDocument/2006/relationships/hyperlink" Target="PREVENZIONE%20EMERGENZE%20AMBIENTALI/SIMULAZIONE%20EVACUAZIONE%2026-05-2023/verbale%20prova%20di%20evacuazione%2026-05-2023.pdf" TargetMode="External"/><Relationship Id="rId289" Type="http://schemas.openxmlformats.org/officeDocument/2006/relationships/hyperlink" Target="PREVENZIONE%20INCENDI_verbali%20controlli%20eseguiti/CONTROLLI%20GRUPPO%20ELETTROGENO/ODL%20GRUPPO%20ELETTROGENO_27_10_2023.pdf" TargetMode="External"/><Relationship Id="rId11" Type="http://schemas.openxmlformats.org/officeDocument/2006/relationships/hyperlink" Target="file:///\\cofiles\..\..\Documents%20and%20Settings\cochimica\Dati%20applicazioni\Microsoft\Excel\PREVENZIONE%20INCENDI_verbali%20controlli%20eseguiti\CONTROLLI%20USCITE%20DI%20SICUREZZA\controlo%20uscite%20sicurezza_27_08_2012.pdf" TargetMode="External"/><Relationship Id="rId32" Type="http://schemas.openxmlformats.org/officeDocument/2006/relationships/hyperlink" Target="file:///\\cofiles\..\..\Documents%20and%20Settings\cochimica\Dati%20applicazioni\Microsoft\Excel\PREVENZIONE%20INCENDI_verbali%20controlli%20eseguiti\CONTROLLI%20IMPIANTO%20ANTIESPLOSIONE\rapportino%20smi%20controllo%20impianto%20antiesplosione%2006-09-12.pdf" TargetMode="External"/><Relationship Id="rId53" Type="http://schemas.openxmlformats.org/officeDocument/2006/relationships/hyperlink" Target="file:///\\cofiles\..\..\Documents%20and%20Settings\cochimica\Dati%20applicazioni\Microsoft\Excel\PREVENZIONE%20INCENDI_verbali%20controlli%20eseguiti\CONTROLLI%20IMPIANTO%20ANTIESPLOSIONE\report%20SMI%20manutenzione%20impianto%20antiesplosione%2015_10_2014.pdf" TargetMode="External"/><Relationship Id="rId74" Type="http://schemas.openxmlformats.org/officeDocument/2006/relationships/hyperlink" Target="file:///\\cofiles\..\..\Documents%20and%20Settings\cochimica\Dati%20applicazioni\Microsoft\Excel\PREVENZIONE%20INCENDI_verbali%20controlli%20eseguiti\CONTROLLI%20USCITE%20DI%20SICUREZZA\report%20controllo%20uscite%20sicurezza%20e%20porte%20tagliafuoco%2007-08-15.pdf" TargetMode="External"/><Relationship Id="rId128" Type="http://schemas.openxmlformats.org/officeDocument/2006/relationships/hyperlink" Target="file:///\\cofiles\..\..\Documents%20and%20Settings\cochimica\Dati%20applicazioni\Microsoft\Excel\PREVENZIONE%20INCENDI_verbali%20controlli%20eseguiti\CONTROLLI%20ESTINTORI\revisone%20estintori\report%20revisione%2051%20estintori%2008-2017.pdf" TargetMode="External"/><Relationship Id="rId149" Type="http://schemas.openxmlformats.org/officeDocument/2006/relationships/hyperlink" Target="file:///\\cofiles\..\..\Documents%20and%20Settings\cochimica\Dati%20applicazioni\Microsoft\Excel\PREVENZIONE%20INCENDI_verbali%20controlli%20eseguiti\CONTROLLI%20SISTEMA%20PREVENZIONE%20INCENDI\report%20antincendio%20giugno%202018.pdf" TargetMode="External"/><Relationship Id="rId314" Type="http://schemas.openxmlformats.org/officeDocument/2006/relationships/hyperlink" Target="PREVENZIONE%20INCENDI_verbali%20controlli%20eseguiti\CONTROLLI%20ESTINTORI\Rapportini-TPS%2027-02-2025.pdf" TargetMode="External"/><Relationship Id="rId335" Type="http://schemas.openxmlformats.org/officeDocument/2006/relationships/hyperlink" Target="PREVENZIONE%20INCENDI_verbali%20controlli%20eseguiti\CONTROLLI%20IMBRACATURE%20E%20CORDINI%20DI%20SICUREZZA\report%20controllo%20cordini%20e%20imbracature%2029-12-2025.pdf" TargetMode="External"/><Relationship Id="rId5" Type="http://schemas.openxmlformats.org/officeDocument/2006/relationships/hyperlink" Target="file:///\\cofiles\..\..\Documents%20and%20Settings\cochimica\Dati%20applicazioni\Microsoft\Excel\PREVENZIONE%20INCENDI_verbali%20controlli%20eseguiti\CONTROLLI%20PORTE%20REI\controlli%20porte%20REI%2024_02_2012.pdf" TargetMode="External"/><Relationship Id="rId95" Type="http://schemas.openxmlformats.org/officeDocument/2006/relationships/hyperlink" Target="file:///\\cofiles\..\..\Documents%20and%20Settings\cochimica\Dati%20applicazioni\Microsoft\Excel\PREVENZIONE%20INCENDI_verbali%20controlli%20eseguiti\CONTROLLI%20IMPIANTI%20ELETTRICI%20A%20RISCHIO%20ESPLOSIONE\verifica%20imp%20elettrici%20con%20rischio%20esplosione%202016.pdf" TargetMode="External"/><Relationship Id="rId160" Type="http://schemas.openxmlformats.org/officeDocument/2006/relationships/hyperlink" Target="file:///\\cofiles\..\..\Documents%20and%20Settings\cochimica\Dati%20applicazioni\Microsoft\Excel\PREVENZIONE%20INCENDI_verbali%20controlli%20eseguiti\CONTROLLI%20ESTINTORI\controllo%20estintori%2007%20e%2008_08_2018.pdf" TargetMode="External"/><Relationship Id="rId181" Type="http://schemas.openxmlformats.org/officeDocument/2006/relationships/hyperlink" Target="file://\\cofiles\Documents%20and%20Settings\cochimica\Dati%20applicazioni\Microsoft\Excel\PREVENZIONE%20INCENDI_verbali%20controlli%20eseguiti\CONTROLLI%20GRUPPO%20ELETTROGENO\VERIFICHE%20DISPOSITIVO%20SEGNALAZIONI%20PERDITA%20CISTERNA\verifica%2031_01_2020%20dispositivo%20segnalazione%20perdita%20serbatoio%20interrato.pdf" TargetMode="External"/><Relationship Id="rId216" Type="http://schemas.openxmlformats.org/officeDocument/2006/relationships/hyperlink" Target="file:///\\cofiles\..\..\Documents%20and%20Settings\cochimica\Dati%20applicazioni\Microsoft\Excel\PREVENZIONE%20INCENDI_verbali%20controlli%20eseguiti\CONTROLLI%20SISTEMI%20AUTOMATICI%20ANTICADUTA\certificati%20controllo%20anticaduta%2028_12_2020.pdf" TargetMode="External"/><Relationship Id="rId237" Type="http://schemas.openxmlformats.org/officeDocument/2006/relationships/hyperlink" Target="PREVENZIONE%20INCENDI_verbali%20controlli%20eseguiti/CONTROLLI%20ESTINTORI/controllo%20estintori%2021-02-2022.pdf" TargetMode="External"/><Relationship Id="rId258" Type="http://schemas.openxmlformats.org/officeDocument/2006/relationships/hyperlink" Target="PREVENZIONE%20INCENDI_verbali%20controlli%20eseguiti/CONTROLLI%20GRUPPO%20ELETTROGENO/ODL%20GRUPPO%20ELETTROGENO%2028-10-2022.pdf" TargetMode="External"/><Relationship Id="rId279" Type="http://schemas.openxmlformats.org/officeDocument/2006/relationships/hyperlink" Target="PREVENZIONE%20INCENDI_verbali%20controlli%20eseguiti/CONTROLLI%20SISTEMI%20AUTOMATICI%20ANTICADUTA/veriifca%20sist%20anticaduta%20automatici%20%2001-12-2023.pdf" TargetMode="External"/><Relationship Id="rId22" Type="http://schemas.openxmlformats.org/officeDocument/2006/relationships/hyperlink" Target="file:///\\cofiles\..\..\Documents%20and%20Settings\cochimica\Dati%20applicazioni\Microsoft\Excel\PREVENZIONE%20INCENDI_verbali%20controlli%20eseguiti\CONTROLLI%20USCITE%20DI%20SICUREZZA\controllo%20uscite%20sicurezza%2026_08_2013.pdf" TargetMode="External"/><Relationship Id="rId43" Type="http://schemas.openxmlformats.org/officeDocument/2006/relationships/hyperlink" Target="file:///\\cofiles\..\..\Documents%20and%20Settings\cochimica\Dati%20applicazioni\Microsoft\Excel\PREVENZIONE%20INCENDI_verbali%20controlli%20eseguiti\CONTROLLI%20MASCHERE%20FACCIALI%20ANTIGAS\report%20controllo%20maschere_antincendio%2019_02_2014.pdf" TargetMode="External"/><Relationship Id="rId64" Type="http://schemas.openxmlformats.org/officeDocument/2006/relationships/hyperlink" Target="file:///\\cofiles\..\..\Documents%20and%20Settings\cochimica\Dati%20applicazioni\Microsoft\Excel\PREVENZIONE%20INCENDI_verbali%20controlli%20eseguiti\CONTROLLI%20ESTINTORI\report%20controllo%20estintori%2024_02_2015.pdf" TargetMode="External"/><Relationship Id="rId118" Type="http://schemas.openxmlformats.org/officeDocument/2006/relationships/hyperlink" Target="file:///\\cofiles\..\..\Documents%20and%20Settings\cochimica\Dati%20applicazioni\Microsoft\Excel\PREVENZIONE%20INCENDI_verbali%20controlli%20eseguiti\CONTROLLI%20MASCHERE%20FACCIALI%20DISINFESTAZIONE\controlli%20maschere%20x%20trattamenti%2009-2016.pdf" TargetMode="External"/><Relationship Id="rId139" Type="http://schemas.openxmlformats.org/officeDocument/2006/relationships/hyperlink" Target="file:///\\cofiles\..\..\Documents%20and%20Settings\cochimica\Dati%20applicazioni\Microsoft\Excel\PREVENZIONE%20INCENDI_verbali%20controlli%20eseguiti\PROVE%20EVACUAZIONE\Verbale%20prova%20evacuazone_27_12_2017.pdf" TargetMode="External"/><Relationship Id="rId290" Type="http://schemas.openxmlformats.org/officeDocument/2006/relationships/hyperlink" Target="PREVENZIONE%20INCENDI_verbali%20controlli%20eseguiti/CONTROLLO%20LUCI%20EMERGENZA/ODL%20LUCI%20EMERGENZA%2026_10_2023.pdf" TargetMode="External"/><Relationship Id="rId304" Type="http://schemas.openxmlformats.org/officeDocument/2006/relationships/hyperlink" Target="PREVENZIONE%20INCENDI_verbali%20controlli%20eseguiti/CONTROLLI%20SISTEMA%20PREVENZIONE%20INCENDI/Da.Ta.Vision_report%20controlli%20del%2021-23_05_2024.pdf" TargetMode="External"/><Relationship Id="rId325" Type="http://schemas.openxmlformats.org/officeDocument/2006/relationships/hyperlink" Target="PREVENZIONE%20INCENDI_verbali%20controlli%20eseguiti\CONTROLLI%20ESTINTORI\Rapportini-TPS%2027-02-2025.pdf" TargetMode="External"/><Relationship Id="rId85" Type="http://schemas.openxmlformats.org/officeDocument/2006/relationships/hyperlink" Target="file:///\\cofiles\..\..\Documents%20and%20Settings\cochimica\Dati%20applicazioni\Microsoft\Excel\PREVENZIONE%20INCENDI_verbali%20controlli%20eseguiti\PROVE%20EVACUAZIONE\verbale%20prova%20di%20evacuazione%2024-12-15.pdf" TargetMode="External"/><Relationship Id="rId150" Type="http://schemas.openxmlformats.org/officeDocument/2006/relationships/hyperlink" Target="file:///\\cofiles\..\..\Documents%20and%20Settings\cochimica\Dati%20applicazioni\Microsoft\Excel\PREVENZIONE%20INCENDI_verbali%20controlli%20eseguiti\PROVE%20EVACUAZIONE\verbale%20prova%20di%20evacuazione%20%2015-06-2018.pdf" TargetMode="External"/><Relationship Id="rId171" Type="http://schemas.openxmlformats.org/officeDocument/2006/relationships/hyperlink" Target="file:///\\cofiles\..\..\Documents%20and%20Settings\cochimica\Dati%20applicazioni\Microsoft\Excel\PREVENZIONE%20INCENDI_verbali%20controlli%20eseguiti\CONTROLLI%20USCITE%20DI%20SICUREZZA\controllo%20uscite%20di%20sicurezza%2029-08-2019.pdf" TargetMode="External"/><Relationship Id="rId192" Type="http://schemas.openxmlformats.org/officeDocument/2006/relationships/hyperlink" Target="file:///\\cofiles\..\..\Documents%20and%20Settings\cochimica\Dati%20applicazioni\Microsoft\Excel\PREVENZIONE%20INCENDI_verbali%20controlli%20eseguiti\CONTROLLI%20GRUPPO%20ELETTROGENO\ODL%20GRUPPO%20ELETTROGENO%2029-04-2020.pdf" TargetMode="External"/><Relationship Id="rId206" Type="http://schemas.openxmlformats.org/officeDocument/2006/relationships/hyperlink" Target="file:///\\cofiles\..\..\Documents%20and%20Settings\cochimica\Dati%20applicazioni\Microsoft\Excel\PREVENZIONE%20INCENDI_verbali%20controlli%20eseguiti\CONTROLLI%20USCITE%20DI%20SICUREZZA\controllo%20uscite%20sicurezza%2023-02-2021.pdf" TargetMode="External"/><Relationship Id="rId227" Type="http://schemas.openxmlformats.org/officeDocument/2006/relationships/hyperlink" Target="file:///\\cofiles\..\..\Documents%20and%20Settings\cochimica\Dati%20applicazioni\Microsoft\Excel\PREVENZIONE%20INCENDI_verbali%20controlli%20eseguiti\CONTROLLI%20IMBRACATURE%20E%20CORDINI%20DI%20SICUREZZA\report%20controllo%20imbracature%20%20e%20cordini%20anticaduta%20tps%2010-12-21.pdf" TargetMode="External"/><Relationship Id="rId248" Type="http://schemas.openxmlformats.org/officeDocument/2006/relationships/hyperlink" Target="PREVENZIONE%20INCENDI_verbali%20controlli%20eseguiti/CONTROLLI%20IDRANTI%20E%20MANICHETTE/Verifica%20Idranti%20-%20manutenzione%20collaudo%20maggio%202022.pdf" TargetMode="External"/><Relationship Id="rId269" Type="http://schemas.openxmlformats.org/officeDocument/2006/relationships/hyperlink" Target="PREVENZIONE%20INCENDI_verbali%20controlli%20eseguiti/CONTROLLI%20SMOKE%20OUT/controllo%20smoke%20out%2016-05-2023.pdf" TargetMode="External"/><Relationship Id="rId12" Type="http://schemas.openxmlformats.org/officeDocument/2006/relationships/hyperlink" Target="file:///\\cofiles\..\..\Documents%20and%20Settings\cochimica\Dati%20applicazioni\Microsoft\Excel\PREVENZIONE%20INCENDI_verbali%20controlli%20eseguiti\CONTROLLI%20PORTE%20REI\controlli%20porte%20REI%2005_03_2013.pdf" TargetMode="External"/><Relationship Id="rId33" Type="http://schemas.openxmlformats.org/officeDocument/2006/relationships/hyperlink" Target="file:///\\cofiles\..\..\Documents%20and%20Settings\cochimica\Dati%20applicazioni\Microsoft\Excel\PREVENZIONE%20INCENDI_verbali%20controlli%20eseguiti\CONTROLLI%20IMPIANTO%20ANTIESPLOSIONE\MANUTENZIONE%20IMPIANTO%20ANTIESPLOSIONE%2007-02-2014.pdf" TargetMode="External"/><Relationship Id="rId108" Type="http://schemas.openxmlformats.org/officeDocument/2006/relationships/hyperlink" Target="file:///\\cofiles\..\..\Documents%20and%20Settings\cochimica\Dati%20applicazioni\Microsoft\Excel\PREVENZIONE%20INCENDI_verbali%20controlli%20eseguiti\CONTROLLI%20ESTINTORI\report%20controllo%20estintori%2023-02-2017.pdf" TargetMode="External"/><Relationship Id="rId129" Type="http://schemas.openxmlformats.org/officeDocument/2006/relationships/hyperlink" Target="file:///\\cofiles\..\..\Documents%20and%20Settings\cochimica\Dati%20applicazioni\Microsoft\Excel\PREVENZIONE%20INCENDI_verbali%20controlli%20eseguiti\CONTROLLI%20IMPIANTO%20ANTIESPLOSIONE\Report%20SMI%2019-10-2017.pdf" TargetMode="External"/><Relationship Id="rId280" Type="http://schemas.openxmlformats.org/officeDocument/2006/relationships/hyperlink" Target="PREVENZIONE%20INCENDI_verbali%20controlli%20eseguiti/CONTROLLI%20IMBRACATURE%20E%20CORDINI%20DI%20SICUREZZA/report%20verifica%20imbracature%20e%20cordini%2012-2023.pdf" TargetMode="External"/><Relationship Id="rId315" Type="http://schemas.openxmlformats.org/officeDocument/2006/relationships/hyperlink" Target="PREVENZIONE%20INCENDI_verbali%20controlli%20eseguiti\CONTROLLI%20GRUPPO%20ELETTROGENO\VERIFICHE%20DISPOSITIVO%20SEGNALAZIONI%20PERDITA%20CISTERNA\verifica%2024_01_2025%20dispositivo%20segnalazione%20perdite%20serbatoio%20interrato%20gruppo%20ele.pdf" TargetMode="External"/><Relationship Id="rId336" Type="http://schemas.openxmlformats.org/officeDocument/2006/relationships/hyperlink" Target="PREVENZIONE%20INCENDI_verbali%20controlli%20eseguiti\CONTROLLI%20IMBRACATURE%20E%20CORDINI%20DI%20SICUREZZA\report%20controllo%20cordini%20e%20imbracature%2029-12-2025.pdf" TargetMode="External"/><Relationship Id="rId54" Type="http://schemas.openxmlformats.org/officeDocument/2006/relationships/hyperlink" Target="file:///\\cofiles\..\..\Documents%20and%20Settings\cochimica\Dati%20applicazioni\Microsoft\Excel\PREVENZIONE%20INCENDI_verbali%20controlli%20eseguiti\CONTROLLO%20LUCI%20EMERGENZA\Controllo%20Luci%20Emergenza%2029_10_2014.pdf" TargetMode="External"/><Relationship Id="rId75" Type="http://schemas.openxmlformats.org/officeDocument/2006/relationships/hyperlink" Target="file:///\\cofiles\..\..\Documents%20and%20Settings\cochimica\Dati%20applicazioni\Microsoft\Excel\PREVENZIONE%20INCENDI_verbali%20controlli%20eseguiti\CONTROLLI%20MASCHERE%20FACCIALI%20ANTIGAS\report%20controlli%20maschere%20antincedio%2007-08-15.pdf" TargetMode="External"/><Relationship Id="rId96" Type="http://schemas.openxmlformats.org/officeDocument/2006/relationships/hyperlink" Target="file:///\\cofiles\..\..\Documents%20and%20Settings\cochimica\Dati%20applicazioni\Microsoft\Excel\PREVENZIONE%20INCENDI_verbali%20controlli%20eseguiti\CONTROLLO%20LUCI%20EMERGENZA\Controllo%20Luci%20Di%20Emergenza%2028_04_2016.pdf" TargetMode="External"/><Relationship Id="rId140" Type="http://schemas.openxmlformats.org/officeDocument/2006/relationships/hyperlink" Target="file:///\\cofiles\..\..\Documents%20and%20Settings\cochimica\Dati%20applicazioni\Microsoft\Excel\PREVENZIONE%20INCENDI_verbali%20controlli%20eseguiti\CONTROLLI%20MASCHERE%20FACCIALI%20DISINFESTAZIONE\certificati%20maschere_disinfestazione_%2010_2017.pdf" TargetMode="External"/><Relationship Id="rId161" Type="http://schemas.openxmlformats.org/officeDocument/2006/relationships/hyperlink" Target="file:///\\cofiles\..\..\Documents%20and%20Settings\cochimica\Dati%20applicazioni\Microsoft\Excel\PREVENZIONE%20INCENDI_verbali%20controlli%20eseguiti\CONTROLLI%20PORTE%20REI\controllo%20porte%20tagliafuoco%2008-2018.pdf" TargetMode="External"/><Relationship Id="rId182" Type="http://schemas.openxmlformats.org/officeDocument/2006/relationships/hyperlink" Target="file:///\\cofiles\..\..\Documents%20and%20Settings\cochimica\Dati%20applicazioni\Microsoft\Excel\PREVENZIONE%20INCENDI_verbali%20controlli%20eseguiti\PROVE%20EVACUAZIONE\verbale%20prova%20evaquazione%2024-12-2019.pdf" TargetMode="External"/><Relationship Id="rId217"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nov2020.pdf" TargetMode="External"/><Relationship Id="rId6" Type="http://schemas.openxmlformats.org/officeDocument/2006/relationships/hyperlink" Target="file:///\\cofiles\..\..\Documents%20and%20Settings\cochimica\Dati%20applicazioni\Microsoft\Excel\PREVENZIONE%20INCENDI_verbali%20controlli%20eseguiti\CONTROLLI%20USCITE%20DI%20SICUREZZA\controlli%20uscite%20di%20sicurezza%2024_02_2012.pdf" TargetMode="External"/><Relationship Id="rId238" Type="http://schemas.openxmlformats.org/officeDocument/2006/relationships/hyperlink" Target="PREVENZIONE%20INCENDI_verbali%20controlli%20eseguiti/CONTROLLI%20PORTE%20REI/controllo%20porte%20tagliafuoco%2021-02-2022.pdf" TargetMode="External"/><Relationship Id="rId259" Type="http://schemas.openxmlformats.org/officeDocument/2006/relationships/hyperlink" Target="PREVENZIONE%20INCENDI_verbali%20controlli%20eseguiti/CONTROLLI%20ESTINTORI/report%20tps%20controllo%20estint%20porte%20rei%20uscite%20sicur%2021-02-2023.pdf" TargetMode="External"/><Relationship Id="rId23" Type="http://schemas.openxmlformats.org/officeDocument/2006/relationships/hyperlink" Target="file:///\\cofiles\..\..\Documents%20and%20Settings\cochimica\Dati%20applicazioni\Microsoft\Excel\PREVENZIONE%20INCENDI_verbali%20controlli%20eseguiti\CONTROLLI%20PORTE%20REI\contollo%20porte%20Rei%20_26_08_2013.pdf" TargetMode="External"/><Relationship Id="rId119" Type="http://schemas.openxmlformats.org/officeDocument/2006/relationships/hyperlink" Target="file:///\\cofiles\..\..\Documents%20and%20Settings\cochimica\Dati%20applicazioni\Microsoft\Excel\PREVENZIONE%20INCENDI_verbali%20controlli%20eseguiti\CONTROLLO%20LUCI%20EMERGENZA\ODL%20LUCI%20EMERGENZA%2027_04_2017.pdf" TargetMode="External"/><Relationship Id="rId270" Type="http://schemas.openxmlformats.org/officeDocument/2006/relationships/hyperlink" Target="PREVENZIONE%20INCENDI_verbali%20controlli%20eseguiti/CONTROLLI%20ESTINTORI/Report%20controllo%20estint_porte%20tagliafuoco_%20uscite%20sicurezza%2008-2023.pdf" TargetMode="External"/><Relationship Id="rId291" Type="http://schemas.openxmlformats.org/officeDocument/2006/relationships/hyperlink" Target="PREVENZIONE%20INCENDI_verbali%20controlli%20eseguiti/CONTROLLI%20MASCHERE%20FACCIALI%20ANTIGAS/controllo%20maschere%20antincendio%2010-2023.pdf" TargetMode="External"/><Relationship Id="rId305" Type="http://schemas.openxmlformats.org/officeDocument/2006/relationships/hyperlink" Target="PREVENZIONE%20INCENDI_verbali%20controlli%20eseguiti/CONTROLLI%20PARANCO/verifica%20paranco%20(Z10404382)%20del%2014_06_2024.pdf" TargetMode="External"/><Relationship Id="rId326" Type="http://schemas.openxmlformats.org/officeDocument/2006/relationships/hyperlink" Target="PREVENZIONE%20INCENDI_verbali%20controlli%20eseguiti\CONTROLLI%20SMOKE%20OUT\reprot%20controllo%20smoke%20out%2020-05-2025.pdf" TargetMode="External"/><Relationship Id="rId44" Type="http://schemas.openxmlformats.org/officeDocument/2006/relationships/hyperlink" Target="file:///\\cofiles\..\..\Documents%20and%20Settings\cochimica\Dati%20applicazioni\Microsoft\Excel\PREVENZIONE%20INCENDI_verbali%20controlli%20eseguiti\SIMULAZIONI%20EVACUAZIONE\verbale%20%20prova%20evacuazione_2012.pdf" TargetMode="External"/><Relationship Id="rId65" Type="http://schemas.openxmlformats.org/officeDocument/2006/relationships/hyperlink" Target="file:///\\cofiles\..\..\Documents%20and%20Settings\cochimica\Dati%20applicazioni\Microsoft\Excel\PREVENZIONE%20INCENDI_verbali%20controlli%20eseguiti\CONTROLLO%20LUCI%20EMERGENZA\ODL%20Lampade%20Emergenza.pdf" TargetMode="External"/><Relationship Id="rId86" Type="http://schemas.openxmlformats.org/officeDocument/2006/relationships/hyperlink" Target="file:///\\cofiles\..\..\Documents%20and%20Settings\cochimica\Dati%20applicazioni\Microsoft\Excel\PREVENZIONE%20INCENDI_verbali%20controlli%20eseguiti\CONTROLLI%20SMOKE%20OUT\report%20smoke%20out%2002_12_2015.pdf" TargetMode="External"/><Relationship Id="rId130" Type="http://schemas.openxmlformats.org/officeDocument/2006/relationships/hyperlink" Target="file:///\\cofiles\..\..\Documents%20and%20Settings\cochimica\Dati%20applicazioni\Microsoft\Excel\PREVENZIONE%20INCENDI_verbali%20controlli%20eseguiti\CONTROLLO%20LUCI%20EMERGENZA\ODL%20LUCI%20EMERGENZA.%2030-10-2017.pdf" TargetMode="External"/><Relationship Id="rId151" Type="http://schemas.openxmlformats.org/officeDocument/2006/relationships/hyperlink" Target="file:///\\cofiles\..\..\Documents%20and%20Settings\cochimica\Dati%20applicazioni\Microsoft\Excel\PREVENZIONE%20INCENDI_verbali%20controlli%20eseguiti\CONTROLLI%20IMPIANTO%20ANTIESPLOSIONE\report%20Smi_02-10-2018.pdf" TargetMode="External"/><Relationship Id="rId172" Type="http://schemas.openxmlformats.org/officeDocument/2006/relationships/hyperlink" Target="file:///\\cofiles\..\..\Documents%20and%20Settings\cochimica\Dati%20applicazioni\Microsoft\Excel\PREVENZIONE%20INCENDI_verbali%20controlli%20eseguiti\CONTROLLI%20PORTE%20REI\controllo%20porte%20taglia%20fuoco%2029-08-2019.pdf" TargetMode="External"/><Relationship Id="rId193" Type="http://schemas.openxmlformats.org/officeDocument/2006/relationships/hyperlink" Target="file:///\\cofiles\..\..\Documents%20and%20Settings\cochimica\Dati%20applicazioni\Microsoft\Excel\PREVENZIONE%20INCENDI_verbali%20controlli%20eseguiti\CONTROLLI%20SCARICHE%20ATMOSFERICHE\2019%20dichiarazione%20per%20verifica%20scariche%20atmosferiche%20e%20antiesplosione.pdf" TargetMode="External"/><Relationship Id="rId207" Type="http://schemas.openxmlformats.org/officeDocument/2006/relationships/hyperlink" Target="file:///\\cofiles\..\..\Documents%20and%20Settings\cochimica\Dati%20applicazioni\Microsoft\Excel\PREVENZIONE%20INCENDI_verbali%20controlli%20eseguiti\CONTROLLI%20PORTE%20REI\controlo%20porte%20tagliafuoco%2023-02-2021.pdf" TargetMode="External"/><Relationship Id="rId228"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novembre%202021.pdf" TargetMode="External"/><Relationship Id="rId249" Type="http://schemas.openxmlformats.org/officeDocument/2006/relationships/hyperlink" Target="PREVENZIONE%20INCENDI_verbali%20controlli%20eseguiti/CONTROLLI%20ESTINTORI/rapportino%20TPS%2005-08-2022.pdf" TargetMode="External"/><Relationship Id="rId13" Type="http://schemas.openxmlformats.org/officeDocument/2006/relationships/hyperlink" Target="file:///\\cofiles\..\..\Documents%20and%20Settings\cochimica\Dati%20applicazioni\Microsoft\Excel\PREVENZIONE%20INCENDI_verbali%20controlli%20eseguiti\CONTROLLI%20PORTE%20REI\controllo%20porte%20rei_27_08_2012.pdf" TargetMode="External"/><Relationship Id="rId109" Type="http://schemas.openxmlformats.org/officeDocument/2006/relationships/hyperlink" Target="file:///\\cofiles\..\..\Documents%20and%20Settings\cochimica\Dati%20applicazioni\Microsoft\Excel\PREVENZIONE%20INCENDI_verbali%20controlli%20eseguiti\CONTROLLI%20USCITE%20DI%20SICUREZZA\report%20controllo%20uscite%20di%20sicurezza%2023-02-2017.pdf" TargetMode="External"/><Relationship Id="rId260" Type="http://schemas.openxmlformats.org/officeDocument/2006/relationships/hyperlink" Target="PREVENZIONE%20INCENDI_verbali%20controlli%20eseguiti/CONTROLLI%20ESTINTORI/report%20tps%20controllo%20estint%20porte%20rei%20uscite%20sicur%2021-02-2023.pdf" TargetMode="External"/><Relationship Id="rId281" Type="http://schemas.openxmlformats.org/officeDocument/2006/relationships/hyperlink" Target="PREVENZIONE%20INCENDI_verbali%20controlli%20eseguiti/CONTROLLI%20IMBRACATURE%20E%20CORDINI%20DI%20SICUREZZA/report%20verifica%20imbracature%20e%20cordini%2012-2023.pdf" TargetMode="External"/><Relationship Id="rId316" Type="http://schemas.openxmlformats.org/officeDocument/2006/relationships/hyperlink" Target="PREVENZIONE%20INCENDI_verbali%20controlli%20eseguiti\CONTROLLI%20IDRANTI%20E%20MANICHETTE\Verifica%20Idranti%20-%20manutenzione%20collaudo%20novembre%202024.pdf" TargetMode="External"/><Relationship Id="rId337" Type="http://schemas.openxmlformats.org/officeDocument/2006/relationships/hyperlink" Target="PREVENZIONE%20INCENDI_verbali%20controlli%20eseguiti\CONTROLLO%20BAIE%20DI%20CARICO\Verbale%20manutenzione%2011-2025.pdf" TargetMode="External"/><Relationship Id="rId34" Type="http://schemas.openxmlformats.org/officeDocument/2006/relationships/hyperlink" Target="file:///\\cofiles\..\..\Documents%20and%20Settings\cochimica\Dati%20applicazioni\Microsoft\Excel\PREVENZIONE%20INCENDI_verbali%20controlli%20eseguiti\PROVE%20EVACUAZIONE\verbale%20prova%20di%20evacuazione_30_05_2013.pdf" TargetMode="External"/><Relationship Id="rId55" Type="http://schemas.openxmlformats.org/officeDocument/2006/relationships/hyperlink" Target="file:///\\cofiles\..\..\Documents%20and%20Settings\cochimica\Dati%20applicazioni\Microsoft\Excel\PREVENZIONE%20INCENDI_verbali%20controlli%20eseguiti\CONTROLLI%20GRUPPO%20ELETTROGENO\Controllo%20Gruppo%20Elettrogeno%2031_10_14.pdf" TargetMode="External"/><Relationship Id="rId76" Type="http://schemas.openxmlformats.org/officeDocument/2006/relationships/hyperlink" Target="file:///\\cofiles\..\..\Documents%20and%20Settings\cochimica\Dati%20applicazioni\Microsoft\Excel\PREVENZIONE%20INCENDI_verbali%20controlli%20eseguiti\CONTROLLI%20ESTINTORI\report%20estintori%2007-08-15.pdf" TargetMode="External"/><Relationship Id="rId97" Type="http://schemas.openxmlformats.org/officeDocument/2006/relationships/hyperlink" Target="file:///\\cofiles\..\..\Documents%20and%20Settings\cochimica\Dati%20applicazioni\Microsoft\Excel\PREVENZIONE%20INCENDI_verbali%20controlli%20eseguiti\CONTROLLI%20GRUPPO%20ELETTROGENO\controllo%20gruppo%20elettrogeno_29-04-2016.pdf" TargetMode="External"/><Relationship Id="rId120" Type="http://schemas.openxmlformats.org/officeDocument/2006/relationships/hyperlink" Target="file:///\\cofiles\..\..\Documents%20and%20Settings\cochimica\Dati%20applicazioni\Microsoft\Excel\PREVENZIONE%20INCENDI_verbali%20controlli%20eseguiti\CONTROLLI%20GRUPPO%20ELETTROGENO\ODL%20GRUPPO%20ELETROGENO%2028_04_17.pdf" TargetMode="External"/><Relationship Id="rId141" Type="http://schemas.openxmlformats.org/officeDocument/2006/relationships/hyperlink" Target="file:///\\cofiles\..\..\Documents%20and%20Settings\cochimica\Dati%20applicazioni\Microsoft\Excel\PREVENZIONE%20INCENDI_verbali%20controlli%20eseguiti\CONTROLLI%20MASCHERE%20FACCIALI%20ANTIGAS\certificati%20%20masch%20antincendio%2002-2018.pdf" TargetMode="External"/><Relationship Id="rId7" Type="http://schemas.openxmlformats.org/officeDocument/2006/relationships/hyperlink" Target="file:///\\cofiles\..\..\Documents%20and%20Settings\cochimica\Dati%20applicazioni\Microsoft\Excel\PREVENZIONE%20INCENDI_verbali%20controlli%20eseguiti\CONTROLLI%20SISTEMA%20PREVENZIONE%20INCENDI\VERBALE%20%20vsd%20%20impianto%20rilevazione%20incendi%20maggio%202012.pdf" TargetMode="External"/><Relationship Id="rId162" Type="http://schemas.openxmlformats.org/officeDocument/2006/relationships/hyperlink" Target="file:///\\cofiles\..\..\Documents%20and%20Settings\cochimica\Dati%20applicazioni\Microsoft\Excel\PREVENZIONE%20INCENDI_verbali%20controlli%20eseguiti\CONTROLLI%20USCITE%20DI%20SICUREZZA\contorllo%20uscite%20di%20sicurezza_08-18.pdf" TargetMode="External"/><Relationship Id="rId183" Type="http://schemas.openxmlformats.org/officeDocument/2006/relationships/hyperlink" Target="file:///\\cofiles\..\..\Documents%20and%20Settings\cochimica\Dati%20applicazioni\Microsoft\Excel\PREVENZIONE%20INCENDI_verbali%20controlli%20eseguiti\CONTROLLO%20LUCI%20EMERGENZA\ODL%20LUCI%20EMERGENZA%2028-10-2019.pdf" TargetMode="External"/><Relationship Id="rId218"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nov2020.pdf" TargetMode="External"/><Relationship Id="rId239" Type="http://schemas.openxmlformats.org/officeDocument/2006/relationships/hyperlink" Target="PREVENZIONE%20INCENDI_verbali%20controlli%20eseguiti/CONTROLLI%20USCITE%20DI%20SICUREZZA/controllo%20uscite%20di%20sicurezza%2021-02-2022.pdf" TargetMode="External"/><Relationship Id="rId250" Type="http://schemas.openxmlformats.org/officeDocument/2006/relationships/hyperlink" Target="PREVENZIONE%20INCENDI_verbali%20controlli%20eseguiti/CONTROLLI%20PORTE%20REI/rapportino%20TPS%2005-08-2022.pdf" TargetMode="External"/><Relationship Id="rId271" Type="http://schemas.openxmlformats.org/officeDocument/2006/relationships/hyperlink" Target="PREVENZIONE%20INCENDI_verbali%20controlli%20eseguiti/Report%20controllo%20estint_porte%20tagliafuoco_%20uscite%20sicurezza%2008-2023.pdf" TargetMode="External"/><Relationship Id="rId292" Type="http://schemas.openxmlformats.org/officeDocument/2006/relationships/hyperlink" Target="PREVENZIONE%20INCENDI_verbali%20controlli%20eseguiti/CONTROLLI%20MASCHERE%20FACCIALI%20DISINFESTAZIONE/report%20controllo%20maschere%20disinfestazione%20%20Ruggin_Adami%2003-2023.pdf" TargetMode="External"/><Relationship Id="rId306" Type="http://schemas.openxmlformats.org/officeDocument/2006/relationships/hyperlink" Target="PREVENZIONE%20INCENDI_verbali%20controlli%20eseguiti/CONTROLLI%20ESTINTORI/report%20controllo%20%20estintori_uscite%20sic_porte%20tagliafuoco%2008-2024.pdf" TargetMode="External"/><Relationship Id="rId24" Type="http://schemas.openxmlformats.org/officeDocument/2006/relationships/hyperlink" Target="file:///\\cofiles\..\..\Documents%20and%20Settings\cochimica\Dati%20applicazioni\Microsoft\Excel\PREVENZIONE%20INCENDI_verbali%20controlli%20eseguiti\CONTROLLI%20SMOKE%20OUT\report%20smoke%20out_nov%202013.pdf" TargetMode="External"/><Relationship Id="rId45" Type="http://schemas.openxmlformats.org/officeDocument/2006/relationships/hyperlink" Target="file:///\\cofiles\..\..\Documents%20and%20Settings\cochimica\Dati%20applicazioni\Microsoft\Excel\PREVENZIONE%20INCENDI_verbali%20controlli%20eseguiti\VERIFICA%20RECIPIENTI%20A%20PRESSIONE\verbale%20verifica%202014%20recipienti%20a%20presione.pdf" TargetMode="External"/><Relationship Id="rId66" Type="http://schemas.openxmlformats.org/officeDocument/2006/relationships/hyperlink" Target="file:///\\cofiles\..\..\Documents%20and%20Settings\cochimica\Dati%20applicazioni\Microsoft\Excel\PREVENZIONE%20INCENDI_verbali%20controlli%20eseguiti\CONTROLLI%20GRUPPO%20ELETTROGENO\ODL%20Gruppo%20Elettrogeno.pdf" TargetMode="External"/><Relationship Id="rId87" Type="http://schemas.openxmlformats.org/officeDocument/2006/relationships/hyperlink" Target="file:///\\cofiles\..\..\Documents%20and%20Settings\cochimica\Dati%20applicazioni\Microsoft\Excel\PREVENZIONE%20INCENDI_verbali%20controlli%20eseguiti\CONTROLLI%20SISTEMA%20PREVENZIONE%20INCENDI\report%20antnincendio%2022_11_%202015.pdf" TargetMode="External"/><Relationship Id="rId110" Type="http://schemas.openxmlformats.org/officeDocument/2006/relationships/hyperlink" Target="file:///\\cofiles\..\..\Documents%20and%20Settings\cochimica\Dati%20applicazioni\Microsoft\Excel\PREVENZIONE%20INCENDI_verbali%20controlli%20eseguiti\CONTROLLI%20PORTE%20REI\report%20controllo%20porte%20tagliafuoco%2023-02-2017.pdf" TargetMode="External"/><Relationship Id="rId131" Type="http://schemas.openxmlformats.org/officeDocument/2006/relationships/hyperlink" Target="file:///\\cofiles\..\..\Documents%20and%20Settings\cochimica\Dati%20applicazioni\Microsoft\Excel\PREVENZIONE%20INCENDI_verbali%20controlli%20eseguiti\CONTROLLI%20GRUPPO%20ELETTROGENO\Odl%20lavoro%20su%20Gruppo%20Elettrogeno%2030-10-2017.pdf" TargetMode="External"/><Relationship Id="rId327" Type="http://schemas.openxmlformats.org/officeDocument/2006/relationships/hyperlink" Target="PREVENZIONE%20INCENDI_verbali%20controlli%20eseguiti\CONTROLLI%20SISTEMA%20PREVENZIONE%20INCENDI\DA.TA%20VISION%20maggio%202025\report%20manut%20%20imp%20rilevazione%20incendi%2022-05-2025.pdf" TargetMode="External"/><Relationship Id="rId152" Type="http://schemas.openxmlformats.org/officeDocument/2006/relationships/hyperlink" Target="file:///\\cofiles\..\..\Documents%20and%20Settings\cochimica\Dati%20applicazioni\Microsoft\Excel\PREVENZIONE%20INCENDI_verbali%20controlli%20eseguiti\CONTROLLI%20IMBRACATURE%20E%20CORDINI%20DI%20SICUREZZA\report%20tps%20controllo%20imbracute%20e%20cordini%2028-12-2018.pdf" TargetMode="External"/><Relationship Id="rId173" Type="http://schemas.openxmlformats.org/officeDocument/2006/relationships/hyperlink" Target="file:///\\cofiles\..\..\Documents%20and%20Settings\cochimica\Dati%20applicazioni\Microsoft\Excel\PREVENZIONE%20INCENDI_verbali%20controlli%20eseguiti\CONTROLLI%20ESTINTORI\controllo%20estintori%2029-08-2019.pdf" TargetMode="External"/><Relationship Id="rId194" Type="http://schemas.openxmlformats.org/officeDocument/2006/relationships/hyperlink" Target="file:///\\cofiles\..\..\Documents%20and%20Settings\cochimica\Dati%20applicazioni\Microsoft\Excel\PREVENZIONE%20INCENDI_verbali%20controlli%20eseguiti\CONTROLLI%20IMPIANTO%20ANTIESPLOSIONE\2019%20dichiarazione%20per%20verifica%20scariche%20atmosferiche%20e%20antiesplosione.pdf" TargetMode="External"/><Relationship Id="rId208" Type="http://schemas.openxmlformats.org/officeDocument/2006/relationships/hyperlink" Target="file:///\\cofiles\..\..\Documents%20and%20Settings\cochimica\Dati%20applicazioni\Microsoft\Excel\PREVENZIONE%20INCENDI_verbali%20controlli%20eseguiti\CONTROLLI%20ESTINTORI\controllo%20estintori%2023-02-2021.pdf" TargetMode="External"/><Relationship Id="rId229"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novembre%202021.pdf" TargetMode="External"/><Relationship Id="rId240" Type="http://schemas.openxmlformats.org/officeDocument/2006/relationships/hyperlink" Target="PREVENZIONE%20INCENDI_verbali%20controlli%20eseguiti/CONTROLLI%20IMBRACATURE%20E%20CORDINI%20DI%20SICUREZZA/certficiati%20anticaduta%2011-2021.pdf" TargetMode="External"/><Relationship Id="rId261" Type="http://schemas.openxmlformats.org/officeDocument/2006/relationships/hyperlink" Target="PREVENZIONE%20INCENDI_verbali%20controlli%20eseguiti/CONTROLLI%20IDRANTI%20E%20MANICHETTE/Verifica%20Idranti%20-%20manutenzione%20collaudo%20novembre%202022.pdf" TargetMode="External"/><Relationship Id="rId14" Type="http://schemas.openxmlformats.org/officeDocument/2006/relationships/hyperlink" Target="file:///\\cofiles\..\..\Documents%20and%20Settings\cochimica\Dati%20applicazioni\Microsoft\Excel\PREVENZIONE%20INCENDI_verbali%20controlli%20eseguiti\CONTROLLI%20USCITE%20DI%20SICUREZZA\controlli%20uscite%20di%20sicurezza%2005_03_2013.pdf" TargetMode="External"/><Relationship Id="rId35" Type="http://schemas.openxmlformats.org/officeDocument/2006/relationships/hyperlink" Target="file:///\\cofiles\..\..\Documents%20and%20Settings\cochimica\Dati%20applicazioni\Microsoft\Excel\PREVENZIONE%20INCENDI_verbali%20controlli%20eseguiti\PROVE%20EVACUAZIONE\Verbale%20prova%20di%20evacuazione%20%20_08_10_2013.pdf" TargetMode="External"/><Relationship Id="rId56" Type="http://schemas.openxmlformats.org/officeDocument/2006/relationships/hyperlink" Target="file:///\\cofiles\..\..\Documents%20and%20Settings\cochimica\Dati%20applicazioni\Microsoft\Excel\PREVENZIONE%20INCENDI_verbali%20controlli%20eseguiti\CONTROLLI%20IMBRACATURE%20E%20CORDINI%20DI%20SICUREZZA\controllo%20imbracature%2027_10_2014.pdf" TargetMode="External"/><Relationship Id="rId77" Type="http://schemas.openxmlformats.org/officeDocument/2006/relationships/hyperlink" Target="file:///\\cofiles\..\..\Documents%20and%20Settings\cochimica\Dati%20applicazioni\Microsoft\Excel\PREVENZIONE%20INCENDI_verbali%20controlli%20eseguiti\CONTROLLI%20ESTINTORI\report%20estintori%2028-08-15.pdf" TargetMode="External"/><Relationship Id="rId100" Type="http://schemas.openxmlformats.org/officeDocument/2006/relationships/hyperlink" Target="file:///\\cofiles\..\..\Documents%20and%20Settings\cochimica\Dati%20applicazioni\Microsoft\Excel\PREVENZIONE%20INCENDI_verbali%20controlli%20eseguiti\CONTROLLI%20ESTINTORI\verifica%20estintori%2023082016_001.pdf" TargetMode="External"/><Relationship Id="rId282" Type="http://schemas.openxmlformats.org/officeDocument/2006/relationships/hyperlink" Target="PREVENZIONE%20INCENDI_verbali%20controlli%20eseguiti/CONTROLLI%20ESTINTORI/Report%20controllo%20estint_porte%20tagliafuoco_%20uscite%20sicurezza%2008-2023.pdf" TargetMode="External"/><Relationship Id="rId317" Type="http://schemas.openxmlformats.org/officeDocument/2006/relationships/hyperlink" Target="PREVENZIONE%20INCENDI_verbali%20controlli%20eseguiti\CONTROLLI%20IDRANTI%20E%20MANICHETTE\Verifica%20Idranti%20-%20manutenzione%20collaudo%20novembre%202024.pdf" TargetMode="External"/><Relationship Id="rId338" Type="http://schemas.openxmlformats.org/officeDocument/2006/relationships/printerSettings" Target="../printerSettings/printerSettings36.bin"/><Relationship Id="rId8" Type="http://schemas.openxmlformats.org/officeDocument/2006/relationships/hyperlink" Target="file:///\\cofiles\..\..\Documents%20and%20Settings\cochimica\Dati%20applicazioni\Microsoft\Excel\PREVENZIONE%20INCENDI_verbali%20controlli%20eseguiti\CONTROLLI%20ESTINTORI\contr%20estintori_06-08-2012.pdf" TargetMode="External"/><Relationship Id="rId98" Type="http://schemas.openxmlformats.org/officeDocument/2006/relationships/hyperlink" Target="file:///\\cofiles\..\..\Documents%20and%20Settings\cochimica\Dati%20applicazioni\Microsoft\Excel\PREVENZIONE%20INCENDI_verbali%20controlli%20eseguiti\CONTROLLI%20PORTE%20REI\verifica%20porte%20tagliafuoco%2023082016_001.pdf" TargetMode="External"/><Relationship Id="rId121" Type="http://schemas.openxmlformats.org/officeDocument/2006/relationships/hyperlink" Target="file:///\\cofiles\..\..\Documents%20and%20Settings\cochimica\Dati%20applicazioni\Microsoft\Excel\PREVENZIONE%20INCENDI_verbali%20controlli%20eseguiti\VERIFICA%20RECIPIENTI%20A%20PRESSIONE\verifica%20serbatoio%20%20RO4516_91%20maggio%202017.pdf" TargetMode="External"/><Relationship Id="rId142" Type="http://schemas.openxmlformats.org/officeDocument/2006/relationships/hyperlink" Target="file:///\\cofiles\..\..\Documents%20and%20Settings\cochimica\Dati%20applicazioni\Microsoft\Excel\PREVENZIONE%20INCENDI_verbali%20controlli%20eseguiti\CONTROLLI%20IMPIANTI%20ELETTRICI%20A%20RISCHIO%20ESPLOSIONE\verbale%20imp%20elet%20rischio%20espl%202018.pdf" TargetMode="External"/><Relationship Id="rId163" Type="http://schemas.openxmlformats.org/officeDocument/2006/relationships/hyperlink" Target="file:///\\cofiles\..\..\Documents%20and%20Settings\cochimica\Dati%20applicazioni\Microsoft\Excel\PREVENZIONE%20INCENDI_verbali%20controlli%20eseguiti\CONTROLLI%20MASCHERE%20FACCIALI%20DISINFESTAZIONE\certificato%20maschere%202018.pdf" TargetMode="External"/><Relationship Id="rId184" Type="http://schemas.openxmlformats.org/officeDocument/2006/relationships/hyperlink" Target="file:///\\cofiles\..\..\Documents%20and%20Settings\cochimica\Dati%20applicazioni\Microsoft\Excel\PREVENZIONE%20INCENDI_verbali%20controlli%20eseguiti\CONTROLLI%20GRUPPO%20ELETTROGENO\ODL%20GRUPPO%20ELETTROGENO29-10-2019.pdf" TargetMode="External"/><Relationship Id="rId219" Type="http://schemas.openxmlformats.org/officeDocument/2006/relationships/hyperlink" Target="file:///\\cofiles\..\..\Documents%20and%20Settings\cochimica\Dati%20applicazioni\Microsoft\Excel\PREVENZIONE%20INCENDI_verbali%20controlli%20eseguiti\PROVE%20EVACUAZIONE\prova%20di%20evacuazione%2022-06-2020.pdf" TargetMode="External"/><Relationship Id="rId3" Type="http://schemas.openxmlformats.org/officeDocument/2006/relationships/hyperlink" Target="file:///\\cofiles\..\..\Documents%20and%20Settings\cochimica\Dati%20applicazioni\Microsoft\Excel\PREVENZIONE%20INCENDI_verbali%20controlli%20eseguiti\CONTROLLI%20SISTEMA%20PREVENZIONE%20INCENDI\controllo%20sistema%20prevenzione%20incendi%2018_01_2012.pdf" TargetMode="External"/><Relationship Id="rId214" Type="http://schemas.openxmlformats.org/officeDocument/2006/relationships/hyperlink" Target="file:///\\cofiles\..\..\Documents%20and%20Settings\cochimica\Dati%20applicazioni\Microsoft\Excel\PREVENZIONE%20INCENDI_verbali%20controlli%20eseguiti\CONTROLLI%20IMBRACATURE%20E%20CORDINI%20DI%20SICUREZZA\report%20controllo%20cordini%20e%20imbracature%2004-12-2020.pdf" TargetMode="External"/><Relationship Id="rId230"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novembre%202021.pdf" TargetMode="External"/><Relationship Id="rId235" Type="http://schemas.openxmlformats.org/officeDocument/2006/relationships/hyperlink" Target="PREVENZIONE%20INCENDI_verbali%20controlli%20eseguiti/CONTROLLI%20IMPIANTO%20MESSA%20A%20TERRA/verifica%20impianto%20di%20messa%20a%20terra%2019_01_2022.pdf" TargetMode="External"/><Relationship Id="rId251" Type="http://schemas.openxmlformats.org/officeDocument/2006/relationships/hyperlink" Target="PREVENZIONE%20INCENDI_verbali%20controlli%20eseguiti/CONTROLLI%20USCITE%20DI%20SICUREZZA/rapportino%20TPS%2005-08-2022.pdf" TargetMode="External"/><Relationship Id="rId256" Type="http://schemas.openxmlformats.org/officeDocument/2006/relationships/hyperlink" Target="PREVENZIONE%20INCENDI_verbali%20controlli%20eseguiti/CONTROLLI%20IDRANTI%20E%20MANICHETTE/Verifica%20Idranti%20-%20manutenzione%20collaudo%20novembre%202022.pdf" TargetMode="External"/><Relationship Id="rId277" Type="http://schemas.openxmlformats.org/officeDocument/2006/relationships/hyperlink" Target="PREVENZIONE%20INCENDI_verbali%20controlli%20eseguiti/CONTROLLI%20IDRANTI%20E%20MANICHETTE/Verifica%20Idranti%20-%20manutenzione%20collaudo%20maggio%202023.pdf" TargetMode="External"/><Relationship Id="rId298" Type="http://schemas.openxmlformats.org/officeDocument/2006/relationships/hyperlink" Target="PREVENZIONE%20INCENDI_verbali%20controlli%20eseguiti/CONTROLLO%20LUCI%20EMERGENZA/ODL%20LUCI%20EMERGENZA%2026-04-2024.pdf" TargetMode="External"/><Relationship Id="rId25" Type="http://schemas.openxmlformats.org/officeDocument/2006/relationships/hyperlink" Target="file:///\\cofiles\..\..\Documents%20and%20Settings\cochimica\Dati%20applicazioni\Microsoft\Excel\PREVENZIONE%20INCENDI_verbali%20controlli%20eseguiti\CONTROLLI%20SISTEMA%20PREVENZIONE%20INCENDI\report%20antincendio%20%20nov%202013.pdf" TargetMode="External"/><Relationship Id="rId46" Type="http://schemas.openxmlformats.org/officeDocument/2006/relationships/hyperlink" Target="file:///\\cofiles\..\..\Documents%20and%20Settings\cochimica\Dati%20applicazioni\Microsoft\Excel\PREVENZIONE%20INCENDI_verbali%20controlli%20eseguiti\PROVE%20EVACUAZIONE\prova%20di%20evacuazione%20_16_06_2014.pdf" TargetMode="External"/><Relationship Id="rId67" Type="http://schemas.openxmlformats.org/officeDocument/2006/relationships/hyperlink" Target="file:///\\cofiles\..\..\Documents%20and%20Settings\cochimica\Dati%20applicazioni\Microsoft\Excel\PREVENZIONE%20INCENDI_verbali%20controlli%20eseguiti\CONTROLLI%20SMOKE%20OUT\report%20manutenzione%20smoke%20out%20maggio%202015.pdf" TargetMode="External"/><Relationship Id="rId116" Type="http://schemas.openxmlformats.org/officeDocument/2006/relationships/hyperlink" Target="file:///\\cofiles\..\..\Documents%20and%20Settings\cochimica\Dati%20applicazioni\Microsoft\Excel\PREVENZIONE%20INCENDI_verbali%20controlli%20eseguiti\CONTROLLI%20MASCHERE%20FACCIALI%20ANTIGAS\contorllo%20maschere%2003_2017.pdf" TargetMode="External"/><Relationship Id="rId137" Type="http://schemas.openxmlformats.org/officeDocument/2006/relationships/hyperlink" Target="file:///\\cofiles\..\..\Documents%20and%20Settings\cochimica\Dati%20applicazioni\Microsoft\Excel\PREVENZIONE%20INCENDI_verbali%20controlli%20eseguiti\CONTROLLO%20LUCI%20EMERGENZA\ODL%20FUNZIOAMENTO%20LUCI%20EMERGENZA%2030_04_2018.pdf" TargetMode="External"/><Relationship Id="rId158" Type="http://schemas.openxmlformats.org/officeDocument/2006/relationships/hyperlink" Target="file:///\\cofiles\..\..\Documents%20and%20Settings\cochimica\Dati%20applicazioni\Microsoft\Excel\PREVENZIONE%20INCENDI_verbali%20controlli%20eseguiti\CONTROLLI%20GRUPPO%20ELETTROGENO\ODL%20Gruppo%20Elettrogeno%2025-10-2018.pdf" TargetMode="External"/><Relationship Id="rId272" Type="http://schemas.openxmlformats.org/officeDocument/2006/relationships/hyperlink" Target="PREVENZIONE%20INCENDI_verbali%20controlli%20eseguiti/CONTROLLI%20SMOKE%20OUT/report%20smoke%20out%2011-2023.pdf" TargetMode="External"/><Relationship Id="rId293" Type="http://schemas.openxmlformats.org/officeDocument/2006/relationships/hyperlink" Target="PREVENZIONE%20INCENDI_verbali%20controlli%20eseguiti/CONTROLLI%20MASCHERE%20FACCIALI%20ANTIGAS/controllo%20maschere%20antincednio%2021-01-2023.pdf" TargetMode="External"/><Relationship Id="rId302" Type="http://schemas.openxmlformats.org/officeDocument/2006/relationships/hyperlink" Target="PREVENZIONE%20INCENDI_verbali%20controlli%20eseguiti/CONTROLLI%20IDRANTI%20E%20MANICHETTE/Verifica%20Idranti%20-%20manutenzione%20collaudo%20maggio%202024.pdf" TargetMode="External"/><Relationship Id="rId307" Type="http://schemas.openxmlformats.org/officeDocument/2006/relationships/hyperlink" Target="PREVENZIONE%20INCENDI_verbali%20controlli%20eseguiti/CONTROLLI%20ESTINTORI/report%20controllo%20%20estintori_uscite%20sic_porte%20tagliafuoco%2008-2024.pdf" TargetMode="External"/><Relationship Id="rId323" Type="http://schemas.openxmlformats.org/officeDocument/2006/relationships/hyperlink" Target="PREVENZIONE%20INCENDI_verbali%20controlli%20eseguiti\CONTROLLI%20SMOKE%20OUT\controllo%20smoke%20out%2020-11-2024.pdf" TargetMode="External"/><Relationship Id="rId328" Type="http://schemas.openxmlformats.org/officeDocument/2006/relationships/hyperlink" Target="PREVENZIONE%20INCENDI_verbali%20controlli%20eseguiti\CONTROLLI%20IDRANTI%20E%20MANICHETTE\Verifica%20Idranti%20-%20manutenzione%20collaudo%20maggio%202025.pdf" TargetMode="External"/><Relationship Id="rId20" Type="http://schemas.openxmlformats.org/officeDocument/2006/relationships/hyperlink" Target="file:///\\cofiles\..\..\Documents%20and%20Settings\cochimica\Dati%20applicazioni\Microsoft\Excel\PREVENZIONE%20INCENDI_verbali%20controlli%20eseguiti\CONTROLLI%20SISTEMA%20PREVENZIONE%20INCENDI\MANUTENZIONE%20ANTINCENDIO%20report_di%20collaudo%2031-05-2013.pdf" TargetMode="External"/><Relationship Id="rId41" Type="http://schemas.openxmlformats.org/officeDocument/2006/relationships/hyperlink" Target="file:///\\cofiles\..\..\Documents%20and%20Settings\cochimica\Dati%20applicazioni\Microsoft\Excel\PREVENZIONE%20INCENDI_verbali%20controlli%20eseguiti\CONTROLLI%20SMOKE%20OUT\report%20smoke%20out_05_2014.pdf" TargetMode="External"/><Relationship Id="rId62" Type="http://schemas.openxmlformats.org/officeDocument/2006/relationships/hyperlink" Target="file:///\\cofiles\..\..\Documents%20and%20Settings\cochimica\Dati%20applicazioni\Microsoft\Excel\PREVENZIONE%20INCENDI_verbali%20controlli%20eseguiti\CONTROLLI%20PORTE%20REI\report%20controllo%20porte%20rei%20e%20uscite%20di%20sicurezza%2024_02_2015.pdf" TargetMode="External"/><Relationship Id="rId83" Type="http://schemas.openxmlformats.org/officeDocument/2006/relationships/hyperlink" Target="file:///\\cofiles\..\..\Documents%20and%20Settings\cochimica\Dati%20applicazioni\Microsoft\Excel\PREVENZIONE%20INCENDI_verbali%20controlli%20eseguiti\VERIFICA%20RECIPIENTI%20A%20PRESSIONE\verbale_verifica%20integrit&#224;%2009_11_15.pdf" TargetMode="External"/><Relationship Id="rId88" Type="http://schemas.openxmlformats.org/officeDocument/2006/relationships/hyperlink" Target="file:///\\cofiles\..\..\Documents%20and%20Settings\cochimica\Dati%20applicazioni\Microsoft\Excel\PREVENZIONE%20INCENDI_verbali%20controlli%20eseguiti\CONTROLLI%20ESTINTORI\report%20tps%20controllo%20estintori%2026-02-2016.pdf" TargetMode="External"/><Relationship Id="rId111" Type="http://schemas.openxmlformats.org/officeDocument/2006/relationships/hyperlink" Target="file://\\cofiles\Documents%20and%20Settings\cochimica\Dati%20applicazioni\Microsoft\Excel\PREVENZIONE%20INCENDI_verbali%20controlli%20eseguiti\CONTROLLI%20GRUPPO%20ELETTROGENO\VERIFICHE%20DISPOSITIVO%20SEGNALAZIONI%20PERDITA%20CISTERNA\verifica%2006_02_2017%20dispositivo%20segnalazione%20perdite%20serbatoio%20interrato%20gruppo%20elettrogeno.pdf" TargetMode="External"/><Relationship Id="rId132" Type="http://schemas.openxmlformats.org/officeDocument/2006/relationships/hyperlink" Target="file://\\cofiles\Documents%20and%20Settings\cochimica\Dati%20applicazioni\Microsoft\Excel\PREVENZIONE%20INCENDI_verbali%20controlli%20eseguiti\CONTROLLI%20GRUPPO%20ELETTROGENO\VERIFICHE%20DISPOSITIVO%20SEGNALAZIONI%20PERDITA%20CISTERNA\verifica%2002_02_2018%20dispositivo%20segnalazione%20perdita%20serbatoio%20interrato%20gruppo%20elettrogeno.p" TargetMode="External"/><Relationship Id="rId153" Type="http://schemas.openxmlformats.org/officeDocument/2006/relationships/hyperlink" Target="file:///\\cofiles\..\..\Documents%20and%20Settings\cochimica\Dati%20applicazioni\Microsoft\Excel\PREVENZIONE%20INCENDI_verbali%20controlli%20eseguiti\CONTROLLI%20IMBRACATURE%20E%20CORDINI%20DI%20SICUREZZA\report%20tps%20controllo%20imbracute%20e%20cordini%2028-12-2018.pdf" TargetMode="External"/><Relationship Id="rId174" Type="http://schemas.openxmlformats.org/officeDocument/2006/relationships/hyperlink" Target="file:///\\cofiles\..\..\Documents%20and%20Settings\cochimica\Dati%20applicazioni\Microsoft\Excel\PREVENZIONE%20INCENDI_verbali%20controlli%20eseguiti\CONTROLLI%20SMOKE%20OUT\smoke%20out_20_11_2019.pdf" TargetMode="External"/><Relationship Id="rId179" Type="http://schemas.openxmlformats.org/officeDocument/2006/relationships/hyperlink" Target="file:///\\cofiles\..\..\Documents%20and%20Settings\cochimica\Dati%20applicazioni\Microsoft\Excel\PREVENZIONE%20INCENDI_verbali%20controlli%20eseguiti\CONTROLLI%20USCITE%20DI%20SICUREZZA\controllo%20uscite%20di%20sicurezza%2026-02-2020.pdf" TargetMode="External"/><Relationship Id="rId195" Type="http://schemas.openxmlformats.org/officeDocument/2006/relationships/hyperlink" Target="file:///\\cofiles\..\..\Documents%20and%20Settings\cochimica\Dati%20applicazioni\Microsoft\Excel\PREVENZIONE%20INCENDI_verbali%20controlli%20eseguiti\CONTROLLI%20SMOKE%20OUT\report%20smoke%20out%2025-05-2020.pdf" TargetMode="External"/><Relationship Id="rId209" Type="http://schemas.openxmlformats.org/officeDocument/2006/relationships/hyperlink" Target="file:///\\cofiles\..\..\Documents%20and%20Settings\cochimica\Dati%20applicazioni\Microsoft\Excel\PREVENZIONE%20INCENDI_verbali%20controlli%20eseguiti\CONTROLLI%20GRUPPO%20ELETTROGENO\ODL%20FUNZ%20GRUPPO%20ELETTROGENO29-04-21.pdf" TargetMode="External"/><Relationship Id="rId190" Type="http://schemas.openxmlformats.org/officeDocument/2006/relationships/hyperlink" Target="file:///\\cofiles\..\..\Documents%20and%20Settings\cochimica\Dati%20applicazioni\Microsoft\Excel\PREVENZIONE%20INCENDI_verbali%20controlli%20eseguiti\CONTROLLI%20MASCHERE%20FACCIALI%20DISINFESTAZIONE\certificati%20maschere%20disinfestazione%2004_12_2019.pdf" TargetMode="External"/><Relationship Id="rId204" Type="http://schemas.openxmlformats.org/officeDocument/2006/relationships/hyperlink" Target="file:///\\cofiles\..\..\Documents%20and%20Settings\cochimica\Dati%20applicazioni\Microsoft\Excel\PREVENZIONE%20INCENDI_verbali%20controlli%20eseguiti\CONTROLLO%20LUCI%20EMERGENZA\ODL%20LUCI%20EMERGENZA%2028-10-20.pdf" TargetMode="External"/><Relationship Id="rId220" Type="http://schemas.openxmlformats.org/officeDocument/2006/relationships/hyperlink" Target="file:///\\cofiles\..\..\Documents%20and%20Settings\cochimica\Dati%20applicazioni\Microsoft\Excel\PREVENZIONE%20INCENDI_verbali%20controlli%20eseguiti\PROVE%20EVACUAZIONE\prova%20di%20evacuazione%2026-10-2020.pdf" TargetMode="External"/><Relationship Id="rId225" Type="http://schemas.openxmlformats.org/officeDocument/2006/relationships/hyperlink" Target="file:///\\cofiles\..\..\Documents%20and%20Settings\cochimica\Dati%20applicazioni\Microsoft\Excel\PREVENZIONE%20INCENDI_verbali%20controlli%20eseguiti\CONTROLLI%20GRUPPO%20ELETTROGENO\ODL%20%20GRUPPO%20ELETTROGENO%2029-10-21.pdf" TargetMode="External"/><Relationship Id="rId241" Type="http://schemas.openxmlformats.org/officeDocument/2006/relationships/hyperlink" Target="PREVENZIONE%20INCENDI_verbali%20controlli%20eseguiti/CONTROLLI%20MASCHERE%20FACCIALI%20ANTIGAS/controllo%20maschere%20antincendio%2011-2021.pdf" TargetMode="External"/><Relationship Id="rId246" Type="http://schemas.openxmlformats.org/officeDocument/2006/relationships/hyperlink" Target="PREVENZIONE%20INCENDI_verbali%20controlli%20eseguiti/CONTROLLI%20IDRANTI%20E%20MANICHETTE/Verifica%20Idranti%20-%20manutenzione%20collaudo%20maggio%202022.pdf" TargetMode="External"/><Relationship Id="rId267" Type="http://schemas.openxmlformats.org/officeDocument/2006/relationships/hyperlink" Target="PREVENZIONE%20INCENDI_verbali%20controlli%20eseguiti/CONTROLLI%20GRUPPO%20ELETTROGENO/ODL%20GRUPPO%20ELETTROGENO%2028-04-2023.pdf" TargetMode="External"/><Relationship Id="rId288" Type="http://schemas.openxmlformats.org/officeDocument/2006/relationships/hyperlink" Target="PREVENZIONE%20INCENDI_verbali%20controlli%20eseguiti/CONTROLLI%20IMPIANTO%20MESSA%20A%20TERRA/verifica%20impianto%20di%20messa%20a%20terra%2012_01_2024-T09702265.pdf" TargetMode="External"/><Relationship Id="rId15" Type="http://schemas.openxmlformats.org/officeDocument/2006/relationships/hyperlink" Target="file:///\\cofiles\..\..\Documents%20and%20Settings\cochimica\Dati%20applicazioni\Microsoft\Excel\PREVENZIONE%20INCENDI_verbali%20controlli%20eseguiti\CONTROLLI%20SMOKE%20OUT\controlli%20smoke%20out%2024_05_2013.pdf" TargetMode="External"/><Relationship Id="rId36" Type="http://schemas.openxmlformats.org/officeDocument/2006/relationships/hyperlink" Target="file:///\\cofiles\..\..\Documents%20and%20Settings\cochimica\Dati%20applicazioni\Microsoft\Excel\PREVENZIONE%20INCENDI_verbali%20controlli%20eseguiti\CONTROLLI%20IMPIANTI%20ELETTRICI%20A%20RISCHIO%20ESPLOSIONE\controlli%20impianti%20elettrici%20luoghi%20a%20rischio%20esplosione%2014_02_2012.pdf" TargetMode="External"/><Relationship Id="rId57" Type="http://schemas.openxmlformats.org/officeDocument/2006/relationships/hyperlink" Target="file:///\\cofiles\..\..\Documents%20and%20Settings\cochimica\Dati%20applicazioni\Microsoft\Excel\PREVENZIONE%20INCENDI_verbali%20controlli%20eseguiti\CONTROLLI%20IMBRACATURE%20E%20CORDINI%20DI%20SICUREZZA\controllo%20imbracature%2027_10_2014.pdf" TargetMode="External"/><Relationship Id="rId106" Type="http://schemas.openxmlformats.org/officeDocument/2006/relationships/hyperlink" Target="file:///\\cofiles\..\..\Documents%20and%20Settings\cochimica\Dati%20applicazioni\Microsoft\Excel\PREVENZIONE%20INCENDI_verbali%20controlli%20eseguiti\CONTROLLI%20GRUPPO%20ELETTROGENO\ODL%20CONTROLLO%20GRUPPO%20ELETTROGENO%2028_10_2016.pdf" TargetMode="External"/><Relationship Id="rId127" Type="http://schemas.openxmlformats.org/officeDocument/2006/relationships/hyperlink" Target="file:///\\cofiles\..\..\Documents%20and%20Settings\cochimica\Dati%20applicazioni\Microsoft\Excel\PREVENZIONE%20INCENDI_verbali%20controlli%20eseguiti\CONTROLLI%20ESTINTORI\report%20manut%20ordinaria%20estintori%2008-2017.pdf" TargetMode="External"/><Relationship Id="rId262" Type="http://schemas.openxmlformats.org/officeDocument/2006/relationships/hyperlink" Target="PREVENZIONE%20INCENDI_verbali%20controlli%20eseguiti/CONTROLLI%20SMOKE%20OUT/report%20smoke%20out%2022-11-2022.pdf" TargetMode="External"/><Relationship Id="rId283" Type="http://schemas.openxmlformats.org/officeDocument/2006/relationships/hyperlink" Target="PREVENZIONE%20INCENDI_verbali%20controlli%20eseguiti/CONTROLLI%20IDRANTI%20E%20MANICHETTE/Verifica%20Idranti%20-%20manutenzione%20collaudo%20novembre%202023.pdf" TargetMode="External"/><Relationship Id="rId313" Type="http://schemas.openxmlformats.org/officeDocument/2006/relationships/hyperlink" Target="PREVENZIONE%20INCENDI_verbali%20controlli%20eseguiti\CONTROLLI%20GRUPPO%20ELETTROGENO\ODL%20GRUPPO%20ELETTROGENO%2028-04-2025.pdf" TargetMode="External"/><Relationship Id="rId318" Type="http://schemas.openxmlformats.org/officeDocument/2006/relationships/hyperlink" Target="PREVENZIONE%20INCENDI_verbali%20controlli%20eseguiti\CONTROLLI%20IDRANTI%20E%20MANICHETTE\Verifica%20Idranti%20-%20manutenzione%20collaudo%20novembre%202024.pdf" TargetMode="External"/><Relationship Id="rId339" Type="http://schemas.openxmlformats.org/officeDocument/2006/relationships/vmlDrawing" Target="../drawings/vmlDrawing9.vml"/><Relationship Id="rId10" Type="http://schemas.openxmlformats.org/officeDocument/2006/relationships/hyperlink" Target="file:///\\cofiles\..\..\Documents%20and%20Settings\cochimica\Dati%20applicazioni\Microsoft\Excel\PREVENZIONE%20INCENDI_verbali%20controlli%20eseguiti\CONTROLLI%20IMBRACATURE%20E%20CORDINI\controllo%20cordini_2012.pdf" TargetMode="External"/><Relationship Id="rId31" Type="http://schemas.openxmlformats.org/officeDocument/2006/relationships/hyperlink" Target="file:///\\cofiles\..\..\Documents%20and%20Settings\cochimica\Dati%20applicazioni\Microsoft\Excel\PREVENZIONE%20INCENDI_verbali%20controlli%20eseguiti\CONTROLLI%20IMPIANTO%20ANTIESPLOSIONE\MANUTENZIONE%20IMPIANTO%20ANTIESPLOSIONE%2027_07_2011.pdf" TargetMode="External"/><Relationship Id="rId52" Type="http://schemas.openxmlformats.org/officeDocument/2006/relationships/hyperlink" Target="file:///\\cofiles\..\..\Documents%20and%20Settings\cochimica\Dati%20applicazioni\Microsoft\Excel\PREVENZIONE%20INCENDI_verbali%20controlli%20eseguiti\CONTROLLI%20ESTINTORI\report%20controllo%20estintori%2021_08_2014.pdf" TargetMode="External"/><Relationship Id="rId73" Type="http://schemas.openxmlformats.org/officeDocument/2006/relationships/hyperlink" Target="file:///\\cofiles\..\..\Documents%20and%20Settings\cochimica\Dati%20applicazioni\Microsoft\Excel\PREVENZIONE%20INCENDI_verbali%20controlli%20eseguiti\CONTROLLI%20PORTE%20REI\report%20controllo%20uscite%20sicurezza%20e%20porte%20tagliafuoco%2007-08-15.pdf" TargetMode="External"/><Relationship Id="rId78" Type="http://schemas.openxmlformats.org/officeDocument/2006/relationships/hyperlink" Target="file:///\\cofiles\..\..\Documents%20and%20Settings\cochimica\Dati%20applicazioni\Microsoft\Excel\PREVENZIONE%20INCENDI_verbali%20controlli%20eseguiti\CONTROLLI%20IMBRACATURE%20E%20CORDINI%20DI%20SICUREZZA\report%20tps%20cordini%20e%20imbrcature%2029-10-15.pdf" TargetMode="External"/><Relationship Id="rId94" Type="http://schemas.openxmlformats.org/officeDocument/2006/relationships/hyperlink" Target="file:///\\cofiles\..\..\Documents%20and%20Settings\cochimica\Dati%20applicazioni\Microsoft\Excel\PREVENZIONE%20INCENDI_verbali%20controlli%20eseguiti\CONTROLLI%20SCARICHE%20ATMOSFERICHE\verifica%20imp%20elettrici%20scariche%20atmosferiche%202016.pdf" TargetMode="External"/><Relationship Id="rId99" Type="http://schemas.openxmlformats.org/officeDocument/2006/relationships/hyperlink" Target="file:///\\cofiles\..\..\Documents%20and%20Settings\cochimica\Dati%20applicazioni\Microsoft\Excel\PREVENZIONE%20INCENDI_verbali%20controlli%20eseguiti\CONTROLLI%20USCITE%20DI%20SICUREZZA\verifica%20uscite%20emergenza%2023082016_001.pdf" TargetMode="External"/><Relationship Id="rId101" Type="http://schemas.openxmlformats.org/officeDocument/2006/relationships/hyperlink" Target="file:///\\cofiles\..\..\Documents%20and%20Settings\cochimica\Dati%20applicazioni\Microsoft\Excel\PREVENZIONE%20INCENDI_verbali%20controlli%20eseguiti\CONTROLLI%20IMPIANTO%20ANTIESPLOSIONE\report%20smi%20intervento%2027-09-16%20n.1.pdf" TargetMode="External"/><Relationship Id="rId122" Type="http://schemas.openxmlformats.org/officeDocument/2006/relationships/hyperlink" Target="file:///\\cofiles\..\..\Documents%20and%20Settings\cochimica\Dati%20applicazioni\Microsoft\Excel\PREVENZIONE%20INCENDI_verbali%20controlli%20eseguiti\PROVE%20EVACUAZIONE\verbale%20prova%20evacuazione%2029-052017.pdf" TargetMode="External"/><Relationship Id="rId143" Type="http://schemas.openxmlformats.org/officeDocument/2006/relationships/hyperlink" Target="file:///\\cofiles\..\..\Documents%20and%20Settings\cochimica\Dati%20applicazioni\Microsoft\Excel\PREVENZIONE%20INCENDI_verbali%20controlli%20eseguiti\CONTROLLI%20SCARICHE%20ATMOSFERICHE\verbale%20scar%20atmosf%202018.pdf" TargetMode="External"/><Relationship Id="rId148" Type="http://schemas.openxmlformats.org/officeDocument/2006/relationships/hyperlink" Target="file:///\\cofiles\..\..\Documents%20and%20Settings\cochimica\Dati%20applicazioni\Microsoft\Excel\PREVENZIONE%20INCENDI_verbali%20controlli%20eseguiti\CONTROLLI%20SMOKE%20OUT\report%20smoke%20out%20giugno%202018.pdf" TargetMode="External"/><Relationship Id="rId164" Type="http://schemas.openxmlformats.org/officeDocument/2006/relationships/hyperlink" Target="file:///\\cofiles\..\..\Documents%20and%20Settings\cochimica\Dati%20applicazioni\Microsoft\Excel\PREVENZIONE%20INCENDI_verbali%20controlli%20eseguiti\CONTROLLI%20SMOKE%20OUT\report%20smoke%20out%2013_11_2018.pdf" TargetMode="External"/><Relationship Id="rId169" Type="http://schemas.openxmlformats.org/officeDocument/2006/relationships/hyperlink" Target="file:///\\cofiles\..\..\Documents%20and%20Settings\cochimica\Dati%20applicazioni\Microsoft\Excel\PREVENZIONE%20INCENDI_verbali%20controlli%20eseguiti\CONTROLLI%20MASCHERE%20FACCIALI%20ANTIGAS\report%20maschere%20antincendio%2004_2019.pdf" TargetMode="External"/><Relationship Id="rId185" Type="http://schemas.openxmlformats.org/officeDocument/2006/relationships/hyperlink" Target="file:///\\cofiles\..\..\Documents%20and%20Settings\cochimica\Dati%20applicazioni\Microsoft\Excel\PREVENZIONE%20INCENDI_verbali%20controlli%20eseguiti\CONTROLLI%20IMPIANTO%20MESSA%20A%20TERRA\verbale%20verifica%20impianto%20di%20terra%202020.pdf" TargetMode="External"/><Relationship Id="rId334" Type="http://schemas.openxmlformats.org/officeDocument/2006/relationships/hyperlink" Target="PREVENZIONE%20INCENDI_verbali%20controlli%20eseguiti\CONTROLLI%20GRUPPO%20ELETTROGENO\ODL%20Gruppo%20Elettrogeno%2028-10-25.pdf" TargetMode="External"/><Relationship Id="rId4" Type="http://schemas.openxmlformats.org/officeDocument/2006/relationships/hyperlink" Target="file:///\\cofiles\..\..\Documents%20and%20Settings\cochimica\Dati%20applicazioni\Microsoft\Excel\PREVENZIONE%20INCENDI_verbali%20controlli%20eseguiti\CONTROLLI%20SMOKE%20OUT\controlli%20smoke%20out%2013_01_2012.pdf" TargetMode="External"/><Relationship Id="rId9" Type="http://schemas.openxmlformats.org/officeDocument/2006/relationships/hyperlink" Target="file:///\\cofiles\..\..\Documents%20and%20Settings\cochimica\Dati%20applicazioni\Microsoft\Excel\PREVENZIONE%20INCENDI_verbali%20controlli%20eseguiti\CONTROLLI%20IMBRACATURE%20E%20CORDINI\controllo%20imbracature_2012.pdf" TargetMode="External"/><Relationship Id="rId180" Type="http://schemas.openxmlformats.org/officeDocument/2006/relationships/hyperlink" Target="file:///\\cofiles\..\..\Documents%20and%20Settings\cochimica\Dati%20applicazioni\Microsoft\Excel\PREVENZIONE%20INCENDI_verbali%20controlli%20eseguiti\CONTROLLI%20ESTINTORI\controllo%20estintori%2025-02-2020.pdf" TargetMode="External"/><Relationship Id="rId210" Type="http://schemas.openxmlformats.org/officeDocument/2006/relationships/hyperlink" Target="file://\\cofiles\Documents%20and%20Settings\cochimica\Dati%20applicazioni\Microsoft\Excel\PREVENZIONE%20INCENDI_verbali%20controlli%20eseguiti\CONTROLLI%20GRUPPO%20ELETTROGENO\VERIFICHE%20DISPOSITIVO%20SEGNALAZIONI%20PERDITA%20CISTERNA\verifica%2029_01_2021%20dispositivo%20segnalazione%20perdite%20serbatoio%20interrato%20gruppo%20elettrogeno.p" TargetMode="External"/><Relationship Id="rId215" Type="http://schemas.openxmlformats.org/officeDocument/2006/relationships/hyperlink" Target="file:///\\cofiles\..\..\Documents%20and%20Settings\cochimica\Dati%20applicazioni\Microsoft\Excel\PREVENZIONE%20INCENDI_verbali%20controlli%20eseguiti\CONTROLLI%20IMBRACATURE%20E%20CORDINI%20DI%20SICUREZZA\report%20controllo%20cordini%20e%20imbracature%2004-12-2020.pdf" TargetMode="External"/><Relationship Id="rId236" Type="http://schemas.openxmlformats.org/officeDocument/2006/relationships/hyperlink" Target="PREVENZIONE%20INCENDI_verbali%20controlli%20eseguiti/CONTROLLI%20ESTINTORI/report%20controllo%20estintori%2004-08-2021.pdf" TargetMode="External"/><Relationship Id="rId257" Type="http://schemas.openxmlformats.org/officeDocument/2006/relationships/hyperlink" Target="PREVENZIONE%20INCENDI_verbali%20controlli%20eseguiti/CONTROLLO%20LUCI%20EMERGENZA/ODL%20LUCI%20EMERGENZA%2027-10-2022.pdf" TargetMode="External"/><Relationship Id="rId278" Type="http://schemas.openxmlformats.org/officeDocument/2006/relationships/hyperlink" Target="PREVENZIONE%20INCENDI_verbali%20controlli%20eseguiti/CONTROLLI%20IDRANTI%20E%20MANICHETTE/Verifica%20Idranti%20-%20manutenzione%20collaudo%20maggio%202023.pdf" TargetMode="External"/><Relationship Id="rId26" Type="http://schemas.openxmlformats.org/officeDocument/2006/relationships/hyperlink" Target="file:///\\cofiles\..\..\Documents%20and%20Settings\cochimica\Dati%20applicazioni\Microsoft\Excel\PREVENZIONE%20INCENDI_verbali%20controlli%20eseguiti\CONTROLLO%20LUCI%20EMERGENZA\Controllo%20Luci%20Emergenza%2029_10_2013.pdf" TargetMode="External"/><Relationship Id="rId231" Type="http://schemas.openxmlformats.org/officeDocument/2006/relationships/hyperlink" Target="file:///\\cofiles\..\..\Documents%20and%20Settings\cochimica\Dati%20applicazioni\Microsoft\Excel\PREVENZIONE%20INCENDI_verbali%20controlli%20eseguiti\CONTROLLI%20SISTEMA%20PREVENZIONE%20INCENDI\DATA%20VISION%20NOVEMBRE%202021\Verbali%20di%20manutenzione%20del%2011-11-2021_COMPLETO.pdf" TargetMode="External"/><Relationship Id="rId252" Type="http://schemas.openxmlformats.org/officeDocument/2006/relationships/hyperlink" Target="PREVENZIONE%20INCENDI_verbali%20controlli%20eseguiti/CONTROLLI%20SISTEMI%20AUTOMATICI%20ANTICADUTA/report%20verifica%20anticaduta%20autom%2028-12-22.pdf" TargetMode="External"/><Relationship Id="rId273" Type="http://schemas.openxmlformats.org/officeDocument/2006/relationships/hyperlink" Target="PREVENZIONE%20INCENDI_verbali%20controlli%20eseguiti/CONTROLLI%20SISTEMA%20PREVENZIONE%20INCENDI/VERBALI%20NOVEMBRE%202023/Verbali%20Promolog%2023-11-2023.pdf" TargetMode="External"/><Relationship Id="rId294" Type="http://schemas.openxmlformats.org/officeDocument/2006/relationships/hyperlink" Target="PREVENZIONE%20INCENDI_verbali%20controlli%20eseguiti/CONTROLLI%20ESTINTORI/report%20controllo%20%20estintori_uscite%20sic_porte%20tagliafuoco%2002-2024.pdf" TargetMode="External"/><Relationship Id="rId308" Type="http://schemas.openxmlformats.org/officeDocument/2006/relationships/hyperlink" Target="PREVENZIONE%20INCENDI_verbali%20controlli%20eseguiti/CONTROLLI%20ESTINTORI/report%20controllo%20%20estintori_uscite%20sic_porte%20tagliafuoco%2008-2024.pdf" TargetMode="External"/><Relationship Id="rId329" Type="http://schemas.openxmlformats.org/officeDocument/2006/relationships/hyperlink" Target="PREVENZIONE%20INCENDI_verbali%20controlli%20eseguiti\CONTROLLI%20IDRANTI%20E%20MANICHETTE\Verifica%20Idranti%20-%20manutenzione%20collaudo%20maggio%202025.pdf" TargetMode="External"/><Relationship Id="rId47" Type="http://schemas.openxmlformats.org/officeDocument/2006/relationships/hyperlink" Target="file:///\\cofiles\..\..\Documents%20and%20Settings\cochimica\Dati%20applicazioni\Microsoft\Excel\PREVENZIONE%20INCENDI_verbali%20controlli%20eseguiti\CONTROLLI%20SCARICHE%20ATMOSFERICHE\controlli%20scariche%20atmosferiche%2012_02_2014.pdf" TargetMode="External"/><Relationship Id="rId68" Type="http://schemas.openxmlformats.org/officeDocument/2006/relationships/hyperlink" Target="file:///\\cofiles\..\..\Documents%20and%20Settings\cochimica\Dati%20applicazioni\Microsoft\Excel\PREVENZIONE%20INCENDI_verbali%20controlli%20eseguiti\CONTROLLI%20SISTEMA%20PREVENZIONE%20INCENDI\report%20manutneizone%20antincendio%20maggio%202015.pdf" TargetMode="External"/><Relationship Id="rId89" Type="http://schemas.openxmlformats.org/officeDocument/2006/relationships/hyperlink" Target="file:///\\cofiles\..\..\Documents%20and%20Settings\cochimica\Dati%20applicazioni\Microsoft\Excel\PREVENZIONE%20INCENDI_verbali%20controlli%20eseguiti\CONTROLLI%20USCITE%20DI%20SICUREZZA\report%20tps%20controllo%20uscite%20sicurezza%2026-02-16.pdf" TargetMode="External"/><Relationship Id="rId112" Type="http://schemas.openxmlformats.org/officeDocument/2006/relationships/hyperlink" Target="file:///\\cofiles\..\..\Documents%20and%20Settings\cochimica\Dati%20applicazioni\Microsoft\Excel\PREVENZIONE%20INCENDI_verbali%20controlli%20eseguiti\CONTROLLI%20IMBRACATURE%20E%20CORDINI%20DI%20SICUREZZA\controllo%20imbracature%2028-11-2016.pdf" TargetMode="External"/><Relationship Id="rId133" Type="http://schemas.openxmlformats.org/officeDocument/2006/relationships/hyperlink" Target="file:///\\cofiles\..\..\Documents%20and%20Settings\cochimica\Dati%20applicazioni\Microsoft\Excel\PREVENZIONE%20INCENDI_verbali%20controlli%20eseguiti\CONTROLLI%20ESTINTORI\controllo%20estintori%2012-02-2018.pdf" TargetMode="External"/><Relationship Id="rId154" Type="http://schemas.openxmlformats.org/officeDocument/2006/relationships/hyperlink" Target="file:///\\cofiles\..\..\Documents%20and%20Settings\cochimica\Dati%20applicazioni\Microsoft\Excel\PREVENZIONE%20INCENDI_verbali%20controlli%20eseguiti\CONTROLLI%20PORTE%20REI\controllo%20porte%20talgiafuoco%2028-02-2019.pdf" TargetMode="External"/><Relationship Id="rId175" Type="http://schemas.openxmlformats.org/officeDocument/2006/relationships/hyperlink" Target="file:///\\cofiles\..\..\Documents%20and%20Settings\cochimica\Dati%20applicazioni\Microsoft\Excel\PREVENZIONE%20INCENDI_verbali%20controlli%20eseguiti\CONTROLLI%20IMBRACATURE%20E%20CORDINI%20DI%20SICUREZZA\report%20controllo%20cordini%20e%20imbracature%2023-12-2019.pdf" TargetMode="External"/><Relationship Id="rId340" Type="http://schemas.openxmlformats.org/officeDocument/2006/relationships/comments" Target="../comments8.xml"/><Relationship Id="rId196"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maggio%202020.pdf" TargetMode="External"/><Relationship Id="rId200" Type="http://schemas.openxmlformats.org/officeDocument/2006/relationships/hyperlink" Target="file:///\\cofiles\..\..\Documents%20and%20Settings\cochimica\Dati%20applicazioni\Microsoft\Excel\PREVENZIONE%20INCENDI_verbali%20controlli%20eseguiti\CONTROLLI%20MASCHERE%20FACCIALI%20ANTIGAS\controllo%20maschere%20antigas%202020.pdf" TargetMode="External"/><Relationship Id="rId16" Type="http://schemas.openxmlformats.org/officeDocument/2006/relationships/hyperlink" Target="file:///\\cofiles\..\..\Documents%20and%20Settings\cochimica\Dati%20applicazioni\Microsoft\Excel\PREVENZIONE%20INCENDI_verbali%20controlli%20eseguiti\CONTROLLI%20SMOKE%20OUT\controlli%20smoke%20out%2021_12_2012.pdf" TargetMode="External"/><Relationship Id="rId221"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maggio%202021.pdf" TargetMode="External"/><Relationship Id="rId242" Type="http://schemas.openxmlformats.org/officeDocument/2006/relationships/hyperlink" Target="PREVENZIONE%20INCENDI_verbali%20controlli%20eseguiti/CONTROLLI%20MASCHERE%20FACCIALI%20DISINFESTAZIONE/certificati%20mascehre%20disinfestazione%2020_12_21.pdf" TargetMode="External"/><Relationship Id="rId263" Type="http://schemas.openxmlformats.org/officeDocument/2006/relationships/hyperlink" Target="PREVENZIONE%20INCENDI_verbali%20controlli%20eseguiti/VERIFICA%20RECIPIENTI%20A%20PRESSIONE/verifica%20perdita%20cistern%20agasolio%2027-01-23.pdf" TargetMode="External"/><Relationship Id="rId284" Type="http://schemas.openxmlformats.org/officeDocument/2006/relationships/hyperlink" Target="PREVENZIONE%20INCENDI_verbali%20controlli%20eseguiti/CONTROLLI%20IDRANTI%20E%20MANICHETTE/Verifica%20Idranti%20-%20manutenzione%20collaudo%20maggio%202023.pdf" TargetMode="External"/><Relationship Id="rId319" Type="http://schemas.openxmlformats.org/officeDocument/2006/relationships/hyperlink" Target="PREVENZIONE%20INCENDI_verbali%20controlli%20eseguiti\CONTROLLI%20IMBRACATURE%20E%20CORDINI%20DI%20SICUREZZA\Rapportino%20controllo%20cordini%20e%20imbracatrue%2019-12-2024.pdf" TargetMode="External"/><Relationship Id="rId37" Type="http://schemas.openxmlformats.org/officeDocument/2006/relationships/hyperlink" Target="file:///\\cofiles\..\..\Documents%20and%20Settings\cochimica\Dati%20applicazioni\Microsoft\Excel\PREVENZIONE%20INCENDI_verbali%20controlli%20eseguiti\CONTROLLI%20PORTE%20REI\report%20controllo%20porte%20rei_19_02_2014.pdf" TargetMode="External"/><Relationship Id="rId58" Type="http://schemas.openxmlformats.org/officeDocument/2006/relationships/hyperlink" Target="file:///\\cofiles\..\..\Documents%20and%20Settings\cochimica\Dati%20applicazioni\Microsoft\Excel\PREVENZIONE%20INCENDI_verbali%20controlli%20eseguiti\CONTROLLI%20MASCHERE%20FACCIALI%20DISINFESTAZIONE\controllo%20maschere%20disinfestazione%2027_10_2014.pdf" TargetMode="External"/><Relationship Id="rId79" Type="http://schemas.openxmlformats.org/officeDocument/2006/relationships/hyperlink" Target="file:///\\cofiles\..\..\Documents%20and%20Settings\cochimica\Dati%20applicazioni\Microsoft\Excel\PREVENZIONE%20INCENDI_verbali%20controlli%20eseguiti\CONTROLLI%20IMBRACATURE%20E%20CORDINI%20DI%20SICUREZZA\report%20tps%20cordini%20e%20imbrcature%2029-10-15.pdf" TargetMode="External"/><Relationship Id="rId102" Type="http://schemas.openxmlformats.org/officeDocument/2006/relationships/hyperlink" Target="file:///\\cofiles\..\..\Documents%20and%20Settings\cochimica\Dati%20applicazioni\Microsoft\Excel\PREVENZIONE%20INCENDI_verbali%20controlli%20eseguiti\PROVE%20EVACUAZIONE\verbale%20prova%20evacuazione%2024-06-2016.pdf" TargetMode="External"/><Relationship Id="rId123" Type="http://schemas.openxmlformats.org/officeDocument/2006/relationships/hyperlink" Target="file:///\\cofiles\..\..\Documents%20and%20Settings\cochimica\Dati%20applicazioni\Microsoft\Excel\PREVENZIONE%20INCENDI_verbali%20controlli%20eseguiti\CONTROLLI%20SMOKE%20OUT\report%20smoke%20out%2020-06-2017.pdf" TargetMode="External"/><Relationship Id="rId144" Type="http://schemas.openxmlformats.org/officeDocument/2006/relationships/hyperlink" Target="file:///\\cofiles\..\..\Documents%20and%20Settings\cochimica\Dati%20applicazioni\Microsoft\Excel\PREVENZIONE%20INCENDI_verbali%20controlli%20eseguiti\CONTROLLI%20IMPIANTO%20MESSA%20A%20TERRA\verbale%20ver%20imp%20terra%202018.pdf" TargetMode="External"/><Relationship Id="rId330" Type="http://schemas.openxmlformats.org/officeDocument/2006/relationships/hyperlink" Target="PREVENZIONE%20INCENDI_verbali%20controlli%20eseguiti\CONTROLLI%20PORTE%20REI\Rapportini-tps%2021-08-2025.pdf" TargetMode="External"/><Relationship Id="rId90" Type="http://schemas.openxmlformats.org/officeDocument/2006/relationships/hyperlink" Target="file:///\\cofiles\..\..\Documents%20and%20Settings\cochimica\Dati%20applicazioni\Microsoft\Excel\PREVENZIONE%20INCENDI_verbali%20controlli%20eseguiti\CONTROLLI%20PORTE%20REI\report%20tps%20controllo%20porte%20tagliafuoco%2026-02-16.pdf" TargetMode="External"/><Relationship Id="rId165" Type="http://schemas.openxmlformats.org/officeDocument/2006/relationships/hyperlink" Target="file:///\\cofiles\..\..\Documents%20and%20Settings\cochimica\Dati%20applicazioni\Microsoft\Excel\PREVENZIONE%20INCENDI_verbali%20controlli%20eseguiti\PROVE%20EVACUAZIONE\verbale%20prova%20di%20evacuazione%2028-11-2018.pdf" TargetMode="External"/><Relationship Id="rId186" Type="http://schemas.openxmlformats.org/officeDocument/2006/relationships/hyperlink" Target="file:///\\cofiles\..\..\Documents%20and%20Settings\cochimica\Dati%20applicazioni\Microsoft\Excel\PREVENZIONE%20INCENDI_verbali%20controlli%20eseguiti\CONTROLLI%20IMPIANTI%20ELETTRICI%20A%20RISCHIO%20ESPLOSIONE\verbale%20ispezione%20impianto%20elettrico%20rischio%20esplosione%2008_02_2020.pdf" TargetMode="External"/><Relationship Id="rId211" Type="http://schemas.openxmlformats.org/officeDocument/2006/relationships/hyperlink" Target="file:///\\cofiles\..\..\Documents%20and%20Settings\cochimica\Dati%20applicazioni\Microsoft\Excel\PREVENZIONE%20INCENDI_verbali%20controlli%20eseguiti\CONTROLLO%20LUCI%20EMERGENZA\ODL%20LUCI%20ERMEGENZA%2028-04-21.pdf" TargetMode="External"/><Relationship Id="rId232" Type="http://schemas.openxmlformats.org/officeDocument/2006/relationships/hyperlink" Target="file:///\\cofiles\..\..\Documents%20and%20Settings\cochimica\Dati%20applicazioni\Microsoft\Excel\PREVENZIONE%20INCENDI_verbali%20controlli%20eseguiti\CONTROLLI%20SMOKE%20OUT\report%20smoke%20out%2010-11-2021.pdf" TargetMode="External"/><Relationship Id="rId253" Type="http://schemas.openxmlformats.org/officeDocument/2006/relationships/hyperlink" Target="PREVENZIONE%20INCENDI_verbali%20controlli%20eseguiti/CONTROLLI%20IMBRACATURE%20E%20CORDINI%20DI%20SICUREZZA/repopt%20tps%20verifica%20cordini%20e%20imbracature29-12-22.pdf" TargetMode="External"/><Relationship Id="rId274" Type="http://schemas.openxmlformats.org/officeDocument/2006/relationships/hyperlink" Target="PREVENZIONE%20INCENDI_verbali%20controlli%20eseguiti/PROVE%20EVACUAZIONE/verbale%20prova%20evacuazione%2020-11-2023.pdf" TargetMode="External"/><Relationship Id="rId295" Type="http://schemas.openxmlformats.org/officeDocument/2006/relationships/hyperlink" Target="PREVENZIONE%20INCENDI_verbali%20controlli%20eseguiti/CONTROLLI%20PORTE%20REI/report%20controllo%20%20estintori_uscite%20sic_porte%20tagliafuoco%2002-2024.pdf" TargetMode="External"/><Relationship Id="rId309" Type="http://schemas.openxmlformats.org/officeDocument/2006/relationships/hyperlink" Target="PREVENZIONE%20INCENDI_verbali%20controlli%20eseguiti/CONTROLLI%20MASCHERE%20FACCIALI%20ANTIGAS/certificato%20maschere%20antincendio%2016-09-24.pdf" TargetMode="External"/><Relationship Id="rId27" Type="http://schemas.openxmlformats.org/officeDocument/2006/relationships/hyperlink" Target="file:///\\cofiles\..\..\Documents%20and%20Settings\cochimica\Dati%20applicazioni\Microsoft\Excel\PREVENZIONE%20INCENDI_verbali%20controlli%20eseguiti\CONTROLLI%20GRUPPO%20ELETTROGENO\Controllo%20Gruppo%20Elettrogeno%2030_10_2013.pdf" TargetMode="External"/><Relationship Id="rId48" Type="http://schemas.openxmlformats.org/officeDocument/2006/relationships/hyperlink" Target="file://\\cofiles\Documents%20and%20Settings\cochimica\Dati%20applicazioni\Microsoft\Excel\PREVENZIONE%20INCENDI_verbali%20controlli%20eseguiti\CONTROLLI%20GRUPPO%20ELETTROGENO\VERIFICHE%20DISPOSITIVO%20SEGNALAZIONI%20PERDITA%20CISTERNA\verifica%2015_01_2014%20dispositivo%20segnalazione%20perdite%20serbatoio%20interrato%20gruppo%20elettrogeno.pdf" TargetMode="External"/><Relationship Id="rId69" Type="http://schemas.openxmlformats.org/officeDocument/2006/relationships/hyperlink" Target="file:///\\cofiles\..\..\Documents%20and%20Settings\cochimica\Dati%20applicazioni\Microsoft\Excel\PREVENZIONE%20INCENDI_verbali%20controlli%20eseguiti\CONTROLLI%20IDRANTI%20E%20MANICHETTE\ODL%20idranti%20e%20manichette%2015_05_2015.pdf" TargetMode="External"/><Relationship Id="rId113" Type="http://schemas.openxmlformats.org/officeDocument/2006/relationships/hyperlink" Target="file:///\\cofiles\..\..\Documents%20and%20Settings\cochimica\Dati%20applicazioni\Microsoft\Excel\PREVENZIONE%20INCENDI_verbali%20controlli%20eseguiti\CONTROLLI%20IMBRACATURE%20E%20CORDINI%20DI%20SICUREZZA\controlli%20sist%20ritenuta%20automatico%2002-12-2016.pdf" TargetMode="External"/><Relationship Id="rId134" Type="http://schemas.openxmlformats.org/officeDocument/2006/relationships/hyperlink" Target="file:///\\cofiles\..\..\Documents%20and%20Settings\cochimica\Dati%20applicazioni\Microsoft\Excel\PREVENZIONE%20INCENDI_verbali%20controlli%20eseguiti\CONTROLLI%20USCITE%20DI%20SICUREZZA\controllo%20uscite%20emergenza%2013-02-2018.pdf" TargetMode="External"/><Relationship Id="rId320" Type="http://schemas.openxmlformats.org/officeDocument/2006/relationships/hyperlink" Target="PREVENZIONE%20INCENDI_verbali%20controlli%20eseguiti\CONTROLLI%20IMBRACATURE%20E%20CORDINI%20DI%20SICUREZZA\Rapportino%20controllo%20cordini%20e%20imbracatrue%2019-12-2024.pdf" TargetMode="External"/><Relationship Id="rId80" Type="http://schemas.openxmlformats.org/officeDocument/2006/relationships/hyperlink" Target="file:///\\cofiles\..\..\Documents%20and%20Settings\cochimica\Dati%20applicazioni\Microsoft\Excel\PREVENZIONE%20INCENDI_verbali%20controlli%20eseguiti\CONTROLLI%20MASCHERE%20FACCIALI%20DISINFESTAZIONE\report%20tps%20maschere%20%20x%20disinf%2029-10-15.pdf" TargetMode="External"/><Relationship Id="rId155" Type="http://schemas.openxmlformats.org/officeDocument/2006/relationships/hyperlink" Target="file:///\\cofiles\..\..\Documents%20and%20Settings\cochimica\Dati%20applicazioni\Microsoft\Excel\PREVENZIONE%20INCENDI_verbali%20controlli%20eseguiti\CONTROLLI%20USCITE%20DI%20SICUREZZA\controllo%20uscite%20di%20sicurezza%2028-02-2019.pdf" TargetMode="External"/><Relationship Id="rId176" Type="http://schemas.openxmlformats.org/officeDocument/2006/relationships/hyperlink" Target="file:///\\cofiles\..\..\Documents%20and%20Settings\cochimica\Dati%20applicazioni\Microsoft\Excel\PREVENZIONE%20INCENDI_verbali%20controlli%20eseguiti\CONTROLLI%20IMBRACATURE%20E%20CORDINI%20DI%20SICUREZZA\report%20controllo%20cordini%20e%20imbracature%2023-12-2019.pdf" TargetMode="External"/><Relationship Id="rId197" Type="http://schemas.openxmlformats.org/officeDocument/2006/relationships/hyperlink" Target="file:///\\cofiles\..\..\Documents%20and%20Settings\cochimica\Dati%20applicazioni\Microsoft\Excel\PREVENZIONE%20INCENDI_verbali%20controlli%20eseguiti\VERIFICA%20RECIPIENTI%20A%20PRESSIONE\verica%20serbatoio%202000%20litri%2019-05-2020.pdf" TargetMode="External"/><Relationship Id="rId201" Type="http://schemas.openxmlformats.org/officeDocument/2006/relationships/hyperlink" Target="file:///\\cofiles\..\..\Documents%20and%20Settings\cochimica\Dati%20applicazioni\Microsoft\Excel\PREVENZIONE%20INCENDI_verbali%20controlli%20eseguiti\CONTROLLI%20PORTE%20REI\report%20porte%20talgiafuoco%2026-08-2020.pdf" TargetMode="External"/><Relationship Id="rId222"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maggio%202021.pdf" TargetMode="External"/><Relationship Id="rId243" Type="http://schemas.openxmlformats.org/officeDocument/2006/relationships/hyperlink" Target="PREVENZIONE%20INCENDI_verbali%20controlli%20eseguiti/CONTROLLI%20SMOKE%20OUT/report%20smoke%20out%2005-2022.pdf" TargetMode="External"/><Relationship Id="rId264" Type="http://schemas.openxmlformats.org/officeDocument/2006/relationships/hyperlink" Target="PREVENZIONE%20INCENDI_verbali%20controlli%20eseguiti/VERIFICA%20RECIPIENTI%20A%20PRESSIONE/verica%20serbatoio%202000%20litri%2019-05-2020.pdf" TargetMode="External"/><Relationship Id="rId285" Type="http://schemas.openxmlformats.org/officeDocument/2006/relationships/hyperlink" Target="PREVENZIONE%20INCENDI_verbali%20controlli%20eseguiti/CONTROLLI%20ASCENSORE/verifica%20controllo%20ascensore%20del%2007_12_2023.pdf" TargetMode="External"/><Relationship Id="rId17" Type="http://schemas.openxmlformats.org/officeDocument/2006/relationships/hyperlink" Target="file:///\\cofiles\..\..\Documents%20and%20Settings\cochimica\Dati%20applicazioni\Microsoft\Excel\PREVENZIONE%20INCENDI_verbali%20controlli%20eseguiti\CONTROLLI%20ESTINTORI\estintori%20controllo%20periodico%2027_02_2013.pdf" TargetMode="External"/><Relationship Id="rId38" Type="http://schemas.openxmlformats.org/officeDocument/2006/relationships/hyperlink" Target="file:///\\cofiles\..\..\Documents%20and%20Settings\cochimica\Dati%20applicazioni\Microsoft\Excel\PREVENZIONE%20INCENDI_verbali%20controlli%20eseguiti\CONTROLLI%20USCITE%20DI%20SICUREZZA\report%20controllo%20uscite%20sicurezza_19_02_2014.pdf" TargetMode="External"/><Relationship Id="rId59" Type="http://schemas.openxmlformats.org/officeDocument/2006/relationships/hyperlink" Target="file:///\\cofiles\..\..\Documents%20and%20Settings\cochimica\Dati%20applicazioni\Microsoft\Excel\PREVENZIONE%20INCENDI_verbali%20controlli%20eseguiti\CONTROLLI%20SISTEMA%20PREVENZIONE%20INCENDI\report%20antincendio%20_1%20del%2019_11_2014.pdf" TargetMode="External"/><Relationship Id="rId103" Type="http://schemas.openxmlformats.org/officeDocument/2006/relationships/hyperlink" Target="file:///\\cofiles\..\..\Documents%20and%20Settings\cochimica\Dati%20applicazioni\Microsoft\Excel\PREVENZIONE%20INCENDI_verbali%20controlli%20eseguiti\CONTROLLI%20SMOKE%20OUT\report%20smoke%20out%20%2007-2016.pdf" TargetMode="External"/><Relationship Id="rId124" Type="http://schemas.openxmlformats.org/officeDocument/2006/relationships/hyperlink" Target="file:///\\cofiles\..\..\Documents%20and%20Settings\cochimica\Dati%20applicazioni\Microsoft\Excel\PREVENZIONE%20INCENDI_verbali%20controlli%20eseguiti\CONTROLLI%20SISTEMA%20PREVENZIONE%20INCENDI\report%20antincendio_21-06-2017.pdf" TargetMode="External"/><Relationship Id="rId310" Type="http://schemas.openxmlformats.org/officeDocument/2006/relationships/hyperlink" Target="PREVENZIONE%20INCENDI_verbali%20controlli%20eseguiti/CONTROLLO%20LUCI%20EMERGENZA/ODL%20LUCI%20EMERGENZA%2028-10-2024.pdf" TargetMode="External"/><Relationship Id="rId70" Type="http://schemas.openxmlformats.org/officeDocument/2006/relationships/hyperlink" Target="file:///\\cofiles\..\..\Documents%20and%20Settings\cochimica\Dati%20applicazioni\Microsoft\Excel\PREVENZIONE%20INCENDI_verbali%20controlli%20eseguiti\CONTROLLI%20IDRANTI%20E%20MANICHETTE\ODL%20idranti%20e%20manichette%2015_05_2015.pdf" TargetMode="External"/><Relationship Id="rId91" Type="http://schemas.openxmlformats.org/officeDocument/2006/relationships/hyperlink" Target="file://\\cofiles\Documents%20and%20Settings\cochimica\Dati%20applicazioni\Microsoft\Excel\PREVENZIONE%20INCENDI_verbali%20controlli%20eseguiti\CONTROLLI%20GRUPPO%20ELETTROGENO\VERIFICHE%20DISPOSITIVO%20SEGNALAZIONI%20PERDITA%20CISTERNA\verifica%2004_02_2016%20dispositivo%20segnalazione%20perdite%20serbatoio%20interrato%20gruppo%20elettrogeno.pdf" TargetMode="External"/><Relationship Id="rId145" Type="http://schemas.openxmlformats.org/officeDocument/2006/relationships/hyperlink" Target="file:///\\cofiles\..\..\Documents%20and%20Settings\cochimica\Dati%20applicazioni\Microsoft\Excel\PREVENZIONE%20INCENDI_verbali%20controlli%20eseguiti\CONTROLLI%20SMOKE%20OUT\report%20smoke%20out_14_11_17.pdf" TargetMode="External"/><Relationship Id="rId166" Type="http://schemas.openxmlformats.org/officeDocument/2006/relationships/hyperlink" Target="file:///\\cofiles\..\..\Documents%20and%20Settings\cochimica\Dati%20applicazioni\Microsoft\Excel\PREVENZIONE%20INCENDI_verbali%20controlli%20eseguiti\CONTROLLI%20SISTEMA%20PREVENZIONE%20INCENDI\2&#176;%20SEMESTRE%202018\controllo_iniziale.pdf" TargetMode="External"/><Relationship Id="rId187" Type="http://schemas.openxmlformats.org/officeDocument/2006/relationships/hyperlink" Target="file:///\\cofiles\..\..\Documents%20and%20Settings\cochimica\Dati%20applicazioni\Microsoft\Excel\PREVENZIONE%20INCENDI_verbali%20controlli%20eseguiti\PROVE%20EVACUAZIONE\verbale%20prova%20di%20evacuazione%2027_06_2019.pdf" TargetMode="External"/><Relationship Id="rId331" Type="http://schemas.openxmlformats.org/officeDocument/2006/relationships/hyperlink" Target="PREVENZIONE%20INCENDI_verbali%20controlli%20eseguiti\CONTROLLI%20USCITE%20DI%20SICUREZZA\Rapportini-tps%2021-08-2025.pdf" TargetMode="External"/><Relationship Id="rId1" Type="http://schemas.openxmlformats.org/officeDocument/2006/relationships/hyperlink" Target="file:///\\cofiles\..\..\Documents%20and%20Settings\cochimica\Dati%20applicazioni\Microsoft\Excel\PREVENZIONE%20INCENDI_verbali%20controlli%20eseguiti\CONTROLLI%20ESTINTORI\estintori%20controllo%20periodico%2020_02_2012.pdf" TargetMode="External"/><Relationship Id="rId212" Type="http://schemas.openxmlformats.org/officeDocument/2006/relationships/hyperlink" Target="file:///\\cofiles\..\..\Documents%20and%20Settings\cochimica\Dati%20applicazioni\Microsoft\Excel\PREVENZIONE%20INCENDI_verbali%20controlli%20eseguiti\CONTROLLI%20SMOKE%20OUT\report%20smoke%20out%2017_11_2020.pdf" TargetMode="External"/><Relationship Id="rId233" Type="http://schemas.openxmlformats.org/officeDocument/2006/relationships/hyperlink" Target="file:///\\cofiles\..\..\Documents%20and%20Settings\cochimica\Dati%20applicazioni\Microsoft\Excel\PREVENZIONE%20INCENDI_verbali%20controlli%20eseguiti\CONTROLLI%20PARANCO\verifica%20paranco%2003_06_21.pdf" TargetMode="External"/><Relationship Id="rId254" Type="http://schemas.openxmlformats.org/officeDocument/2006/relationships/hyperlink" Target="PREVENZIONE%20INCENDI_verbali%20controlli%20eseguiti/CONTROLLI%20IMBRACATURE%20E%20CORDINI%20DI%20SICUREZZA/repopt%20tps%20verifica%20cordini%20e%20imbracature29-12-22.pdf" TargetMode="External"/><Relationship Id="rId28" Type="http://schemas.openxmlformats.org/officeDocument/2006/relationships/hyperlink" Target="file:///\\cofiles\..\..\Documents%20and%20Settings\cochimica\Dati%20applicazioni\Microsoft\Excel\PREVENZIONE%20INCENDI_verbali%20controlli%20eseguiti\CONTROLLO%20LUCI%20EMERGENZA\CONTROLLO%20LAMPADE%20DI%20EMERGENZA%2029-04-14.pdf" TargetMode="External"/><Relationship Id="rId49" Type="http://schemas.openxmlformats.org/officeDocument/2006/relationships/hyperlink" Target="file:///\\cofiles\..\..\Documents%20and%20Settings\cochimica\Dati%20applicazioni\Microsoft\Excel\PREVENZIONE%20INCENDI_verbali%20controlli%20eseguiti\CONTROLLI%20PARANCO\promolog%20paranco%20verifica%2003_07_2014.pdf" TargetMode="External"/><Relationship Id="rId114" Type="http://schemas.openxmlformats.org/officeDocument/2006/relationships/hyperlink" Target="file:///\\cofiles\..\..\Documents%20and%20Settings\cochimica\Dati%20applicazioni\Microsoft\Excel\PREVENZIONE%20INCENDI_verbali%20controlli%20eseguiti\CONTROLLI%20SMOKE%20OUT\report%20smoke%20out%2021-12-2016.pdf" TargetMode="External"/><Relationship Id="rId275" Type="http://schemas.openxmlformats.org/officeDocument/2006/relationships/hyperlink" Target="PREVENZIONE%20INCENDI_verbali%20controlli%20eseguiti/CONTROLLI%20IDRANTI%20E%20MANICHETTE/Verifica%20Idranti%20-%20manutenzione%20collaudo%20novembre%202023.pdf" TargetMode="External"/><Relationship Id="rId296" Type="http://schemas.openxmlformats.org/officeDocument/2006/relationships/hyperlink" Target="PREVENZIONE%20INCENDI_verbali%20controlli%20eseguiti/CONTROLLI%20USCITE%20DI%20SICUREZZA/report%20controllo%20%20estintori_uscite%20sic_porte%20tagliafuoco%2002-2024.pdf" TargetMode="External"/><Relationship Id="rId300" Type="http://schemas.openxmlformats.org/officeDocument/2006/relationships/hyperlink" Target="PREVENZIONE%20INCENDI_verbali%20controlli%20eseguiti/CONTROLLI%20IDRANTI%20E%20MANICHETTE/Verifica%20Idranti%20-%20manutenzione%20collaudo%20maggio%202024.pdf" TargetMode="External"/><Relationship Id="rId60" Type="http://schemas.openxmlformats.org/officeDocument/2006/relationships/hyperlink" Target="file:///\\cofiles\..\..\Documents%20and%20Settings\cochimica\Dati%20applicazioni\Microsoft\Excel\PREVENZIONE%20INCENDI_verbali%20controlli%20eseguiti\CONTROLLI%20SMOKE%20OUT\report%20smoke%20out_18_11_2014.pdf" TargetMode="External"/><Relationship Id="rId81" Type="http://schemas.openxmlformats.org/officeDocument/2006/relationships/hyperlink" Target="file:///\\cofiles\..\..\Documents%20and%20Settings\cochimica\Dati%20applicazioni\Microsoft\Excel\PREVENZIONE%20INCENDI_verbali%20controlli%20eseguiti\CONTROLLI%20GRUPPO%20ELETTROGENO\Controllo%20Gruppo%20Elettrogeno%2029_10_15.pdf" TargetMode="External"/><Relationship Id="rId135" Type="http://schemas.openxmlformats.org/officeDocument/2006/relationships/hyperlink" Target="file:///\\cofiles\..\..\Documents%20and%20Settings\cochimica\Dati%20applicazioni\Microsoft\Excel\PREVENZIONE%20INCENDI_verbali%20controlli%20eseguiti\CONTROLLI%20PORTE%20REI\controllo%20porte%20tagliafuoco%2013-02-2018.pdf" TargetMode="External"/><Relationship Id="rId156" Type="http://schemas.openxmlformats.org/officeDocument/2006/relationships/hyperlink" Target="file:///\\cofiles\..\..\Documents%20and%20Settings\cochimica\Dati%20applicazioni\Microsoft\Excel\PREVENZIONE%20INCENDI_verbali%20controlli%20eseguiti\CONTROLLI%20ESTINTORI\controllo%20estintori%2028-02-2019.pdf" TargetMode="External"/><Relationship Id="rId177" Type="http://schemas.openxmlformats.org/officeDocument/2006/relationships/hyperlink" Target="file:///\\cofiles\..\..\Documents%20and%20Settings\cochimica\Dati%20applicazioni\Microsoft\Excel\PREVENZIONE%20INCENDI_verbali%20controlli%20eseguiti\CONTROLLI%20SISTEMI%20AUTOMATICI%20ANTICADUTA\certificati%20controllo%20anticaduta%2012-2019.pdf" TargetMode="External"/><Relationship Id="rId198"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maggio%202020.pdf" TargetMode="External"/><Relationship Id="rId321" Type="http://schemas.openxmlformats.org/officeDocument/2006/relationships/hyperlink" Target="PREVENZIONE%20INCENDI_verbali%20controlli%20eseguiti\CONTROLLI%20IMBRACATURE%20E%20CORDINI%20DI%20SICUREZZA\Rapportino%20controllo%20cordini%20e%20imbracatrue%2019-12-2024.pdf" TargetMode="External"/><Relationship Id="rId202" Type="http://schemas.openxmlformats.org/officeDocument/2006/relationships/hyperlink" Target="file:///\\cofiles\..\..\Documents%20and%20Settings\cochimica\Dati%20applicazioni\Microsoft\Excel\PREVENZIONE%20INCENDI_verbali%20controlli%20eseguiti\CONTROLLI%20USCITE%20DI%20SICUREZZA\report%20uscite%20di%20sicurezza%2026-08-2020.pdf" TargetMode="External"/><Relationship Id="rId223"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maggio%202021.pdf" TargetMode="External"/><Relationship Id="rId244" Type="http://schemas.openxmlformats.org/officeDocument/2006/relationships/hyperlink" Target="PREVENZIONE%20INCENDI_verbali%20controlli%20eseguiti/CONTROLLI%20GRUPPO%20ELETTROGENO/ODL%20GRUPPO%20ELETTROGENO%2028-04-2022.pdf" TargetMode="External"/><Relationship Id="rId18" Type="http://schemas.openxmlformats.org/officeDocument/2006/relationships/hyperlink" Target="file:///\\cofiles\..\..\Documents%20and%20Settings\cochimica\Dati%20applicazioni\Microsoft\Excel\PREVENZIONE%20INCENDI_verbali%20controlli%20eseguiti\CONTROLLO%20LUCI%20EMERGENZA\CONTROLLO%20LUCI%2022_04_2013.pdf" TargetMode="External"/><Relationship Id="rId39" Type="http://schemas.openxmlformats.org/officeDocument/2006/relationships/hyperlink" Target="file:///\\cofiles\..\..\Documents%20and%20Settings\cochimica\Dati%20applicazioni\Microsoft\Excel\PREVENZIONE%20INCENDI_verbali%20controlli%20eseguiti\CONTROLLI%20IMPIANTO%20MESSA%20A%20TERRA\controlli%20impianto%20messa%20a%20terra%2014_02_2012.pdf" TargetMode="External"/><Relationship Id="rId265" Type="http://schemas.openxmlformats.org/officeDocument/2006/relationships/hyperlink" Target="PREVENZIONE%20INCENDI_verbali%20controlli%20eseguiti/CONTROLLI%20SISTEMA%20PREVENZIONE%20INCENDI/Verbali%20maggio%202023/Promolog%20verbali%2019-05-2023.pdf" TargetMode="External"/><Relationship Id="rId286" Type="http://schemas.openxmlformats.org/officeDocument/2006/relationships/hyperlink" Target="PREVENZIONE%20INCENDI_verbali%20controlli%20eseguiti/CONTROLLI%20GRUPPO%20ELETTROGENO/VERIFICHE%20DISPOSITIVO%20SEGNALAZIONI%20PERDITA%20CISTERNA/verifica%2026_01_2024%20dispositivo%20segnalazione%20perdite%20serbatoio%20interrato%20gruppo%20elettrogeno735.pdf" TargetMode="External"/><Relationship Id="rId50" Type="http://schemas.openxmlformats.org/officeDocument/2006/relationships/hyperlink" Target="file:///\\cofiles\..\..\Documents%20and%20Settings\cochimica\Dati%20applicazioni\Microsoft\Excel\PREVENZIONE%20INCENDI_verbali%20controlli%20eseguiti\CONTROLLI%20USCITE%20DI%20SICUREZZA\report%20controlli%20uscite%20sicurezza_21-08-14.pdf" TargetMode="External"/><Relationship Id="rId104" Type="http://schemas.openxmlformats.org/officeDocument/2006/relationships/hyperlink" Target="file:///\\cofiles\..\..\Documents%20and%20Settings\cochimica\Dati%20applicazioni\Microsoft\Excel\PREVENZIONE%20INCENDI_verbali%20controlli%20eseguiti\CONTROLLI%20SISTEMA%20PREVENZIONE%20INCENDI\report%20sistema%20antincendio%2029-07-2016.pdf" TargetMode="External"/><Relationship Id="rId125" Type="http://schemas.openxmlformats.org/officeDocument/2006/relationships/hyperlink" Target="file:///\\cofiles\..\..\Documents%20and%20Settings\cochimica\Dati%20applicazioni\Microsoft\Excel\PREVENZIONE%20INCENDI_verbali%20controlli%20eseguiti\CONTROLLI%20USCITE%20DI%20SICUREZZA\report%20uscite%20emergenza%2008-2017.pdf" TargetMode="External"/><Relationship Id="rId146" Type="http://schemas.openxmlformats.org/officeDocument/2006/relationships/hyperlink" Target="file:///\\cofiles\..\..\Documents%20and%20Settings\cochimica\Dati%20applicazioni\Microsoft\Excel\PREVENZIONE%20INCENDI_verbali%20controlli%20eseguiti\CONTROLLI%20SISTEMA%20PREVENZIONE%20INCENDI\report%20manutenzione%20antincendio%2016_11_17.pdf" TargetMode="External"/><Relationship Id="rId167" Type="http://schemas.openxmlformats.org/officeDocument/2006/relationships/hyperlink" Target="file:///\\cofiles\..\..\Documents%20and%20Settings\cochimica\Dati%20applicazioni\Microsoft\Excel\PREVENZIONE%20INCENDI_verbali%20controlli%20eseguiti\CONTROLLO%20LUCI%20EMERGENZA\ODL%20CONTROLLO%20%20LUCI%20EMERGENZA%2030-04-2019.pdf" TargetMode="External"/><Relationship Id="rId188" Type="http://schemas.openxmlformats.org/officeDocument/2006/relationships/hyperlink" Target="file:///\\cofiles\..\..\Documents%20and%20Settings\cochimica\Dati%20applicazioni\Microsoft\Excel\PREVENZIONE%20INCENDI_verbali%20controlli%20eseguiti\CONTROLLI%20SISTEMA%20PREVENZIONE%20INCENDI\report%20datavision%2021_11_2019.pdf" TargetMode="External"/><Relationship Id="rId311" Type="http://schemas.openxmlformats.org/officeDocument/2006/relationships/hyperlink" Target="PREVENZIONE%20INCENDI_verbali%20controlli%20eseguiti/CONTROLLI%20GRUPPO%20ELETTROGENO/ODL%20GRUPPO%20ELLETROGENO%2029-10-2024.pdf" TargetMode="External"/><Relationship Id="rId332" Type="http://schemas.openxmlformats.org/officeDocument/2006/relationships/hyperlink" Target="PREVENZIONE%20INCENDI_verbali%20controlli%20eseguiti\CONTROLLI%20ESTINTORI\Rapportini-tps%2021-08-2025.pdf" TargetMode="External"/><Relationship Id="rId71" Type="http://schemas.openxmlformats.org/officeDocument/2006/relationships/hyperlink" Target="file:///\\cofiles\..\..\Documents%20and%20Settings\cochimica\Dati%20applicazioni\Microsoft\Excel\PREVENZIONE%20INCENDI_verbali%20controlli%20eseguiti\PROVE%20EVACUAZIONE\verbale%20prova%20di%20evacuazione_24_12_2014.pdf" TargetMode="External"/><Relationship Id="rId92" Type="http://schemas.openxmlformats.org/officeDocument/2006/relationships/hyperlink" Target="file://\\cofiles\Documents%20and%20Settings\cochimica\Dati%20applicazioni\Microsoft\Excel\PREVENZIONE%20INCENDI_verbali%20controlli%20eseguiti\CONTROLLI%20GRUPPO%20ELETTROGENO\VERIFICHE%20DISPOSITIVO%20SEGNALAZIONI%20PERDITA%20CISTERNA\verifica%2005_02_2015%20dispositivo%20segnalazione%20perdite%20serbatoio%20interrato%20gruppo%20elettrogeno.pdf" TargetMode="External"/><Relationship Id="rId213" Type="http://schemas.openxmlformats.org/officeDocument/2006/relationships/hyperlink" Target="file:///\\cofiles\..\..\Documents%20and%20Settings\cochimica\Dati%20applicazioni\Microsoft\Excel\PREVENZIONE%20INCENDI_verbali%20controlli%20eseguiti\CONTROLLI%20MASCHERE%20FACCIALI%20DISINFESTAZIONE\controllo%20maschere%20disinfestazione%2022_12_2020.pdf" TargetMode="External"/><Relationship Id="rId234" Type="http://schemas.openxmlformats.org/officeDocument/2006/relationships/hyperlink" Target="PREVENZIONE%20INCENDI_verbali%20controlli%20eseguiti/CONTROLLI%20IMPIANTI%20ELETTRICI%20A%20RISCHIO%20ESPLOSIONE/verifica%20imp%20elettrici%20con%20rischio%20esplosione%2019_01_2022.pdf" TargetMode="External"/><Relationship Id="rId2" Type="http://schemas.openxmlformats.org/officeDocument/2006/relationships/hyperlink" Target="file:///\\cofiles\..\..\Documents%20and%20Settings\cochimica\Dati%20applicazioni\Microsoft\Excel\PREVENZIONE%20INCENDI_verbali%20controlli%20eseguiti\CONTROLLI%20ESTINTORI\estintori%20controllo%20periodico%2029_08_2011.pdf" TargetMode="External"/><Relationship Id="rId29" Type="http://schemas.openxmlformats.org/officeDocument/2006/relationships/hyperlink" Target="file:///\\cofiles\..\..\Documents%20and%20Settings\cochimica\Dati%20applicazioni\Microsoft\Excel\PREVENZIONE%20INCENDI_verbali%20controlli%20eseguiti\CONTROLLI%20ESTINTORI\report%20controllo%20estintori_19_02_2014.pdf" TargetMode="External"/><Relationship Id="rId255" Type="http://schemas.openxmlformats.org/officeDocument/2006/relationships/hyperlink" Target="PREVENZIONE%20INCENDI_verbali%20controlli%20eseguiti/CONTROLLI%20IDRANTI%20E%20MANICHETTE/Verifica%20Idranti%20-%20manutenzione%20collaudo%20novembre%202022.pdf" TargetMode="External"/><Relationship Id="rId276" Type="http://schemas.openxmlformats.org/officeDocument/2006/relationships/hyperlink" Target="PREVENZIONE%20INCENDI_verbali%20controlli%20eseguiti/CONTROLLI%20IDRANTI%20E%20MANICHETTE/Verifica%20Idranti%20-%20manutenzione%20collaudo%20novembre%202023.pdf" TargetMode="External"/><Relationship Id="rId297" Type="http://schemas.openxmlformats.org/officeDocument/2006/relationships/hyperlink" Target="PREVENZIONE%20INCENDI_verbali%20controlli%20eseguiti/PROVE%20EVACUAZIONE/verbale%20prova%20evacuazione%2008-04-2024.pdf" TargetMode="External"/><Relationship Id="rId40" Type="http://schemas.openxmlformats.org/officeDocument/2006/relationships/hyperlink" Target="file:///\\cofiles\..\..\Documents%20and%20Settings\cochimica\Dati%20applicazioni\Microsoft\Excel\PREVENZIONE%20INCENDI_verbali%20controlli%20eseguiti\CONTROLLI%20SCARICHE%20ATMOSFERICHE\controlli%20scariche%20atmosferiche%2014_02_12.pdf" TargetMode="External"/><Relationship Id="rId115" Type="http://schemas.openxmlformats.org/officeDocument/2006/relationships/hyperlink" Target="file:///\\cofiles\..\..\Documents%20and%20Settings\cochimica\Dati%20applicazioni\Microsoft\Excel\PREVENZIONE%20INCENDI_verbali%20controlli%20eseguiti\CONTROLLI%20SISTEMA%20PREVENZIONE%20INCENDI\report%20antincendio%2028-12-2016.pdf" TargetMode="External"/><Relationship Id="rId136" Type="http://schemas.openxmlformats.org/officeDocument/2006/relationships/hyperlink" Target="file:///\\cofiles\..\..\Documents%20and%20Settings\cochimica\Dati%20applicazioni\Microsoft\Excel\PREVENZIONE%20INCENDI_verbali%20controlli%20eseguiti\CONTROLLI%20GRUPPO%20ELETTROGENO\ODL%20Gruppo%20Elettrogeno%2027_04_2018.pdf" TargetMode="External"/><Relationship Id="rId157" Type="http://schemas.openxmlformats.org/officeDocument/2006/relationships/hyperlink" Target="file:///\\cofiles\..\..\Documents%20and%20Settings\cochimica\Dati%20applicazioni\Microsoft\Excel\PREVENZIONE%20INCENDI_verbali%20controlli%20eseguiti\CONTROLLO%20LUCI%20EMERGENZA\ODL%20Controllo%20Luci%20Emergenza%2026-10-2018.pdf" TargetMode="External"/><Relationship Id="rId178" Type="http://schemas.openxmlformats.org/officeDocument/2006/relationships/hyperlink" Target="file:///\\cofiles\..\..\Documents%20and%20Settings\cochimica\Dati%20applicazioni\Microsoft\Excel\PREVENZIONE%20INCENDI_verbali%20controlli%20eseguiti\CONTROLLI%20PORTE%20REI\controllo%20porte%20tagliasfuoco%2026-02-2020.pdf" TargetMode="External"/><Relationship Id="rId301" Type="http://schemas.openxmlformats.org/officeDocument/2006/relationships/hyperlink" Target="PREVENZIONE%20INCENDI_verbali%20controlli%20eseguiti/CONTROLLI%20IDRANTI%20E%20MANICHETTE/Verifica%20Idranti%20-%20manutenzione%20collaudo%20maggio%202024.pdf" TargetMode="External"/><Relationship Id="rId322" Type="http://schemas.openxmlformats.org/officeDocument/2006/relationships/hyperlink" Target="PREVENZIONE%20INCENDI_verbali%20controlli%20eseguiti\PROVE%20EVACUAZIONE\prova%20evacuazione%2008-05-2025.pdf" TargetMode="External"/><Relationship Id="rId61" Type="http://schemas.openxmlformats.org/officeDocument/2006/relationships/hyperlink" Target="file:///\\cofiles\..\..\Documents%20and%20Settings\cochimica\Dati%20applicazioni\Microsoft\Excel\PREVENZIONE%20INCENDI_verbali%20controlli%20eseguiti\CONTROLLI%20PORTE%20REI\report%20controllo%20porte%20rei%20e%20uscite%20di%20sicurezza%2024_02_2015.pdf" TargetMode="External"/><Relationship Id="rId82" Type="http://schemas.openxmlformats.org/officeDocument/2006/relationships/hyperlink" Target="file:///\\cofiles\..\..\Documents%20and%20Settings\cochimica\Dati%20applicazioni\Microsoft\Excel\PREVENZIONE%20INCENDI_verbali%20controlli%20eseguiti\CONTROLLO%20LUCI%20EMERGENZA\Controllo%20lampade%20di%20emergenza%2030_10_15.pdf" TargetMode="External"/><Relationship Id="rId199" Type="http://schemas.openxmlformats.org/officeDocument/2006/relationships/hyperlink" Target="file:///\\cofiles\..\..\Documents%20and%20Settings\cochimica\Dati%20applicazioni\Microsoft\Excel\PREVENZIONE%20INCENDI_verbali%20controlli%20eseguiti\CONTROLLI%20IDRANTI%20E%20MANICHETTE\Verifica%20Idranti%20-%20manutenzione%20collaudo%20maggio%202020.pdf" TargetMode="External"/><Relationship Id="rId203" Type="http://schemas.openxmlformats.org/officeDocument/2006/relationships/hyperlink" Target="file:///\\cofiles\..\..\Documents%20and%20Settings\cochimica\Dati%20applicazioni\Microsoft\Excel\PREVENZIONE%20INCENDI_verbali%20controlli%20eseguiti\CONTROLLI%20ESTINTORI\report%20estintori%2026-08-2020.pdf" TargetMode="External"/><Relationship Id="rId19" Type="http://schemas.openxmlformats.org/officeDocument/2006/relationships/hyperlink" Target="file:///\\cofiles\..\..\Documents%20and%20Settings\cochimica\Dati%20applicazioni\Microsoft\Excel\PREVENZIONE%20INCENDI_verbali%20controlli%20eseguiti\CONTROLLI%20GRUPPO%20ELETTROGENO\CONTROLLO%20GRUPPO%20ELETTROGENO%2024_04_2013.pdf" TargetMode="External"/><Relationship Id="rId224" Type="http://schemas.openxmlformats.org/officeDocument/2006/relationships/hyperlink" Target="file:///\\cofiles\..\..\Documents%20and%20Settings\cochimica\Dati%20applicazioni\Microsoft\Excel\PREVENZIONE%20INCENDI_verbali%20controlli%20eseguiti\CONTROLLO%20LUCI%20EMERGENZA\ODL%20LUCI%20EMERGENZA%2028-10-21.pdf" TargetMode="External"/><Relationship Id="rId245" Type="http://schemas.openxmlformats.org/officeDocument/2006/relationships/hyperlink" Target="PREVENZIONE%20INCENDI_verbali%20controlli%20eseguiti/CONTROLLO%20LUCI%20EMERGENZA/ODL%20LUCE%20EMERGENZA%2027-04-2022.pdf" TargetMode="External"/><Relationship Id="rId266" Type="http://schemas.openxmlformats.org/officeDocument/2006/relationships/hyperlink" Target="PREVENZIONE%20INCENDI_verbali%20controlli%20eseguiti/CONTROLLO%20LUCI%20EMERGENZA/ODL%20LUCI%20EMERGENZA%2027-04-2023.pdf" TargetMode="External"/><Relationship Id="rId287" Type="http://schemas.openxmlformats.org/officeDocument/2006/relationships/hyperlink" Target="PREVENZIONE%20INCENDI_verbali%20controlli%20eseguiti/CONTROLLI%20IMPIANTI%20ELETTRICI%20A%20RISCHIO%20ESPLOSIONE/verifica%20imp%20elettrici%20con%20rischio%20esplosione%2012_01_2024-T10405914.pdf" TargetMode="External"/><Relationship Id="rId30" Type="http://schemas.openxmlformats.org/officeDocument/2006/relationships/hyperlink" Target="file:///\\cofiles\..\..\Documents%20and%20Settings\cochimica\Dati%20applicazioni\Microsoft\Excel\PREVENZIONE%20INCENDI_verbali%20controlli%20eseguiti\CONTROLLI%20GRUPPO%20ELETTROGENO\CONTROLLO%20GRUPPO%20ELETTROGENO%2030-04-14.pdf" TargetMode="External"/><Relationship Id="rId105" Type="http://schemas.openxmlformats.org/officeDocument/2006/relationships/hyperlink" Target="file:///\\cofiles\..\..\Documents%20and%20Settings\cochimica\Dati%20applicazioni\Microsoft\Excel\PREVENZIONE%20INCENDI_verbali%20controlli%20eseguiti\CONTROLLO%20LUCI%20EMERGENZA\ODL%20CONTROLLO%20LUCI%20DI%20EMERGENZA%2031_10_2016.pdf" TargetMode="External"/><Relationship Id="rId126" Type="http://schemas.openxmlformats.org/officeDocument/2006/relationships/hyperlink" Target="file:///\\cofiles\..\..\Documents%20and%20Settings\cochimica\Dati%20applicazioni\Microsoft\Excel\PREVENZIONE%20INCENDI_verbali%20controlli%20eseguiti\CONTROLLI%20PORTE%20REI\report%20porte%20tagliafuoco%2008-2017.pdf" TargetMode="External"/><Relationship Id="rId147" Type="http://schemas.openxmlformats.org/officeDocument/2006/relationships/hyperlink" Target="file:///\\cofiles\..\..\Documents%20and%20Settings\cochimica\Dati%20applicazioni\Microsoft\Excel\PREVENZIONE%20INCENDI_verbali%20controlli%20eseguiti\CONTROLLI%20PARANCO\verbale%20verifica%20periodica%20paranco%2007_2017.pdf" TargetMode="External"/><Relationship Id="rId168" Type="http://schemas.openxmlformats.org/officeDocument/2006/relationships/hyperlink" Target="file:///\\cofiles\..\..\Documents%20and%20Settings\cochimica\Dati%20applicazioni\Microsoft\Excel\PREVENZIONE%20INCENDI_verbali%20controlli%20eseguiti\CONTROLLI%20GRUPPO%20ELETTROGENO\ODL%20CONTROLLO%20%20GRUPPO%20ELETTROGENO%2029-04-2019.pdf" TargetMode="External"/><Relationship Id="rId312" Type="http://schemas.openxmlformats.org/officeDocument/2006/relationships/hyperlink" Target="PREVENZIONE%20INCENDI_verbali%20controlli%20eseguiti\CONTROLLO%20LUCI%20EMERGENZA\ODL%20LUCI%20EMERGENZA%2029-04-2025.pdf" TargetMode="External"/><Relationship Id="rId333" Type="http://schemas.openxmlformats.org/officeDocument/2006/relationships/hyperlink" Target="PREVENZIONE%20INCENDI_verbali%20controlli%20eseguiti\CONTROLLO%20LUCI%20EMERGENZA\ODL%20Luci%20Emergenza%2027-10-25.pdf" TargetMode="External"/><Relationship Id="rId51" Type="http://schemas.openxmlformats.org/officeDocument/2006/relationships/hyperlink" Target="file:///\\cofiles\..\..\Documents%20and%20Settings\cochimica\Dati%20applicazioni\Microsoft\Excel\PREVENZIONE%20INCENDI_verbali%20controlli%20eseguiti\CONTROLLI%20PORTE%20REI\report%20controllo%20porte%20tagliafuoco%2021_08_2014.pdf" TargetMode="External"/><Relationship Id="rId72" Type="http://schemas.openxmlformats.org/officeDocument/2006/relationships/hyperlink" Target="file:///\\cofiles\..\..\Documents%20and%20Settings\cochimica\Dati%20applicazioni\Microsoft\Excel\PREVENZIONE%20INCENDI_verbali%20controlli%20eseguiti\PROVE%20EVACUAZIONE\prova%20evacuazione%2019062015.pdf" TargetMode="External"/><Relationship Id="rId93" Type="http://schemas.openxmlformats.org/officeDocument/2006/relationships/hyperlink" Target="file:///\\cofiles\..\..\Documents%20and%20Settings\cochimica\Dati%20applicazioni\Microsoft\Excel\PREVENZIONE%20INCENDI_verbali%20controlli%20eseguiti\CONTROLLI%20IMPIANTO%20MESSA%20A%20TERRA\verifica%20impianto%20di%20messa%20a%20terra%202016.pdf" TargetMode="External"/><Relationship Id="rId189" Type="http://schemas.openxmlformats.org/officeDocument/2006/relationships/hyperlink" Target="file:///\\cofiles\..\..\Documents%20and%20Settings\cochimica\Dati%20applicazioni\Microsoft\Excel\PREVENZIONE%20INCENDI_verbali%20controlli%20eseguiti\CONTROLLI%20PARANCO\verbale%20verifica%20paranco%2014_06_2019.pdf" TargetMode="Externa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8" Type="http://schemas.openxmlformats.org/officeDocument/2006/relationships/hyperlink" Target="file:///\\cofiles\..\..\Documents%20and%20Settings\cochimica\Dati%20applicazioni\Microsoft\Excel\PREVENZIONE%20INCENDI_verbali%20controlli%20eseguiti\GIACENZE%20MENSILI\GIACENZE%202017\Rimanenze%20imballi%20al%2001_08_2017%20.xls" TargetMode="External"/><Relationship Id="rId13" Type="http://schemas.openxmlformats.org/officeDocument/2006/relationships/hyperlink" Target="file:///\\cofiles\..\..\Documents%20and%20Settings\cochimica\Dati%20applicazioni\Microsoft\Excel\PREVENZIONE%20INCENDI_verbali%20controlli%20eseguiti\GIACENZE%20MENSILI\GIACENZE%202018\Rimanenze%20imballi%20al%2001_01_2018.xls" TargetMode="External"/><Relationship Id="rId18" Type="http://schemas.openxmlformats.org/officeDocument/2006/relationships/hyperlink" Target="file:///\\cofiles\..\..\Documents%20and%20Settings\cochimica\Dati%20applicazioni\Microsoft\Excel\PREVENZIONE%20INCENDI_verbali%20controlli%20eseguiti\GIACENZE%20MENSILI\GIACENZE%202018\Rimanenza%20Imballi%20al%2001_06_2018.xls" TargetMode="External"/><Relationship Id="rId26" Type="http://schemas.openxmlformats.org/officeDocument/2006/relationships/hyperlink" Target="file:///\\cofiles\..\..\Documents%20and%20Settings\cochimica\Dati%20applicazioni\Microsoft\Excel\PREVENZIONE%20INCENDI_verbali%20controlli%20eseguiti\GIACENZE%20MENSILI\GIACENZE%202019\Rimanenza%20Imballi%20al%2001_05_2019.xlsm" TargetMode="External"/><Relationship Id="rId3" Type="http://schemas.openxmlformats.org/officeDocument/2006/relationships/hyperlink" Target="file:///\\cofiles\..\..\Documents%20and%20Settings\cochimica\Dati%20applicazioni\Microsoft\Excel\PREVENZIONE%20INCENDI_verbali%20controlli%20eseguiti\GIACENZE%20MENSILI\GIACENZE%202017\Rimanenze%20imballi%2001_03_2017.xls" TargetMode="External"/><Relationship Id="rId21" Type="http://schemas.openxmlformats.org/officeDocument/2006/relationships/hyperlink" Target="file:///\\cofiles\..\..\Documents%20and%20Settings\cochimica\Dati%20applicazioni\Microsoft\Excel\PREVENZIONE%20INCENDI_verbali%20controlli%20eseguiti\GIACENZE%20MENSILI\GIACENZE%202019\Rimanenze%20imballi%20al%2001_02_2019%20.xls" TargetMode="External"/><Relationship Id="rId7" Type="http://schemas.openxmlformats.org/officeDocument/2006/relationships/hyperlink" Target="file:///\\cofiles\..\..\Documents%20and%20Settings\cochimica\Dati%20applicazioni\Microsoft\Excel\PREVENZIONE%20INCENDI_verbali%20controlli%20eseguiti\GIACENZE%20MENSILI\GIACENZE%202017\Rimanenze%20imballi%2001_06_2017.xls" TargetMode="External"/><Relationship Id="rId12" Type="http://schemas.openxmlformats.org/officeDocument/2006/relationships/hyperlink" Target="file:///\\cofiles\..\..\Documents%20and%20Settings\cochimica\Dati%20applicazioni\Microsoft\Excel\PREVENZIONE%20INCENDI_verbali%20controlli%20eseguiti\GIACENZE%20MENSILI\GIACENZE%202017\Rimanenze%20imballi%20al%2001_12_2017.xls" TargetMode="External"/><Relationship Id="rId17" Type="http://schemas.openxmlformats.org/officeDocument/2006/relationships/hyperlink" Target="file:///\\cofiles\..\..\Documents%20and%20Settings\cochimica\Dati%20applicazioni\Microsoft\Excel\PREVENZIONE%20INCENDI_verbali%20controlli%20eseguiti\GIACENZE%20MENSILI\GIACENZE%202018\Rimanenze%20imballi%20al%2001_03_2018%20.xls" TargetMode="External"/><Relationship Id="rId25" Type="http://schemas.openxmlformats.org/officeDocument/2006/relationships/hyperlink" Target="file:///\\cofiles\..\..\Documents%20and%20Settings\cochimica\Dati%20applicazioni\Microsoft\Excel\PREVENZIONE%20INCENDI_verbali%20controlli%20eseguiti\GIACENZE%20MENSILI\GIACENZE%202019\Rimanenze%20Imballi%20al%2001_04_2019.xlsm" TargetMode="External"/><Relationship Id="rId2" Type="http://schemas.openxmlformats.org/officeDocument/2006/relationships/hyperlink" Target="file:///\\cofiles\..\..\Documents%20and%20Settings\cochimica\Dati%20applicazioni\Microsoft\Excel\PREVENZIONE%20INCENDI_verbali%20controlli%20eseguiti\GIACENZE%20MENSILI\GIACENZE%202016\Rimanenze%20Imballi%201Aprile.xls" TargetMode="External"/><Relationship Id="rId16" Type="http://schemas.openxmlformats.org/officeDocument/2006/relationships/hyperlink" Target="file:///\\cofiles\..\..\Documents%20and%20Settings\cochimica\Dati%20applicazioni\Microsoft\Excel\PREVENZIONE%20INCENDI_verbali%20controlli%20eseguiti\GIACENZE%20MENSILI\GIACENZE%202018\Rimanenze%20imballi%20al%2003_04_2018%20.xls" TargetMode="External"/><Relationship Id="rId20" Type="http://schemas.openxmlformats.org/officeDocument/2006/relationships/hyperlink" Target="file:///\\cofiles\..\..\Documents%20and%20Settings\cochimica\Dati%20applicazioni\Microsoft\Excel\PREVENZIONE%20INCENDI_verbali%20controlli%20eseguiti\GIACENZE%20MENSILI\GIACENZE%202018\Rimanenze%20imbali%20al%2001_11_2018.xlsm" TargetMode="External"/><Relationship Id="rId1" Type="http://schemas.openxmlformats.org/officeDocument/2006/relationships/hyperlink" Target="file:///\\cofiles\..\..\Documents%20and%20Settings\cochimica\Dati%20applicazioni\Microsoft\Excel\PREVENZIONE%20INCENDI_verbali%20controlli%20eseguiti\GIACENZE%20MENSILI\GIACENZE%202015\Rimanenze%20Imballi%20Ottorbre%20.xls" TargetMode="External"/><Relationship Id="rId6" Type="http://schemas.openxmlformats.org/officeDocument/2006/relationships/hyperlink" Target="file:///\\cofiles\..\..\Documents%20and%20Settings\cochimica\Dati%20applicazioni\Microsoft\Excel\PREVENZIONE%20INCENDI_verbali%20controlli%20eseguiti\GIACENZE%20MENSILI\GIACENZE%202017\Rimanenzeimballi%20al%2003_07_2017.xls" TargetMode="External"/><Relationship Id="rId11" Type="http://schemas.openxmlformats.org/officeDocument/2006/relationships/hyperlink" Target="file:///\\cofiles\..\..\Documents%20and%20Settings\cochimica\Dati%20applicazioni\Microsoft\Excel\PREVENZIONE%20INCENDI_verbali%20controlli%20eseguiti\GIACENZE%20MENSILI\GIACENZE%202017\Rimanenze%20imballi%20al%2002_11_2017%20.xls" TargetMode="External"/><Relationship Id="rId24" Type="http://schemas.openxmlformats.org/officeDocument/2006/relationships/hyperlink" Target="file:///\\cofiles\..\..\Documents%20and%20Settings\cochimica\Dati%20applicazioni\Microsoft\Excel\PREVENZIONE%20INCENDI_verbali%20controlli%20eseguiti\GIACENZE%20MENSILI\GIACENZE%202019\Rimanenze%20imballi%20al%2001_03_2019.xlsm" TargetMode="External"/><Relationship Id="rId5" Type="http://schemas.openxmlformats.org/officeDocument/2006/relationships/hyperlink" Target="file:///\\cofiles\..\..\Documents%20and%20Settings\cochimica\Dati%20applicazioni\Microsoft\Excel\PREVENZIONE%20INCENDI_verbali%20controlli%20eseguiti\GIACENZE%20MENSILI\GIACENZE%202017\Maggio%202017.xls" TargetMode="External"/><Relationship Id="rId15" Type="http://schemas.openxmlformats.org/officeDocument/2006/relationships/hyperlink" Target="file:///\\cofiles\..\..\Documents%20and%20Settings\cochimica\Dati%20applicazioni\Microsoft\Excel\PREVENZIONE%20INCENDI_verbali%20controlli%20eseguiti\GIACENZE%20MENSILI\GIACENZE%202018\Rimanenze%20Imballi%20al%2002_05_2018.xls" TargetMode="External"/><Relationship Id="rId23" Type="http://schemas.openxmlformats.org/officeDocument/2006/relationships/hyperlink" Target="file:///\\cofiles\..\..\Documents%20and%20Settings\cochimica\Dati%20applicazioni\Microsoft\Excel\PREVENZIONE%20INCENDI_verbali%20controlli%20eseguiti\GIACENZE%20MENSILI\GIACENZE%202018\Rimanenze%20imballi%20al%2001_12_2018%20.xls" TargetMode="External"/><Relationship Id="rId28" Type="http://schemas.openxmlformats.org/officeDocument/2006/relationships/printerSettings" Target="../printerSettings/printerSettings39.bin"/><Relationship Id="rId10" Type="http://schemas.openxmlformats.org/officeDocument/2006/relationships/hyperlink" Target="file:///\\cofiles\..\..\Documents%20and%20Settings\cochimica\Dati%20applicazioni\Microsoft\Excel\PREVENZIONE%20INCENDI_verbali%20controlli%20eseguiti\GIACENZE%20MENSILI\GIACENZE%202017\Rimanenze%20imballi%20al%2002_10_2017%20.xls" TargetMode="External"/><Relationship Id="rId19" Type="http://schemas.openxmlformats.org/officeDocument/2006/relationships/hyperlink" Target="file:///\\cofiles\..\..\Documents%20and%20Settings\cochimica\Dati%20applicazioni\Microsoft\Excel\PREVENZIONE%20INCENDI_verbali%20controlli%20eseguiti\GIACENZE%20MENSILI\GIACENZE%202018\Rimanenze%20imballi%20al%2002_07_2018%20.xls" TargetMode="External"/><Relationship Id="rId4" Type="http://schemas.openxmlformats.org/officeDocument/2006/relationships/hyperlink" Target="file:///\\cofiles\..\..\Documents%20and%20Settings\cochimica\Dati%20applicazioni\Microsoft\Excel\PREVENZIONE%20INCENDI_verbali%20controlli%20eseguiti\GIACENZE%20MENSILI\GIACENZE%202017\Rimanenze%20imballi%2001_04_2017.xls" TargetMode="External"/><Relationship Id="rId9" Type="http://schemas.openxmlformats.org/officeDocument/2006/relationships/hyperlink" Target="file:///\\cofiles\..\..\Documents%20and%20Settings\cochimica\Dati%20applicazioni\Microsoft\Excel\PREVENZIONE%20INCENDI_verbali%20controlli%20eseguiti\GIACENZE%20MENSILI\GIACENZE%202017\Rimanenze%20imballi%20al%2001_09_2017%20.xls" TargetMode="External"/><Relationship Id="rId14" Type="http://schemas.openxmlformats.org/officeDocument/2006/relationships/hyperlink" Target="file:///\\cofiles\..\..\Documents%20and%20Settings\cochimica\Dati%20applicazioni\Microsoft\Excel\PREVENZIONE%20INCENDI_verbali%20controlli%20eseguiti\GIACENZE%20MENSILI\GIACENZE%202018\Rimanenze%20imballi%20al%2001_02_2018.xls" TargetMode="External"/><Relationship Id="rId22" Type="http://schemas.openxmlformats.org/officeDocument/2006/relationships/hyperlink" Target="file:///\\cofiles\..\..\Documents%20and%20Settings\cochimica\Dati%20applicazioni\Microsoft\Excel\PREVENZIONE%20INCENDI_verbali%20controlli%20eseguiti\GIACENZE%20MENSILI\GIACENZE%202019\Rimanenze%20Imballi%20al%2002_01_2019.xls" TargetMode="External"/><Relationship Id="rId27" Type="http://schemas.openxmlformats.org/officeDocument/2006/relationships/hyperlink" Target="file:///\\cofiles\..\..\Documents%20and%20Settings\cochimica\Dati%20applicazioni\Microsoft\Excel\PREVENZIONE%20INCENDI_verbali%20controlli%20eseguiti\GIACENZE%20MENSILI\GIACENZE%202019\Rimanenze%20Imballi%20al%2001_06_2019.xlsm" TargetMode="External"/></Relationships>
</file>

<file path=xl/worksheets/_rels/sheet49.xml.rels><?xml version="1.0" encoding="UTF-8" standalone="yes"?>
<Relationships xmlns="http://schemas.openxmlformats.org/package/2006/relationships"><Relationship Id="rId13" Type="http://schemas.openxmlformats.org/officeDocument/2006/relationships/hyperlink" Target="file:///\\cofiles\..\..\Documents%20and%20Settings\cochimica\Dati%20applicazioni\Microsoft\Excel\PREVENZIONE%20INCENDI_verbali%20controlli%20eseguiti\GIACENZE%20MENSILI\GIACENZE%202021\Rimanenze%20imballi%20al%2001_06_2021.xls" TargetMode="External"/><Relationship Id="rId18" Type="http://schemas.openxmlformats.org/officeDocument/2006/relationships/hyperlink" Target="PREVENZIONE%20INCENDI_verbali%20controlli%20eseguiti/GIACENZE%20MENSILI/GIACENZE%202022/Rimanenze%20imballi%20al%2002_11_2022.xls" TargetMode="External"/><Relationship Id="rId26" Type="http://schemas.openxmlformats.org/officeDocument/2006/relationships/hyperlink" Target="PREVENZIONE%20INCENDI_verbali%20controlli%20eseguiti/GIACENZE%20MENSILI/GIACENZE%202023/Rimanenze%20imballi%20al%2002_10_2023.xls" TargetMode="External"/><Relationship Id="rId39" Type="http://schemas.openxmlformats.org/officeDocument/2006/relationships/hyperlink" Target="PREVENZIONE%20INCENDI_verbali%20controlli%20eseguiti\GIACENZE%20MENSILI\GIACENZE%202025\rimanenze%20imballi%20al%2001_04_2025.xls" TargetMode="External"/><Relationship Id="rId3" Type="http://schemas.openxmlformats.org/officeDocument/2006/relationships/hyperlink" Target="file:///\\cofiles\..\..\Documents%20and%20Settings\cochimica\Dati%20applicazioni\Microsoft\Excel\PREVENZIONE%20INCENDI_verbali%20controlli%20eseguiti\GIACENZE%20MENSILI\GIACENZE%202019\Rimanenze%20Imballi%20al%2001_09_2019.xlsm" TargetMode="External"/><Relationship Id="rId21" Type="http://schemas.openxmlformats.org/officeDocument/2006/relationships/hyperlink" Target="PREVENZIONE%20INCENDI_verbali%20controlli%20eseguiti/GIACENZE%20MENSILI/GIACENZE%202023/Rimanenze%20imballi%20al%2001_04_2023.xls" TargetMode="External"/><Relationship Id="rId34" Type="http://schemas.openxmlformats.org/officeDocument/2006/relationships/hyperlink" Target="PREVENZIONE%20INCENDI_verbali%20controlli%20eseguiti/GIACENZE%20MENSILI/GIACENZE%202024/Rimanenze%20imballi%20al%2001_08_2024.xls" TargetMode="External"/><Relationship Id="rId42" Type="http://schemas.openxmlformats.org/officeDocument/2006/relationships/hyperlink" Target="PREVENZIONE%20INCENDI_verbali%20controlli%20eseguiti\GIACENZE%20MENSILI\GIACENZE%202025\rimanenze%20imballi%20al%2001_08_2025.xls" TargetMode="External"/><Relationship Id="rId47" Type="http://schemas.openxmlformats.org/officeDocument/2006/relationships/hyperlink" Target="PREVENZIONE%20INCENDI_verbali%20controlli%20eseguiti\GIACENZE%20MENSILI\GIACENZE%202025\rimanenze%20imballi%20al%2001_12_2025.xls" TargetMode="External"/><Relationship Id="rId7" Type="http://schemas.openxmlformats.org/officeDocument/2006/relationships/hyperlink" Target="file:///\\cofiles\..\..\Documents%20and%20Settings\cochimica\Dati%20applicazioni\Microsoft\Excel\PREVENZIONE%20INCENDI_verbali%20controlli%20eseguiti\GIACENZE%20MENSILI\GIACENZE%202020\Rimanenze%20imballi%20al%2001_10_2020.xls" TargetMode="External"/><Relationship Id="rId12" Type="http://schemas.openxmlformats.org/officeDocument/2006/relationships/hyperlink" Target="file:///\\cofiles\..\..\Documents%20and%20Settings\cochimica\Dati%20applicazioni\Microsoft\Excel\PREVENZIONE%20INCENDI_verbali%20controlli%20eseguiti\GIACENZE%20MENSILI\GIACENZE%202021\rimanenze%20imballi%20al%2002_01_2021.xlsm" TargetMode="External"/><Relationship Id="rId17" Type="http://schemas.openxmlformats.org/officeDocument/2006/relationships/hyperlink" Target="PREVENZIONE%20INCENDI_verbali%20controlli%20eseguiti/GIACENZE%20MENSILI/GIACENZE%202022/Rimanenze%20imballi%20al%2001_07_2022.xlsx" TargetMode="External"/><Relationship Id="rId25" Type="http://schemas.openxmlformats.org/officeDocument/2006/relationships/hyperlink" Target="PREVENZIONE%20INCENDI_verbali%20controlli%20eseguiti/GIACENZE%20MENSILI/GIACENZE%202023/Rimanenze%20imballi%20al%2001_08_2023.xls" TargetMode="External"/><Relationship Id="rId33" Type="http://schemas.openxmlformats.org/officeDocument/2006/relationships/hyperlink" Target="PREVENZIONE%20INCENDI_verbali%20controlli%20eseguiti/GIACENZE%20MENSILI/GIACENZE%202024/Rimanenze%20imballi%20al%2002_05_2024.xls" TargetMode="External"/><Relationship Id="rId38" Type="http://schemas.openxmlformats.org/officeDocument/2006/relationships/hyperlink" Target="PREVENZIONE%20INCENDI_verbali%20controlli%20eseguiti\GIACENZE%20MENSILI\GIACENZE%202025\rimanenze%20imballi%20al%2001_05_2025.xls" TargetMode="External"/><Relationship Id="rId46" Type="http://schemas.openxmlformats.org/officeDocument/2006/relationships/hyperlink" Target="PREVENZIONE%20INCENDI_verbali%20controlli%20eseguiti\GIACENZE%20MENSILI\GIACENZE%202026\rimanenze%20imballi%20al%2002_01_2026.xls" TargetMode="External"/><Relationship Id="rId2" Type="http://schemas.openxmlformats.org/officeDocument/2006/relationships/hyperlink" Target="file:///\\cofiles\..\..\Documents%20and%20Settings\cochimica\Dati%20applicazioni\Microsoft\Excel\PREVENZIONE%20INCENDI_verbali%20controlli%20eseguiti\GIACENZE%20MENSILI\GIACENZE%202019\Rimanenze%20Imballi%20al%2001_10_2019.xlsm" TargetMode="External"/><Relationship Id="rId16" Type="http://schemas.openxmlformats.org/officeDocument/2006/relationships/hyperlink" Target="PREVENZIONE%20INCENDI_verbali%20controlli%20eseguiti/GIACENZE%20MENSILI/GIACENZE%202022/Rimanenze%20imballi%20al%2001_06_2022.xls" TargetMode="External"/><Relationship Id="rId20" Type="http://schemas.openxmlformats.org/officeDocument/2006/relationships/hyperlink" Target="PREVENZIONE%20INCENDI_verbali%20controlli%20eseguiti/GIACENZE%20MENSILI/GIACENZE%202023/Rimanenze%20imballi%20al%2001_03_2023.xlsx" TargetMode="External"/><Relationship Id="rId29" Type="http://schemas.openxmlformats.org/officeDocument/2006/relationships/hyperlink" Target="PREVENZIONE%20INCENDI_verbali%20controlli%20eseguiti/GIACENZE%20MENSILI/GIACENZE%202024/Rimanenze%20imballi%20al%2001_01_2024.xls" TargetMode="External"/><Relationship Id="rId41" Type="http://schemas.openxmlformats.org/officeDocument/2006/relationships/hyperlink" Target="PREVENZIONE%20INCENDI_verbali%20controlli%20eseguiti\GIACENZE%20MENSILI\GIACENZE%202025\rimanenze%20imballi%20al%2001_09_2025.xls" TargetMode="External"/><Relationship Id="rId1" Type="http://schemas.openxmlformats.org/officeDocument/2006/relationships/hyperlink" Target="file:///\\cofiles\..\..\Documents%20and%20Settings\cochimica\Dati%20applicazioni\Microsoft\Excel\PREVENZIONE%20INCENDI_verbali%20controlli%20eseguiti\GIACENZE%20MENSILI\GIACENZE%202019\Rimanenze%20Imballi%20al%2001_07_2019.xlsm" TargetMode="External"/><Relationship Id="rId6" Type="http://schemas.openxmlformats.org/officeDocument/2006/relationships/hyperlink" Target="file:///\\cofiles\..\..\Documents%20and%20Settings\cochimica\Dati%20applicazioni\Microsoft\Excel\PREVENZIONE%20INCENDI_verbali%20controlli%20eseguiti\GIACENZE%20MENSILI\GIACENZE%202020\Rimanenze%20Imballi%20al%2001_05_2020.xlsm" TargetMode="External"/><Relationship Id="rId11" Type="http://schemas.openxmlformats.org/officeDocument/2006/relationships/hyperlink" Target="file:///\\cofiles\..\..\Documents%20and%20Settings\cochimica\Dati%20applicazioni\Microsoft\Excel\PREVENZIONE%20INCENDI_verbali%20controlli%20eseguiti\GIACENZE%20MENSILI\GIACENZE%202021\Rimanenze%20imballi%20al%2001_03_2021.xls" TargetMode="External"/><Relationship Id="rId24" Type="http://schemas.openxmlformats.org/officeDocument/2006/relationships/hyperlink" Target="PREVENZIONE%20INCENDI_verbali%20controlli%20eseguiti/GIACENZE%20MENSILI/GIACENZE%202023/Rimanenze%20imballi%20al%2001_07_2023.xls" TargetMode="External"/><Relationship Id="rId32" Type="http://schemas.openxmlformats.org/officeDocument/2006/relationships/hyperlink" Target="PREVENZIONE%20INCENDI_verbali%20controlli%20eseguiti/GIACENZE%20MENSILI/GIACENZE%202024/Rimanenze%20imballi%20al%2002_04_2024.xlsx" TargetMode="External"/><Relationship Id="rId37" Type="http://schemas.openxmlformats.org/officeDocument/2006/relationships/hyperlink" Target="PREVENZIONE%20INCENDI_verbali%20controlli%20eseguiti/GIACENZE%20MENSILI/GIACENZE%202024/Rimanenze%20imballi%20al%2001_10_2024.xls" TargetMode="External"/><Relationship Id="rId40" Type="http://schemas.openxmlformats.org/officeDocument/2006/relationships/hyperlink" Target="PREVENZIONE%20INCENDI_verbali%20controlli%20eseguiti\GIACENZE%20MENSILI\GIACENZE%202024\Rimanenze%20imballi%20al%2002_11_2024.xls" TargetMode="External"/><Relationship Id="rId45" Type="http://schemas.openxmlformats.org/officeDocument/2006/relationships/hyperlink" Target="PREVENZIONE%20INCENDI_verbali%20controlli%20eseguiti\GIACENZE%20MENSILI\GIACENZE%202025\rimanenze%20imballi%20al%2001_10_2025.xls" TargetMode="External"/><Relationship Id="rId5" Type="http://schemas.openxmlformats.org/officeDocument/2006/relationships/hyperlink" Target="file:///\\cofiles\..\..\Documents%20and%20Settings\cochimica\Dati%20applicazioni\Microsoft\Excel\PREVENZIONE%20INCENDI_verbali%20controlli%20eseguiti\GIACENZE%20MENSILI\GIACENZE%202020\Rimanenze%20imballi%20al%2001_03_2020.xlsm" TargetMode="External"/><Relationship Id="rId15" Type="http://schemas.openxmlformats.org/officeDocument/2006/relationships/hyperlink" Target="PREVENZIONE%20INCENDI_verbali%20controlli%20eseguiti/GIACENZE%20MENSILI/GIACENZE%202022/Rimanenze%20imballi%20al%2001_02_2022.xls" TargetMode="External"/><Relationship Id="rId23" Type="http://schemas.openxmlformats.org/officeDocument/2006/relationships/hyperlink" Target="PREVENZIONE%20INCENDI_verbali%20controlli%20eseguiti/GIACENZE%20MENSILI/GIACENZE%202023/Rimanenze%20imballi%20al%2001_06_2023.xls" TargetMode="External"/><Relationship Id="rId28" Type="http://schemas.openxmlformats.org/officeDocument/2006/relationships/hyperlink" Target="PREVENZIONE%20INCENDI_verbali%20controlli%20eseguiti/GIACENZE%20MENSILI/GIACENZE%202023/Rimanenze%20imballi%20al%2001_12_2023.xls" TargetMode="External"/><Relationship Id="rId36" Type="http://schemas.openxmlformats.org/officeDocument/2006/relationships/hyperlink" Target="PREVENZIONE%20INCENDI_verbali%20controlli%20eseguiti/GIACENZE%20MENSILI/GIACENZE%202024/Rimanenze%20imballi%20al%2002_09_2024.xlsx" TargetMode="External"/><Relationship Id="rId49" Type="http://schemas.openxmlformats.org/officeDocument/2006/relationships/printerSettings" Target="../printerSettings/printerSettings40.bin"/><Relationship Id="rId10" Type="http://schemas.openxmlformats.org/officeDocument/2006/relationships/hyperlink" Target="file:///\\cofiles\..\..\Documents%20and%20Settings\cochimica\Dati%20applicazioni\Microsoft\Excel\PREVENZIONE%20INCENDI_verbali%20controlli%20eseguiti\GIACENZE%20MENSILI\GIACENZE%202021\Rimanenze%20imballi%20al%2001_04_2021.xls" TargetMode="External"/><Relationship Id="rId19" Type="http://schemas.openxmlformats.org/officeDocument/2006/relationships/hyperlink" Target="PREVENZIONE%20INCENDI_verbali%20controlli%20eseguiti/GIACENZE%20MENSILI/GIACENZE%202022/Rimanenze%20imballi%20al%2001_12_2022.xls" TargetMode="External"/><Relationship Id="rId31" Type="http://schemas.openxmlformats.org/officeDocument/2006/relationships/hyperlink" Target="PREVENZIONE%20INCENDI_verbali%20controlli%20eseguiti/GIACENZE%20MENSILI/GIACENZE%202024/Rimanenze%20imballi%20al%2001_03_2024.xls" TargetMode="External"/><Relationship Id="rId44" Type="http://schemas.openxmlformats.org/officeDocument/2006/relationships/hyperlink" Target="PREVENZIONE%20INCENDI_verbali%20controlli%20eseguiti\GIACENZE%20MENSILI\GIACENZE%202025\rimanenze%20imballi%20al%2003_06_2025.xls" TargetMode="External"/><Relationship Id="rId4" Type="http://schemas.openxmlformats.org/officeDocument/2006/relationships/hyperlink" Target="file:///\\cofiles\..\..\Documents%20and%20Settings\cochimica\Dati%20applicazioni\Microsoft\Excel\PREVENZIONE%20INCENDI_verbali%20controlli%20eseguiti\GIACENZE%20MENSILI\GIACENZE%202019\Rimaneze%20Imballi%2001-12-2019%20.xlsm" TargetMode="External"/><Relationship Id="rId9" Type="http://schemas.openxmlformats.org/officeDocument/2006/relationships/hyperlink" Target="file:///\\cofiles\..\..\Documents%20and%20Settings\cochimica\Dati%20applicazioni\Microsoft\Excel\PREVENZIONE%20INCENDI_verbali%20controlli%20eseguiti\GIACENZE%20MENSILI\GIACENZE%202021\Rimanenze%20imballi%20al%2004_05_2021.xls" TargetMode="External"/><Relationship Id="rId14" Type="http://schemas.openxmlformats.org/officeDocument/2006/relationships/hyperlink" Target="file:///\\cofiles\..\..\Documents%20and%20Settings\cochimica\Dati%20applicazioni\Microsoft\Excel\PREVENZIONE%20INCENDI_verbali%20controlli%20eseguiti\GIACENZE%20MENSILI\GIACENZE%202021\Rimanenze%20imballi%20al%2001_11_2021.xls" TargetMode="External"/><Relationship Id="rId22" Type="http://schemas.openxmlformats.org/officeDocument/2006/relationships/hyperlink" Target="PREVENZIONE%20INCENDI_verbali%20controlli%20eseguiti/GIACENZE%20MENSILI/GIACENZE%202023/Rimanenze%20imballi%20al%2001_05_2023.xls" TargetMode="External"/><Relationship Id="rId27" Type="http://schemas.openxmlformats.org/officeDocument/2006/relationships/hyperlink" Target="PREVENZIONE%20INCENDI_verbali%20controlli%20eseguiti/GIACENZE%20MENSILI/GIACENZE%202023/Rimanenze%20imballi%20al%2001_11_2023.xls" TargetMode="External"/><Relationship Id="rId30" Type="http://schemas.openxmlformats.org/officeDocument/2006/relationships/hyperlink" Target="PREVENZIONE%20INCENDI_verbali%20controlli%20eseguiti/GIACENZE%20MENSILI/GIACENZE%202024/Rimanenze%20imballi%20al%2001_02_2024.xlsx" TargetMode="External"/><Relationship Id="rId35" Type="http://schemas.openxmlformats.org/officeDocument/2006/relationships/hyperlink" Target="PREVENZIONE%20INCENDI_verbali%20controlli%20eseguiti/GIACENZE%20MENSILI/GIACENZE%202024/Rimanenze%20imballi%20al%2001_07_2024.xlsx" TargetMode="External"/><Relationship Id="rId43" Type="http://schemas.openxmlformats.org/officeDocument/2006/relationships/hyperlink" Target="PREVENZIONE%20INCENDI_verbali%20controlli%20eseguiti\GIACENZE%20MENSILI\GIACENZE%202025\rimanenze%20imballi%20al%2001_07_2025.xls" TargetMode="External"/><Relationship Id="rId48" Type="http://schemas.openxmlformats.org/officeDocument/2006/relationships/hyperlink" Target="PREVENZIONE%20INCENDI_verbali%20controlli%20eseguiti\GIACENZE%20MENSILI\GIACENZE%202025\rimanenze%20imballi%20al%2003_11_2025.xls" TargetMode="External"/><Relationship Id="rId8" Type="http://schemas.openxmlformats.org/officeDocument/2006/relationships/hyperlink" Target="file:///\\cofiles\..\..\Documents%20and%20Settings\cochimica\Dati%20applicazioni\Microsoft\Excel\PREVENZIONE%20INCENDI_verbali%20controlli%20eseguiti\GIACENZE%20MENSILI\GIACENZE%202020\Rimanenze%20imballi%20al%2001_11_2020.xls" TargetMode="External"/></Relationships>
</file>

<file path=xl/worksheets/_rels/sheet50.xml.rels><?xml version="1.0" encoding="UTF-8" standalone="yes"?>
<Relationships xmlns="http://schemas.openxmlformats.org/package/2006/relationships"><Relationship Id="rId8" Type="http://schemas.openxmlformats.org/officeDocument/2006/relationships/hyperlink" Target="file:///\\cofiles\..\..\Documents%20and%20Settings\cochimica\Dati%20applicazioni\Microsoft\Excel\PREVENZIONE%20EMERGENZE%20AMBIENTALI\simulazione%20emergenza%20ambientale%2028_04_2014.pdf" TargetMode="External"/><Relationship Id="rId13" Type="http://schemas.openxmlformats.org/officeDocument/2006/relationships/hyperlink" Target="file:///\\cofiles\..\..\Documents%20and%20Settings\cochimica\Dati%20applicazioni\Microsoft\Excel\PREVENZIONE%20EMERGENZE%20AMBIENTALI\verifica%20armadi%20ambientali%20del%2004_04_2016.pdf" TargetMode="External"/><Relationship Id="rId18" Type="http://schemas.openxmlformats.org/officeDocument/2006/relationships/hyperlink" Target="file:///\\cofiles\..\..\Documents%20and%20Settings\cochimica\Dati%20applicazioni\Microsoft\Excel\PREVENZIONE%20EMERGENZE%20AMBIENTALI\verifica%20armadi%20ambientali%20del%2003_10_2017.pdf" TargetMode="External"/><Relationship Id="rId26" Type="http://schemas.openxmlformats.org/officeDocument/2006/relationships/hyperlink" Target="file:///\\cofiles\..\..\Documents%20and%20Settings\cochimica\Dati%20applicazioni\Microsoft\Excel\PREVENZIONE%20EMERGENZE%20AMBIENTALI\simulazione%20emergenza%20ambientale%2027_05_2020.pdf" TargetMode="External"/><Relationship Id="rId39" Type="http://schemas.openxmlformats.org/officeDocument/2006/relationships/hyperlink" Target="PREVENZIONE%20EMERGENZE%20AMBIENTALI/simulazione%20emergenza%20ambientale%20del%2016_05_2024.pdf" TargetMode="External"/><Relationship Id="rId3" Type="http://schemas.openxmlformats.org/officeDocument/2006/relationships/hyperlink" Target="file:///\\cofiles\..\..\Documents%20and%20Settings\cochimica\Dati%20applicazioni\Microsoft\Excel\PREVENZIONE%20EMERGENZE%20AMBIENTALI\simulazione%20emergenza%20ambientale%2029_04_2013.pdf" TargetMode="External"/><Relationship Id="rId21" Type="http://schemas.openxmlformats.org/officeDocument/2006/relationships/hyperlink" Target="file:///\\cofiles\..\..\Documents%20and%20Settings\cochimica\Dati%20applicazioni\Microsoft\Excel\PREVENZIONE%20EMERGENZE%20AMBIENTALI\simulazione%20emergenza%20ambientale%2029_05_2018.pdf" TargetMode="External"/><Relationship Id="rId34" Type="http://schemas.openxmlformats.org/officeDocument/2006/relationships/hyperlink" Target="PREVENZIONE%20EMERGENZE%20AMBIENTALI/verifica%20armadi%20ambientali%20del%2007_10_2022.pdf" TargetMode="External"/><Relationship Id="rId42" Type="http://schemas.openxmlformats.org/officeDocument/2006/relationships/hyperlink" Target="PREVENZIONE%20EMERGENZE%20AMBIENTALI\simulazione%20emergenza%20ambientale%20del%2008_05_2025.pdf" TargetMode="External"/><Relationship Id="rId7" Type="http://schemas.openxmlformats.org/officeDocument/2006/relationships/hyperlink" Target="file:///\\cofiles\..\..\Documents%20and%20Settings\cochimica\Dati%20applicazioni\Microsoft\Excel\PREVENZIONE%20EMERGENZE%20AMBIENTALI\verifica%20armadi%20ambientali%20del%2002_04_2014.pdf" TargetMode="External"/><Relationship Id="rId12" Type="http://schemas.openxmlformats.org/officeDocument/2006/relationships/hyperlink" Target="file:///\\cofiles\..\..\Documents%20and%20Settings\cochimica\Dati%20applicazioni\Microsoft\Excel\PREVENZIONE%20EMERGENZE%20AMBIENTALI\verifica%20armadi%20ambientali%2002_10_2015.pdf" TargetMode="External"/><Relationship Id="rId17" Type="http://schemas.openxmlformats.org/officeDocument/2006/relationships/hyperlink" Target="file:///\\cofiles\..\..\Documents%20and%20Settings\cochimica\Dati%20applicazioni\Microsoft\Excel\PREVENZIONE%20EMERGENZE%20AMBIENTALI\simulazione%20emergenza%20ambientale%2014_04_2017.pdf" TargetMode="External"/><Relationship Id="rId25" Type="http://schemas.openxmlformats.org/officeDocument/2006/relationships/hyperlink" Target="file:///\\cofiles\..\..\Documents%20and%20Settings\cochimica\Dati%20applicazioni\Microsoft\Excel\PREVENZIONE%20EMERGENZE%20AMBIENTALI\controllo%20armadi%20ambientali%206%20aprile_2020.pdf" TargetMode="External"/><Relationship Id="rId33" Type="http://schemas.openxmlformats.org/officeDocument/2006/relationships/hyperlink" Target="PREVENZIONE%20EMERGENZE%20AMBIENTALI/simulazione%20emergenza%20ambientale%20del%2013_06_2022.pdf" TargetMode="External"/><Relationship Id="rId38" Type="http://schemas.openxmlformats.org/officeDocument/2006/relationships/hyperlink" Target="PREVENZIONE%20EMERGENZE%20AMBIENTALI/verifica%20armadi%20ambientali%20del%2004_04_2024.pdf" TargetMode="External"/><Relationship Id="rId2" Type="http://schemas.openxmlformats.org/officeDocument/2006/relationships/hyperlink" Target="file:///\\cofiles\..\..\Documents%20and%20Settings\cochimica\Dati%20applicazioni\Microsoft\Excel\PREVENZIONE%20EMERGENZE%20AMBIENTALI\verifica%20armadi%20ambientali%2002_04_2012.pdf" TargetMode="External"/><Relationship Id="rId16" Type="http://schemas.openxmlformats.org/officeDocument/2006/relationships/hyperlink" Target="file:///\\cofiles\..\..\Documents%20and%20Settings\cochimica\Dati%20applicazioni\Microsoft\Excel\PREVENZIONE%20EMERGENZE%20AMBIENTALI\verifica%20armadi%20ambientali%20del%2003_04_2017.pdf" TargetMode="External"/><Relationship Id="rId20" Type="http://schemas.openxmlformats.org/officeDocument/2006/relationships/hyperlink" Target="file:///\\cofiles\..\..\Documents%20and%20Settings\cochimica\Dati%20applicazioni\Microsoft\Excel\PREVENZIONE%20EMERGENZE%20AMBIENTALI\verifica%20armadi%20ambientali%20del%2004_10_2018.pdf" TargetMode="External"/><Relationship Id="rId29" Type="http://schemas.openxmlformats.org/officeDocument/2006/relationships/hyperlink" Target="file:///\\cofiles\..\..\Documents%20and%20Settings\cochimica\Dati%20applicazioni\Microsoft\Excel\PREVENZIONE%20EMERGENZE%20AMBIENTALI\verifica%20armadi%20ambientali%2002_04_2021.pdf" TargetMode="External"/><Relationship Id="rId41" Type="http://schemas.openxmlformats.org/officeDocument/2006/relationships/hyperlink" Target="PREVENZIONE%20EMERGENZE%20AMBIENTALI\verifica%20armadi%20ambientali%20del%2010_04_2025.pdf" TargetMode="External"/><Relationship Id="rId1" Type="http://schemas.openxmlformats.org/officeDocument/2006/relationships/hyperlink" Target="file:///\\cofiles\..\..\Documents%20and%20Settings\cochimica\Dati%20applicazioni\Microsoft\Excel\PREVENZIONE%20EMERGENZE%20AMBIENTALI\simulazione%20emergenza%20ambientale%2001_06_2012.pdf" TargetMode="External"/><Relationship Id="rId6" Type="http://schemas.openxmlformats.org/officeDocument/2006/relationships/hyperlink" Target="file:///\\cofiles\..\..\Documents%20and%20Settings\cochimica\Dati%20applicazioni\Microsoft\Excel\PREVENZIONE%20EMERGENZE%20AMBIENTALI\verifica%20armadi%20ambientali%20del%2004_10_2013%20.pdf" TargetMode="External"/><Relationship Id="rId11" Type="http://schemas.openxmlformats.org/officeDocument/2006/relationships/hyperlink" Target="file:///\\cofiles\..\..\Documents%20and%20Settings\cochimica\Dati%20applicazioni\Microsoft\Excel\PREVENZIONE%20EMERGENZE%20AMBIENTALI\simulazione%20emergenza%20ambientale%20del%2013_04_2015.pdf" TargetMode="External"/><Relationship Id="rId24" Type="http://schemas.openxmlformats.org/officeDocument/2006/relationships/hyperlink" Target="file:///\\cofiles\..\..\Documents%20and%20Settings\cochimica\Dati%20applicazioni\Microsoft\Excel\PREVENZIONE%20EMERGENZE%20AMBIENTALI\verifica%20armadi%20ambientali%207%20ottobre_2019.pdf" TargetMode="External"/><Relationship Id="rId32" Type="http://schemas.openxmlformats.org/officeDocument/2006/relationships/hyperlink" Target="PREVENZIONE%20EMERGENZE%20AMBIENTALI/verifica%20armadi%20ambientali%20del%2005_04_2022.pdf" TargetMode="External"/><Relationship Id="rId37" Type="http://schemas.openxmlformats.org/officeDocument/2006/relationships/hyperlink" Target="PREVENZIONE%20EMERGENZE%20AMBIENTALI/verifica%20armadi%20ambientali%20del%2006_10_2023.pdf" TargetMode="External"/><Relationship Id="rId40" Type="http://schemas.openxmlformats.org/officeDocument/2006/relationships/hyperlink" Target="PREVENZIONE%20EMERGENZE%20AMBIENTALI/verifica%20armadi%20ambientali%20del%2004_10_2024.pdf" TargetMode="External"/><Relationship Id="rId5" Type="http://schemas.openxmlformats.org/officeDocument/2006/relationships/hyperlink" Target="file:///\\cofiles\..\..\Documents%20and%20Settings\cochimica\Dati%20applicazioni\Microsoft\Excel\PREVENZIONE%20EMERGENZE%20AMBIENTALI\verifica%20armadi%20ambientali%2005_10_2012.pdf" TargetMode="External"/><Relationship Id="rId15" Type="http://schemas.openxmlformats.org/officeDocument/2006/relationships/hyperlink" Target="file:///\\cofiles\..\..\Documents%20and%20Settings\cochimica\Dati%20applicazioni\Microsoft\Excel\PREVENZIONE%20EMERGENZE%20AMBIENTALI\verifica%20armadi%20ambientali%20del%2004_10_2016.pdf" TargetMode="External"/><Relationship Id="rId23" Type="http://schemas.openxmlformats.org/officeDocument/2006/relationships/hyperlink" Target="file:///\\cofiles\..\..\Documents%20and%20Settings\cochimica\Dati%20applicazioni\Microsoft\Excel\PREVENZIONE%20EMERGENZE%20AMBIENTALI\simulazione%20emergenza%20ambientale%2031_05_2019.pdf" TargetMode="External"/><Relationship Id="rId28" Type="http://schemas.openxmlformats.org/officeDocument/2006/relationships/hyperlink" Target="file:///\\cofiles\..\..\Documents%20and%20Settings\cochimica\Dati%20applicazioni\Microsoft\Excel\PREVENZIONE%20EMERGENZE%20AMBIENTALI\verifica%20armadi%20ambientali%20del%2005_10_2020.pdf" TargetMode="External"/><Relationship Id="rId36" Type="http://schemas.openxmlformats.org/officeDocument/2006/relationships/hyperlink" Target="PREVENZIONE%20EMERGENZE%20AMBIENTALI/simulazione%20emergenza%20ambientale%20del%2015_05_2023.pdf" TargetMode="External"/><Relationship Id="rId10" Type="http://schemas.openxmlformats.org/officeDocument/2006/relationships/hyperlink" Target="file:///\\cofiles\..\..\Documents%20and%20Settings\cochimica\Dati%20applicazioni\Microsoft\Excel\PREVENZIONE%20EMERGENZE%20AMBIENTALI\verifica%20armadi%20ambientali%2002_04_2015.pdf" TargetMode="External"/><Relationship Id="rId19" Type="http://schemas.openxmlformats.org/officeDocument/2006/relationships/hyperlink" Target="file:///\\cofiles\..\..\Documents%20and%20Settings\cochimica\Dati%20applicazioni\Microsoft\Excel\PREVENZIONE%20EMERGENZE%20AMBIENTALI\verifica%20armadi%20ambientali%20del%2004_04_2018.pdf" TargetMode="External"/><Relationship Id="rId31" Type="http://schemas.openxmlformats.org/officeDocument/2006/relationships/hyperlink" Target="file:///\\cofiles\..\..\Documents%20and%20Settings\cochimica\Dati%20applicazioni\Microsoft\Excel\PREVENZIONE%20EMERGENZE%20AMBIENTALI\verifica%20armadi%20ambientali%2004_10_2021.pdf" TargetMode="External"/><Relationship Id="rId44" Type="http://schemas.openxmlformats.org/officeDocument/2006/relationships/printerSettings" Target="../printerSettings/printerSettings41.bin"/><Relationship Id="rId4" Type="http://schemas.openxmlformats.org/officeDocument/2006/relationships/hyperlink" Target="file:///\\cofiles\..\..\Documents%20and%20Settings\cochimica\Dati%20applicazioni\Microsoft\Excel\PREVENZIONE%20EMERGENZE%20AMBIENTALI\verifica%20armadi%20ambientali%20del%2005_04_2013.pdf" TargetMode="External"/><Relationship Id="rId9" Type="http://schemas.openxmlformats.org/officeDocument/2006/relationships/hyperlink" Target="file:///\\cofiles\..\..\Documents%20and%20Settings\cochimica\Dati%20applicazioni\Microsoft\Excel\PREVENZIONE%20EMERGENZE%20AMBIENTALI\verifica%20armadi%20ambientali%20del%2002_10_2014.pdf" TargetMode="External"/><Relationship Id="rId14" Type="http://schemas.openxmlformats.org/officeDocument/2006/relationships/hyperlink" Target="file:///\\cofiles\..\..\Documents%20and%20Settings\cochimica\Dati%20applicazioni\Microsoft\Excel\PREVENZIONE%20EMERGENZE%20AMBIENTALI\simulazione%20emergenza%20ambientale%20del%2018_04_2016.pdf" TargetMode="External"/><Relationship Id="rId22" Type="http://schemas.openxmlformats.org/officeDocument/2006/relationships/hyperlink" Target="file:///\\cofiles\..\..\Documents%20and%20Settings\cochimica\Dati%20applicazioni\Microsoft\Excel\PREVENZIONE%20EMERGENZE%20AMBIENTALI\verifica%20armadi%20ambientali%20del%2005_04_2019.pdf" TargetMode="External"/><Relationship Id="rId27" Type="http://schemas.openxmlformats.org/officeDocument/2006/relationships/hyperlink" Target="PREVENZIONE%20EMERGENZE%20AMBIENTALI\ELENCO%20PERSONALE%20COINVOLTO%20NELLE%20SIMULAZIONI%20DI%20EMERGENZA%20AMBIENTALE.xlsx" TargetMode="External"/><Relationship Id="rId30" Type="http://schemas.openxmlformats.org/officeDocument/2006/relationships/hyperlink" Target="file:///\\cofiles\..\..\Documents%20and%20Settings\cochimica\Dati%20applicazioni\Microsoft\Excel\PREVENZIONE%20EMERGENZE%20AMBIENTALI\simulazioni%20emergenza%20ambientale%202021.pdf" TargetMode="External"/><Relationship Id="rId35" Type="http://schemas.openxmlformats.org/officeDocument/2006/relationships/hyperlink" Target="PREVENZIONE%20EMERGENZE%20AMBIENTALI/verifica%20armadi%20ambientali%20del%2007_04_2023.pdf" TargetMode="External"/><Relationship Id="rId43" Type="http://schemas.openxmlformats.org/officeDocument/2006/relationships/hyperlink" Target="PREVENZIONE%20EMERGENZE%20AMBIENTALI\verifica%20armadi%20ambientali%20del%2006_10_2025.pdf" TargetMode="External"/></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42.bin"/><Relationship Id="rId1" Type="http://schemas.openxmlformats.org/officeDocument/2006/relationships/hyperlink" Target="file:///\\cofiles\..\..\Documents%20and%20Settings\cochimica\Dati%20applicazioni\Microsoft\Excel\E_PRTR\Nota%20informativa%20E-PRTR.doc" TargetMode="External"/></Relationships>
</file>

<file path=xl/worksheets/_rels/sheet52.xml.rels><?xml version="1.0" encoding="UTF-8" standalone="yes"?>
<Relationships xmlns="http://schemas.openxmlformats.org/package/2006/relationships"><Relationship Id="rId8" Type="http://schemas.openxmlformats.org/officeDocument/2006/relationships/hyperlink" Target="ANALISI%20EMISSIONE%20PUNTO%20SF2_acque%20meteoriche\analisi%20acque%20meteoriche%20SF2%202025\campionamento%20del%2001_12_2025\EV-25-056551-502333_0_0.PDF" TargetMode="External"/><Relationship Id="rId3" Type="http://schemas.openxmlformats.org/officeDocument/2006/relationships/hyperlink" Target="ANALISI%20EMISSIONE%20PUNTO%20SF2_acque%20meteoriche/analisi%20acque%20meteoriche%20SF2%202023/23.116016.0001_23_000610479.pdf" TargetMode="External"/><Relationship Id="rId7" Type="http://schemas.openxmlformats.org/officeDocument/2006/relationships/hyperlink" Target="ANALISI%20EMISSIONE%20PUNTO%20SF2_acque%20meteoriche\analisi%20acque%20meteoriche%20SF2%202025\1&#176;%20semestre_mancato%20campionamento\Promolog%20srl_comunicazione%20del%2027_06_2025.pdf" TargetMode="External"/><Relationship Id="rId2" Type="http://schemas.openxmlformats.org/officeDocument/2006/relationships/hyperlink" Target="ANALISI%20EMISSIONE%20PUNTO%20SF2_acque%20meteoriche/analisi%20acque%20meteoriche%20SF2%202023/23.068605.0001_23_000306288.pdf" TargetMode="External"/><Relationship Id="rId1" Type="http://schemas.openxmlformats.org/officeDocument/2006/relationships/hyperlink" Target="ANALISI%20EMISSIONE%20PUNTO%20SF2_acque%20meteoriche/limiti%20inquinanti%20acque%20superficiali%20decreto%20152_2006%20tabella%203.pdf" TargetMode="External"/><Relationship Id="rId6" Type="http://schemas.openxmlformats.org/officeDocument/2006/relationships/hyperlink" Target="https://www.arpa.veneto.it/dati-ambientali/dati-storici" TargetMode="External"/><Relationship Id="rId5" Type="http://schemas.openxmlformats.org/officeDocument/2006/relationships/hyperlink" Target="ANALISI%20EMISSIONE%20PUNTO%20SF2_acque%20meteoriche/analisi%20acque%20meteoriche%20SF2%202023/23.068605.0001_23_000306288.pdf" TargetMode="External"/><Relationship Id="rId4" Type="http://schemas.openxmlformats.org/officeDocument/2006/relationships/hyperlink" Target="ANALISI%20EMISSIONE%20PUNTO%20SF2_acque%20meteoriche/analisi%20acque%20meteoriche%20SF2%202024/campionamento%20del%2026_03_2024/24.233533.0001_24_000213869.pdf" TargetMode="External"/><Relationship Id="rId9" Type="http://schemas.openxmlformats.org/officeDocument/2006/relationships/printerSettings" Target="../printerSettings/printerSettings43.bin"/></Relationships>
</file>

<file path=xl/worksheets/_rels/sheet53.xml.rels><?xml version="1.0" encoding="UTF-8" standalone="yes"?>
<Relationships xmlns="http://schemas.openxmlformats.org/package/2006/relationships"><Relationship Id="rId13" Type="http://schemas.openxmlformats.org/officeDocument/2006/relationships/hyperlink" Target="file:///\\cofiles\..\..\Documents%20and%20Settings\cochimica\Dati%20applicazioni\Microsoft\Excel\raccolta%20dati%20AIA\AIA_trend%20indicatori%20di%20prestazione.xls" TargetMode="External"/><Relationship Id="rId18" Type="http://schemas.openxmlformats.org/officeDocument/2006/relationships/hyperlink" Target="file:///\\cofiles\..\..\Documents%20and%20Settings\cochimica\Dati%20applicazioni\Microsoft\Excel\raccolta%20dati%20AIA\raccolta%20dati%20AIA%202015\PROMOLOG%20VR%20report%20AIA%20raccolta%20dati%202015.xls" TargetMode="External"/><Relationship Id="rId26" Type="http://schemas.openxmlformats.org/officeDocument/2006/relationships/hyperlink" Target="file:///\\cofiles\..\..\Documents%20and%20Settings\cochimica\Dati%20applicazioni\Microsoft\Excel\raccolta%20dati%20AIA\RELAZIONE%20DI%20RIFERIMENTO\RIFERIMENTO%202017\RISCONTRO%20SUSSISTENZA%20RELAZIONE%20RIFERIMENTO%202017.xls" TargetMode="External"/><Relationship Id="rId39" Type="http://schemas.openxmlformats.org/officeDocument/2006/relationships/hyperlink" Target="file:///\\cofiles\..\..\Documents%20and%20Settings\cochimica\Dati%20applicazioni\Microsoft\Excel\raccolta%20dati%20AIA\raccolta%20dati%20AIA%202020\documentazione%20inviata%20via%20PEC\PROMOLOG_AIA%20relazione%20dati%20caratteristici%202020.pdf" TargetMode="External"/><Relationship Id="rId3" Type="http://schemas.openxmlformats.org/officeDocument/2006/relationships/hyperlink" Target="file:///\\cofiles\..\..\Documents%20and%20Settings\cochimica\Dati%20applicazioni\Microsoft\Excel\raccolta%20dati%20AIA\raccolta%20dati%20AIA%202013\dati%20per%20AIA%202013.xls" TargetMode="External"/><Relationship Id="rId21" Type="http://schemas.openxmlformats.org/officeDocument/2006/relationships/hyperlink" Target="file:///\\cofiles\..\..\Documents%20and%20Settings\cochimica\Dati%20applicazioni\Microsoft\Excel\raccolta%20dati%20AIA\raccolta%20dati%20AIA%202015\documentazione%20inviata%20per%20PEC\PROMOLOG_AIA_relazione%20dati%20caratteristici%202015.pdf" TargetMode="External"/><Relationship Id="rId34" Type="http://schemas.openxmlformats.org/officeDocument/2006/relationships/hyperlink" Target="file:///\\cofiles\..\..\Documents%20and%20Settings\cochimica\Dati%20applicazioni\Microsoft\Excel\raccolta%20dati%20AIA\raccolta%20dati%20AIA%202019\documentazione%20inviata%20via%20PEC\PROMOLOG%20VR%20report%20AIA%20raccolta%20dati%202019.xls" TargetMode="External"/><Relationship Id="rId42" Type="http://schemas.openxmlformats.org/officeDocument/2006/relationships/hyperlink" Target="raccolta%20dati%20AIA/raccolta%20dati%20AIA%202022/PROMOLOG%20VR%20report%20AIA%20raccolta%20dati%202022.xlsx" TargetMode="External"/><Relationship Id="rId47" Type="http://schemas.openxmlformats.org/officeDocument/2006/relationships/hyperlink" Target="raccolta%20dati%20AIA/RELAZIONE%20DI%20RIFERIMENTO/RIFERIMENTO%202023/RISCONTRO%20SUSSISTENZA%20RELAZIONE%20RIFERIMENTO%202023.xls" TargetMode="External"/><Relationship Id="rId7" Type="http://schemas.openxmlformats.org/officeDocument/2006/relationships/hyperlink" Target="file:///\\cofiles\..\..\Documents%20and%20Settings\cochimica\Dati%20applicazioni\Microsoft\Excel\raccolta%20dati%20AIA\raccolta%20dati%20AIA%202013\PROMOLOG%20DATI%20AIA%202013\PROMOLOG%20VR%20report%20AIA%20raccolta%20dati%202013.xls" TargetMode="External"/><Relationship Id="rId12" Type="http://schemas.openxmlformats.org/officeDocument/2006/relationships/hyperlink" Target="file:///\\cofiles\..\..\Documents%20and%20Settings\cochimica\Dati%20applicazioni\Microsoft\Excel\raccolta%20dati%20AIA\raccolta%20dati%20AIA%202011\documentazione%20inviata%20su%20cd%20rom\GMI%20VR%20relazione%20AIA%20attivit&#224;%202011.pdf" TargetMode="External"/><Relationship Id="rId17" Type="http://schemas.openxmlformats.org/officeDocument/2006/relationships/hyperlink" Target="file:///\\cofiles\..\..\Documents%20and%20Settings\cochimica\Dati%20applicazioni\Microsoft\Excel\raccolta%20dati%20AIA\raccolta%20dati%20AIA%202014\documentazione%20inviata%20su%20cd%20rom\PROMOLOG_AIA_relazione%20dati%20caratteristici%202014.pdf" TargetMode="External"/><Relationship Id="rId25" Type="http://schemas.openxmlformats.org/officeDocument/2006/relationships/hyperlink" Target="file:///\\cofiles\..\..\Documents%20and%20Settings\cochimica\Dati%20applicazioni\Microsoft\Excel\raccolta%20dati%20AIA\Raccolta%20dati%20AIA%202017\PROMOLOG%20VR%20report%20AIA%20raccolta%20dati%202017.xls" TargetMode="External"/><Relationship Id="rId33" Type="http://schemas.openxmlformats.org/officeDocument/2006/relationships/hyperlink" Target="file:///\\cofiles\..\..\Documents%20and%20Settings\cochimica\Dati%20applicazioni\Microsoft\Excel\raccolta%20dati%20AIA\raccolta%20dati%20AIA%202018\dati%20per%20AIA%202018.xls" TargetMode="External"/><Relationship Id="rId38" Type="http://schemas.openxmlformats.org/officeDocument/2006/relationships/hyperlink" Target="file:///\\cofiles\..\..\Documents%20and%20Settings\cochimica\Dati%20applicazioni\Microsoft\Excel\raccolta%20dati%20AIA\RELAZIONE%20DI%20RIFERIMENTO\RIFERIMENTO%202020\RISCONTRO%20SUSSISTENZA%20RELAZIONE%20RIFERIMENTO%202020.xls" TargetMode="External"/><Relationship Id="rId46" Type="http://schemas.openxmlformats.org/officeDocument/2006/relationships/hyperlink" Target="raccolta%20dati%20AIA/RELAZIONE%20DI%20RIFERIMENTO/RIFERIMENTO%202022/RISCONTRO%20SUSSISTENZA%20RELAZIONE%20RIFERIMENTO%202022.xls" TargetMode="External"/><Relationship Id="rId2" Type="http://schemas.openxmlformats.org/officeDocument/2006/relationships/hyperlink" Target="file:///\\cofiles\..\..\Documents%20and%20Settings\cochimica\Dati%20applicazioni\Microsoft\Excel\raccolta%20dati%20AIA\raccolta%20dati%20AIA%202012\documentazione%20inviata%20su%20cd%20rom\130417_AG_report%20PMC%20CV.doc" TargetMode="External"/><Relationship Id="rId16" Type="http://schemas.openxmlformats.org/officeDocument/2006/relationships/hyperlink" Target="file:///\\cofiles\..\..\Documents%20and%20Settings\cochimica\Dati%20applicazioni\Microsoft\Excel\raccolta%20dati%20AIA\raccolta%20dati%20AIA%202015\dati%20per%20AIA%202015.xls" TargetMode="External"/><Relationship Id="rId20" Type="http://schemas.openxmlformats.org/officeDocument/2006/relationships/hyperlink" Target="file:///\\cofiles\..\..\Documents%20and%20Settings\cochimica\Dati%20applicazioni\Microsoft\Excel\raccolta%20dati%20AIA\raccolta%20dati%20AIA%202016\dati%20per%20AIA%202016.xls" TargetMode="External"/><Relationship Id="rId29" Type="http://schemas.openxmlformats.org/officeDocument/2006/relationships/hyperlink" Target="file:///\\cofiles\..\..\Documents%20and%20Settings\cochimica\Dati%20applicazioni\Microsoft\Excel\raccolta%20dati%20AIA\RELAZIONE%20DI%20RIFERIMENTO\RIFERIMENTO%202018\RISCONTRO%20SUSSISTENZA%20RELAZIONE%20DI%20RIFERIMENTO%202018.xlsm" TargetMode="External"/><Relationship Id="rId41" Type="http://schemas.openxmlformats.org/officeDocument/2006/relationships/hyperlink" Target="raccolta%20dati%20AIA/raccolta%20dati%20AIA%202021/documentazione%20inviata%20via%20PEC/PROMOLOG%20VR%20report%20AIA%20raccolta%20dati%202021.xlsx" TargetMode="External"/><Relationship Id="rId1" Type="http://schemas.openxmlformats.org/officeDocument/2006/relationships/hyperlink" Target="file:///\\cofiles\..\..\Documents%20and%20Settings\cochimica\Dati%20applicazioni\Microsoft\Excel\raccolta%20dati%20AIA\raccolta%20dati%20AIA%202012\dati%20per%20AIA%202012.xls" TargetMode="External"/><Relationship Id="rId6" Type="http://schemas.openxmlformats.org/officeDocument/2006/relationships/hyperlink" Target="file:///\\cofiles\..\..\Documents%20and%20Settings\cochimica\Dati%20applicazioni\Microsoft\Excel\raccolta%20dati%20AIA\raccolta%20dati%20AIA%202013\GMI%20VR%20report%20AIA%20raccolta%20dati%202013.xls" TargetMode="External"/><Relationship Id="rId11" Type="http://schemas.openxmlformats.org/officeDocument/2006/relationships/hyperlink" Target="file:///\\cofiles\..\..\Documents%20and%20Settings\cochimica\Dati%20applicazioni\Microsoft\Excel\raccolta%20dati%20AIA\raccolta%20dati%20AIA%202011\GMI%20VR%20report%20AIA%20raccolta%20dati%202011.xls" TargetMode="External"/><Relationship Id="rId24" Type="http://schemas.openxmlformats.org/officeDocument/2006/relationships/hyperlink" Target="file:///\\cofiles\..\..\Documents%20and%20Settings\cochimica\Dati%20applicazioni\Microsoft\Excel\raccolta%20dati%20AIA\Raccolta%20dati%20AIA%202017\dati%20per%20AIA%202017.xls" TargetMode="External"/><Relationship Id="rId32" Type="http://schemas.openxmlformats.org/officeDocument/2006/relationships/hyperlink" Target="file:///\\cofiles\..\..\Documents%20and%20Settings\cochimica\Dati%20applicazioni\Microsoft\Excel\raccolta%20dati%20AIA\raccolta%20dati%20AIA%202019\dati%20per%20AIA%202019.xls" TargetMode="External"/><Relationship Id="rId37" Type="http://schemas.openxmlformats.org/officeDocument/2006/relationships/hyperlink" Target="file:///\\cofiles\..\..\Documents%20and%20Settings\cochimica\Dati%20applicazioni\Microsoft\Excel\raccolta%20dati%20AIA\raccolta%20dati%20AIA%202019\documentazione%20inviata%20via%20PEC\PROMOLOG_AIA%20relazione%20dati%20caratteristici%202019.pdf" TargetMode="External"/><Relationship Id="rId40" Type="http://schemas.openxmlformats.org/officeDocument/2006/relationships/hyperlink" Target="raccolta%20dati%20AIA/raccolta%20dati%20AIA%202020/documentazione%20inviata%20via%20PEC/PROMOLOG%20VR%20report%20AIA%20raccolta%20dati%202020.xlsx" TargetMode="External"/><Relationship Id="rId45" Type="http://schemas.openxmlformats.org/officeDocument/2006/relationships/hyperlink" Target="raccolta%20dati%20AIA/raccolta%20dati%20AIA%202021/documentazione%20inviata%20via%20PEC/PROMOLOG_AIA%20relazione%20dati%20caratteristici%202021.pdf" TargetMode="External"/><Relationship Id="rId5" Type="http://schemas.openxmlformats.org/officeDocument/2006/relationships/hyperlink" Target="file:///\\cofiles\..\..\Documents%20and%20Settings\cochimica\Dati%20applicazioni\Microsoft\Excel\raccolta%20dati%20AIA\raccolta%20dati%20AIA%202012\GMI%20VR%20report%20AIA%20raccolta%20dati%202012.xls" TargetMode="External"/><Relationship Id="rId15" Type="http://schemas.openxmlformats.org/officeDocument/2006/relationships/hyperlink" Target="file:///\\cofiles\..\..\Documents%20and%20Settings\cochimica\Dati%20applicazioni\Microsoft\Excel\raccolta%20dati%20AIA\raccolta%20dati%20AIA%202013\PROMOLOG%20DATI%20AIA%202013\Documentazione%20PROMOLOG%20inviata%20su%20cd%20rom\AIA%20relazione%20attivit&#224;%202013.pdf" TargetMode="External"/><Relationship Id="rId23" Type="http://schemas.openxmlformats.org/officeDocument/2006/relationships/hyperlink" Target="file:///\\cofiles\..\..\Documents%20and%20Settings\cochimica\Dati%20applicazioni\Microsoft\Excel\raccolta%20dati%20AIA\RELAZIONE%20DI%20RIFERIMENTO\RIFERIMENTO%202016\RISCONTRO%20SUSSISTENZA%20RELAZIONE%20RIFERIMENTO%202016.xls" TargetMode="External"/><Relationship Id="rId28" Type="http://schemas.openxmlformats.org/officeDocument/2006/relationships/hyperlink" Target="file:///\\cofiles\..\..\Documents%20and%20Settings\cochimica\Dati%20applicazioni\Microsoft\Excel\raccolta%20dati%20AIA\Raccolta%20dati%20AIA%202017\documentazione%20inviata%20via%20PEC\PROMOLOG_AIA%20relazione%20dati%20caratteristici%202017.pdf" TargetMode="External"/><Relationship Id="rId36" Type="http://schemas.openxmlformats.org/officeDocument/2006/relationships/hyperlink" Target="file:///\\cofiles\..\..\Documents%20and%20Settings\cochimica\Dati%20applicazioni\Microsoft\Excel\raccolta%20dati%20AIA\raccolta%20dati%20AIA%202018\documentazione%20inviata%20via%20PEC\PROMOLOG_AIA%20relazione%20dati%20caratteristici%202018.pdf" TargetMode="External"/><Relationship Id="rId49" Type="http://schemas.openxmlformats.org/officeDocument/2006/relationships/printerSettings" Target="../printerSettings/printerSettings44.bin"/><Relationship Id="rId10" Type="http://schemas.openxmlformats.org/officeDocument/2006/relationships/hyperlink" Target="file:///\\cofiles\..\..\Documents%20and%20Settings\cochimica\Dati%20applicazioni\Microsoft\Excel\raccolta%20dati%20AIA\raccolta%20dati%20AIA%202011\dati%20per%20AIA%202011.xls" TargetMode="External"/><Relationship Id="rId19" Type="http://schemas.openxmlformats.org/officeDocument/2006/relationships/hyperlink" Target="file:///\\cofiles\..\..\Documents%20and%20Settings\cochimica\Dati%20applicazioni\Microsoft\Excel\raccolta%20dati%20AIA\raccolta%20dati%20AIA%202016\PROMOLOG%20VR%20report%20AIA%20raccolta%20dati%202016.xls" TargetMode="External"/><Relationship Id="rId31" Type="http://schemas.openxmlformats.org/officeDocument/2006/relationships/hyperlink" Target="file:///\\cofiles\..\..\Documents%20and%20Settings\cochimica\Dati%20applicazioni\Microsoft\Excel\raccolta%20dati%20AIA\raccolta%20dati%20AIA%202020\dati%20per%20AIA%202020.xls" TargetMode="External"/><Relationship Id="rId44" Type="http://schemas.openxmlformats.org/officeDocument/2006/relationships/hyperlink" Target="raccolta%20dati%20AIA/raccolta%20dati%20AIA%202022/dati%20per%20AIA%202022.xls" TargetMode="External"/><Relationship Id="rId4" Type="http://schemas.openxmlformats.org/officeDocument/2006/relationships/hyperlink" Target="file:///\\cofiles\..\..\Documents%20and%20Settings\cochimica\Dati%20applicazioni\Microsoft\Excel\raccolta%20dati%20AIA\raccolta%20dati%20AIA%202013\dati%20per%20AIA%202013.xls" TargetMode="External"/><Relationship Id="rId9" Type="http://schemas.openxmlformats.org/officeDocument/2006/relationships/hyperlink" Target="file:///\\cofiles\..\..\Documents%20and%20Settings\cochimica\Dati%20applicazioni\Microsoft\Excel\raccolta%20dati%20AIA\raccolta%20dati%20AIA%202014\dati%20per%20AIA%202014.xls" TargetMode="External"/><Relationship Id="rId14" Type="http://schemas.openxmlformats.org/officeDocument/2006/relationships/hyperlink" Target="file:///\\cofiles\..\..\Documents%20and%20Settings\cochimica\Dati%20applicazioni\Microsoft\Excel\raccolta%20dati%20AIA\raccolta%20dati%20AIA%202013\documentazione%20GMI%20inviata%20su%20cd%20rom\AIA%20relazione%20attivit&#224;%202013.pdf" TargetMode="External"/><Relationship Id="rId22" Type="http://schemas.openxmlformats.org/officeDocument/2006/relationships/hyperlink" Target="file:///\\cofiles\..\..\Documents%20and%20Settings\cochimica\Dati%20applicazioni\Microsoft\Excel\raccolta%20dati%20AIA\RELAZIONE%20DI%20RIFERIMENTO\RIFERIMENTO%202015\PROMOLOG%20SRL_verifica%20di%20sussistenza%20dell'obbligo%20di%20presentazione%20della%20relazione%20di%20riferimento.pdf" TargetMode="External"/><Relationship Id="rId27" Type="http://schemas.openxmlformats.org/officeDocument/2006/relationships/hyperlink" Target="file:///\\cofiles\..\..\Documents%20and%20Settings\cochimica\Dati%20applicazioni\Microsoft\Excel\raccolta%20dati%20AIA\raccolta%20dati%20AIA%202016\documentazione%20inviata%20per%20PEC\PROMOLOG_AIA_relazione%20dati%20caratteristici%202016.pdf" TargetMode="External"/><Relationship Id="rId30" Type="http://schemas.openxmlformats.org/officeDocument/2006/relationships/hyperlink" Target="file:///\\cofiles\..\..\Documents%20and%20Settings\cochimica\Dati%20applicazioni\Microsoft\Excel\raccolta%20dati%20AIA\RELAZIONE%20DI%20RIFERIMENTO\RIFERIMENTO%202018\RISCONTRO%20SUSSISTENZA%20RELAZIONE%20DI%20RIFERIMENTO%202018.xlsm" TargetMode="External"/><Relationship Id="rId35" Type="http://schemas.openxmlformats.org/officeDocument/2006/relationships/hyperlink" Target="file:///\\cofiles\..\..\Documents%20and%20Settings\cochimica\Dati%20applicazioni\Microsoft\Excel\raccolta%20dati%20AIA\raccolta%20dati%20AIA%202018\documentazione%20inviata%20via%20PEC\PMC%202018.xls" TargetMode="External"/><Relationship Id="rId43" Type="http://schemas.openxmlformats.org/officeDocument/2006/relationships/hyperlink" Target="raccolta%20dati%20AIA/raccolta%20dati%20AIA%202021/dati%20per%20AIA%202021.xls" TargetMode="External"/><Relationship Id="rId48" Type="http://schemas.openxmlformats.org/officeDocument/2006/relationships/hyperlink" Target="raccolta%20dati%20AIA/raccolta%20dati%20AIA%202022/documentazione%20inviata%20via%20PEC/PROMOLOG_AIA%20relazione%20dati%20caratteristici%202022.pdf" TargetMode="External"/><Relationship Id="rId8" Type="http://schemas.openxmlformats.org/officeDocument/2006/relationships/hyperlink" Target="file:///\\cofiles\..\..\Documents%20and%20Settings\cochimica\Dati%20applicazioni\Microsoft\Excel\raccolta%20dati%20AIA\raccolta%20dati%20AIA%202014\PROMOLOG%20VR%20report%20AIA%20raccolta%20dati%202014.xls" TargetMode="External"/></Relationships>
</file>

<file path=xl/worksheets/_rels/sheet57.xml.rels><?xml version="1.0" encoding="UTF-8" standalone="yes"?>
<Relationships xmlns="http://schemas.openxmlformats.org/package/2006/relationships"><Relationship Id="rId8" Type="http://schemas.openxmlformats.org/officeDocument/2006/relationships/drawing" Target="../drawings/drawing8.xml"/><Relationship Id="rId3" Type="http://schemas.openxmlformats.org/officeDocument/2006/relationships/hyperlink" Target="file:///\\cofiles\..\..\Documents%20and%20Settings\cochimica\Dati%20applicazioni\Microsoft\Excel\IMPIANTI%20RISCALDAMENTO\report%20caldaia%20molino%20%2028-12-2015.pdf" TargetMode="External"/><Relationship Id="rId7" Type="http://schemas.openxmlformats.org/officeDocument/2006/relationships/printerSettings" Target="../printerSettings/printerSettings45.bin"/><Relationship Id="rId2" Type="http://schemas.openxmlformats.org/officeDocument/2006/relationships/hyperlink" Target="file:///\\cofiles\..\..\Documents%20and%20Settings\cochimica\Dati%20applicazioni\Microsoft\Excel\IMPIANTI%20RISCALDAMENTO\report%20caldaia%20uffici%2023-12-2015.pdf" TargetMode="External"/><Relationship Id="rId1" Type="http://schemas.openxmlformats.org/officeDocument/2006/relationships/hyperlink" Target="file:///\\cofiles\..\..\Documents%20and%20Settings\cochimica\Dati%20applicazioni\Microsoft\Excel\NORME\nuovi%20libretti%20impianti%20termici%20conformi%20al%20DM%2010_02_2014.pdf" TargetMode="External"/><Relationship Id="rId6" Type="http://schemas.openxmlformats.org/officeDocument/2006/relationships/hyperlink" Target="IMPIANTI%20RISCALDAMENTO/CONTROLLI%202022/messa%20in%20servizio%20nuova%20caldaia%2023-12-2022.pdf" TargetMode="External"/><Relationship Id="rId5" Type="http://schemas.openxmlformats.org/officeDocument/2006/relationships/hyperlink" Target="IMPIANTI%20RISCALDAMENTO/dismissione%20caldaia%20del%2013_05_2022.pdf" TargetMode="External"/><Relationship Id="rId10" Type="http://schemas.openxmlformats.org/officeDocument/2006/relationships/comments" Target="../comments9.xml"/><Relationship Id="rId4" Type="http://schemas.openxmlformats.org/officeDocument/2006/relationships/hyperlink" Target="file:///\\cofiles\..\..\Documents%20and%20Settings\cochimica\Dati%20applicazioni\Microsoft\Excel\IMPIANTI%20RISCALDAMENTO\reprot%20caldaia%20spogliatoi%2023-12-2015.pdf" TargetMode="External"/><Relationship Id="rId9" Type="http://schemas.openxmlformats.org/officeDocument/2006/relationships/vmlDrawing" Target="../drawings/vmlDrawing10.vml"/></Relationships>
</file>

<file path=xl/worksheets/_rels/sheet58.xml.rels><?xml version="1.0" encoding="UTF-8" standalone="yes"?>
<Relationships xmlns="http://schemas.openxmlformats.org/package/2006/relationships"><Relationship Id="rId13" Type="http://schemas.openxmlformats.org/officeDocument/2006/relationships/hyperlink" Target="file:///\\cofiles\..\..\Documents%20and%20Settings\cochimica\Dati%20applicazioni\Microsoft\Excel\ISCRIZIONE%20MANUTENTORI%20AI%20SENSI%20DPR%2043\DICHIARAZIONI%20F%20GAS\DICHIARAZIONE%20F-GAS%20RELATIVA%20AL%202017\Dichiarazione_fgas_2017_GMI.pdf" TargetMode="External"/><Relationship Id="rId18" Type="http://schemas.openxmlformats.org/officeDocument/2006/relationships/hyperlink" Target="file:///\\cofiles\..\..\Documents%20and%20Settings\cochimica\Dati%20applicazioni\Microsoft\Excel\ISCRIZIONE%20MANUTENTORI%20AI%20SENSI%20DPR%2043\DICHIARAZIONI%20F%20GAS\CONTROLLI%20E%20VERIFICHE%202021\HITACHI%204EE44857_01183270378_IS.2326891.210426.pdf" TargetMode="External"/><Relationship Id="rId26" Type="http://schemas.openxmlformats.org/officeDocument/2006/relationships/hyperlink" Target="CONDIZIONATORI/REGISTRI%20APPARECCHIATURA/GMI%20-%20Mappatura%20Climatizzatori%20Coriano%202023.pdf" TargetMode="External"/><Relationship Id="rId39" Type="http://schemas.openxmlformats.org/officeDocument/2006/relationships/hyperlink" Target="CONDIZIONATORI/SOSTITUZIONE%20CONDIZIONATORE%20del%2005_08_2022/01183270378_IS.5315790.220902.pdf" TargetMode="External"/><Relationship Id="rId3" Type="http://schemas.openxmlformats.org/officeDocument/2006/relationships/hyperlink" Target="file:///\\cofiles\..\..\Documents%20and%20Settings\cochimica\Dati%20applicazioni\Microsoft\Excel\ISCRIZIONE%20MANUTENTORI%20AI%20SENSI%20DPR%2043\ECOASSISTANCE\MX-3111U_20130603_150729.pdf" TargetMode="External"/><Relationship Id="rId21" Type="http://schemas.openxmlformats.org/officeDocument/2006/relationships/hyperlink" Target="file:///\\cofiles\..\..\Documents%20and%20Settings\cochimica\Dati%20applicazioni\Microsoft\Excel\ISCRIZIONE%20MANUTENTORI%20AI%20SENSI%20DPR%2043\DICHIARAZIONI%20F%20GAS\CONTROLLI%20E%20VERIFICHE%202021\HITACHI%204GE74056_01183270378_IS.2327012.210426.pdf" TargetMode="External"/><Relationship Id="rId34" Type="http://schemas.openxmlformats.org/officeDocument/2006/relationships/hyperlink" Target="ISCRIZIONE%20MANUTENTORI%20AI%20SENSI%20DPR%2043/DICHIARAZIONI%20F%20GAS/CONTROLLI%20E%20VERIFICHE%202022/01183270378_IS.4437541.220510.pdf" TargetMode="External"/><Relationship Id="rId42" Type="http://schemas.openxmlformats.org/officeDocument/2006/relationships/hyperlink" Target="CONDIZIONATORI/CONTROLLI%20E%20MANUTENZIONI%20AI%20SENSI%20DEL%20REG%20517_14/CONTROLLI%20E%20MANUTENZIONI%202023/RAPPORTI%20INTERVENTI%202023/01183270378_IS.6638999.230519.pdf" TargetMode="External"/><Relationship Id="rId47" Type="http://schemas.openxmlformats.org/officeDocument/2006/relationships/hyperlink" Target="CONDIZIONATORI/CONTROLLI%20E%20MANUTENZIONI%20AI%20SENSI%20DEL%20REG%20517_14/CONTROLLI%20E%20MANUTENZIONI%202023/RAPPORTI%20INTERVENTI%202023/01183270378_IS.6639446.230519.pdf" TargetMode="External"/><Relationship Id="rId50" Type="http://schemas.openxmlformats.org/officeDocument/2006/relationships/hyperlink" Target="CONDIZIONATORI/SOSTITUZIONE%20CONDIZIONATORE%20del%2011_08_2023/00363690298_IS.7810706.231107.pdf" TargetMode="External"/><Relationship Id="rId7" Type="http://schemas.openxmlformats.org/officeDocument/2006/relationships/hyperlink" Target="file:///\\cofiles\..\..\Documents%20and%20Settings\cochimica\Dati%20applicazioni\Microsoft\Excel\ISCRIZIONE%20MANUTENTORI%20AI%20SENSI%20DPR%2043\DICHIARAZIONI%20F%20GAS\DICHIARAZIONE%20F-GAS%20RELATIVA%20AL%202014\Dichiarazione_fgas_2014_GMI.pdf" TargetMode="External"/><Relationship Id="rId12" Type="http://schemas.openxmlformats.org/officeDocument/2006/relationships/hyperlink" Target="file:///\\cofiles\..\..\Documents%20and%20Settings\cochimica\Dati%20applicazioni\Microsoft\Excel\ISCRIZIONE%20MANUTENTORI%20AI%20SENSI%20DPR%2043\DICHIARAZIONI%20F%20GAS\DICHIARAZIONE%20F-GAS%20RELATIVA%20AL%202016\Dichiarazione_fgas_2016_GMI.pdf" TargetMode="External"/><Relationship Id="rId17" Type="http://schemas.openxmlformats.org/officeDocument/2006/relationships/hyperlink" Target="file:///\\cofiles\..\..\Documents%20and%20Settings\cochimica\Dati%20applicazioni\Microsoft\Excel\ISCRIZIONE%20MANUTENTORI%20AI%20SENSI%20DPR%2043\DICHIARAZIONI%20F%20GAS\CONTROLLI%20E%20VERIFICHE%202021\CLIVET%20AC1P202H0033_01183270378_IS.2326865.210426.pdf" TargetMode="External"/><Relationship Id="rId25" Type="http://schemas.openxmlformats.org/officeDocument/2006/relationships/hyperlink" Target="file:///\\cofiles\..\..\Documents%20and%20Settings\cochimica\Dati%20applicazioni\Microsoft\Excel\CONDIZIONATORI\SOSTITUZIONE%20CONDIZIONATORE%20DEL%2011_08_2020\01183270378_IS.1296615.200824.pdf" TargetMode="External"/><Relationship Id="rId33" Type="http://schemas.openxmlformats.org/officeDocument/2006/relationships/hyperlink" Target="ISCRIZIONE%20MANUTENTORI%20AI%20SENSI%20DPR%2043/DICHIARAZIONI%20F%20GAS/CONTROLLI%20E%20VERIFICHE%202022/01183270378_IS.4437467.220510.pdf" TargetMode="External"/><Relationship Id="rId38" Type="http://schemas.openxmlformats.org/officeDocument/2006/relationships/hyperlink" Target="CONDIZIONATORI/SOSTITUZIONE%20CONDIZIONATORE%20del%2005_08_2022/01183270378_IS.5315790.220902.pdf" TargetMode="External"/><Relationship Id="rId46" Type="http://schemas.openxmlformats.org/officeDocument/2006/relationships/hyperlink" Target="CONDIZIONATORI/CONTROLLI%20E%20MANUTENZIONI%20AI%20SENSI%20DEL%20REG%20517_14/CONTROLLI%20E%20MANUTENZIONI%202023/RAPPORTI%20INTERVENTI%202023/01183270378_IS.6639306.230519.pdf" TargetMode="External"/><Relationship Id="rId2" Type="http://schemas.openxmlformats.org/officeDocument/2006/relationships/hyperlink" Target="file:///\\cofiles\..\..\Documents%20and%20Settings\cochimica\Dati%20applicazioni\Microsoft\Excel\ISCRIZIONE%20MANUTENTORI%20AI%20SENSI%20DPR%2043\DICHIARAZIONI%20F%20GAS\DICHIARAZIONE%20F-GAS%20RELATIVA%20AL%202013\dichiarazione%20F_GAS%20anno%20riferimento%202013.pdf" TargetMode="External"/><Relationship Id="rId16" Type="http://schemas.openxmlformats.org/officeDocument/2006/relationships/hyperlink" Target="file:///\\cofiles\..\..\Documents%20and%20Settings\cochimica\Dati%20applicazioni\Microsoft\Excel\CONDIZIONATORI\CONTROLLI%20EFFICIENZA%20ENERGETICA\2020\In_%20interventi%20condizionatori%2030%20aprile%202020.pdf" TargetMode="External"/><Relationship Id="rId20" Type="http://schemas.openxmlformats.org/officeDocument/2006/relationships/hyperlink" Target="file:///\\cofiles\..\..\Documents%20and%20Settings\cochimica\Dati%20applicazioni\Microsoft\Excel\ISCRIZIONE%20MANUTENTORI%20AI%20SENSI%20DPR%2043\DICHIARAZIONI%20F%20GAS\CONTROLLI%20E%20VERIFICHE%202021\HITACHI%204CE49966_01183270378_IS.2326977.210426.pdf" TargetMode="External"/><Relationship Id="rId29" Type="http://schemas.openxmlformats.org/officeDocument/2006/relationships/hyperlink" Target="file:///\\cofiles\..\..\Documents%20and%20Settings\cochimica\Dati%20applicazioni\Microsoft\Excel\CONDIZIONATORI\SOSTITUZIONE%20DEL%20CONDIZIONATORE%20DEL%2015_07_2021\01183270378_IS.2951459.210721.pdf" TargetMode="External"/><Relationship Id="rId41" Type="http://schemas.openxmlformats.org/officeDocument/2006/relationships/hyperlink" Target="CONDIZIONATORI/CONTROLLI%20E%20MANUTENZIONI%20AI%20SENSI%20DEL%20REG%20517_14/CONTROLLI%20E%20MANUTENZIONI%202023/RAPPORTI%20INTERVENTI%202023/01183270378_IS.6638842.230519.pdf" TargetMode="External"/><Relationship Id="rId54" Type="http://schemas.openxmlformats.org/officeDocument/2006/relationships/comments" Target="../comments10.xml"/><Relationship Id="rId1" Type="http://schemas.openxmlformats.org/officeDocument/2006/relationships/hyperlink" Target="file:///\\cofiles\..\..\Documents%20and%20Settings\cochimica\Dati%20applicazioni\Microsoft\Excel\ISCRIZIONE%20MANUTENTORI%20AI%20SENSI%20DPR%2043\disposizione%20DPR%2043_2012.pdf" TargetMode="External"/><Relationship Id="rId6" Type="http://schemas.openxmlformats.org/officeDocument/2006/relationships/hyperlink" Target="file:///\\cofiles\..\..\Documents%20and%20Settings\cochimica\Dati%20applicazioni\Microsoft\Excel\CONDIZIONATORI\regolamento_ue_517_16_04_2014.pdf" TargetMode="External"/><Relationship Id="rId11" Type="http://schemas.openxmlformats.org/officeDocument/2006/relationships/hyperlink" Target="file:///\\cofiles\..\..\Documents%20and%20Settings\cochimica\Dati%20applicazioni\Microsoft\Excel\CONDIZIONATORI\CONTROLLI%20E%20MANUTENZIONI%20AI%20SENSI%20DEL%20REG%20517_14\CONTROLLI%20E%20MANUTENZIONI%202016\MANUTENZIONE%20SPOGLIATOI.pdf" TargetMode="External"/><Relationship Id="rId24" Type="http://schemas.openxmlformats.org/officeDocument/2006/relationships/hyperlink" Target="file:///\\cofiles\..\..\Documents%20and%20Settings\cochimica\Dati%20applicazioni\Microsoft\Excel\ISCRIZIONE%20MANUTENTORI%20AI%20SENSI%20DPR%2043\DICHIARAZIONI%20F%20GAS\CONTROLLI%20E%20VERIFICHE%202021\HITACHI%204GE60123_01183270378_IS.2327079.210426.pdf" TargetMode="External"/><Relationship Id="rId32" Type="http://schemas.openxmlformats.org/officeDocument/2006/relationships/hyperlink" Target="ISCRIZIONE%20MANUTENTORI%20AI%20SENSI%20DPR%2043/DICHIARAZIONI%20F%20GAS/CONTROLLI%20E%20VERIFICHE%202022/01183270378_IS.4437396.220510.pdf" TargetMode="External"/><Relationship Id="rId37" Type="http://schemas.openxmlformats.org/officeDocument/2006/relationships/hyperlink" Target="ISCRIZIONE%20MANUTENTORI%20AI%20SENSI%20DPR%2043/DICHIARAZIONI%20F%20GAS/CONTROLLI%20E%20VERIFICHE%202022/01183270378_IS.4437787.220510.pdf" TargetMode="External"/><Relationship Id="rId40" Type="http://schemas.openxmlformats.org/officeDocument/2006/relationships/hyperlink" Target="CONDIZIONATORI/SOSTITUZIONE%20CONDIZIONATORE%20del%2005_08_2022/smantellamento_01183270378_IS.5610324.221025.pdf" TargetMode="External"/><Relationship Id="rId45" Type="http://schemas.openxmlformats.org/officeDocument/2006/relationships/hyperlink" Target="CONDIZIONATORI/CONTROLLI%20E%20MANUTENZIONI%20AI%20SENSI%20DEL%20REG%20517_14/CONTROLLI%20E%20MANUTENZIONI%202023/RAPPORTI%20INTERVENTI%202023/01183270378_IS.6639265.230519.pdf" TargetMode="External"/><Relationship Id="rId53" Type="http://schemas.openxmlformats.org/officeDocument/2006/relationships/vmlDrawing" Target="../drawings/vmlDrawing11.vml"/><Relationship Id="rId5" Type="http://schemas.openxmlformats.org/officeDocument/2006/relationships/hyperlink" Target="file:///\\cofiles\..\..\Documents%20and%20Settings\cochimica\Dati%20applicazioni\Microsoft\Excel\CONDIZIONATORI\CO2%20EQUIVALENTI\CALCOLO%202017\Calcoli%20CO2%20equivalenti%20Promolog.xlsx" TargetMode="External"/><Relationship Id="rId15" Type="http://schemas.openxmlformats.org/officeDocument/2006/relationships/hyperlink" Target="file:///\\cofiles\..\..\Documents%20and%20Settings\cochimica\Dati%20applicazioni\Microsoft\Excel\CONDIZIONATORI\CONTROLLI%20EFFICIENZA%20ENERGETICA\2020\In_%20interventi%20condizionatori%2030%20aprile%202020.pdf" TargetMode="External"/><Relationship Id="rId23" Type="http://schemas.openxmlformats.org/officeDocument/2006/relationships/hyperlink" Target="file:///\\cofiles\..\..\Documents%20and%20Settings\cochimica\Dati%20applicazioni\Microsoft\Excel\ISCRIZIONE%20MANUTENTORI%20AI%20SENSI%20DPR%2043\DICHIARAZIONI%20F%20GAS\CONTROLLI%20E%20VERIFICHE%202021\HITACHI%204HE88482_01183270378_IS.2327110.210426.pdf" TargetMode="External"/><Relationship Id="rId28" Type="http://schemas.openxmlformats.org/officeDocument/2006/relationships/hyperlink" Target="file:///\\cofiles\..\..\Documents%20and%20Settings\cochimica\Dati%20applicazioni\Microsoft\Excel\CONDIZIONATORI\SOSTITUZIONE%20DEL%20CONDIZIONATORE%20DEL%2015_07_2021\01183270378_IS.2951291.210721.pdf" TargetMode="External"/><Relationship Id="rId36" Type="http://schemas.openxmlformats.org/officeDocument/2006/relationships/hyperlink" Target="ISCRIZIONE%20MANUTENTORI%20AI%20SENSI%20DPR%2043/DICHIARAZIONI%20F%20GAS/CONTROLLI%20E%20VERIFICHE%202022/01183270378_IS.4437737.220510.pdf" TargetMode="External"/><Relationship Id="rId49" Type="http://schemas.openxmlformats.org/officeDocument/2006/relationships/hyperlink" Target="CONDIZIONATORI/SOSTITUZIONE%20CONDIZIONATORE%20del%2011_08_2023/00363690298_IS.7747457.231024.pdf" TargetMode="External"/><Relationship Id="rId10" Type="http://schemas.openxmlformats.org/officeDocument/2006/relationships/hyperlink" Target="file:///\\cofiles\..\..\Documents%20and%20Settings\cochimica\Dati%20applicazioni\Microsoft\Excel\CONDIZIONATORI\CONTROLLI%20E%20MANUTENZIONI%20AI%20SENSI%20DEL%20REG%20517_14\CONTROLLI%20E%20MANUTENZIONI%202016\MANUTENZIONE%20MENSA.pdf" TargetMode="External"/><Relationship Id="rId19" Type="http://schemas.openxmlformats.org/officeDocument/2006/relationships/hyperlink" Target="file:///\\cofiles\..\..\Documents%20and%20Settings\cochimica\Dati%20applicazioni\Microsoft\Excel\ISCRIZIONE%20MANUTENTORI%20AI%20SENSI%20DPR%2043\DICHIARAZIONI%20F%20GAS\CONTROLLI%20E%20VERIFICHE%202021\HITACHI%204EE6613_01183270378_IS.2326936.210426.pdf" TargetMode="External"/><Relationship Id="rId31" Type="http://schemas.openxmlformats.org/officeDocument/2006/relationships/hyperlink" Target="ISCRIZIONE%20MANUTENTORI%20AI%20SENSI%20DPR%2043/DICHIARAZIONI%20F%20GAS/CONTROLLI%20E%20VERIFICHE%202022/01183270378_IS.4437350.220510.pdf" TargetMode="External"/><Relationship Id="rId44" Type="http://schemas.openxmlformats.org/officeDocument/2006/relationships/hyperlink" Target="CONDIZIONATORI/CONTROLLI%20E%20MANUTENZIONI%20AI%20SENSI%20DEL%20REG%20517_14/CONTROLLI%20E%20MANUTENZIONI%202023/RAPPORTI%20INTERVENTI%202023/01183270378_IS.6639198.230519.pdf" TargetMode="External"/><Relationship Id="rId52" Type="http://schemas.openxmlformats.org/officeDocument/2006/relationships/printerSettings" Target="../printerSettings/printerSettings46.bin"/><Relationship Id="rId4" Type="http://schemas.openxmlformats.org/officeDocument/2006/relationships/hyperlink" Target="file:///\\cofiles\..\..\Documents%20and%20Settings\cochimica\Dati%20applicazioni\Microsoft\Excel\NORME\nuovi%20libretti%20impianti%20termici%20conformi%20al%20DM%2010_02_2014.pdf" TargetMode="External"/><Relationship Id="rId9" Type="http://schemas.openxmlformats.org/officeDocument/2006/relationships/hyperlink" Target="file:///\\cofiles\..\..\Documents%20and%20Settings\cochimica\Dati%20applicazioni\Microsoft\Excel\CONDIZIONATORI\CONTROLLI%20E%20MANUTENZIONI%20AI%20SENSI%20DEL%20REG%20517_14\CONTROLLI%20E%20MANUTENZIONI%202016\MANUTENZIONE%20CLIVET.pdf" TargetMode="External"/><Relationship Id="rId14" Type="http://schemas.openxmlformats.org/officeDocument/2006/relationships/hyperlink" Target="file:///\\cofiles\..\..\Documents%20and%20Settings\cochimica\Dati%20applicazioni\Microsoft\Excel\CONDIZIONATORI\CONTROLLI%20E%20MANUTENZIONI%20AI%20SENSI%20DEL%20REG%20517_14\CONTROLLI%202019\rapportino%20faoro%2030_04_2019.pdf" TargetMode="External"/><Relationship Id="rId22" Type="http://schemas.openxmlformats.org/officeDocument/2006/relationships/hyperlink" Target="file:///\\cofiles\..\..\Documents%20and%20Settings\cochimica\Dati%20applicazioni\Microsoft\Excel\ISCRIZIONE%20MANUTENTORI%20AI%20SENSI%20DPR%2043\DICHIARAZIONI%20F%20GAS\CONTROLLI%20E%20VERIFICHE%202021\HITACHI%20U46J8011_01183270378_IS.2327024.210426.pdf" TargetMode="External"/><Relationship Id="rId27" Type="http://schemas.openxmlformats.org/officeDocument/2006/relationships/hyperlink" Target="file:///\\cofiles\..\..\Documents%20and%20Settings\cochimica\Dati%20applicazioni\Microsoft\Excel\CONDIZIONATORI\SOSTITUZIONE%20CONDIZIONATORE%20DEL%2011_08_2020\GMI%20-%20Registro%209%20-%20UFFICIO%20CONTROL%20ROOM%20MAG%202020.pdf" TargetMode="External"/><Relationship Id="rId30" Type="http://schemas.openxmlformats.org/officeDocument/2006/relationships/hyperlink" Target="ISCRIZIONE%20MANUTENTORI%20AI%20SENSI%20DPR%2043/DICHIARAZIONI%20F%20GAS/CONTROLLI%20E%20VERIFICHE%202022/01183270378_IS.4437268.220510.pdf" TargetMode="External"/><Relationship Id="rId35" Type="http://schemas.openxmlformats.org/officeDocument/2006/relationships/hyperlink" Target="ISCRIZIONE%20MANUTENTORI%20AI%20SENSI%20DPR%2043/DICHIARAZIONI%20F%20GAS/CONTROLLI%20E%20VERIFICHE%202022/01183270378_IS.4437680.220510.pdf" TargetMode="External"/><Relationship Id="rId43" Type="http://schemas.openxmlformats.org/officeDocument/2006/relationships/hyperlink" Target="CONDIZIONATORI/CONTROLLI%20E%20MANUTENZIONI%20AI%20SENSI%20DEL%20REG%20517_14/CONTROLLI%20E%20MANUTENZIONI%202023/RAPPORTI%20INTERVENTI%202023/01183270378_IS.6639121.230519.pdf" TargetMode="External"/><Relationship Id="rId48" Type="http://schemas.openxmlformats.org/officeDocument/2006/relationships/hyperlink" Target="CONDIZIONATORI/CONTROLLI%20E%20MANUTENZIONI%20AI%20SENSI%20DEL%20REG%20517_14/CONTROLLI%20E%20MANUTENZIONI%202023/RAPPORTI%20INTERVENTI%202023/01183270378_IS.6639534.230519.pdf" TargetMode="External"/><Relationship Id="rId8" Type="http://schemas.openxmlformats.org/officeDocument/2006/relationships/hyperlink" Target="file:///\\cofiles\..\..\Documents%20and%20Settings\cochimica\Dati%20applicazioni\Microsoft\Excel\ISCRIZIONE%20MANUTENTORI%20AI%20SENSI%20DPR%2043\DICHIARAZIONI%20F%20GAS\DICHIARAZIONE%20F-GAS%20RELATIVA%20AL%202015\Dichiarazione_fgas_2015_GMI.pdf" TargetMode="External"/><Relationship Id="rId51" Type="http://schemas.openxmlformats.org/officeDocument/2006/relationships/hyperlink" Target="CONDIZIONATORI/REGISTRI%20APPARECCHIATURA/GMI%20-%20Registro%202-2A%20-%20CABINA%20TRASF%202023.pdf" TargetMode="External"/></Relationships>
</file>

<file path=xl/worksheets/_rels/sheet59.xml.rels><?xml version="1.0" encoding="UTF-8" standalone="yes"?>
<Relationships xmlns="http://schemas.openxmlformats.org/package/2006/relationships"><Relationship Id="rId3" Type="http://schemas.openxmlformats.org/officeDocument/2006/relationships/hyperlink" Target="file:///\\cofiles\..\..\Documents%20and%20Settings\cochimica\Dati%20applicazioni\Microsoft\Excel\14001\14001%20STUDIO%20BSA\FORMAZIONE\CV%20Piano%20Annuale%20di%20Formazione%20e%20Addestramento%202018%20rev%201.xls" TargetMode="External"/><Relationship Id="rId7" Type="http://schemas.openxmlformats.org/officeDocument/2006/relationships/printerSettings" Target="../printerSettings/printerSettings47.bin"/><Relationship Id="rId2" Type="http://schemas.openxmlformats.org/officeDocument/2006/relationships/hyperlink" Target="file:///\\cofiles\..\..\Documents%20and%20Settings\cochimica\Dati%20applicazioni\Microsoft\Excel\14001\14001%20STUDIO%20BSA\FORMAZIONE\Piano%20Annuale%20di%20Formazione%20e%20Addestramento%202019.xls" TargetMode="External"/><Relationship Id="rId1" Type="http://schemas.openxmlformats.org/officeDocument/2006/relationships/hyperlink" Target="file:///\\cofiles\..\..\Documents%20and%20Settings\cochimica\Dati%20applicazioni\Microsoft\Excel\14001\14001%20STUDIO%20BSA\FORMAZIONE\Piano%20Annuale%20di%20Formazione%20e%20Addestramento%202020%20rev2.xls" TargetMode="External"/><Relationship Id="rId6" Type="http://schemas.openxmlformats.org/officeDocument/2006/relationships/hyperlink" Target="../FORMAZIONE/2023/Piano%20Annuale%20di%20Formazione%20e%20Addestramento%202023%20_VR%20REV%2002.xls" TargetMode="External"/><Relationship Id="rId5" Type="http://schemas.openxmlformats.org/officeDocument/2006/relationships/hyperlink" Target="14001/14001%20STUDIO%20BSA/FORMAZIONE/Piano%20Annuale%20di%20Formazione%20e%20Addestramento%202021_2022_VR%20rev%201.xls" TargetMode="External"/><Relationship Id="rId4" Type="http://schemas.openxmlformats.org/officeDocument/2006/relationships/hyperlink" Target="file:///\\cofiles\..\..\Documents%20and%20Settings\cochimica\Dati%20applicazioni\Microsoft\Excel\14001\14001%20STUDIO%20BSA\FORMAZIONE\Piano%20Annuale%20di%20Formazione%20e%20Addestramento%202021.xlsx" TargetMode="External"/></Relationships>
</file>

<file path=xl/worksheets/_rels/sheet6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D3:M26"/>
  <sheetViews>
    <sheetView workbookViewId="0">
      <selection activeCell="D23" sqref="D23"/>
    </sheetView>
  </sheetViews>
  <sheetFormatPr defaultRowHeight="13.2" x14ac:dyDescent="0.25"/>
  <cols>
    <col min="1" max="1" width="3.44140625" customWidth="1"/>
    <col min="2" max="2" width="2.88671875" customWidth="1"/>
    <col min="3" max="3" width="5.33203125" customWidth="1"/>
    <col min="4" max="4" width="48.6640625" customWidth="1"/>
    <col min="5" max="5" width="25.109375" style="21" customWidth="1"/>
    <col min="6" max="6" width="19.33203125" style="21" customWidth="1"/>
  </cols>
  <sheetData>
    <row r="3" spans="4:13" ht="13.8" thickBot="1" x14ac:dyDescent="0.3"/>
    <row r="4" spans="4:13" ht="45" customHeight="1" thickBot="1" x14ac:dyDescent="0.3">
      <c r="D4" s="1442" t="s">
        <v>4078</v>
      </c>
      <c r="E4" s="1443"/>
      <c r="F4" s="1443"/>
      <c r="G4" s="1443"/>
      <c r="H4" s="1443"/>
      <c r="I4" s="1443"/>
      <c r="J4" s="1443"/>
      <c r="K4" s="1443"/>
      <c r="L4" s="1443"/>
      <c r="M4" s="1444"/>
    </row>
    <row r="6" spans="4:13" s="24" customFormat="1" ht="22.95" customHeight="1" x14ac:dyDescent="0.25">
      <c r="D6" s="1393"/>
      <c r="E6" s="1015" t="s">
        <v>4080</v>
      </c>
      <c r="F6" s="1015" t="s">
        <v>876</v>
      </c>
    </row>
    <row r="7" spans="4:13" s="1409" customFormat="1" ht="13.2" customHeight="1" x14ac:dyDescent="0.25">
      <c r="D7" s="1410" t="s">
        <v>4114</v>
      </c>
      <c r="E7" s="276">
        <v>45813</v>
      </c>
      <c r="F7" s="1408"/>
    </row>
    <row r="8" spans="4:13" x14ac:dyDescent="0.25">
      <c r="D8" s="475" t="s">
        <v>4079</v>
      </c>
      <c r="E8" s="276">
        <v>45790</v>
      </c>
      <c r="F8" s="227"/>
    </row>
    <row r="9" spans="4:13" x14ac:dyDescent="0.25">
      <c r="D9" s="475" t="s">
        <v>4081</v>
      </c>
      <c r="E9" s="276">
        <v>45352</v>
      </c>
      <c r="F9" s="227"/>
    </row>
    <row r="10" spans="4:13" x14ac:dyDescent="0.25">
      <c r="D10" s="475" t="s">
        <v>4082</v>
      </c>
      <c r="E10" s="276">
        <v>42795</v>
      </c>
      <c r="F10" s="227"/>
    </row>
    <row r="11" spans="4:13" x14ac:dyDescent="0.25">
      <c r="D11" s="475" t="s">
        <v>4083</v>
      </c>
      <c r="E11" s="276">
        <v>44348</v>
      </c>
      <c r="F11" s="227"/>
    </row>
    <row r="12" spans="4:13" x14ac:dyDescent="0.25">
      <c r="D12" s="475" t="s">
        <v>4087</v>
      </c>
      <c r="E12" s="276">
        <v>45747</v>
      </c>
      <c r="F12" s="227"/>
    </row>
    <row r="13" spans="4:13" x14ac:dyDescent="0.25">
      <c r="D13" s="475" t="s">
        <v>4096</v>
      </c>
      <c r="E13" s="276">
        <v>45777</v>
      </c>
      <c r="F13" s="227"/>
    </row>
    <row r="14" spans="4:13" x14ac:dyDescent="0.25">
      <c r="D14" s="475" t="s">
        <v>4090</v>
      </c>
      <c r="E14" s="276">
        <v>45604</v>
      </c>
      <c r="F14" s="227"/>
    </row>
    <row r="15" spans="4:13" x14ac:dyDescent="0.25">
      <c r="D15" s="475" t="s">
        <v>4089</v>
      </c>
      <c r="E15" s="276">
        <v>45695</v>
      </c>
      <c r="F15" s="227"/>
    </row>
    <row r="16" spans="4:13" x14ac:dyDescent="0.25">
      <c r="D16" s="475" t="s">
        <v>4088</v>
      </c>
      <c r="E16" s="276">
        <v>45681</v>
      </c>
      <c r="F16" s="227"/>
    </row>
    <row r="17" spans="4:6" x14ac:dyDescent="0.25">
      <c r="D17" s="475" t="s">
        <v>4092</v>
      </c>
      <c r="E17" s="276">
        <v>45799</v>
      </c>
      <c r="F17" s="227"/>
    </row>
    <row r="18" spans="4:6" x14ac:dyDescent="0.25">
      <c r="D18" s="58"/>
      <c r="E18" s="227"/>
      <c r="F18" s="227"/>
    </row>
    <row r="19" spans="4:6" x14ac:dyDescent="0.25">
      <c r="D19" s="475" t="s">
        <v>4098</v>
      </c>
      <c r="E19" s="276">
        <v>45777</v>
      </c>
      <c r="F19" s="227"/>
    </row>
    <row r="20" spans="4:6" x14ac:dyDescent="0.25">
      <c r="D20" s="58"/>
      <c r="E20" s="227"/>
      <c r="F20" s="227"/>
    </row>
    <row r="21" spans="4:6" x14ac:dyDescent="0.25">
      <c r="D21" s="58"/>
      <c r="E21" s="227"/>
      <c r="F21" s="227"/>
    </row>
    <row r="22" spans="4:6" x14ac:dyDescent="0.25">
      <c r="D22" s="58"/>
      <c r="E22" s="227"/>
      <c r="F22" s="227"/>
    </row>
    <row r="23" spans="4:6" x14ac:dyDescent="0.25">
      <c r="D23" s="58"/>
      <c r="E23" s="227"/>
      <c r="F23" s="227"/>
    </row>
    <row r="24" spans="4:6" x14ac:dyDescent="0.25">
      <c r="D24" s="58"/>
      <c r="E24" s="227"/>
      <c r="F24" s="227"/>
    </row>
    <row r="25" spans="4:6" x14ac:dyDescent="0.25">
      <c r="D25" s="58"/>
      <c r="E25" s="227"/>
      <c r="F25" s="227"/>
    </row>
    <row r="26" spans="4:6" x14ac:dyDescent="0.25">
      <c r="D26" s="58"/>
      <c r="E26" s="227"/>
      <c r="F26" s="227"/>
    </row>
  </sheetData>
  <mergeCells count="1">
    <mergeCell ref="D4:M4"/>
  </mergeCells>
  <hyperlinks>
    <hyperlink ref="D8" location="'schede sicurezza prodotti'!A1" display="Schede sicurezza prodotti" xr:uid="{00000000-0004-0000-0000-000000000000}"/>
    <hyperlink ref="D9" location="'elenco accumulatori'!A1" display="Elenco accumulatori" xr:uid="{00000000-0004-0000-0000-000001000000}"/>
    <hyperlink ref="D11" location="'Kit in USO'!A1" display="KIT in USO (prodotto neutralizzante le soluzioni acide)" xr:uid="{00000000-0004-0000-0000-000002000000}"/>
    <hyperlink ref="D10" location="'kit SCADUTO'!A1" display="KIT SCADUTO (proodtto neutralizzante le soluzioni acide)" xr:uid="{00000000-0004-0000-0000-000003000000}"/>
    <hyperlink ref="D12" location="'Registro Legislativo'!A1" display="Registro Legislativo" xr:uid="{00000000-0004-0000-0000-000004000000}"/>
    <hyperlink ref="D16" location="'Emissioni in atm '!A1" display="Emiss. In atmosfera" xr:uid="{00000000-0004-0000-0000-000005000000}"/>
    <hyperlink ref="D15" location="'autorizzazioni fornitori'!A1" display="Autorizzazioni fornitori (rifiuti)" xr:uid="{00000000-0004-0000-0000-000006000000}"/>
    <hyperlink ref="D14" location="'contratti fornitori'!A1" display="Contratti fornitori (rifiuti)" xr:uid="{00000000-0004-0000-0000-000007000000}"/>
    <hyperlink ref="D17" location="'Prevenzione incendi'!A1" display="Prevenzione Incendi" xr:uid="{00000000-0004-0000-0000-000008000000}"/>
    <hyperlink ref="D13" location="adempimenti!A1" display="Adempimenti" xr:uid="{00000000-0004-0000-0000-000009000000}"/>
    <hyperlink ref="D19" location="'INDICATORI DI PRESTAZIONE'!A1" display="Indicatori di prestazione" xr:uid="{00000000-0004-0000-0000-00000A000000}"/>
    <hyperlink ref="D7" location="'SCADENZE complessive'!A1" display="Scadenze complessive" xr:uid="{00000000-0004-0000-0000-00000B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28"/>
  <sheetViews>
    <sheetView workbookViewId="0">
      <pane ySplit="4" topLeftCell="A5" activePane="bottomLeft" state="frozen"/>
      <selection pane="bottomLeft" activeCell="D14" sqref="D14"/>
    </sheetView>
  </sheetViews>
  <sheetFormatPr defaultRowHeight="13.2" x14ac:dyDescent="0.25"/>
  <cols>
    <col min="1" max="1" width="10.109375" customWidth="1"/>
    <col min="2" max="2" width="15.6640625" customWidth="1"/>
    <col min="3" max="4" width="18.33203125" customWidth="1"/>
    <col min="5" max="6" width="16.6640625" customWidth="1"/>
    <col min="7" max="7" width="107" customWidth="1"/>
    <col min="8" max="8" width="24" customWidth="1"/>
    <col min="9" max="10" width="19.77734375" customWidth="1"/>
    <col min="11" max="11" width="14" customWidth="1"/>
  </cols>
  <sheetData>
    <row r="1" spans="1:11" ht="15" customHeight="1" thickBot="1" x14ac:dyDescent="0.3">
      <c r="A1" s="1405" t="s">
        <v>4104</v>
      </c>
    </row>
    <row r="3" spans="1:11" ht="13.8" thickBot="1" x14ac:dyDescent="0.3"/>
    <row r="4" spans="1:11" s="14" customFormat="1" ht="45" customHeight="1" thickBot="1" x14ac:dyDescent="0.3">
      <c r="B4" s="1430" t="s">
        <v>4222</v>
      </c>
      <c r="C4" s="1436" t="s">
        <v>4105</v>
      </c>
      <c r="D4" s="1431" t="s">
        <v>4223</v>
      </c>
      <c r="E4" s="1437" t="s">
        <v>4106</v>
      </c>
      <c r="F4" s="1437" t="s">
        <v>4228</v>
      </c>
      <c r="G4" s="1438" t="s">
        <v>4107</v>
      </c>
      <c r="H4" s="1440" t="s">
        <v>4224</v>
      </c>
      <c r="I4" s="1440" t="s">
        <v>4225</v>
      </c>
      <c r="J4" s="1440" t="s">
        <v>4226</v>
      </c>
      <c r="K4" s="1441" t="s">
        <v>4227</v>
      </c>
    </row>
    <row r="5" spans="1:11" ht="15.6" x14ac:dyDescent="0.3">
      <c r="B5" s="1439" t="s">
        <v>2242</v>
      </c>
      <c r="C5" s="1432">
        <v>45838</v>
      </c>
      <c r="D5" s="1432"/>
      <c r="E5" s="1433"/>
      <c r="F5" s="1433"/>
      <c r="G5" s="1434" t="s">
        <v>4121</v>
      </c>
      <c r="H5" s="1435"/>
      <c r="I5" s="1435"/>
      <c r="J5" s="1435"/>
      <c r="K5" s="1435"/>
    </row>
    <row r="6" spans="1:11" ht="15.6" x14ac:dyDescent="0.3">
      <c r="B6" s="1439" t="s">
        <v>2242</v>
      </c>
      <c r="C6" s="1407">
        <v>45838</v>
      </c>
      <c r="D6" s="1407"/>
      <c r="E6" s="772"/>
      <c r="F6" s="772"/>
      <c r="G6" s="1007" t="s">
        <v>4108</v>
      </c>
      <c r="H6" s="227"/>
      <c r="I6" s="227"/>
      <c r="J6" s="227"/>
      <c r="K6" s="227"/>
    </row>
    <row r="7" spans="1:11" ht="15.6" x14ac:dyDescent="0.3">
      <c r="B7" s="1439" t="s">
        <v>2242</v>
      </c>
      <c r="C7" s="1407">
        <v>45965</v>
      </c>
      <c r="D7" s="1407"/>
      <c r="E7" s="772"/>
      <c r="F7" s="772"/>
      <c r="G7" s="227" t="s">
        <v>4109</v>
      </c>
      <c r="H7" s="227"/>
      <c r="I7" s="227"/>
      <c r="J7" s="227"/>
      <c r="K7" s="227"/>
    </row>
    <row r="8" spans="1:11" ht="15.6" x14ac:dyDescent="0.3">
      <c r="B8" s="1439" t="s">
        <v>2242</v>
      </c>
      <c r="C8" s="1407">
        <v>46022</v>
      </c>
      <c r="D8" s="1407"/>
      <c r="E8" s="772"/>
      <c r="F8" s="772"/>
      <c r="G8" s="1007" t="s">
        <v>4121</v>
      </c>
      <c r="H8" s="227"/>
      <c r="I8" s="227"/>
      <c r="J8" s="227"/>
      <c r="K8" s="227"/>
    </row>
    <row r="9" spans="1:11" ht="15.6" x14ac:dyDescent="0.3">
      <c r="B9" s="1439" t="s">
        <v>2242</v>
      </c>
      <c r="C9" s="1407">
        <v>46053</v>
      </c>
      <c r="D9" s="1407"/>
      <c r="E9" s="772"/>
      <c r="F9" s="772"/>
      <c r="G9" s="227" t="s">
        <v>4110</v>
      </c>
      <c r="H9" s="227"/>
      <c r="I9" s="227"/>
      <c r="J9" s="227"/>
      <c r="K9" s="227"/>
    </row>
    <row r="10" spans="1:11" ht="15.6" x14ac:dyDescent="0.3">
      <c r="B10" s="1439" t="s">
        <v>2242</v>
      </c>
      <c r="C10" s="1407">
        <v>46142</v>
      </c>
      <c r="D10" s="1407"/>
      <c r="E10" s="772"/>
      <c r="F10" s="772"/>
      <c r="G10" s="227" t="s">
        <v>4111</v>
      </c>
      <c r="H10" s="227"/>
      <c r="I10" s="227"/>
      <c r="J10" s="227"/>
      <c r="K10" s="227"/>
    </row>
    <row r="11" spans="1:11" ht="15.6" x14ac:dyDescent="0.3">
      <c r="B11" s="1439" t="s">
        <v>2242</v>
      </c>
      <c r="C11" s="1407">
        <v>46142</v>
      </c>
      <c r="D11" s="1407"/>
      <c r="E11" s="772"/>
      <c r="F11" s="772"/>
      <c r="G11" s="1007" t="s">
        <v>4112</v>
      </c>
      <c r="H11" s="227"/>
      <c r="I11" s="227"/>
      <c r="J11" s="227"/>
      <c r="K11" s="227"/>
    </row>
    <row r="12" spans="1:11" ht="15.6" x14ac:dyDescent="0.3">
      <c r="B12" s="1439" t="s">
        <v>2242</v>
      </c>
      <c r="C12" s="1407">
        <v>46203</v>
      </c>
      <c r="D12" s="1407"/>
      <c r="E12" s="772"/>
      <c r="F12" s="772"/>
      <c r="G12" s="1007" t="s">
        <v>4121</v>
      </c>
      <c r="H12" s="227"/>
      <c r="I12" s="227"/>
      <c r="J12" s="227"/>
      <c r="K12" s="227"/>
    </row>
    <row r="13" spans="1:11" ht="15.6" x14ac:dyDescent="0.3">
      <c r="B13" s="1439" t="s">
        <v>2242</v>
      </c>
      <c r="C13" s="1407">
        <v>46387</v>
      </c>
      <c r="D13" s="1407"/>
      <c r="E13" s="772"/>
      <c r="F13" s="772"/>
      <c r="G13" s="1007" t="s">
        <v>4121</v>
      </c>
      <c r="H13" s="227"/>
      <c r="I13" s="227"/>
      <c r="J13" s="227"/>
      <c r="K13" s="227"/>
    </row>
    <row r="14" spans="1:11" ht="15.6" x14ac:dyDescent="0.3">
      <c r="B14" s="1439" t="s">
        <v>2242</v>
      </c>
      <c r="C14" s="1407">
        <v>46507</v>
      </c>
      <c r="D14" s="1407"/>
      <c r="E14" s="772"/>
      <c r="F14" s="772"/>
      <c r="G14" s="227" t="s">
        <v>4113</v>
      </c>
      <c r="H14" s="227"/>
      <c r="I14" s="227"/>
      <c r="J14" s="227"/>
      <c r="K14" s="227"/>
    </row>
    <row r="15" spans="1:11" ht="15.6" x14ac:dyDescent="0.3">
      <c r="B15" s="1439" t="s">
        <v>2242</v>
      </c>
      <c r="C15" s="1407">
        <v>46507</v>
      </c>
      <c r="D15" s="1407"/>
      <c r="E15" s="772"/>
      <c r="F15" s="772"/>
      <c r="G15" s="1007" t="s">
        <v>4115</v>
      </c>
      <c r="H15" s="227"/>
      <c r="I15" s="227"/>
      <c r="J15" s="227"/>
      <c r="K15" s="227"/>
    </row>
    <row r="16" spans="1:11" ht="15.6" x14ac:dyDescent="0.3">
      <c r="B16" s="1439" t="s">
        <v>2242</v>
      </c>
      <c r="C16" s="1407">
        <v>45663</v>
      </c>
      <c r="D16" s="1407"/>
      <c r="E16" s="772"/>
      <c r="F16" s="772"/>
      <c r="G16" s="1007" t="s">
        <v>4117</v>
      </c>
      <c r="H16" s="227"/>
      <c r="I16" s="227"/>
      <c r="J16" s="227"/>
      <c r="K16" s="227"/>
    </row>
    <row r="17" spans="2:11" ht="15.6" x14ac:dyDescent="0.3">
      <c r="B17" s="1439" t="s">
        <v>2242</v>
      </c>
      <c r="C17" s="1407">
        <v>46784</v>
      </c>
      <c r="D17" s="1407"/>
      <c r="E17" s="772"/>
      <c r="F17" s="772"/>
      <c r="G17" s="1007" t="s">
        <v>4123</v>
      </c>
      <c r="H17" s="227"/>
      <c r="I17" s="227"/>
      <c r="J17" s="227"/>
      <c r="K17" s="227"/>
    </row>
    <row r="18" spans="2:11" ht="15.6" x14ac:dyDescent="0.3">
      <c r="B18" s="1439" t="s">
        <v>2242</v>
      </c>
      <c r="C18" s="1407">
        <v>47002</v>
      </c>
      <c r="D18" s="1407"/>
      <c r="E18" s="772"/>
      <c r="F18" s="772"/>
      <c r="G18" s="1007" t="s">
        <v>4122</v>
      </c>
      <c r="H18" s="227"/>
      <c r="I18" s="227"/>
      <c r="J18" s="227"/>
      <c r="K18" s="227"/>
    </row>
    <row r="19" spans="2:11" ht="27" customHeight="1" x14ac:dyDescent="0.25">
      <c r="B19" s="1439" t="s">
        <v>2242</v>
      </c>
      <c r="C19" s="1411">
        <v>47118</v>
      </c>
      <c r="D19" s="1411"/>
      <c r="E19" s="772"/>
      <c r="F19" s="772"/>
      <c r="G19" s="915" t="s">
        <v>4120</v>
      </c>
      <c r="H19" s="227"/>
      <c r="I19" s="227"/>
      <c r="J19" s="227"/>
      <c r="K19" s="227"/>
    </row>
    <row r="20" spans="2:11" ht="15.6" x14ac:dyDescent="0.3">
      <c r="B20" s="1439" t="s">
        <v>2242</v>
      </c>
      <c r="C20" s="1407">
        <v>47150</v>
      </c>
      <c r="D20" s="1407"/>
      <c r="E20" s="772"/>
      <c r="F20" s="772"/>
      <c r="G20" s="1007" t="s">
        <v>4119</v>
      </c>
      <c r="H20" s="227"/>
      <c r="I20" s="227"/>
      <c r="J20" s="227"/>
      <c r="K20" s="227"/>
    </row>
    <row r="21" spans="2:11" ht="15.6" x14ac:dyDescent="0.3">
      <c r="B21" s="1439" t="s">
        <v>2242</v>
      </c>
      <c r="C21" s="1407">
        <v>47293</v>
      </c>
      <c r="D21" s="1407"/>
      <c r="E21" s="772"/>
      <c r="F21" s="772"/>
      <c r="G21" s="227" t="s">
        <v>4118</v>
      </c>
      <c r="H21" s="227"/>
      <c r="I21" s="227"/>
      <c r="J21" s="227"/>
      <c r="K21" s="227"/>
    </row>
    <row r="22" spans="2:11" ht="15.6" x14ac:dyDescent="0.3">
      <c r="B22" s="1439" t="s">
        <v>2242</v>
      </c>
      <c r="C22" s="1407">
        <v>48611</v>
      </c>
      <c r="D22" s="1407"/>
      <c r="E22" s="772"/>
      <c r="F22" s="772"/>
      <c r="G22" s="1007" t="s">
        <v>4125</v>
      </c>
      <c r="H22" s="227"/>
      <c r="I22" s="227"/>
      <c r="J22" s="227"/>
      <c r="K22" s="227"/>
    </row>
    <row r="23" spans="2:11" ht="15.6" x14ac:dyDescent="0.3">
      <c r="B23" s="1439" t="s">
        <v>2242</v>
      </c>
      <c r="C23" s="1407">
        <v>48828</v>
      </c>
      <c r="D23" s="1407"/>
      <c r="E23" s="772"/>
      <c r="F23" s="772"/>
      <c r="G23" s="1007" t="s">
        <v>4122</v>
      </c>
      <c r="H23" s="227"/>
      <c r="I23" s="227"/>
      <c r="J23" s="227"/>
      <c r="K23" s="227"/>
    </row>
    <row r="24" spans="2:11" ht="15.6" x14ac:dyDescent="0.3">
      <c r="B24" s="1439" t="s">
        <v>2242</v>
      </c>
      <c r="C24" s="1407">
        <v>48828</v>
      </c>
      <c r="D24" s="1407"/>
      <c r="E24" s="772"/>
      <c r="F24" s="772"/>
      <c r="G24" s="1007" t="s">
        <v>4124</v>
      </c>
      <c r="H24" s="227"/>
      <c r="I24" s="227"/>
      <c r="J24" s="227"/>
      <c r="K24" s="227"/>
    </row>
    <row r="25" spans="2:11" ht="15.6" x14ac:dyDescent="0.3">
      <c r="B25" s="1439" t="s">
        <v>2242</v>
      </c>
      <c r="C25" s="1407">
        <v>49558</v>
      </c>
      <c r="D25" s="1407"/>
      <c r="E25" s="772"/>
      <c r="F25" s="772"/>
      <c r="G25" s="227" t="s">
        <v>4116</v>
      </c>
      <c r="H25" s="227"/>
      <c r="I25" s="227"/>
      <c r="J25" s="227"/>
      <c r="K25" s="227"/>
    </row>
    <row r="26" spans="2:11" ht="15.6" x14ac:dyDescent="0.3">
      <c r="B26" s="58"/>
      <c r="C26" s="1406"/>
      <c r="D26" s="1406"/>
      <c r="E26" s="227"/>
      <c r="F26" s="227"/>
      <c r="G26" s="227"/>
      <c r="H26" s="227"/>
      <c r="I26" s="227"/>
      <c r="J26" s="227"/>
      <c r="K26" s="227"/>
    </row>
    <row r="27" spans="2:11" ht="15.6" x14ac:dyDescent="0.3">
      <c r="B27" s="58"/>
      <c r="C27" s="1406"/>
      <c r="D27" s="1406"/>
      <c r="E27" s="227"/>
      <c r="F27" s="227"/>
      <c r="G27" s="227"/>
      <c r="H27" s="227"/>
      <c r="I27" s="227"/>
      <c r="J27" s="227"/>
      <c r="K27" s="227"/>
    </row>
    <row r="28" spans="2:11" ht="15.6" x14ac:dyDescent="0.3">
      <c r="B28" s="58"/>
      <c r="C28" s="1406"/>
      <c r="D28" s="1406"/>
      <c r="E28" s="227"/>
      <c r="F28" s="227"/>
      <c r="G28" s="227"/>
      <c r="H28" s="227"/>
      <c r="I28" s="227"/>
      <c r="J28" s="227"/>
      <c r="K28" s="227"/>
    </row>
  </sheetData>
  <hyperlinks>
    <hyperlink ref="A1" location="INDICE!A1" display="INDICE" xr:uid="{00000000-0004-0000-01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AA60"/>
  <sheetViews>
    <sheetView zoomScaleNormal="100" workbookViewId="0">
      <selection activeCell="C60" sqref="C60"/>
    </sheetView>
  </sheetViews>
  <sheetFormatPr defaultColWidth="46.33203125" defaultRowHeight="14.4" x14ac:dyDescent="0.25"/>
  <cols>
    <col min="1" max="1" width="6.44140625" style="520" bestFit="1" customWidth="1"/>
    <col min="2" max="2" width="46.33203125" style="519" customWidth="1"/>
    <col min="3" max="3" width="29.88671875" style="520" customWidth="1"/>
    <col min="4" max="4" width="19.109375" style="520" customWidth="1"/>
    <col min="5" max="6" width="19.44140625" style="520" customWidth="1"/>
    <col min="7" max="7" width="13" style="520" customWidth="1"/>
    <col min="8" max="8" width="20.33203125" style="520" customWidth="1"/>
    <col min="9" max="9" width="18.88671875" style="520" customWidth="1"/>
    <col min="10" max="10" width="23" style="520" customWidth="1"/>
    <col min="11" max="11" width="18.88671875" style="520" customWidth="1"/>
    <col min="12" max="12" width="19.6640625" style="520" customWidth="1"/>
    <col min="13" max="13" width="19.33203125" style="520" customWidth="1"/>
    <col min="14" max="14" width="24.109375" style="520" customWidth="1"/>
    <col min="15" max="15" width="19.33203125" style="520" customWidth="1"/>
    <col min="16" max="16" width="17.88671875" style="520" customWidth="1"/>
    <col min="17" max="255" width="10.33203125" style="520" customWidth="1"/>
    <col min="256" max="256" width="4" style="520" bestFit="1" customWidth="1"/>
    <col min="257" max="257" width="46.33203125" style="520"/>
    <col min="258" max="258" width="4" style="520" bestFit="1" customWidth="1"/>
    <col min="259" max="259" width="46.33203125" style="520" customWidth="1"/>
    <col min="260" max="260" width="29.88671875" style="520" customWidth="1"/>
    <col min="261" max="261" width="19.109375" style="520" customWidth="1"/>
    <col min="262" max="262" width="19.44140625" style="520" customWidth="1"/>
    <col min="263" max="263" width="13" style="520" customWidth="1"/>
    <col min="264" max="264" width="20.33203125" style="520" customWidth="1"/>
    <col min="265" max="265" width="18.88671875" style="520" customWidth="1"/>
    <col min="266" max="266" width="23" style="520" customWidth="1"/>
    <col min="267" max="267" width="18.88671875" style="520" customWidth="1"/>
    <col min="268" max="268" width="19.6640625" style="520" customWidth="1"/>
    <col min="269" max="269" width="19.33203125" style="520" customWidth="1"/>
    <col min="270" max="270" width="19.109375" style="520" customWidth="1"/>
    <col min="271" max="271" width="19.33203125" style="520" customWidth="1"/>
    <col min="272" max="272" width="17.88671875" style="520" customWidth="1"/>
    <col min="273" max="511" width="10.33203125" style="520" customWidth="1"/>
    <col min="512" max="512" width="4" style="520" bestFit="1" customWidth="1"/>
    <col min="513" max="513" width="46.33203125" style="520"/>
    <col min="514" max="514" width="4" style="520" bestFit="1" customWidth="1"/>
    <col min="515" max="515" width="46.33203125" style="520" customWidth="1"/>
    <col min="516" max="516" width="29.88671875" style="520" customWidth="1"/>
    <col min="517" max="517" width="19.109375" style="520" customWidth="1"/>
    <col min="518" max="518" width="19.44140625" style="520" customWidth="1"/>
    <col min="519" max="519" width="13" style="520" customWidth="1"/>
    <col min="520" max="520" width="20.33203125" style="520" customWidth="1"/>
    <col min="521" max="521" width="18.88671875" style="520" customWidth="1"/>
    <col min="522" max="522" width="23" style="520" customWidth="1"/>
    <col min="523" max="523" width="18.88671875" style="520" customWidth="1"/>
    <col min="524" max="524" width="19.6640625" style="520" customWidth="1"/>
    <col min="525" max="525" width="19.33203125" style="520" customWidth="1"/>
    <col min="526" max="526" width="19.109375" style="520" customWidth="1"/>
    <col min="527" max="527" width="19.33203125" style="520" customWidth="1"/>
    <col min="528" max="528" width="17.88671875" style="520" customWidth="1"/>
    <col min="529" max="767" width="10.33203125" style="520" customWidth="1"/>
    <col min="768" max="768" width="4" style="520" bestFit="1" customWidth="1"/>
    <col min="769" max="769" width="46.33203125" style="520"/>
    <col min="770" max="770" width="4" style="520" bestFit="1" customWidth="1"/>
    <col min="771" max="771" width="46.33203125" style="520" customWidth="1"/>
    <col min="772" max="772" width="29.88671875" style="520" customWidth="1"/>
    <col min="773" max="773" width="19.109375" style="520" customWidth="1"/>
    <col min="774" max="774" width="19.44140625" style="520" customWidth="1"/>
    <col min="775" max="775" width="13" style="520" customWidth="1"/>
    <col min="776" max="776" width="20.33203125" style="520" customWidth="1"/>
    <col min="777" max="777" width="18.88671875" style="520" customWidth="1"/>
    <col min="778" max="778" width="23" style="520" customWidth="1"/>
    <col min="779" max="779" width="18.88671875" style="520" customWidth="1"/>
    <col min="780" max="780" width="19.6640625" style="520" customWidth="1"/>
    <col min="781" max="781" width="19.33203125" style="520" customWidth="1"/>
    <col min="782" max="782" width="19.109375" style="520" customWidth="1"/>
    <col min="783" max="783" width="19.33203125" style="520" customWidth="1"/>
    <col min="784" max="784" width="17.88671875" style="520" customWidth="1"/>
    <col min="785" max="1023" width="10.33203125" style="520" customWidth="1"/>
    <col min="1024" max="1024" width="4" style="520" bestFit="1" customWidth="1"/>
    <col min="1025" max="1025" width="46.33203125" style="520"/>
    <col min="1026" max="1026" width="4" style="520" bestFit="1" customWidth="1"/>
    <col min="1027" max="1027" width="46.33203125" style="520" customWidth="1"/>
    <col min="1028" max="1028" width="29.88671875" style="520" customWidth="1"/>
    <col min="1029" max="1029" width="19.109375" style="520" customWidth="1"/>
    <col min="1030" max="1030" width="19.44140625" style="520" customWidth="1"/>
    <col min="1031" max="1031" width="13" style="520" customWidth="1"/>
    <col min="1032" max="1032" width="20.33203125" style="520" customWidth="1"/>
    <col min="1033" max="1033" width="18.88671875" style="520" customWidth="1"/>
    <col min="1034" max="1034" width="23" style="520" customWidth="1"/>
    <col min="1035" max="1035" width="18.88671875" style="520" customWidth="1"/>
    <col min="1036" max="1036" width="19.6640625" style="520" customWidth="1"/>
    <col min="1037" max="1037" width="19.33203125" style="520" customWidth="1"/>
    <col min="1038" max="1038" width="19.109375" style="520" customWidth="1"/>
    <col min="1039" max="1039" width="19.33203125" style="520" customWidth="1"/>
    <col min="1040" max="1040" width="17.88671875" style="520" customWidth="1"/>
    <col min="1041" max="1279" width="10.33203125" style="520" customWidth="1"/>
    <col min="1280" max="1280" width="4" style="520" bestFit="1" customWidth="1"/>
    <col min="1281" max="1281" width="46.33203125" style="520"/>
    <col min="1282" max="1282" width="4" style="520" bestFit="1" customWidth="1"/>
    <col min="1283" max="1283" width="46.33203125" style="520" customWidth="1"/>
    <col min="1284" max="1284" width="29.88671875" style="520" customWidth="1"/>
    <col min="1285" max="1285" width="19.109375" style="520" customWidth="1"/>
    <col min="1286" max="1286" width="19.44140625" style="520" customWidth="1"/>
    <col min="1287" max="1287" width="13" style="520" customWidth="1"/>
    <col min="1288" max="1288" width="20.33203125" style="520" customWidth="1"/>
    <col min="1289" max="1289" width="18.88671875" style="520" customWidth="1"/>
    <col min="1290" max="1290" width="23" style="520" customWidth="1"/>
    <col min="1291" max="1291" width="18.88671875" style="520" customWidth="1"/>
    <col min="1292" max="1292" width="19.6640625" style="520" customWidth="1"/>
    <col min="1293" max="1293" width="19.33203125" style="520" customWidth="1"/>
    <col min="1294" max="1294" width="19.109375" style="520" customWidth="1"/>
    <col min="1295" max="1295" width="19.33203125" style="520" customWidth="1"/>
    <col min="1296" max="1296" width="17.88671875" style="520" customWidth="1"/>
    <col min="1297" max="1535" width="10.33203125" style="520" customWidth="1"/>
    <col min="1536" max="1536" width="4" style="520" bestFit="1" customWidth="1"/>
    <col min="1537" max="1537" width="46.33203125" style="520"/>
    <col min="1538" max="1538" width="4" style="520" bestFit="1" customWidth="1"/>
    <col min="1539" max="1539" width="46.33203125" style="520" customWidth="1"/>
    <col min="1540" max="1540" width="29.88671875" style="520" customWidth="1"/>
    <col min="1541" max="1541" width="19.109375" style="520" customWidth="1"/>
    <col min="1542" max="1542" width="19.44140625" style="520" customWidth="1"/>
    <col min="1543" max="1543" width="13" style="520" customWidth="1"/>
    <col min="1544" max="1544" width="20.33203125" style="520" customWidth="1"/>
    <col min="1545" max="1545" width="18.88671875" style="520" customWidth="1"/>
    <col min="1546" max="1546" width="23" style="520" customWidth="1"/>
    <col min="1547" max="1547" width="18.88671875" style="520" customWidth="1"/>
    <col min="1548" max="1548" width="19.6640625" style="520" customWidth="1"/>
    <col min="1549" max="1549" width="19.33203125" style="520" customWidth="1"/>
    <col min="1550" max="1550" width="19.109375" style="520" customWidth="1"/>
    <col min="1551" max="1551" width="19.33203125" style="520" customWidth="1"/>
    <col min="1552" max="1552" width="17.88671875" style="520" customWidth="1"/>
    <col min="1553" max="1791" width="10.33203125" style="520" customWidth="1"/>
    <col min="1792" max="1792" width="4" style="520" bestFit="1" customWidth="1"/>
    <col min="1793" max="1793" width="46.33203125" style="520"/>
    <col min="1794" max="1794" width="4" style="520" bestFit="1" customWidth="1"/>
    <col min="1795" max="1795" width="46.33203125" style="520" customWidth="1"/>
    <col min="1796" max="1796" width="29.88671875" style="520" customWidth="1"/>
    <col min="1797" max="1797" width="19.109375" style="520" customWidth="1"/>
    <col min="1798" max="1798" width="19.44140625" style="520" customWidth="1"/>
    <col min="1799" max="1799" width="13" style="520" customWidth="1"/>
    <col min="1800" max="1800" width="20.33203125" style="520" customWidth="1"/>
    <col min="1801" max="1801" width="18.88671875" style="520" customWidth="1"/>
    <col min="1802" max="1802" width="23" style="520" customWidth="1"/>
    <col min="1803" max="1803" width="18.88671875" style="520" customWidth="1"/>
    <col min="1804" max="1804" width="19.6640625" style="520" customWidth="1"/>
    <col min="1805" max="1805" width="19.33203125" style="520" customWidth="1"/>
    <col min="1806" max="1806" width="19.109375" style="520" customWidth="1"/>
    <col min="1807" max="1807" width="19.33203125" style="520" customWidth="1"/>
    <col min="1808" max="1808" width="17.88671875" style="520" customWidth="1"/>
    <col min="1809" max="2047" width="10.33203125" style="520" customWidth="1"/>
    <col min="2048" max="2048" width="4" style="520" bestFit="1" customWidth="1"/>
    <col min="2049" max="2049" width="46.33203125" style="520"/>
    <col min="2050" max="2050" width="4" style="520" bestFit="1" customWidth="1"/>
    <col min="2051" max="2051" width="46.33203125" style="520" customWidth="1"/>
    <col min="2052" max="2052" width="29.88671875" style="520" customWidth="1"/>
    <col min="2053" max="2053" width="19.109375" style="520" customWidth="1"/>
    <col min="2054" max="2054" width="19.44140625" style="520" customWidth="1"/>
    <col min="2055" max="2055" width="13" style="520" customWidth="1"/>
    <col min="2056" max="2056" width="20.33203125" style="520" customWidth="1"/>
    <col min="2057" max="2057" width="18.88671875" style="520" customWidth="1"/>
    <col min="2058" max="2058" width="23" style="520" customWidth="1"/>
    <col min="2059" max="2059" width="18.88671875" style="520" customWidth="1"/>
    <col min="2060" max="2060" width="19.6640625" style="520" customWidth="1"/>
    <col min="2061" max="2061" width="19.33203125" style="520" customWidth="1"/>
    <col min="2062" max="2062" width="19.109375" style="520" customWidth="1"/>
    <col min="2063" max="2063" width="19.33203125" style="520" customWidth="1"/>
    <col min="2064" max="2064" width="17.88671875" style="520" customWidth="1"/>
    <col min="2065" max="2303" width="10.33203125" style="520" customWidth="1"/>
    <col min="2304" max="2304" width="4" style="520" bestFit="1" customWidth="1"/>
    <col min="2305" max="2305" width="46.33203125" style="520"/>
    <col min="2306" max="2306" width="4" style="520" bestFit="1" customWidth="1"/>
    <col min="2307" max="2307" width="46.33203125" style="520" customWidth="1"/>
    <col min="2308" max="2308" width="29.88671875" style="520" customWidth="1"/>
    <col min="2309" max="2309" width="19.109375" style="520" customWidth="1"/>
    <col min="2310" max="2310" width="19.44140625" style="520" customWidth="1"/>
    <col min="2311" max="2311" width="13" style="520" customWidth="1"/>
    <col min="2312" max="2312" width="20.33203125" style="520" customWidth="1"/>
    <col min="2313" max="2313" width="18.88671875" style="520" customWidth="1"/>
    <col min="2314" max="2314" width="23" style="520" customWidth="1"/>
    <col min="2315" max="2315" width="18.88671875" style="520" customWidth="1"/>
    <col min="2316" max="2316" width="19.6640625" style="520" customWidth="1"/>
    <col min="2317" max="2317" width="19.33203125" style="520" customWidth="1"/>
    <col min="2318" max="2318" width="19.109375" style="520" customWidth="1"/>
    <col min="2319" max="2319" width="19.33203125" style="520" customWidth="1"/>
    <col min="2320" max="2320" width="17.88671875" style="520" customWidth="1"/>
    <col min="2321" max="2559" width="10.33203125" style="520" customWidth="1"/>
    <col min="2560" max="2560" width="4" style="520" bestFit="1" customWidth="1"/>
    <col min="2561" max="2561" width="46.33203125" style="520"/>
    <col min="2562" max="2562" width="4" style="520" bestFit="1" customWidth="1"/>
    <col min="2563" max="2563" width="46.33203125" style="520" customWidth="1"/>
    <col min="2564" max="2564" width="29.88671875" style="520" customWidth="1"/>
    <col min="2565" max="2565" width="19.109375" style="520" customWidth="1"/>
    <col min="2566" max="2566" width="19.44140625" style="520" customWidth="1"/>
    <col min="2567" max="2567" width="13" style="520" customWidth="1"/>
    <col min="2568" max="2568" width="20.33203125" style="520" customWidth="1"/>
    <col min="2569" max="2569" width="18.88671875" style="520" customWidth="1"/>
    <col min="2570" max="2570" width="23" style="520" customWidth="1"/>
    <col min="2571" max="2571" width="18.88671875" style="520" customWidth="1"/>
    <col min="2572" max="2572" width="19.6640625" style="520" customWidth="1"/>
    <col min="2573" max="2573" width="19.33203125" style="520" customWidth="1"/>
    <col min="2574" max="2574" width="19.109375" style="520" customWidth="1"/>
    <col min="2575" max="2575" width="19.33203125" style="520" customWidth="1"/>
    <col min="2576" max="2576" width="17.88671875" style="520" customWidth="1"/>
    <col min="2577" max="2815" width="10.33203125" style="520" customWidth="1"/>
    <col min="2816" max="2816" width="4" style="520" bestFit="1" customWidth="1"/>
    <col min="2817" max="2817" width="46.33203125" style="520"/>
    <col min="2818" max="2818" width="4" style="520" bestFit="1" customWidth="1"/>
    <col min="2819" max="2819" width="46.33203125" style="520" customWidth="1"/>
    <col min="2820" max="2820" width="29.88671875" style="520" customWidth="1"/>
    <col min="2821" max="2821" width="19.109375" style="520" customWidth="1"/>
    <col min="2822" max="2822" width="19.44140625" style="520" customWidth="1"/>
    <col min="2823" max="2823" width="13" style="520" customWidth="1"/>
    <col min="2824" max="2824" width="20.33203125" style="520" customWidth="1"/>
    <col min="2825" max="2825" width="18.88671875" style="520" customWidth="1"/>
    <col min="2826" max="2826" width="23" style="520" customWidth="1"/>
    <col min="2827" max="2827" width="18.88671875" style="520" customWidth="1"/>
    <col min="2828" max="2828" width="19.6640625" style="520" customWidth="1"/>
    <col min="2829" max="2829" width="19.33203125" style="520" customWidth="1"/>
    <col min="2830" max="2830" width="19.109375" style="520" customWidth="1"/>
    <col min="2831" max="2831" width="19.33203125" style="520" customWidth="1"/>
    <col min="2832" max="2832" width="17.88671875" style="520" customWidth="1"/>
    <col min="2833" max="3071" width="10.33203125" style="520" customWidth="1"/>
    <col min="3072" max="3072" width="4" style="520" bestFit="1" customWidth="1"/>
    <col min="3073" max="3073" width="46.33203125" style="520"/>
    <col min="3074" max="3074" width="4" style="520" bestFit="1" customWidth="1"/>
    <col min="3075" max="3075" width="46.33203125" style="520" customWidth="1"/>
    <col min="3076" max="3076" width="29.88671875" style="520" customWidth="1"/>
    <col min="3077" max="3077" width="19.109375" style="520" customWidth="1"/>
    <col min="3078" max="3078" width="19.44140625" style="520" customWidth="1"/>
    <col min="3079" max="3079" width="13" style="520" customWidth="1"/>
    <col min="3080" max="3080" width="20.33203125" style="520" customWidth="1"/>
    <col min="3081" max="3081" width="18.88671875" style="520" customWidth="1"/>
    <col min="3082" max="3082" width="23" style="520" customWidth="1"/>
    <col min="3083" max="3083" width="18.88671875" style="520" customWidth="1"/>
    <col min="3084" max="3084" width="19.6640625" style="520" customWidth="1"/>
    <col min="3085" max="3085" width="19.33203125" style="520" customWidth="1"/>
    <col min="3086" max="3086" width="19.109375" style="520" customWidth="1"/>
    <col min="3087" max="3087" width="19.33203125" style="520" customWidth="1"/>
    <col min="3088" max="3088" width="17.88671875" style="520" customWidth="1"/>
    <col min="3089" max="3327" width="10.33203125" style="520" customWidth="1"/>
    <col min="3328" max="3328" width="4" style="520" bestFit="1" customWidth="1"/>
    <col min="3329" max="3329" width="46.33203125" style="520"/>
    <col min="3330" max="3330" width="4" style="520" bestFit="1" customWidth="1"/>
    <col min="3331" max="3331" width="46.33203125" style="520" customWidth="1"/>
    <col min="3332" max="3332" width="29.88671875" style="520" customWidth="1"/>
    <col min="3333" max="3333" width="19.109375" style="520" customWidth="1"/>
    <col min="3334" max="3334" width="19.44140625" style="520" customWidth="1"/>
    <col min="3335" max="3335" width="13" style="520" customWidth="1"/>
    <col min="3336" max="3336" width="20.33203125" style="520" customWidth="1"/>
    <col min="3337" max="3337" width="18.88671875" style="520" customWidth="1"/>
    <col min="3338" max="3338" width="23" style="520" customWidth="1"/>
    <col min="3339" max="3339" width="18.88671875" style="520" customWidth="1"/>
    <col min="3340" max="3340" width="19.6640625" style="520" customWidth="1"/>
    <col min="3341" max="3341" width="19.33203125" style="520" customWidth="1"/>
    <col min="3342" max="3342" width="19.109375" style="520" customWidth="1"/>
    <col min="3343" max="3343" width="19.33203125" style="520" customWidth="1"/>
    <col min="3344" max="3344" width="17.88671875" style="520" customWidth="1"/>
    <col min="3345" max="3583" width="10.33203125" style="520" customWidth="1"/>
    <col min="3584" max="3584" width="4" style="520" bestFit="1" customWidth="1"/>
    <col min="3585" max="3585" width="46.33203125" style="520"/>
    <col min="3586" max="3586" width="4" style="520" bestFit="1" customWidth="1"/>
    <col min="3587" max="3587" width="46.33203125" style="520" customWidth="1"/>
    <col min="3588" max="3588" width="29.88671875" style="520" customWidth="1"/>
    <col min="3589" max="3589" width="19.109375" style="520" customWidth="1"/>
    <col min="3590" max="3590" width="19.44140625" style="520" customWidth="1"/>
    <col min="3591" max="3591" width="13" style="520" customWidth="1"/>
    <col min="3592" max="3592" width="20.33203125" style="520" customWidth="1"/>
    <col min="3593" max="3593" width="18.88671875" style="520" customWidth="1"/>
    <col min="3594" max="3594" width="23" style="520" customWidth="1"/>
    <col min="3595" max="3595" width="18.88671875" style="520" customWidth="1"/>
    <col min="3596" max="3596" width="19.6640625" style="520" customWidth="1"/>
    <col min="3597" max="3597" width="19.33203125" style="520" customWidth="1"/>
    <col min="3598" max="3598" width="19.109375" style="520" customWidth="1"/>
    <col min="3599" max="3599" width="19.33203125" style="520" customWidth="1"/>
    <col min="3600" max="3600" width="17.88671875" style="520" customWidth="1"/>
    <col min="3601" max="3839" width="10.33203125" style="520" customWidth="1"/>
    <col min="3840" max="3840" width="4" style="520" bestFit="1" customWidth="1"/>
    <col min="3841" max="3841" width="46.33203125" style="520"/>
    <col min="3842" max="3842" width="4" style="520" bestFit="1" customWidth="1"/>
    <col min="3843" max="3843" width="46.33203125" style="520" customWidth="1"/>
    <col min="3844" max="3844" width="29.88671875" style="520" customWidth="1"/>
    <col min="3845" max="3845" width="19.109375" style="520" customWidth="1"/>
    <col min="3846" max="3846" width="19.44140625" style="520" customWidth="1"/>
    <col min="3847" max="3847" width="13" style="520" customWidth="1"/>
    <col min="3848" max="3848" width="20.33203125" style="520" customWidth="1"/>
    <col min="3849" max="3849" width="18.88671875" style="520" customWidth="1"/>
    <col min="3850" max="3850" width="23" style="520" customWidth="1"/>
    <col min="3851" max="3851" width="18.88671875" style="520" customWidth="1"/>
    <col min="3852" max="3852" width="19.6640625" style="520" customWidth="1"/>
    <col min="3853" max="3853" width="19.33203125" style="520" customWidth="1"/>
    <col min="3854" max="3854" width="19.109375" style="520" customWidth="1"/>
    <col min="3855" max="3855" width="19.33203125" style="520" customWidth="1"/>
    <col min="3856" max="3856" width="17.88671875" style="520" customWidth="1"/>
    <col min="3857" max="4095" width="10.33203125" style="520" customWidth="1"/>
    <col min="4096" max="4096" width="4" style="520" bestFit="1" customWidth="1"/>
    <col min="4097" max="4097" width="46.33203125" style="520"/>
    <col min="4098" max="4098" width="4" style="520" bestFit="1" customWidth="1"/>
    <col min="4099" max="4099" width="46.33203125" style="520" customWidth="1"/>
    <col min="4100" max="4100" width="29.88671875" style="520" customWidth="1"/>
    <col min="4101" max="4101" width="19.109375" style="520" customWidth="1"/>
    <col min="4102" max="4102" width="19.44140625" style="520" customWidth="1"/>
    <col min="4103" max="4103" width="13" style="520" customWidth="1"/>
    <col min="4104" max="4104" width="20.33203125" style="520" customWidth="1"/>
    <col min="4105" max="4105" width="18.88671875" style="520" customWidth="1"/>
    <col min="4106" max="4106" width="23" style="520" customWidth="1"/>
    <col min="4107" max="4107" width="18.88671875" style="520" customWidth="1"/>
    <col min="4108" max="4108" width="19.6640625" style="520" customWidth="1"/>
    <col min="4109" max="4109" width="19.33203125" style="520" customWidth="1"/>
    <col min="4110" max="4110" width="19.109375" style="520" customWidth="1"/>
    <col min="4111" max="4111" width="19.33203125" style="520" customWidth="1"/>
    <col min="4112" max="4112" width="17.88671875" style="520" customWidth="1"/>
    <col min="4113" max="4351" width="10.33203125" style="520" customWidth="1"/>
    <col min="4352" max="4352" width="4" style="520" bestFit="1" customWidth="1"/>
    <col min="4353" max="4353" width="46.33203125" style="520"/>
    <col min="4354" max="4354" width="4" style="520" bestFit="1" customWidth="1"/>
    <col min="4355" max="4355" width="46.33203125" style="520" customWidth="1"/>
    <col min="4356" max="4356" width="29.88671875" style="520" customWidth="1"/>
    <col min="4357" max="4357" width="19.109375" style="520" customWidth="1"/>
    <col min="4358" max="4358" width="19.44140625" style="520" customWidth="1"/>
    <col min="4359" max="4359" width="13" style="520" customWidth="1"/>
    <col min="4360" max="4360" width="20.33203125" style="520" customWidth="1"/>
    <col min="4361" max="4361" width="18.88671875" style="520" customWidth="1"/>
    <col min="4362" max="4362" width="23" style="520" customWidth="1"/>
    <col min="4363" max="4363" width="18.88671875" style="520" customWidth="1"/>
    <col min="4364" max="4364" width="19.6640625" style="520" customWidth="1"/>
    <col min="4365" max="4365" width="19.33203125" style="520" customWidth="1"/>
    <col min="4366" max="4366" width="19.109375" style="520" customWidth="1"/>
    <col min="4367" max="4367" width="19.33203125" style="520" customWidth="1"/>
    <col min="4368" max="4368" width="17.88671875" style="520" customWidth="1"/>
    <col min="4369" max="4607" width="10.33203125" style="520" customWidth="1"/>
    <col min="4608" max="4608" width="4" style="520" bestFit="1" customWidth="1"/>
    <col min="4609" max="4609" width="46.33203125" style="520"/>
    <col min="4610" max="4610" width="4" style="520" bestFit="1" customWidth="1"/>
    <col min="4611" max="4611" width="46.33203125" style="520" customWidth="1"/>
    <col min="4612" max="4612" width="29.88671875" style="520" customWidth="1"/>
    <col min="4613" max="4613" width="19.109375" style="520" customWidth="1"/>
    <col min="4614" max="4614" width="19.44140625" style="520" customWidth="1"/>
    <col min="4615" max="4615" width="13" style="520" customWidth="1"/>
    <col min="4616" max="4616" width="20.33203125" style="520" customWidth="1"/>
    <col min="4617" max="4617" width="18.88671875" style="520" customWidth="1"/>
    <col min="4618" max="4618" width="23" style="520" customWidth="1"/>
    <col min="4619" max="4619" width="18.88671875" style="520" customWidth="1"/>
    <col min="4620" max="4620" width="19.6640625" style="520" customWidth="1"/>
    <col min="4621" max="4621" width="19.33203125" style="520" customWidth="1"/>
    <col min="4622" max="4622" width="19.109375" style="520" customWidth="1"/>
    <col min="4623" max="4623" width="19.33203125" style="520" customWidth="1"/>
    <col min="4624" max="4624" width="17.88671875" style="520" customWidth="1"/>
    <col min="4625" max="4863" width="10.33203125" style="520" customWidth="1"/>
    <col min="4864" max="4864" width="4" style="520" bestFit="1" customWidth="1"/>
    <col min="4865" max="4865" width="46.33203125" style="520"/>
    <col min="4866" max="4866" width="4" style="520" bestFit="1" customWidth="1"/>
    <col min="4867" max="4867" width="46.33203125" style="520" customWidth="1"/>
    <col min="4868" max="4868" width="29.88671875" style="520" customWidth="1"/>
    <col min="4869" max="4869" width="19.109375" style="520" customWidth="1"/>
    <col min="4870" max="4870" width="19.44140625" style="520" customWidth="1"/>
    <col min="4871" max="4871" width="13" style="520" customWidth="1"/>
    <col min="4872" max="4872" width="20.33203125" style="520" customWidth="1"/>
    <col min="4873" max="4873" width="18.88671875" style="520" customWidth="1"/>
    <col min="4874" max="4874" width="23" style="520" customWidth="1"/>
    <col min="4875" max="4875" width="18.88671875" style="520" customWidth="1"/>
    <col min="4876" max="4876" width="19.6640625" style="520" customWidth="1"/>
    <col min="4877" max="4877" width="19.33203125" style="520" customWidth="1"/>
    <col min="4878" max="4878" width="19.109375" style="520" customWidth="1"/>
    <col min="4879" max="4879" width="19.33203125" style="520" customWidth="1"/>
    <col min="4880" max="4880" width="17.88671875" style="520" customWidth="1"/>
    <col min="4881" max="5119" width="10.33203125" style="520" customWidth="1"/>
    <col min="5120" max="5120" width="4" style="520" bestFit="1" customWidth="1"/>
    <col min="5121" max="5121" width="46.33203125" style="520"/>
    <col min="5122" max="5122" width="4" style="520" bestFit="1" customWidth="1"/>
    <col min="5123" max="5123" width="46.33203125" style="520" customWidth="1"/>
    <col min="5124" max="5124" width="29.88671875" style="520" customWidth="1"/>
    <col min="5125" max="5125" width="19.109375" style="520" customWidth="1"/>
    <col min="5126" max="5126" width="19.44140625" style="520" customWidth="1"/>
    <col min="5127" max="5127" width="13" style="520" customWidth="1"/>
    <col min="5128" max="5128" width="20.33203125" style="520" customWidth="1"/>
    <col min="5129" max="5129" width="18.88671875" style="520" customWidth="1"/>
    <col min="5130" max="5130" width="23" style="520" customWidth="1"/>
    <col min="5131" max="5131" width="18.88671875" style="520" customWidth="1"/>
    <col min="5132" max="5132" width="19.6640625" style="520" customWidth="1"/>
    <col min="5133" max="5133" width="19.33203125" style="520" customWidth="1"/>
    <col min="5134" max="5134" width="19.109375" style="520" customWidth="1"/>
    <col min="5135" max="5135" width="19.33203125" style="520" customWidth="1"/>
    <col min="5136" max="5136" width="17.88671875" style="520" customWidth="1"/>
    <col min="5137" max="5375" width="10.33203125" style="520" customWidth="1"/>
    <col min="5376" max="5376" width="4" style="520" bestFit="1" customWidth="1"/>
    <col min="5377" max="5377" width="46.33203125" style="520"/>
    <col min="5378" max="5378" width="4" style="520" bestFit="1" customWidth="1"/>
    <col min="5379" max="5379" width="46.33203125" style="520" customWidth="1"/>
    <col min="5380" max="5380" width="29.88671875" style="520" customWidth="1"/>
    <col min="5381" max="5381" width="19.109375" style="520" customWidth="1"/>
    <col min="5382" max="5382" width="19.44140625" style="520" customWidth="1"/>
    <col min="5383" max="5383" width="13" style="520" customWidth="1"/>
    <col min="5384" max="5384" width="20.33203125" style="520" customWidth="1"/>
    <col min="5385" max="5385" width="18.88671875" style="520" customWidth="1"/>
    <col min="5386" max="5386" width="23" style="520" customWidth="1"/>
    <col min="5387" max="5387" width="18.88671875" style="520" customWidth="1"/>
    <col min="5388" max="5388" width="19.6640625" style="520" customWidth="1"/>
    <col min="5389" max="5389" width="19.33203125" style="520" customWidth="1"/>
    <col min="5390" max="5390" width="19.109375" style="520" customWidth="1"/>
    <col min="5391" max="5391" width="19.33203125" style="520" customWidth="1"/>
    <col min="5392" max="5392" width="17.88671875" style="520" customWidth="1"/>
    <col min="5393" max="5631" width="10.33203125" style="520" customWidth="1"/>
    <col min="5632" max="5632" width="4" style="520" bestFit="1" customWidth="1"/>
    <col min="5633" max="5633" width="46.33203125" style="520"/>
    <col min="5634" max="5634" width="4" style="520" bestFit="1" customWidth="1"/>
    <col min="5635" max="5635" width="46.33203125" style="520" customWidth="1"/>
    <col min="5636" max="5636" width="29.88671875" style="520" customWidth="1"/>
    <col min="5637" max="5637" width="19.109375" style="520" customWidth="1"/>
    <col min="5638" max="5638" width="19.44140625" style="520" customWidth="1"/>
    <col min="5639" max="5639" width="13" style="520" customWidth="1"/>
    <col min="5640" max="5640" width="20.33203125" style="520" customWidth="1"/>
    <col min="5641" max="5641" width="18.88671875" style="520" customWidth="1"/>
    <col min="5642" max="5642" width="23" style="520" customWidth="1"/>
    <col min="5643" max="5643" width="18.88671875" style="520" customWidth="1"/>
    <col min="5644" max="5644" width="19.6640625" style="520" customWidth="1"/>
    <col min="5645" max="5645" width="19.33203125" style="520" customWidth="1"/>
    <col min="5646" max="5646" width="19.109375" style="520" customWidth="1"/>
    <col min="5647" max="5647" width="19.33203125" style="520" customWidth="1"/>
    <col min="5648" max="5648" width="17.88671875" style="520" customWidth="1"/>
    <col min="5649" max="5887" width="10.33203125" style="520" customWidth="1"/>
    <col min="5888" max="5888" width="4" style="520" bestFit="1" customWidth="1"/>
    <col min="5889" max="5889" width="46.33203125" style="520"/>
    <col min="5890" max="5890" width="4" style="520" bestFit="1" customWidth="1"/>
    <col min="5891" max="5891" width="46.33203125" style="520" customWidth="1"/>
    <col min="5892" max="5892" width="29.88671875" style="520" customWidth="1"/>
    <col min="5893" max="5893" width="19.109375" style="520" customWidth="1"/>
    <col min="5894" max="5894" width="19.44140625" style="520" customWidth="1"/>
    <col min="5895" max="5895" width="13" style="520" customWidth="1"/>
    <col min="5896" max="5896" width="20.33203125" style="520" customWidth="1"/>
    <col min="5897" max="5897" width="18.88671875" style="520" customWidth="1"/>
    <col min="5898" max="5898" width="23" style="520" customWidth="1"/>
    <col min="5899" max="5899" width="18.88671875" style="520" customWidth="1"/>
    <col min="5900" max="5900" width="19.6640625" style="520" customWidth="1"/>
    <col min="5901" max="5901" width="19.33203125" style="520" customWidth="1"/>
    <col min="5902" max="5902" width="19.109375" style="520" customWidth="1"/>
    <col min="5903" max="5903" width="19.33203125" style="520" customWidth="1"/>
    <col min="5904" max="5904" width="17.88671875" style="520" customWidth="1"/>
    <col min="5905" max="6143" width="10.33203125" style="520" customWidth="1"/>
    <col min="6144" max="6144" width="4" style="520" bestFit="1" customWidth="1"/>
    <col min="6145" max="6145" width="46.33203125" style="520"/>
    <col min="6146" max="6146" width="4" style="520" bestFit="1" customWidth="1"/>
    <col min="6147" max="6147" width="46.33203125" style="520" customWidth="1"/>
    <col min="6148" max="6148" width="29.88671875" style="520" customWidth="1"/>
    <col min="6149" max="6149" width="19.109375" style="520" customWidth="1"/>
    <col min="6150" max="6150" width="19.44140625" style="520" customWidth="1"/>
    <col min="6151" max="6151" width="13" style="520" customWidth="1"/>
    <col min="6152" max="6152" width="20.33203125" style="520" customWidth="1"/>
    <col min="6153" max="6153" width="18.88671875" style="520" customWidth="1"/>
    <col min="6154" max="6154" width="23" style="520" customWidth="1"/>
    <col min="6155" max="6155" width="18.88671875" style="520" customWidth="1"/>
    <col min="6156" max="6156" width="19.6640625" style="520" customWidth="1"/>
    <col min="6157" max="6157" width="19.33203125" style="520" customWidth="1"/>
    <col min="6158" max="6158" width="19.109375" style="520" customWidth="1"/>
    <col min="6159" max="6159" width="19.33203125" style="520" customWidth="1"/>
    <col min="6160" max="6160" width="17.88671875" style="520" customWidth="1"/>
    <col min="6161" max="6399" width="10.33203125" style="520" customWidth="1"/>
    <col min="6400" max="6400" width="4" style="520" bestFit="1" customWidth="1"/>
    <col min="6401" max="6401" width="46.33203125" style="520"/>
    <col min="6402" max="6402" width="4" style="520" bestFit="1" customWidth="1"/>
    <col min="6403" max="6403" width="46.33203125" style="520" customWidth="1"/>
    <col min="6404" max="6404" width="29.88671875" style="520" customWidth="1"/>
    <col min="6405" max="6405" width="19.109375" style="520" customWidth="1"/>
    <col min="6406" max="6406" width="19.44140625" style="520" customWidth="1"/>
    <col min="6407" max="6407" width="13" style="520" customWidth="1"/>
    <col min="6408" max="6408" width="20.33203125" style="520" customWidth="1"/>
    <col min="6409" max="6409" width="18.88671875" style="520" customWidth="1"/>
    <col min="6410" max="6410" width="23" style="520" customWidth="1"/>
    <col min="6411" max="6411" width="18.88671875" style="520" customWidth="1"/>
    <col min="6412" max="6412" width="19.6640625" style="520" customWidth="1"/>
    <col min="6413" max="6413" width="19.33203125" style="520" customWidth="1"/>
    <col min="6414" max="6414" width="19.109375" style="520" customWidth="1"/>
    <col min="6415" max="6415" width="19.33203125" style="520" customWidth="1"/>
    <col min="6416" max="6416" width="17.88671875" style="520" customWidth="1"/>
    <col min="6417" max="6655" width="10.33203125" style="520" customWidth="1"/>
    <col min="6656" max="6656" width="4" style="520" bestFit="1" customWidth="1"/>
    <col min="6657" max="6657" width="46.33203125" style="520"/>
    <col min="6658" max="6658" width="4" style="520" bestFit="1" customWidth="1"/>
    <col min="6659" max="6659" width="46.33203125" style="520" customWidth="1"/>
    <col min="6660" max="6660" width="29.88671875" style="520" customWidth="1"/>
    <col min="6661" max="6661" width="19.109375" style="520" customWidth="1"/>
    <col min="6662" max="6662" width="19.44140625" style="520" customWidth="1"/>
    <col min="6663" max="6663" width="13" style="520" customWidth="1"/>
    <col min="6664" max="6664" width="20.33203125" style="520" customWidth="1"/>
    <col min="6665" max="6665" width="18.88671875" style="520" customWidth="1"/>
    <col min="6666" max="6666" width="23" style="520" customWidth="1"/>
    <col min="6667" max="6667" width="18.88671875" style="520" customWidth="1"/>
    <col min="6668" max="6668" width="19.6640625" style="520" customWidth="1"/>
    <col min="6669" max="6669" width="19.33203125" style="520" customWidth="1"/>
    <col min="6670" max="6670" width="19.109375" style="520" customWidth="1"/>
    <col min="6671" max="6671" width="19.33203125" style="520" customWidth="1"/>
    <col min="6672" max="6672" width="17.88671875" style="520" customWidth="1"/>
    <col min="6673" max="6911" width="10.33203125" style="520" customWidth="1"/>
    <col min="6912" max="6912" width="4" style="520" bestFit="1" customWidth="1"/>
    <col min="6913" max="6913" width="46.33203125" style="520"/>
    <col min="6914" max="6914" width="4" style="520" bestFit="1" customWidth="1"/>
    <col min="6915" max="6915" width="46.33203125" style="520" customWidth="1"/>
    <col min="6916" max="6916" width="29.88671875" style="520" customWidth="1"/>
    <col min="6917" max="6917" width="19.109375" style="520" customWidth="1"/>
    <col min="6918" max="6918" width="19.44140625" style="520" customWidth="1"/>
    <col min="6919" max="6919" width="13" style="520" customWidth="1"/>
    <col min="6920" max="6920" width="20.33203125" style="520" customWidth="1"/>
    <col min="6921" max="6921" width="18.88671875" style="520" customWidth="1"/>
    <col min="6922" max="6922" width="23" style="520" customWidth="1"/>
    <col min="6923" max="6923" width="18.88671875" style="520" customWidth="1"/>
    <col min="6924" max="6924" width="19.6640625" style="520" customWidth="1"/>
    <col min="6925" max="6925" width="19.33203125" style="520" customWidth="1"/>
    <col min="6926" max="6926" width="19.109375" style="520" customWidth="1"/>
    <col min="6927" max="6927" width="19.33203125" style="520" customWidth="1"/>
    <col min="6928" max="6928" width="17.88671875" style="520" customWidth="1"/>
    <col min="6929" max="7167" width="10.33203125" style="520" customWidth="1"/>
    <col min="7168" max="7168" width="4" style="520" bestFit="1" customWidth="1"/>
    <col min="7169" max="7169" width="46.33203125" style="520"/>
    <col min="7170" max="7170" width="4" style="520" bestFit="1" customWidth="1"/>
    <col min="7171" max="7171" width="46.33203125" style="520" customWidth="1"/>
    <col min="7172" max="7172" width="29.88671875" style="520" customWidth="1"/>
    <col min="7173" max="7173" width="19.109375" style="520" customWidth="1"/>
    <col min="7174" max="7174" width="19.44140625" style="520" customWidth="1"/>
    <col min="7175" max="7175" width="13" style="520" customWidth="1"/>
    <col min="7176" max="7176" width="20.33203125" style="520" customWidth="1"/>
    <col min="7177" max="7177" width="18.88671875" style="520" customWidth="1"/>
    <col min="7178" max="7178" width="23" style="520" customWidth="1"/>
    <col min="7179" max="7179" width="18.88671875" style="520" customWidth="1"/>
    <col min="7180" max="7180" width="19.6640625" style="520" customWidth="1"/>
    <col min="7181" max="7181" width="19.33203125" style="520" customWidth="1"/>
    <col min="7182" max="7182" width="19.109375" style="520" customWidth="1"/>
    <col min="7183" max="7183" width="19.33203125" style="520" customWidth="1"/>
    <col min="7184" max="7184" width="17.88671875" style="520" customWidth="1"/>
    <col min="7185" max="7423" width="10.33203125" style="520" customWidth="1"/>
    <col min="7424" max="7424" width="4" style="520" bestFit="1" customWidth="1"/>
    <col min="7425" max="7425" width="46.33203125" style="520"/>
    <col min="7426" max="7426" width="4" style="520" bestFit="1" customWidth="1"/>
    <col min="7427" max="7427" width="46.33203125" style="520" customWidth="1"/>
    <col min="7428" max="7428" width="29.88671875" style="520" customWidth="1"/>
    <col min="7429" max="7429" width="19.109375" style="520" customWidth="1"/>
    <col min="7430" max="7430" width="19.44140625" style="520" customWidth="1"/>
    <col min="7431" max="7431" width="13" style="520" customWidth="1"/>
    <col min="7432" max="7432" width="20.33203125" style="520" customWidth="1"/>
    <col min="7433" max="7433" width="18.88671875" style="520" customWidth="1"/>
    <col min="7434" max="7434" width="23" style="520" customWidth="1"/>
    <col min="7435" max="7435" width="18.88671875" style="520" customWidth="1"/>
    <col min="7436" max="7436" width="19.6640625" style="520" customWidth="1"/>
    <col min="7437" max="7437" width="19.33203125" style="520" customWidth="1"/>
    <col min="7438" max="7438" width="19.109375" style="520" customWidth="1"/>
    <col min="7439" max="7439" width="19.33203125" style="520" customWidth="1"/>
    <col min="7440" max="7440" width="17.88671875" style="520" customWidth="1"/>
    <col min="7441" max="7679" width="10.33203125" style="520" customWidth="1"/>
    <col min="7680" max="7680" width="4" style="520" bestFit="1" customWidth="1"/>
    <col min="7681" max="7681" width="46.33203125" style="520"/>
    <col min="7682" max="7682" width="4" style="520" bestFit="1" customWidth="1"/>
    <col min="7683" max="7683" width="46.33203125" style="520" customWidth="1"/>
    <col min="7684" max="7684" width="29.88671875" style="520" customWidth="1"/>
    <col min="7685" max="7685" width="19.109375" style="520" customWidth="1"/>
    <col min="7686" max="7686" width="19.44140625" style="520" customWidth="1"/>
    <col min="7687" max="7687" width="13" style="520" customWidth="1"/>
    <col min="7688" max="7688" width="20.33203125" style="520" customWidth="1"/>
    <col min="7689" max="7689" width="18.88671875" style="520" customWidth="1"/>
    <col min="7690" max="7690" width="23" style="520" customWidth="1"/>
    <col min="7691" max="7691" width="18.88671875" style="520" customWidth="1"/>
    <col min="7692" max="7692" width="19.6640625" style="520" customWidth="1"/>
    <col min="7693" max="7693" width="19.33203125" style="520" customWidth="1"/>
    <col min="7694" max="7694" width="19.109375" style="520" customWidth="1"/>
    <col min="7695" max="7695" width="19.33203125" style="520" customWidth="1"/>
    <col min="7696" max="7696" width="17.88671875" style="520" customWidth="1"/>
    <col min="7697" max="7935" width="10.33203125" style="520" customWidth="1"/>
    <col min="7936" max="7936" width="4" style="520" bestFit="1" customWidth="1"/>
    <col min="7937" max="7937" width="46.33203125" style="520"/>
    <col min="7938" max="7938" width="4" style="520" bestFit="1" customWidth="1"/>
    <col min="7939" max="7939" width="46.33203125" style="520" customWidth="1"/>
    <col min="7940" max="7940" width="29.88671875" style="520" customWidth="1"/>
    <col min="7941" max="7941" width="19.109375" style="520" customWidth="1"/>
    <col min="7942" max="7942" width="19.44140625" style="520" customWidth="1"/>
    <col min="7943" max="7943" width="13" style="520" customWidth="1"/>
    <col min="7944" max="7944" width="20.33203125" style="520" customWidth="1"/>
    <col min="7945" max="7945" width="18.88671875" style="520" customWidth="1"/>
    <col min="7946" max="7946" width="23" style="520" customWidth="1"/>
    <col min="7947" max="7947" width="18.88671875" style="520" customWidth="1"/>
    <col min="7948" max="7948" width="19.6640625" style="520" customWidth="1"/>
    <col min="7949" max="7949" width="19.33203125" style="520" customWidth="1"/>
    <col min="7950" max="7950" width="19.109375" style="520" customWidth="1"/>
    <col min="7951" max="7951" width="19.33203125" style="520" customWidth="1"/>
    <col min="7952" max="7952" width="17.88671875" style="520" customWidth="1"/>
    <col min="7953" max="8191" width="10.33203125" style="520" customWidth="1"/>
    <col min="8192" max="8192" width="4" style="520" bestFit="1" customWidth="1"/>
    <col min="8193" max="8193" width="46.33203125" style="520"/>
    <col min="8194" max="8194" width="4" style="520" bestFit="1" customWidth="1"/>
    <col min="8195" max="8195" width="46.33203125" style="520" customWidth="1"/>
    <col min="8196" max="8196" width="29.88671875" style="520" customWidth="1"/>
    <col min="8197" max="8197" width="19.109375" style="520" customWidth="1"/>
    <col min="8198" max="8198" width="19.44140625" style="520" customWidth="1"/>
    <col min="8199" max="8199" width="13" style="520" customWidth="1"/>
    <col min="8200" max="8200" width="20.33203125" style="520" customWidth="1"/>
    <col min="8201" max="8201" width="18.88671875" style="520" customWidth="1"/>
    <col min="8202" max="8202" width="23" style="520" customWidth="1"/>
    <col min="8203" max="8203" width="18.88671875" style="520" customWidth="1"/>
    <col min="8204" max="8204" width="19.6640625" style="520" customWidth="1"/>
    <col min="8205" max="8205" width="19.33203125" style="520" customWidth="1"/>
    <col min="8206" max="8206" width="19.109375" style="520" customWidth="1"/>
    <col min="8207" max="8207" width="19.33203125" style="520" customWidth="1"/>
    <col min="8208" max="8208" width="17.88671875" style="520" customWidth="1"/>
    <col min="8209" max="8447" width="10.33203125" style="520" customWidth="1"/>
    <col min="8448" max="8448" width="4" style="520" bestFit="1" customWidth="1"/>
    <col min="8449" max="8449" width="46.33203125" style="520"/>
    <col min="8450" max="8450" width="4" style="520" bestFit="1" customWidth="1"/>
    <col min="8451" max="8451" width="46.33203125" style="520" customWidth="1"/>
    <col min="8452" max="8452" width="29.88671875" style="520" customWidth="1"/>
    <col min="8453" max="8453" width="19.109375" style="520" customWidth="1"/>
    <col min="8454" max="8454" width="19.44140625" style="520" customWidth="1"/>
    <col min="8455" max="8455" width="13" style="520" customWidth="1"/>
    <col min="8456" max="8456" width="20.33203125" style="520" customWidth="1"/>
    <col min="8457" max="8457" width="18.88671875" style="520" customWidth="1"/>
    <col min="8458" max="8458" width="23" style="520" customWidth="1"/>
    <col min="8459" max="8459" width="18.88671875" style="520" customWidth="1"/>
    <col min="8460" max="8460" width="19.6640625" style="520" customWidth="1"/>
    <col min="8461" max="8461" width="19.33203125" style="520" customWidth="1"/>
    <col min="8462" max="8462" width="19.109375" style="520" customWidth="1"/>
    <col min="8463" max="8463" width="19.33203125" style="520" customWidth="1"/>
    <col min="8464" max="8464" width="17.88671875" style="520" customWidth="1"/>
    <col min="8465" max="8703" width="10.33203125" style="520" customWidth="1"/>
    <col min="8704" max="8704" width="4" style="520" bestFit="1" customWidth="1"/>
    <col min="8705" max="8705" width="46.33203125" style="520"/>
    <col min="8706" max="8706" width="4" style="520" bestFit="1" customWidth="1"/>
    <col min="8707" max="8707" width="46.33203125" style="520" customWidth="1"/>
    <col min="8708" max="8708" width="29.88671875" style="520" customWidth="1"/>
    <col min="8709" max="8709" width="19.109375" style="520" customWidth="1"/>
    <col min="8710" max="8710" width="19.44140625" style="520" customWidth="1"/>
    <col min="8711" max="8711" width="13" style="520" customWidth="1"/>
    <col min="8712" max="8712" width="20.33203125" style="520" customWidth="1"/>
    <col min="8713" max="8713" width="18.88671875" style="520" customWidth="1"/>
    <col min="8714" max="8714" width="23" style="520" customWidth="1"/>
    <col min="8715" max="8715" width="18.88671875" style="520" customWidth="1"/>
    <col min="8716" max="8716" width="19.6640625" style="520" customWidth="1"/>
    <col min="8717" max="8717" width="19.33203125" style="520" customWidth="1"/>
    <col min="8718" max="8718" width="19.109375" style="520" customWidth="1"/>
    <col min="8719" max="8719" width="19.33203125" style="520" customWidth="1"/>
    <col min="8720" max="8720" width="17.88671875" style="520" customWidth="1"/>
    <col min="8721" max="8959" width="10.33203125" style="520" customWidth="1"/>
    <col min="8960" max="8960" width="4" style="520" bestFit="1" customWidth="1"/>
    <col min="8961" max="8961" width="46.33203125" style="520"/>
    <col min="8962" max="8962" width="4" style="520" bestFit="1" customWidth="1"/>
    <col min="8963" max="8963" width="46.33203125" style="520" customWidth="1"/>
    <col min="8964" max="8964" width="29.88671875" style="520" customWidth="1"/>
    <col min="8965" max="8965" width="19.109375" style="520" customWidth="1"/>
    <col min="8966" max="8966" width="19.44140625" style="520" customWidth="1"/>
    <col min="8967" max="8967" width="13" style="520" customWidth="1"/>
    <col min="8968" max="8968" width="20.33203125" style="520" customWidth="1"/>
    <col min="8969" max="8969" width="18.88671875" style="520" customWidth="1"/>
    <col min="8970" max="8970" width="23" style="520" customWidth="1"/>
    <col min="8971" max="8971" width="18.88671875" style="520" customWidth="1"/>
    <col min="8972" max="8972" width="19.6640625" style="520" customWidth="1"/>
    <col min="8973" max="8973" width="19.33203125" style="520" customWidth="1"/>
    <col min="8974" max="8974" width="19.109375" style="520" customWidth="1"/>
    <col min="8975" max="8975" width="19.33203125" style="520" customWidth="1"/>
    <col min="8976" max="8976" width="17.88671875" style="520" customWidth="1"/>
    <col min="8977" max="9215" width="10.33203125" style="520" customWidth="1"/>
    <col min="9216" max="9216" width="4" style="520" bestFit="1" customWidth="1"/>
    <col min="9217" max="9217" width="46.33203125" style="520"/>
    <col min="9218" max="9218" width="4" style="520" bestFit="1" customWidth="1"/>
    <col min="9219" max="9219" width="46.33203125" style="520" customWidth="1"/>
    <col min="9220" max="9220" width="29.88671875" style="520" customWidth="1"/>
    <col min="9221" max="9221" width="19.109375" style="520" customWidth="1"/>
    <col min="9222" max="9222" width="19.44140625" style="520" customWidth="1"/>
    <col min="9223" max="9223" width="13" style="520" customWidth="1"/>
    <col min="9224" max="9224" width="20.33203125" style="520" customWidth="1"/>
    <col min="9225" max="9225" width="18.88671875" style="520" customWidth="1"/>
    <col min="9226" max="9226" width="23" style="520" customWidth="1"/>
    <col min="9227" max="9227" width="18.88671875" style="520" customWidth="1"/>
    <col min="9228" max="9228" width="19.6640625" style="520" customWidth="1"/>
    <col min="9229" max="9229" width="19.33203125" style="520" customWidth="1"/>
    <col min="9230" max="9230" width="19.109375" style="520" customWidth="1"/>
    <col min="9231" max="9231" width="19.33203125" style="520" customWidth="1"/>
    <col min="9232" max="9232" width="17.88671875" style="520" customWidth="1"/>
    <col min="9233" max="9471" width="10.33203125" style="520" customWidth="1"/>
    <col min="9472" max="9472" width="4" style="520" bestFit="1" customWidth="1"/>
    <col min="9473" max="9473" width="46.33203125" style="520"/>
    <col min="9474" max="9474" width="4" style="520" bestFit="1" customWidth="1"/>
    <col min="9475" max="9475" width="46.33203125" style="520" customWidth="1"/>
    <col min="9476" max="9476" width="29.88671875" style="520" customWidth="1"/>
    <col min="9477" max="9477" width="19.109375" style="520" customWidth="1"/>
    <col min="9478" max="9478" width="19.44140625" style="520" customWidth="1"/>
    <col min="9479" max="9479" width="13" style="520" customWidth="1"/>
    <col min="9480" max="9480" width="20.33203125" style="520" customWidth="1"/>
    <col min="9481" max="9481" width="18.88671875" style="520" customWidth="1"/>
    <col min="9482" max="9482" width="23" style="520" customWidth="1"/>
    <col min="9483" max="9483" width="18.88671875" style="520" customWidth="1"/>
    <col min="9484" max="9484" width="19.6640625" style="520" customWidth="1"/>
    <col min="9485" max="9485" width="19.33203125" style="520" customWidth="1"/>
    <col min="9486" max="9486" width="19.109375" style="520" customWidth="1"/>
    <col min="9487" max="9487" width="19.33203125" style="520" customWidth="1"/>
    <col min="9488" max="9488" width="17.88671875" style="520" customWidth="1"/>
    <col min="9489" max="9727" width="10.33203125" style="520" customWidth="1"/>
    <col min="9728" max="9728" width="4" style="520" bestFit="1" customWidth="1"/>
    <col min="9729" max="9729" width="46.33203125" style="520"/>
    <col min="9730" max="9730" width="4" style="520" bestFit="1" customWidth="1"/>
    <col min="9731" max="9731" width="46.33203125" style="520" customWidth="1"/>
    <col min="9732" max="9732" width="29.88671875" style="520" customWidth="1"/>
    <col min="9733" max="9733" width="19.109375" style="520" customWidth="1"/>
    <col min="9734" max="9734" width="19.44140625" style="520" customWidth="1"/>
    <col min="9735" max="9735" width="13" style="520" customWidth="1"/>
    <col min="9736" max="9736" width="20.33203125" style="520" customWidth="1"/>
    <col min="9737" max="9737" width="18.88671875" style="520" customWidth="1"/>
    <col min="9738" max="9738" width="23" style="520" customWidth="1"/>
    <col min="9739" max="9739" width="18.88671875" style="520" customWidth="1"/>
    <col min="9740" max="9740" width="19.6640625" style="520" customWidth="1"/>
    <col min="9741" max="9741" width="19.33203125" style="520" customWidth="1"/>
    <col min="9742" max="9742" width="19.109375" style="520" customWidth="1"/>
    <col min="9743" max="9743" width="19.33203125" style="520" customWidth="1"/>
    <col min="9744" max="9744" width="17.88671875" style="520" customWidth="1"/>
    <col min="9745" max="9983" width="10.33203125" style="520" customWidth="1"/>
    <col min="9984" max="9984" width="4" style="520" bestFit="1" customWidth="1"/>
    <col min="9985" max="9985" width="46.33203125" style="520"/>
    <col min="9986" max="9986" width="4" style="520" bestFit="1" customWidth="1"/>
    <col min="9987" max="9987" width="46.33203125" style="520" customWidth="1"/>
    <col min="9988" max="9988" width="29.88671875" style="520" customWidth="1"/>
    <col min="9989" max="9989" width="19.109375" style="520" customWidth="1"/>
    <col min="9990" max="9990" width="19.44140625" style="520" customWidth="1"/>
    <col min="9991" max="9991" width="13" style="520" customWidth="1"/>
    <col min="9992" max="9992" width="20.33203125" style="520" customWidth="1"/>
    <col min="9993" max="9993" width="18.88671875" style="520" customWidth="1"/>
    <col min="9994" max="9994" width="23" style="520" customWidth="1"/>
    <col min="9995" max="9995" width="18.88671875" style="520" customWidth="1"/>
    <col min="9996" max="9996" width="19.6640625" style="520" customWidth="1"/>
    <col min="9997" max="9997" width="19.33203125" style="520" customWidth="1"/>
    <col min="9998" max="9998" width="19.109375" style="520" customWidth="1"/>
    <col min="9999" max="9999" width="19.33203125" style="520" customWidth="1"/>
    <col min="10000" max="10000" width="17.88671875" style="520" customWidth="1"/>
    <col min="10001" max="10239" width="10.33203125" style="520" customWidth="1"/>
    <col min="10240" max="10240" width="4" style="520" bestFit="1" customWidth="1"/>
    <col min="10241" max="10241" width="46.33203125" style="520"/>
    <col min="10242" max="10242" width="4" style="520" bestFit="1" customWidth="1"/>
    <col min="10243" max="10243" width="46.33203125" style="520" customWidth="1"/>
    <col min="10244" max="10244" width="29.88671875" style="520" customWidth="1"/>
    <col min="10245" max="10245" width="19.109375" style="520" customWidth="1"/>
    <col min="10246" max="10246" width="19.44140625" style="520" customWidth="1"/>
    <col min="10247" max="10247" width="13" style="520" customWidth="1"/>
    <col min="10248" max="10248" width="20.33203125" style="520" customWidth="1"/>
    <col min="10249" max="10249" width="18.88671875" style="520" customWidth="1"/>
    <col min="10250" max="10250" width="23" style="520" customWidth="1"/>
    <col min="10251" max="10251" width="18.88671875" style="520" customWidth="1"/>
    <col min="10252" max="10252" width="19.6640625" style="520" customWidth="1"/>
    <col min="10253" max="10253" width="19.33203125" style="520" customWidth="1"/>
    <col min="10254" max="10254" width="19.109375" style="520" customWidth="1"/>
    <col min="10255" max="10255" width="19.33203125" style="520" customWidth="1"/>
    <col min="10256" max="10256" width="17.88671875" style="520" customWidth="1"/>
    <col min="10257" max="10495" width="10.33203125" style="520" customWidth="1"/>
    <col min="10496" max="10496" width="4" style="520" bestFit="1" customWidth="1"/>
    <col min="10497" max="10497" width="46.33203125" style="520"/>
    <col min="10498" max="10498" width="4" style="520" bestFit="1" customWidth="1"/>
    <col min="10499" max="10499" width="46.33203125" style="520" customWidth="1"/>
    <col min="10500" max="10500" width="29.88671875" style="520" customWidth="1"/>
    <col min="10501" max="10501" width="19.109375" style="520" customWidth="1"/>
    <col min="10502" max="10502" width="19.44140625" style="520" customWidth="1"/>
    <col min="10503" max="10503" width="13" style="520" customWidth="1"/>
    <col min="10504" max="10504" width="20.33203125" style="520" customWidth="1"/>
    <col min="10505" max="10505" width="18.88671875" style="520" customWidth="1"/>
    <col min="10506" max="10506" width="23" style="520" customWidth="1"/>
    <col min="10507" max="10507" width="18.88671875" style="520" customWidth="1"/>
    <col min="10508" max="10508" width="19.6640625" style="520" customWidth="1"/>
    <col min="10509" max="10509" width="19.33203125" style="520" customWidth="1"/>
    <col min="10510" max="10510" width="19.109375" style="520" customWidth="1"/>
    <col min="10511" max="10511" width="19.33203125" style="520" customWidth="1"/>
    <col min="10512" max="10512" width="17.88671875" style="520" customWidth="1"/>
    <col min="10513" max="10751" width="10.33203125" style="520" customWidth="1"/>
    <col min="10752" max="10752" width="4" style="520" bestFit="1" customWidth="1"/>
    <col min="10753" max="10753" width="46.33203125" style="520"/>
    <col min="10754" max="10754" width="4" style="520" bestFit="1" customWidth="1"/>
    <col min="10755" max="10755" width="46.33203125" style="520" customWidth="1"/>
    <col min="10756" max="10756" width="29.88671875" style="520" customWidth="1"/>
    <col min="10757" max="10757" width="19.109375" style="520" customWidth="1"/>
    <col min="10758" max="10758" width="19.44140625" style="520" customWidth="1"/>
    <col min="10759" max="10759" width="13" style="520" customWidth="1"/>
    <col min="10760" max="10760" width="20.33203125" style="520" customWidth="1"/>
    <col min="10761" max="10761" width="18.88671875" style="520" customWidth="1"/>
    <col min="10762" max="10762" width="23" style="520" customWidth="1"/>
    <col min="10763" max="10763" width="18.88671875" style="520" customWidth="1"/>
    <col min="10764" max="10764" width="19.6640625" style="520" customWidth="1"/>
    <col min="10765" max="10765" width="19.33203125" style="520" customWidth="1"/>
    <col min="10766" max="10766" width="19.109375" style="520" customWidth="1"/>
    <col min="10767" max="10767" width="19.33203125" style="520" customWidth="1"/>
    <col min="10768" max="10768" width="17.88671875" style="520" customWidth="1"/>
    <col min="10769" max="11007" width="10.33203125" style="520" customWidth="1"/>
    <col min="11008" max="11008" width="4" style="520" bestFit="1" customWidth="1"/>
    <col min="11009" max="11009" width="46.33203125" style="520"/>
    <col min="11010" max="11010" width="4" style="520" bestFit="1" customWidth="1"/>
    <col min="11011" max="11011" width="46.33203125" style="520" customWidth="1"/>
    <col min="11012" max="11012" width="29.88671875" style="520" customWidth="1"/>
    <col min="11013" max="11013" width="19.109375" style="520" customWidth="1"/>
    <col min="11014" max="11014" width="19.44140625" style="520" customWidth="1"/>
    <col min="11015" max="11015" width="13" style="520" customWidth="1"/>
    <col min="11016" max="11016" width="20.33203125" style="520" customWidth="1"/>
    <col min="11017" max="11017" width="18.88671875" style="520" customWidth="1"/>
    <col min="11018" max="11018" width="23" style="520" customWidth="1"/>
    <col min="11019" max="11019" width="18.88671875" style="520" customWidth="1"/>
    <col min="11020" max="11020" width="19.6640625" style="520" customWidth="1"/>
    <col min="11021" max="11021" width="19.33203125" style="520" customWidth="1"/>
    <col min="11022" max="11022" width="19.109375" style="520" customWidth="1"/>
    <col min="11023" max="11023" width="19.33203125" style="520" customWidth="1"/>
    <col min="11024" max="11024" width="17.88671875" style="520" customWidth="1"/>
    <col min="11025" max="11263" width="10.33203125" style="520" customWidth="1"/>
    <col min="11264" max="11264" width="4" style="520" bestFit="1" customWidth="1"/>
    <col min="11265" max="11265" width="46.33203125" style="520"/>
    <col min="11266" max="11266" width="4" style="520" bestFit="1" customWidth="1"/>
    <col min="11267" max="11267" width="46.33203125" style="520" customWidth="1"/>
    <col min="11268" max="11268" width="29.88671875" style="520" customWidth="1"/>
    <col min="11269" max="11269" width="19.109375" style="520" customWidth="1"/>
    <col min="11270" max="11270" width="19.44140625" style="520" customWidth="1"/>
    <col min="11271" max="11271" width="13" style="520" customWidth="1"/>
    <col min="11272" max="11272" width="20.33203125" style="520" customWidth="1"/>
    <col min="11273" max="11273" width="18.88671875" style="520" customWidth="1"/>
    <col min="11274" max="11274" width="23" style="520" customWidth="1"/>
    <col min="11275" max="11275" width="18.88671875" style="520" customWidth="1"/>
    <col min="11276" max="11276" width="19.6640625" style="520" customWidth="1"/>
    <col min="11277" max="11277" width="19.33203125" style="520" customWidth="1"/>
    <col min="11278" max="11278" width="19.109375" style="520" customWidth="1"/>
    <col min="11279" max="11279" width="19.33203125" style="520" customWidth="1"/>
    <col min="11280" max="11280" width="17.88671875" style="520" customWidth="1"/>
    <col min="11281" max="11519" width="10.33203125" style="520" customWidth="1"/>
    <col min="11520" max="11520" width="4" style="520" bestFit="1" customWidth="1"/>
    <col min="11521" max="11521" width="46.33203125" style="520"/>
    <col min="11522" max="11522" width="4" style="520" bestFit="1" customWidth="1"/>
    <col min="11523" max="11523" width="46.33203125" style="520" customWidth="1"/>
    <col min="11524" max="11524" width="29.88671875" style="520" customWidth="1"/>
    <col min="11525" max="11525" width="19.109375" style="520" customWidth="1"/>
    <col min="11526" max="11526" width="19.44140625" style="520" customWidth="1"/>
    <col min="11527" max="11527" width="13" style="520" customWidth="1"/>
    <col min="11528" max="11528" width="20.33203125" style="520" customWidth="1"/>
    <col min="11529" max="11529" width="18.88671875" style="520" customWidth="1"/>
    <col min="11530" max="11530" width="23" style="520" customWidth="1"/>
    <col min="11531" max="11531" width="18.88671875" style="520" customWidth="1"/>
    <col min="11532" max="11532" width="19.6640625" style="520" customWidth="1"/>
    <col min="11533" max="11533" width="19.33203125" style="520" customWidth="1"/>
    <col min="11534" max="11534" width="19.109375" style="520" customWidth="1"/>
    <col min="11535" max="11535" width="19.33203125" style="520" customWidth="1"/>
    <col min="11536" max="11536" width="17.88671875" style="520" customWidth="1"/>
    <col min="11537" max="11775" width="10.33203125" style="520" customWidth="1"/>
    <col min="11776" max="11776" width="4" style="520" bestFit="1" customWidth="1"/>
    <col min="11777" max="11777" width="46.33203125" style="520"/>
    <col min="11778" max="11778" width="4" style="520" bestFit="1" customWidth="1"/>
    <col min="11779" max="11779" width="46.33203125" style="520" customWidth="1"/>
    <col min="11780" max="11780" width="29.88671875" style="520" customWidth="1"/>
    <col min="11781" max="11781" width="19.109375" style="520" customWidth="1"/>
    <col min="11782" max="11782" width="19.44140625" style="520" customWidth="1"/>
    <col min="11783" max="11783" width="13" style="520" customWidth="1"/>
    <col min="11784" max="11784" width="20.33203125" style="520" customWidth="1"/>
    <col min="11785" max="11785" width="18.88671875" style="520" customWidth="1"/>
    <col min="11786" max="11786" width="23" style="520" customWidth="1"/>
    <col min="11787" max="11787" width="18.88671875" style="520" customWidth="1"/>
    <col min="11788" max="11788" width="19.6640625" style="520" customWidth="1"/>
    <col min="11789" max="11789" width="19.33203125" style="520" customWidth="1"/>
    <col min="11790" max="11790" width="19.109375" style="520" customWidth="1"/>
    <col min="11791" max="11791" width="19.33203125" style="520" customWidth="1"/>
    <col min="11792" max="11792" width="17.88671875" style="520" customWidth="1"/>
    <col min="11793" max="12031" width="10.33203125" style="520" customWidth="1"/>
    <col min="12032" max="12032" width="4" style="520" bestFit="1" customWidth="1"/>
    <col min="12033" max="12033" width="46.33203125" style="520"/>
    <col min="12034" max="12034" width="4" style="520" bestFit="1" customWidth="1"/>
    <col min="12035" max="12035" width="46.33203125" style="520" customWidth="1"/>
    <col min="12036" max="12036" width="29.88671875" style="520" customWidth="1"/>
    <col min="12037" max="12037" width="19.109375" style="520" customWidth="1"/>
    <col min="12038" max="12038" width="19.44140625" style="520" customWidth="1"/>
    <col min="12039" max="12039" width="13" style="520" customWidth="1"/>
    <col min="12040" max="12040" width="20.33203125" style="520" customWidth="1"/>
    <col min="12041" max="12041" width="18.88671875" style="520" customWidth="1"/>
    <col min="12042" max="12042" width="23" style="520" customWidth="1"/>
    <col min="12043" max="12043" width="18.88671875" style="520" customWidth="1"/>
    <col min="12044" max="12044" width="19.6640625" style="520" customWidth="1"/>
    <col min="12045" max="12045" width="19.33203125" style="520" customWidth="1"/>
    <col min="12046" max="12046" width="19.109375" style="520" customWidth="1"/>
    <col min="12047" max="12047" width="19.33203125" style="520" customWidth="1"/>
    <col min="12048" max="12048" width="17.88671875" style="520" customWidth="1"/>
    <col min="12049" max="12287" width="10.33203125" style="520" customWidth="1"/>
    <col min="12288" max="12288" width="4" style="520" bestFit="1" customWidth="1"/>
    <col min="12289" max="12289" width="46.33203125" style="520"/>
    <col min="12290" max="12290" width="4" style="520" bestFit="1" customWidth="1"/>
    <col min="12291" max="12291" width="46.33203125" style="520" customWidth="1"/>
    <col min="12292" max="12292" width="29.88671875" style="520" customWidth="1"/>
    <col min="12293" max="12293" width="19.109375" style="520" customWidth="1"/>
    <col min="12294" max="12294" width="19.44140625" style="520" customWidth="1"/>
    <col min="12295" max="12295" width="13" style="520" customWidth="1"/>
    <col min="12296" max="12296" width="20.33203125" style="520" customWidth="1"/>
    <col min="12297" max="12297" width="18.88671875" style="520" customWidth="1"/>
    <col min="12298" max="12298" width="23" style="520" customWidth="1"/>
    <col min="12299" max="12299" width="18.88671875" style="520" customWidth="1"/>
    <col min="12300" max="12300" width="19.6640625" style="520" customWidth="1"/>
    <col min="12301" max="12301" width="19.33203125" style="520" customWidth="1"/>
    <col min="12302" max="12302" width="19.109375" style="520" customWidth="1"/>
    <col min="12303" max="12303" width="19.33203125" style="520" customWidth="1"/>
    <col min="12304" max="12304" width="17.88671875" style="520" customWidth="1"/>
    <col min="12305" max="12543" width="10.33203125" style="520" customWidth="1"/>
    <col min="12544" max="12544" width="4" style="520" bestFit="1" customWidth="1"/>
    <col min="12545" max="12545" width="46.33203125" style="520"/>
    <col min="12546" max="12546" width="4" style="520" bestFit="1" customWidth="1"/>
    <col min="12547" max="12547" width="46.33203125" style="520" customWidth="1"/>
    <col min="12548" max="12548" width="29.88671875" style="520" customWidth="1"/>
    <col min="12549" max="12549" width="19.109375" style="520" customWidth="1"/>
    <col min="12550" max="12550" width="19.44140625" style="520" customWidth="1"/>
    <col min="12551" max="12551" width="13" style="520" customWidth="1"/>
    <col min="12552" max="12552" width="20.33203125" style="520" customWidth="1"/>
    <col min="12553" max="12553" width="18.88671875" style="520" customWidth="1"/>
    <col min="12554" max="12554" width="23" style="520" customWidth="1"/>
    <col min="12555" max="12555" width="18.88671875" style="520" customWidth="1"/>
    <col min="12556" max="12556" width="19.6640625" style="520" customWidth="1"/>
    <col min="12557" max="12557" width="19.33203125" style="520" customWidth="1"/>
    <col min="12558" max="12558" width="19.109375" style="520" customWidth="1"/>
    <col min="12559" max="12559" width="19.33203125" style="520" customWidth="1"/>
    <col min="12560" max="12560" width="17.88671875" style="520" customWidth="1"/>
    <col min="12561" max="12799" width="10.33203125" style="520" customWidth="1"/>
    <col min="12800" max="12800" width="4" style="520" bestFit="1" customWidth="1"/>
    <col min="12801" max="12801" width="46.33203125" style="520"/>
    <col min="12802" max="12802" width="4" style="520" bestFit="1" customWidth="1"/>
    <col min="12803" max="12803" width="46.33203125" style="520" customWidth="1"/>
    <col min="12804" max="12804" width="29.88671875" style="520" customWidth="1"/>
    <col min="12805" max="12805" width="19.109375" style="520" customWidth="1"/>
    <col min="12806" max="12806" width="19.44140625" style="520" customWidth="1"/>
    <col min="12807" max="12807" width="13" style="520" customWidth="1"/>
    <col min="12808" max="12808" width="20.33203125" style="520" customWidth="1"/>
    <col min="12809" max="12809" width="18.88671875" style="520" customWidth="1"/>
    <col min="12810" max="12810" width="23" style="520" customWidth="1"/>
    <col min="12811" max="12811" width="18.88671875" style="520" customWidth="1"/>
    <col min="12812" max="12812" width="19.6640625" style="520" customWidth="1"/>
    <col min="12813" max="12813" width="19.33203125" style="520" customWidth="1"/>
    <col min="12814" max="12814" width="19.109375" style="520" customWidth="1"/>
    <col min="12815" max="12815" width="19.33203125" style="520" customWidth="1"/>
    <col min="12816" max="12816" width="17.88671875" style="520" customWidth="1"/>
    <col min="12817" max="13055" width="10.33203125" style="520" customWidth="1"/>
    <col min="13056" max="13056" width="4" style="520" bestFit="1" customWidth="1"/>
    <col min="13057" max="13057" width="46.33203125" style="520"/>
    <col min="13058" max="13058" width="4" style="520" bestFit="1" customWidth="1"/>
    <col min="13059" max="13059" width="46.33203125" style="520" customWidth="1"/>
    <col min="13060" max="13060" width="29.88671875" style="520" customWidth="1"/>
    <col min="13061" max="13061" width="19.109375" style="520" customWidth="1"/>
    <col min="13062" max="13062" width="19.44140625" style="520" customWidth="1"/>
    <col min="13063" max="13063" width="13" style="520" customWidth="1"/>
    <col min="13064" max="13064" width="20.33203125" style="520" customWidth="1"/>
    <col min="13065" max="13065" width="18.88671875" style="520" customWidth="1"/>
    <col min="13066" max="13066" width="23" style="520" customWidth="1"/>
    <col min="13067" max="13067" width="18.88671875" style="520" customWidth="1"/>
    <col min="13068" max="13068" width="19.6640625" style="520" customWidth="1"/>
    <col min="13069" max="13069" width="19.33203125" style="520" customWidth="1"/>
    <col min="13070" max="13070" width="19.109375" style="520" customWidth="1"/>
    <col min="13071" max="13071" width="19.33203125" style="520" customWidth="1"/>
    <col min="13072" max="13072" width="17.88671875" style="520" customWidth="1"/>
    <col min="13073" max="13311" width="10.33203125" style="520" customWidth="1"/>
    <col min="13312" max="13312" width="4" style="520" bestFit="1" customWidth="1"/>
    <col min="13313" max="13313" width="46.33203125" style="520"/>
    <col min="13314" max="13314" width="4" style="520" bestFit="1" customWidth="1"/>
    <col min="13315" max="13315" width="46.33203125" style="520" customWidth="1"/>
    <col min="13316" max="13316" width="29.88671875" style="520" customWidth="1"/>
    <col min="13317" max="13317" width="19.109375" style="520" customWidth="1"/>
    <col min="13318" max="13318" width="19.44140625" style="520" customWidth="1"/>
    <col min="13319" max="13319" width="13" style="520" customWidth="1"/>
    <col min="13320" max="13320" width="20.33203125" style="520" customWidth="1"/>
    <col min="13321" max="13321" width="18.88671875" style="520" customWidth="1"/>
    <col min="13322" max="13322" width="23" style="520" customWidth="1"/>
    <col min="13323" max="13323" width="18.88671875" style="520" customWidth="1"/>
    <col min="13324" max="13324" width="19.6640625" style="520" customWidth="1"/>
    <col min="13325" max="13325" width="19.33203125" style="520" customWidth="1"/>
    <col min="13326" max="13326" width="19.109375" style="520" customWidth="1"/>
    <col min="13327" max="13327" width="19.33203125" style="520" customWidth="1"/>
    <col min="13328" max="13328" width="17.88671875" style="520" customWidth="1"/>
    <col min="13329" max="13567" width="10.33203125" style="520" customWidth="1"/>
    <col min="13568" max="13568" width="4" style="520" bestFit="1" customWidth="1"/>
    <col min="13569" max="13569" width="46.33203125" style="520"/>
    <col min="13570" max="13570" width="4" style="520" bestFit="1" customWidth="1"/>
    <col min="13571" max="13571" width="46.33203125" style="520" customWidth="1"/>
    <col min="13572" max="13572" width="29.88671875" style="520" customWidth="1"/>
    <col min="13573" max="13573" width="19.109375" style="520" customWidth="1"/>
    <col min="13574" max="13574" width="19.44140625" style="520" customWidth="1"/>
    <col min="13575" max="13575" width="13" style="520" customWidth="1"/>
    <col min="13576" max="13576" width="20.33203125" style="520" customWidth="1"/>
    <col min="13577" max="13577" width="18.88671875" style="520" customWidth="1"/>
    <col min="13578" max="13578" width="23" style="520" customWidth="1"/>
    <col min="13579" max="13579" width="18.88671875" style="520" customWidth="1"/>
    <col min="13580" max="13580" width="19.6640625" style="520" customWidth="1"/>
    <col min="13581" max="13581" width="19.33203125" style="520" customWidth="1"/>
    <col min="13582" max="13582" width="19.109375" style="520" customWidth="1"/>
    <col min="13583" max="13583" width="19.33203125" style="520" customWidth="1"/>
    <col min="13584" max="13584" width="17.88671875" style="520" customWidth="1"/>
    <col min="13585" max="13823" width="10.33203125" style="520" customWidth="1"/>
    <col min="13824" max="13824" width="4" style="520" bestFit="1" customWidth="1"/>
    <col min="13825" max="13825" width="46.33203125" style="520"/>
    <col min="13826" max="13826" width="4" style="520" bestFit="1" customWidth="1"/>
    <col min="13827" max="13827" width="46.33203125" style="520" customWidth="1"/>
    <col min="13828" max="13828" width="29.88671875" style="520" customWidth="1"/>
    <col min="13829" max="13829" width="19.109375" style="520" customWidth="1"/>
    <col min="13830" max="13830" width="19.44140625" style="520" customWidth="1"/>
    <col min="13831" max="13831" width="13" style="520" customWidth="1"/>
    <col min="13832" max="13832" width="20.33203125" style="520" customWidth="1"/>
    <col min="13833" max="13833" width="18.88671875" style="520" customWidth="1"/>
    <col min="13834" max="13834" width="23" style="520" customWidth="1"/>
    <col min="13835" max="13835" width="18.88671875" style="520" customWidth="1"/>
    <col min="13836" max="13836" width="19.6640625" style="520" customWidth="1"/>
    <col min="13837" max="13837" width="19.33203125" style="520" customWidth="1"/>
    <col min="13838" max="13838" width="19.109375" style="520" customWidth="1"/>
    <col min="13839" max="13839" width="19.33203125" style="520" customWidth="1"/>
    <col min="13840" max="13840" width="17.88671875" style="520" customWidth="1"/>
    <col min="13841" max="14079" width="10.33203125" style="520" customWidth="1"/>
    <col min="14080" max="14080" width="4" style="520" bestFit="1" customWidth="1"/>
    <col min="14081" max="14081" width="46.33203125" style="520"/>
    <col min="14082" max="14082" width="4" style="520" bestFit="1" customWidth="1"/>
    <col min="14083" max="14083" width="46.33203125" style="520" customWidth="1"/>
    <col min="14084" max="14084" width="29.88671875" style="520" customWidth="1"/>
    <col min="14085" max="14085" width="19.109375" style="520" customWidth="1"/>
    <col min="14086" max="14086" width="19.44140625" style="520" customWidth="1"/>
    <col min="14087" max="14087" width="13" style="520" customWidth="1"/>
    <col min="14088" max="14088" width="20.33203125" style="520" customWidth="1"/>
    <col min="14089" max="14089" width="18.88671875" style="520" customWidth="1"/>
    <col min="14090" max="14090" width="23" style="520" customWidth="1"/>
    <col min="14091" max="14091" width="18.88671875" style="520" customWidth="1"/>
    <col min="14092" max="14092" width="19.6640625" style="520" customWidth="1"/>
    <col min="14093" max="14093" width="19.33203125" style="520" customWidth="1"/>
    <col min="14094" max="14094" width="19.109375" style="520" customWidth="1"/>
    <col min="14095" max="14095" width="19.33203125" style="520" customWidth="1"/>
    <col min="14096" max="14096" width="17.88671875" style="520" customWidth="1"/>
    <col min="14097" max="14335" width="10.33203125" style="520" customWidth="1"/>
    <col min="14336" max="14336" width="4" style="520" bestFit="1" customWidth="1"/>
    <col min="14337" max="14337" width="46.33203125" style="520"/>
    <col min="14338" max="14338" width="4" style="520" bestFit="1" customWidth="1"/>
    <col min="14339" max="14339" width="46.33203125" style="520" customWidth="1"/>
    <col min="14340" max="14340" width="29.88671875" style="520" customWidth="1"/>
    <col min="14341" max="14341" width="19.109375" style="520" customWidth="1"/>
    <col min="14342" max="14342" width="19.44140625" style="520" customWidth="1"/>
    <col min="14343" max="14343" width="13" style="520" customWidth="1"/>
    <col min="14344" max="14344" width="20.33203125" style="520" customWidth="1"/>
    <col min="14345" max="14345" width="18.88671875" style="520" customWidth="1"/>
    <col min="14346" max="14346" width="23" style="520" customWidth="1"/>
    <col min="14347" max="14347" width="18.88671875" style="520" customWidth="1"/>
    <col min="14348" max="14348" width="19.6640625" style="520" customWidth="1"/>
    <col min="14349" max="14349" width="19.33203125" style="520" customWidth="1"/>
    <col min="14350" max="14350" width="19.109375" style="520" customWidth="1"/>
    <col min="14351" max="14351" width="19.33203125" style="520" customWidth="1"/>
    <col min="14352" max="14352" width="17.88671875" style="520" customWidth="1"/>
    <col min="14353" max="14591" width="10.33203125" style="520" customWidth="1"/>
    <col min="14592" max="14592" width="4" style="520" bestFit="1" customWidth="1"/>
    <col min="14593" max="14593" width="46.33203125" style="520"/>
    <col min="14594" max="14594" width="4" style="520" bestFit="1" customWidth="1"/>
    <col min="14595" max="14595" width="46.33203125" style="520" customWidth="1"/>
    <col min="14596" max="14596" width="29.88671875" style="520" customWidth="1"/>
    <col min="14597" max="14597" width="19.109375" style="520" customWidth="1"/>
    <col min="14598" max="14598" width="19.44140625" style="520" customWidth="1"/>
    <col min="14599" max="14599" width="13" style="520" customWidth="1"/>
    <col min="14600" max="14600" width="20.33203125" style="520" customWidth="1"/>
    <col min="14601" max="14601" width="18.88671875" style="520" customWidth="1"/>
    <col min="14602" max="14602" width="23" style="520" customWidth="1"/>
    <col min="14603" max="14603" width="18.88671875" style="520" customWidth="1"/>
    <col min="14604" max="14604" width="19.6640625" style="520" customWidth="1"/>
    <col min="14605" max="14605" width="19.33203125" style="520" customWidth="1"/>
    <col min="14606" max="14606" width="19.109375" style="520" customWidth="1"/>
    <col min="14607" max="14607" width="19.33203125" style="520" customWidth="1"/>
    <col min="14608" max="14608" width="17.88671875" style="520" customWidth="1"/>
    <col min="14609" max="14847" width="10.33203125" style="520" customWidth="1"/>
    <col min="14848" max="14848" width="4" style="520" bestFit="1" customWidth="1"/>
    <col min="14849" max="14849" width="46.33203125" style="520"/>
    <col min="14850" max="14850" width="4" style="520" bestFit="1" customWidth="1"/>
    <col min="14851" max="14851" width="46.33203125" style="520" customWidth="1"/>
    <col min="14852" max="14852" width="29.88671875" style="520" customWidth="1"/>
    <col min="14853" max="14853" width="19.109375" style="520" customWidth="1"/>
    <col min="14854" max="14854" width="19.44140625" style="520" customWidth="1"/>
    <col min="14855" max="14855" width="13" style="520" customWidth="1"/>
    <col min="14856" max="14856" width="20.33203125" style="520" customWidth="1"/>
    <col min="14857" max="14857" width="18.88671875" style="520" customWidth="1"/>
    <col min="14858" max="14858" width="23" style="520" customWidth="1"/>
    <col min="14859" max="14859" width="18.88671875" style="520" customWidth="1"/>
    <col min="14860" max="14860" width="19.6640625" style="520" customWidth="1"/>
    <col min="14861" max="14861" width="19.33203125" style="520" customWidth="1"/>
    <col min="14862" max="14862" width="19.109375" style="520" customWidth="1"/>
    <col min="14863" max="14863" width="19.33203125" style="520" customWidth="1"/>
    <col min="14864" max="14864" width="17.88671875" style="520" customWidth="1"/>
    <col min="14865" max="15103" width="10.33203125" style="520" customWidth="1"/>
    <col min="15104" max="15104" width="4" style="520" bestFit="1" customWidth="1"/>
    <col min="15105" max="15105" width="46.33203125" style="520"/>
    <col min="15106" max="15106" width="4" style="520" bestFit="1" customWidth="1"/>
    <col min="15107" max="15107" width="46.33203125" style="520" customWidth="1"/>
    <col min="15108" max="15108" width="29.88671875" style="520" customWidth="1"/>
    <col min="15109" max="15109" width="19.109375" style="520" customWidth="1"/>
    <col min="15110" max="15110" width="19.44140625" style="520" customWidth="1"/>
    <col min="15111" max="15111" width="13" style="520" customWidth="1"/>
    <col min="15112" max="15112" width="20.33203125" style="520" customWidth="1"/>
    <col min="15113" max="15113" width="18.88671875" style="520" customWidth="1"/>
    <col min="15114" max="15114" width="23" style="520" customWidth="1"/>
    <col min="15115" max="15115" width="18.88671875" style="520" customWidth="1"/>
    <col min="15116" max="15116" width="19.6640625" style="520" customWidth="1"/>
    <col min="15117" max="15117" width="19.33203125" style="520" customWidth="1"/>
    <col min="15118" max="15118" width="19.109375" style="520" customWidth="1"/>
    <col min="15119" max="15119" width="19.33203125" style="520" customWidth="1"/>
    <col min="15120" max="15120" width="17.88671875" style="520" customWidth="1"/>
    <col min="15121" max="15359" width="10.33203125" style="520" customWidth="1"/>
    <col min="15360" max="15360" width="4" style="520" bestFit="1" customWidth="1"/>
    <col min="15361" max="15361" width="46.33203125" style="520"/>
    <col min="15362" max="15362" width="4" style="520" bestFit="1" customWidth="1"/>
    <col min="15363" max="15363" width="46.33203125" style="520" customWidth="1"/>
    <col min="15364" max="15364" width="29.88671875" style="520" customWidth="1"/>
    <col min="15365" max="15365" width="19.109375" style="520" customWidth="1"/>
    <col min="15366" max="15366" width="19.44140625" style="520" customWidth="1"/>
    <col min="15367" max="15367" width="13" style="520" customWidth="1"/>
    <col min="15368" max="15368" width="20.33203125" style="520" customWidth="1"/>
    <col min="15369" max="15369" width="18.88671875" style="520" customWidth="1"/>
    <col min="15370" max="15370" width="23" style="520" customWidth="1"/>
    <col min="15371" max="15371" width="18.88671875" style="520" customWidth="1"/>
    <col min="15372" max="15372" width="19.6640625" style="520" customWidth="1"/>
    <col min="15373" max="15373" width="19.33203125" style="520" customWidth="1"/>
    <col min="15374" max="15374" width="19.109375" style="520" customWidth="1"/>
    <col min="15375" max="15375" width="19.33203125" style="520" customWidth="1"/>
    <col min="15376" max="15376" width="17.88671875" style="520" customWidth="1"/>
    <col min="15377" max="15615" width="10.33203125" style="520" customWidth="1"/>
    <col min="15616" max="15616" width="4" style="520" bestFit="1" customWidth="1"/>
    <col min="15617" max="15617" width="46.33203125" style="520"/>
    <col min="15618" max="15618" width="4" style="520" bestFit="1" customWidth="1"/>
    <col min="15619" max="15619" width="46.33203125" style="520" customWidth="1"/>
    <col min="15620" max="15620" width="29.88671875" style="520" customWidth="1"/>
    <col min="15621" max="15621" width="19.109375" style="520" customWidth="1"/>
    <col min="15622" max="15622" width="19.44140625" style="520" customWidth="1"/>
    <col min="15623" max="15623" width="13" style="520" customWidth="1"/>
    <col min="15624" max="15624" width="20.33203125" style="520" customWidth="1"/>
    <col min="15625" max="15625" width="18.88671875" style="520" customWidth="1"/>
    <col min="15626" max="15626" width="23" style="520" customWidth="1"/>
    <col min="15627" max="15627" width="18.88671875" style="520" customWidth="1"/>
    <col min="15628" max="15628" width="19.6640625" style="520" customWidth="1"/>
    <col min="15629" max="15629" width="19.33203125" style="520" customWidth="1"/>
    <col min="15630" max="15630" width="19.109375" style="520" customWidth="1"/>
    <col min="15631" max="15631" width="19.33203125" style="520" customWidth="1"/>
    <col min="15632" max="15632" width="17.88671875" style="520" customWidth="1"/>
    <col min="15633" max="15871" width="10.33203125" style="520" customWidth="1"/>
    <col min="15872" max="15872" width="4" style="520" bestFit="1" customWidth="1"/>
    <col min="15873" max="15873" width="46.33203125" style="520"/>
    <col min="15874" max="15874" width="4" style="520" bestFit="1" customWidth="1"/>
    <col min="15875" max="15875" width="46.33203125" style="520" customWidth="1"/>
    <col min="15876" max="15876" width="29.88671875" style="520" customWidth="1"/>
    <col min="15877" max="15877" width="19.109375" style="520" customWidth="1"/>
    <col min="15878" max="15878" width="19.44140625" style="520" customWidth="1"/>
    <col min="15879" max="15879" width="13" style="520" customWidth="1"/>
    <col min="15880" max="15880" width="20.33203125" style="520" customWidth="1"/>
    <col min="15881" max="15881" width="18.88671875" style="520" customWidth="1"/>
    <col min="15882" max="15882" width="23" style="520" customWidth="1"/>
    <col min="15883" max="15883" width="18.88671875" style="520" customWidth="1"/>
    <col min="15884" max="15884" width="19.6640625" style="520" customWidth="1"/>
    <col min="15885" max="15885" width="19.33203125" style="520" customWidth="1"/>
    <col min="15886" max="15886" width="19.109375" style="520" customWidth="1"/>
    <col min="15887" max="15887" width="19.33203125" style="520" customWidth="1"/>
    <col min="15888" max="15888" width="17.88671875" style="520" customWidth="1"/>
    <col min="15889" max="16127" width="10.33203125" style="520" customWidth="1"/>
    <col min="16128" max="16128" width="4" style="520" bestFit="1" customWidth="1"/>
    <col min="16129" max="16129" width="46.33203125" style="520"/>
    <col min="16130" max="16130" width="4" style="520" bestFit="1" customWidth="1"/>
    <col min="16131" max="16131" width="46.33203125" style="520" customWidth="1"/>
    <col min="16132" max="16132" width="29.88671875" style="520" customWidth="1"/>
    <col min="16133" max="16133" width="19.109375" style="520" customWidth="1"/>
    <col min="16134" max="16134" width="19.44140625" style="520" customWidth="1"/>
    <col min="16135" max="16135" width="13" style="520" customWidth="1"/>
    <col min="16136" max="16136" width="20.33203125" style="520" customWidth="1"/>
    <col min="16137" max="16137" width="18.88671875" style="520" customWidth="1"/>
    <col min="16138" max="16138" width="23" style="520" customWidth="1"/>
    <col min="16139" max="16139" width="18.88671875" style="520" customWidth="1"/>
    <col min="16140" max="16140" width="19.6640625" style="520" customWidth="1"/>
    <col min="16141" max="16141" width="19.33203125" style="520" customWidth="1"/>
    <col min="16142" max="16142" width="19.109375" style="520" customWidth="1"/>
    <col min="16143" max="16143" width="19.33203125" style="520" customWidth="1"/>
    <col min="16144" max="16144" width="17.88671875" style="520" customWidth="1"/>
    <col min="16145" max="16383" width="10.33203125" style="520" customWidth="1"/>
    <col min="16384" max="16384" width="4" style="520" bestFit="1" customWidth="1"/>
  </cols>
  <sheetData>
    <row r="1" spans="1:15" s="519" customFormat="1" x14ac:dyDescent="0.25">
      <c r="A1" s="1453" t="s">
        <v>2012</v>
      </c>
      <c r="B1" s="1455" t="s">
        <v>555</v>
      </c>
      <c r="C1" s="1455" t="s">
        <v>2013</v>
      </c>
      <c r="D1" s="1455" t="s">
        <v>2014</v>
      </c>
      <c r="E1" s="1456" t="s">
        <v>556</v>
      </c>
      <c r="F1" s="1453" t="s">
        <v>3851</v>
      </c>
      <c r="G1" s="1451" t="s">
        <v>3881</v>
      </c>
      <c r="H1" s="1449" t="s">
        <v>1139</v>
      </c>
      <c r="I1" s="1450"/>
      <c r="J1" s="1450"/>
      <c r="K1" s="1450"/>
      <c r="L1" s="1450"/>
      <c r="M1" s="1450"/>
      <c r="N1" s="1450"/>
      <c r="O1" s="1450"/>
    </row>
    <row r="2" spans="1:15" s="519" customFormat="1" x14ac:dyDescent="0.25">
      <c r="A2" s="1453"/>
      <c r="B2" s="1455"/>
      <c r="C2" s="1455"/>
      <c r="D2" s="1455"/>
      <c r="E2" s="1456"/>
      <c r="F2" s="1453"/>
      <c r="G2" s="1451"/>
      <c r="H2" s="1447" t="s">
        <v>1133</v>
      </c>
      <c r="I2" s="1450"/>
      <c r="J2" s="1447" t="s">
        <v>1132</v>
      </c>
      <c r="K2" s="1450"/>
      <c r="L2" s="1447" t="s">
        <v>1136</v>
      </c>
      <c r="M2" s="1450"/>
      <c r="N2" s="1447" t="s">
        <v>1137</v>
      </c>
      <c r="O2" s="1450"/>
    </row>
    <row r="3" spans="1:15" s="519" customFormat="1" x14ac:dyDescent="0.25">
      <c r="A3" s="1454"/>
      <c r="B3" s="1446"/>
      <c r="C3" s="1446"/>
      <c r="D3" s="1446"/>
      <c r="E3" s="1446"/>
      <c r="F3" s="1453"/>
      <c r="G3" s="1452"/>
      <c r="H3" s="1447" t="s">
        <v>1128</v>
      </c>
      <c r="I3" s="1445" t="s">
        <v>1142</v>
      </c>
      <c r="J3" s="1447" t="s">
        <v>1134</v>
      </c>
      <c r="K3" s="1445" t="s">
        <v>1143</v>
      </c>
      <c r="L3" s="1447" t="s">
        <v>1135</v>
      </c>
      <c r="M3" s="1445" t="s">
        <v>1144</v>
      </c>
      <c r="N3" s="1447" t="s">
        <v>1138</v>
      </c>
      <c r="O3" s="1445" t="s">
        <v>1145</v>
      </c>
    </row>
    <row r="4" spans="1:15" s="519" customFormat="1" x14ac:dyDescent="0.25">
      <c r="A4" s="1454"/>
      <c r="B4" s="1446"/>
      <c r="C4" s="1446"/>
      <c r="D4" s="1446"/>
      <c r="E4" s="1446"/>
      <c r="F4" s="1453"/>
      <c r="G4" s="1452"/>
      <c r="H4" s="1450"/>
      <c r="I4" s="1446"/>
      <c r="J4" s="1448"/>
      <c r="K4" s="1446"/>
      <c r="L4" s="1448"/>
      <c r="M4" s="1446"/>
      <c r="N4" s="1448"/>
      <c r="O4" s="1446"/>
    </row>
    <row r="5" spans="1:15" ht="15.6" x14ac:dyDescent="0.35">
      <c r="A5" s="1286">
        <v>1</v>
      </c>
      <c r="B5" s="1284" t="s">
        <v>2069</v>
      </c>
      <c r="C5" s="1277" t="s">
        <v>2122</v>
      </c>
      <c r="D5" s="1277" t="s">
        <v>2124</v>
      </c>
      <c r="E5" s="1278">
        <v>45042</v>
      </c>
      <c r="F5" s="1278"/>
      <c r="G5" s="1279"/>
      <c r="H5" s="1279" t="s">
        <v>1690</v>
      </c>
      <c r="I5" s="1279" t="s">
        <v>1690</v>
      </c>
      <c r="J5" s="1280" t="s">
        <v>3749</v>
      </c>
      <c r="K5" s="1279" t="s">
        <v>1690</v>
      </c>
      <c r="L5" s="1279" t="s">
        <v>1690</v>
      </c>
      <c r="M5" s="1279" t="s">
        <v>1690</v>
      </c>
      <c r="N5" s="1279" t="s">
        <v>1690</v>
      </c>
      <c r="O5" s="1279" t="s">
        <v>1690</v>
      </c>
    </row>
    <row r="6" spans="1:15" ht="15.6" x14ac:dyDescent="0.35">
      <c r="A6" s="1286">
        <v>2</v>
      </c>
      <c r="B6" s="1284" t="s">
        <v>3654</v>
      </c>
      <c r="C6" s="1277" t="s">
        <v>1922</v>
      </c>
      <c r="D6" s="1277" t="s">
        <v>2329</v>
      </c>
      <c r="E6" s="1278">
        <v>44869</v>
      </c>
      <c r="F6" s="1278" t="s">
        <v>3466</v>
      </c>
      <c r="G6" s="231" t="s">
        <v>3467</v>
      </c>
      <c r="H6" s="1279" t="s">
        <v>1690</v>
      </c>
      <c r="I6" s="1279" t="s">
        <v>1690</v>
      </c>
      <c r="J6" s="1280" t="s">
        <v>3741</v>
      </c>
      <c r="K6" s="1279" t="s">
        <v>1690</v>
      </c>
      <c r="L6" s="1280" t="s">
        <v>3750</v>
      </c>
      <c r="M6" s="1279" t="s">
        <v>1690</v>
      </c>
      <c r="N6" s="1279" t="s">
        <v>1690</v>
      </c>
      <c r="O6" s="1279" t="s">
        <v>1690</v>
      </c>
    </row>
    <row r="7" spans="1:15" ht="15.6" x14ac:dyDescent="0.35">
      <c r="A7" s="1286">
        <v>3</v>
      </c>
      <c r="B7" s="1284" t="s">
        <v>3655</v>
      </c>
      <c r="C7" s="1277" t="s">
        <v>1937</v>
      </c>
      <c r="D7" s="1277" t="s">
        <v>2329</v>
      </c>
      <c r="E7" s="1278">
        <v>44916</v>
      </c>
      <c r="F7" s="1278" t="s">
        <v>3466</v>
      </c>
      <c r="G7" s="231" t="s">
        <v>3466</v>
      </c>
      <c r="H7" s="1279" t="s">
        <v>1690</v>
      </c>
      <c r="I7" s="1279" t="s">
        <v>1690</v>
      </c>
      <c r="J7" s="1280" t="s">
        <v>3751</v>
      </c>
      <c r="K7" s="1279" t="s">
        <v>1690</v>
      </c>
      <c r="L7" s="1280" t="s">
        <v>3752</v>
      </c>
      <c r="M7" s="1279" t="s">
        <v>1690</v>
      </c>
      <c r="N7" s="1279" t="s">
        <v>1690</v>
      </c>
      <c r="O7" s="1279" t="s">
        <v>1690</v>
      </c>
    </row>
    <row r="8" spans="1:15" ht="15.6" x14ac:dyDescent="0.35">
      <c r="A8" s="1286">
        <v>4</v>
      </c>
      <c r="B8" s="1284" t="s">
        <v>1923</v>
      </c>
      <c r="C8" s="1277" t="s">
        <v>1929</v>
      </c>
      <c r="D8" s="1277" t="s">
        <v>2125</v>
      </c>
      <c r="E8" s="1278">
        <v>44926</v>
      </c>
      <c r="F8" s="1278" t="s">
        <v>3466</v>
      </c>
      <c r="G8" s="1279"/>
      <c r="H8" s="1279" t="s">
        <v>1690</v>
      </c>
      <c r="I8" s="1279" t="s">
        <v>1690</v>
      </c>
      <c r="J8" s="1279" t="s">
        <v>1690</v>
      </c>
      <c r="K8" s="1279" t="s">
        <v>1690</v>
      </c>
      <c r="L8" s="1279" t="s">
        <v>1690</v>
      </c>
      <c r="M8" s="1279" t="s">
        <v>1690</v>
      </c>
      <c r="N8" s="1279" t="s">
        <v>1690</v>
      </c>
      <c r="O8" s="1279" t="s">
        <v>1690</v>
      </c>
    </row>
    <row r="9" spans="1:15" s="521" customFormat="1" ht="15.6" x14ac:dyDescent="0.35">
      <c r="A9" s="1286">
        <v>5</v>
      </c>
      <c r="B9" s="1284" t="s">
        <v>3738</v>
      </c>
      <c r="C9" s="1277" t="s">
        <v>2016</v>
      </c>
      <c r="D9" s="1277" t="s">
        <v>2015</v>
      </c>
      <c r="E9" s="1281">
        <v>44952</v>
      </c>
      <c r="F9" s="1281" t="s">
        <v>3466</v>
      </c>
      <c r="G9" s="1279"/>
      <c r="H9" s="1279" t="s">
        <v>1690</v>
      </c>
      <c r="I9" s="1279" t="s">
        <v>1690</v>
      </c>
      <c r="J9" s="1280" t="s">
        <v>2668</v>
      </c>
      <c r="K9" s="1279" t="s">
        <v>1690</v>
      </c>
      <c r="L9" s="1280" t="s">
        <v>3739</v>
      </c>
      <c r="M9" s="1279" t="s">
        <v>1690</v>
      </c>
      <c r="N9" s="1279" t="s">
        <v>1690</v>
      </c>
      <c r="O9" s="1279" t="s">
        <v>1690</v>
      </c>
    </row>
    <row r="10" spans="1:15" ht="26.4" x14ac:dyDescent="0.35">
      <c r="A10" s="1286">
        <v>6</v>
      </c>
      <c r="B10" s="1336" t="s">
        <v>1930</v>
      </c>
      <c r="C10" s="1277" t="s">
        <v>1931</v>
      </c>
      <c r="D10" s="1277" t="s">
        <v>2339</v>
      </c>
      <c r="E10" s="1278">
        <v>45035</v>
      </c>
      <c r="F10" s="1278"/>
      <c r="G10" s="1279"/>
      <c r="H10" s="1280" t="s">
        <v>2667</v>
      </c>
      <c r="I10" s="1279" t="s">
        <v>1690</v>
      </c>
      <c r="J10" s="1280" t="s">
        <v>1146</v>
      </c>
      <c r="K10" s="1279" t="s">
        <v>1690</v>
      </c>
      <c r="L10" s="1279" t="s">
        <v>1690</v>
      </c>
      <c r="M10" s="1279" t="s">
        <v>1690</v>
      </c>
      <c r="N10" s="1280" t="s">
        <v>2666</v>
      </c>
      <c r="O10" s="1279" t="s">
        <v>1690</v>
      </c>
    </row>
    <row r="11" spans="1:15" s="521" customFormat="1" ht="15.6" x14ac:dyDescent="0.35">
      <c r="A11" s="1286">
        <v>7</v>
      </c>
      <c r="B11" s="1284" t="s">
        <v>1932</v>
      </c>
      <c r="C11" s="1277" t="s">
        <v>2122</v>
      </c>
      <c r="D11" s="1277" t="s">
        <v>2124</v>
      </c>
      <c r="E11" s="1278">
        <v>44257</v>
      </c>
      <c r="F11" s="1278"/>
      <c r="G11" s="1279"/>
      <c r="H11" s="1279" t="s">
        <v>1690</v>
      </c>
      <c r="I11" s="1279" t="s">
        <v>1690</v>
      </c>
      <c r="J11" s="1279" t="s">
        <v>1690</v>
      </c>
      <c r="K11" s="1279" t="s">
        <v>1690</v>
      </c>
      <c r="L11" s="1279" t="s">
        <v>1690</v>
      </c>
      <c r="M11" s="1279" t="s">
        <v>1690</v>
      </c>
      <c r="N11" s="1279" t="s">
        <v>1690</v>
      </c>
      <c r="O11" s="1279" t="s">
        <v>1690</v>
      </c>
    </row>
    <row r="12" spans="1:15" ht="15.6" x14ac:dyDescent="0.35">
      <c r="A12" s="1286">
        <v>8</v>
      </c>
      <c r="B12" s="1284" t="s">
        <v>3289</v>
      </c>
      <c r="C12" s="1277" t="s">
        <v>2332</v>
      </c>
      <c r="D12" s="1277" t="s">
        <v>2333</v>
      </c>
      <c r="E12" s="1278">
        <v>45049</v>
      </c>
      <c r="F12" s="1278" t="s">
        <v>3466</v>
      </c>
      <c r="G12" s="230" t="s">
        <v>3466</v>
      </c>
      <c r="H12" s="1279" t="s">
        <v>1690</v>
      </c>
      <c r="I12" s="1279" t="s">
        <v>1690</v>
      </c>
      <c r="J12" s="1279" t="s">
        <v>1690</v>
      </c>
      <c r="K12" s="1279" t="s">
        <v>1690</v>
      </c>
      <c r="L12" s="1279" t="s">
        <v>1690</v>
      </c>
      <c r="M12" s="1279" t="s">
        <v>1690</v>
      </c>
      <c r="N12" s="1279" t="s">
        <v>1690</v>
      </c>
      <c r="O12" s="1279" t="s">
        <v>1690</v>
      </c>
    </row>
    <row r="13" spans="1:15" ht="15.6" x14ac:dyDescent="0.35">
      <c r="A13" s="1286">
        <v>9</v>
      </c>
      <c r="B13" s="1284" t="s">
        <v>1933</v>
      </c>
      <c r="C13" s="1277" t="s">
        <v>2334</v>
      </c>
      <c r="D13" s="1277" t="s">
        <v>2333</v>
      </c>
      <c r="E13" s="1278">
        <v>45000</v>
      </c>
      <c r="F13" s="1278" t="s">
        <v>3466</v>
      </c>
      <c r="G13" s="231" t="s">
        <v>3466</v>
      </c>
      <c r="H13" s="1279" t="s">
        <v>1690</v>
      </c>
      <c r="I13" s="1279" t="s">
        <v>1690</v>
      </c>
      <c r="J13" s="1279" t="s">
        <v>1690</v>
      </c>
      <c r="K13" s="1279" t="s">
        <v>1690</v>
      </c>
      <c r="L13" s="1279" t="s">
        <v>1690</v>
      </c>
      <c r="M13" s="1279" t="s">
        <v>1690</v>
      </c>
      <c r="N13" s="1279" t="s">
        <v>1690</v>
      </c>
      <c r="O13" s="1279" t="s">
        <v>1690</v>
      </c>
    </row>
    <row r="14" spans="1:15" ht="15.6" x14ac:dyDescent="0.35">
      <c r="A14" s="1286">
        <v>10</v>
      </c>
      <c r="B14" s="1284" t="s">
        <v>3290</v>
      </c>
      <c r="C14" s="1277" t="s">
        <v>2334</v>
      </c>
      <c r="D14" s="1277" t="s">
        <v>2333</v>
      </c>
      <c r="E14" s="1278">
        <v>45135</v>
      </c>
      <c r="F14" s="1278" t="s">
        <v>3466</v>
      </c>
      <c r="G14" s="1279"/>
      <c r="H14" s="1279" t="s">
        <v>1690</v>
      </c>
      <c r="I14" s="1279" t="s">
        <v>1690</v>
      </c>
      <c r="J14" s="1279" t="s">
        <v>1690</v>
      </c>
      <c r="K14" s="1279" t="s">
        <v>1690</v>
      </c>
      <c r="L14" s="1279" t="s">
        <v>1690</v>
      </c>
      <c r="M14" s="1279" t="s">
        <v>1690</v>
      </c>
      <c r="N14" s="1279" t="s">
        <v>1690</v>
      </c>
      <c r="O14" s="1279" t="s">
        <v>1690</v>
      </c>
    </row>
    <row r="15" spans="1:15" ht="15.6" x14ac:dyDescent="0.35">
      <c r="A15" s="1286">
        <v>11</v>
      </c>
      <c r="B15" s="1284" t="s">
        <v>3483</v>
      </c>
      <c r="C15" s="1277" t="s">
        <v>2334</v>
      </c>
      <c r="D15" s="1277" t="s">
        <v>2333</v>
      </c>
      <c r="E15" s="1278">
        <v>44543</v>
      </c>
      <c r="F15" s="1278" t="s">
        <v>3466</v>
      </c>
      <c r="G15" s="231" t="s">
        <v>3466</v>
      </c>
      <c r="H15" s="1279" t="s">
        <v>1690</v>
      </c>
      <c r="I15" s="1279" t="s">
        <v>1690</v>
      </c>
      <c r="J15" s="1279" t="s">
        <v>1690</v>
      </c>
      <c r="K15" s="1279" t="s">
        <v>1690</v>
      </c>
      <c r="L15" s="1279" t="s">
        <v>1690</v>
      </c>
      <c r="M15" s="1279" t="s">
        <v>1690</v>
      </c>
      <c r="N15" s="1279" t="s">
        <v>1690</v>
      </c>
      <c r="O15" s="1279" t="s">
        <v>1690</v>
      </c>
    </row>
    <row r="16" spans="1:15" ht="15.6" x14ac:dyDescent="0.35">
      <c r="A16" s="1286">
        <v>12</v>
      </c>
      <c r="B16" s="1284" t="s">
        <v>3912</v>
      </c>
      <c r="C16" s="1277" t="s">
        <v>3913</v>
      </c>
      <c r="D16" s="1277" t="s">
        <v>2333</v>
      </c>
      <c r="E16" s="1278">
        <v>44810</v>
      </c>
      <c r="F16" s="1278" t="s">
        <v>3466</v>
      </c>
      <c r="G16" s="1278" t="s">
        <v>3466</v>
      </c>
      <c r="H16" s="1279" t="s">
        <v>1690</v>
      </c>
      <c r="I16" s="1279" t="s">
        <v>1690</v>
      </c>
      <c r="J16" s="1279" t="s">
        <v>1690</v>
      </c>
      <c r="K16" s="1279" t="s">
        <v>1690</v>
      </c>
      <c r="L16" s="1279" t="s">
        <v>1690</v>
      </c>
      <c r="M16" s="1279" t="s">
        <v>1690</v>
      </c>
      <c r="N16" s="1279" t="s">
        <v>1690</v>
      </c>
      <c r="O16" s="1279" t="s">
        <v>1690</v>
      </c>
    </row>
    <row r="17" spans="1:27" ht="15.6" x14ac:dyDescent="0.35">
      <c r="A17" s="1286">
        <v>13</v>
      </c>
      <c r="B17" s="1284" t="s">
        <v>3475</v>
      </c>
      <c r="C17" s="1277" t="s">
        <v>3476</v>
      </c>
      <c r="D17" s="1277" t="s">
        <v>2125</v>
      </c>
      <c r="E17" s="1278">
        <v>43734</v>
      </c>
      <c r="F17" s="1278" t="s">
        <v>3466</v>
      </c>
      <c r="G17" s="231" t="s">
        <v>3466</v>
      </c>
      <c r="H17" s="1279" t="s">
        <v>1690</v>
      </c>
      <c r="I17" s="1279" t="s">
        <v>1690</v>
      </c>
      <c r="J17" s="1279" t="s">
        <v>1690</v>
      </c>
      <c r="K17" s="1279" t="s">
        <v>1690</v>
      </c>
      <c r="L17" s="1279" t="s">
        <v>1690</v>
      </c>
      <c r="M17" s="1279" t="s">
        <v>1690</v>
      </c>
      <c r="N17" s="1280" t="s">
        <v>267</v>
      </c>
      <c r="O17" s="1279" t="s">
        <v>1690</v>
      </c>
    </row>
    <row r="18" spans="1:27" ht="15.6" x14ac:dyDescent="0.35">
      <c r="A18" s="1286">
        <v>14</v>
      </c>
      <c r="B18" s="1284" t="s">
        <v>1934</v>
      </c>
      <c r="C18" s="1277" t="s">
        <v>2330</v>
      </c>
      <c r="D18" s="1277" t="s">
        <v>2125</v>
      </c>
      <c r="E18" s="1278">
        <v>44292</v>
      </c>
      <c r="F18" s="1278" t="s">
        <v>3466</v>
      </c>
      <c r="G18" s="1282"/>
      <c r="H18" s="1279" t="s">
        <v>1690</v>
      </c>
      <c r="I18" s="1279" t="s">
        <v>1690</v>
      </c>
      <c r="J18" s="1279" t="s">
        <v>1690</v>
      </c>
      <c r="K18" s="1279" t="s">
        <v>1690</v>
      </c>
      <c r="L18" s="1279" t="s">
        <v>1690</v>
      </c>
      <c r="M18" s="1279" t="s">
        <v>1690</v>
      </c>
      <c r="N18" s="1279" t="s">
        <v>1690</v>
      </c>
      <c r="O18" s="1279" t="s">
        <v>1690</v>
      </c>
    </row>
    <row r="19" spans="1:27" ht="15.6" x14ac:dyDescent="0.35">
      <c r="A19" s="1286">
        <v>15</v>
      </c>
      <c r="B19" s="1284" t="s">
        <v>1935</v>
      </c>
      <c r="C19" s="1277" t="s">
        <v>2250</v>
      </c>
      <c r="D19" s="1277" t="s">
        <v>2124</v>
      </c>
      <c r="E19" s="1278">
        <v>44957</v>
      </c>
      <c r="F19" s="1278" t="s">
        <v>3466</v>
      </c>
      <c r="G19" s="1279"/>
      <c r="H19" s="1279" t="s">
        <v>1690</v>
      </c>
      <c r="I19" s="1279" t="s">
        <v>1690</v>
      </c>
      <c r="J19" s="1279" t="s">
        <v>1690</v>
      </c>
      <c r="K19" s="1279" t="s">
        <v>1690</v>
      </c>
      <c r="L19" s="1279" t="s">
        <v>1690</v>
      </c>
      <c r="M19" s="1279" t="s">
        <v>1690</v>
      </c>
      <c r="N19" s="1280" t="s">
        <v>267</v>
      </c>
      <c r="O19" s="1279" t="s">
        <v>1690</v>
      </c>
    </row>
    <row r="20" spans="1:27" s="693" customFormat="1" ht="15.6" x14ac:dyDescent="0.35">
      <c r="A20" s="1286">
        <v>16</v>
      </c>
      <c r="B20" s="274" t="s">
        <v>3753</v>
      </c>
      <c r="C20" s="1279" t="s">
        <v>2136</v>
      </c>
      <c r="D20" s="1279" t="s">
        <v>2125</v>
      </c>
      <c r="E20" s="1278">
        <v>44531</v>
      </c>
      <c r="F20" s="1278" t="s">
        <v>3466</v>
      </c>
      <c r="G20" s="1279"/>
      <c r="H20" s="1279" t="s">
        <v>1690</v>
      </c>
      <c r="I20" s="1279" t="s">
        <v>1690</v>
      </c>
      <c r="J20" s="1279" t="s">
        <v>1690</v>
      </c>
      <c r="K20" s="1279" t="s">
        <v>1690</v>
      </c>
      <c r="L20" s="1280" t="s">
        <v>3741</v>
      </c>
      <c r="M20" s="1279" t="s">
        <v>1690</v>
      </c>
      <c r="N20" s="1280" t="s">
        <v>267</v>
      </c>
      <c r="O20" s="1279" t="s">
        <v>1690</v>
      </c>
      <c r="P20" s="519"/>
      <c r="Q20" s="519"/>
      <c r="R20" s="519"/>
      <c r="S20" s="519"/>
      <c r="T20" s="519"/>
      <c r="U20" s="519"/>
      <c r="V20" s="519"/>
      <c r="W20" s="519"/>
      <c r="X20" s="519"/>
      <c r="Y20" s="519"/>
      <c r="Z20" s="519"/>
      <c r="AA20" s="519"/>
    </row>
    <row r="21" spans="1:27" ht="15.6" x14ac:dyDescent="0.35">
      <c r="A21" s="1286">
        <v>17</v>
      </c>
      <c r="B21" s="1284" t="s">
        <v>3742</v>
      </c>
      <c r="C21" s="1277" t="s">
        <v>2126</v>
      </c>
      <c r="D21" s="1277" t="s">
        <v>2125</v>
      </c>
      <c r="E21" s="1278">
        <v>44944</v>
      </c>
      <c r="F21" s="1278" t="s">
        <v>3466</v>
      </c>
      <c r="G21" s="1279"/>
      <c r="H21" s="1279" t="s">
        <v>1690</v>
      </c>
      <c r="I21" s="1279" t="s">
        <v>1690</v>
      </c>
      <c r="J21" s="1279" t="s">
        <v>1690</v>
      </c>
      <c r="K21" s="1279" t="s">
        <v>1690</v>
      </c>
      <c r="L21" s="1280" t="s">
        <v>3743</v>
      </c>
      <c r="M21" s="1279" t="s">
        <v>1690</v>
      </c>
      <c r="N21" s="1280" t="s">
        <v>3744</v>
      </c>
      <c r="O21" s="1279" t="s">
        <v>1690</v>
      </c>
    </row>
    <row r="22" spans="1:27" ht="15.6" x14ac:dyDescent="0.35">
      <c r="A22" s="1286">
        <v>18</v>
      </c>
      <c r="B22" s="1284" t="s">
        <v>2170</v>
      </c>
      <c r="C22" s="1277" t="s">
        <v>2136</v>
      </c>
      <c r="D22" s="1277" t="s">
        <v>2125</v>
      </c>
      <c r="E22" s="1278">
        <v>44970</v>
      </c>
      <c r="F22" s="1278" t="s">
        <v>3466</v>
      </c>
      <c r="G22" s="1279"/>
      <c r="H22" s="1279" t="s">
        <v>1690</v>
      </c>
      <c r="I22" s="1279" t="s">
        <v>1690</v>
      </c>
      <c r="J22" s="1280" t="s">
        <v>3745</v>
      </c>
      <c r="K22" s="1279" t="s">
        <v>1690</v>
      </c>
      <c r="L22" s="1280" t="s">
        <v>3747</v>
      </c>
      <c r="M22" s="1279" t="s">
        <v>1690</v>
      </c>
      <c r="N22" s="1280" t="s">
        <v>3746</v>
      </c>
      <c r="O22" s="1279" t="s">
        <v>1690</v>
      </c>
    </row>
    <row r="23" spans="1:27" s="521" customFormat="1" ht="15.6" x14ac:dyDescent="0.35">
      <c r="A23" s="1286">
        <v>19</v>
      </c>
      <c r="B23" s="1284" t="s">
        <v>2760</v>
      </c>
      <c r="C23" s="1277" t="s">
        <v>2331</v>
      </c>
      <c r="D23" s="1277" t="s">
        <v>2125</v>
      </c>
      <c r="E23" s="1278">
        <v>44846</v>
      </c>
      <c r="F23" s="1278" t="s">
        <v>3466</v>
      </c>
      <c r="G23" s="230" t="s">
        <v>3466</v>
      </c>
      <c r="H23" s="1279" t="s">
        <v>1690</v>
      </c>
      <c r="I23" s="1279" t="s">
        <v>1690</v>
      </c>
      <c r="J23" s="1280" t="s">
        <v>3748</v>
      </c>
      <c r="K23" s="1279" t="s">
        <v>1690</v>
      </c>
      <c r="L23" s="1279" t="s">
        <v>1690</v>
      </c>
      <c r="M23" s="1279" t="s">
        <v>1690</v>
      </c>
      <c r="N23" s="1279" t="s">
        <v>1690</v>
      </c>
      <c r="O23" s="1279" t="s">
        <v>1690</v>
      </c>
    </row>
    <row r="24" spans="1:27" ht="15.6" x14ac:dyDescent="0.35">
      <c r="A24" s="1286">
        <v>20</v>
      </c>
      <c r="B24" s="1284" t="s">
        <v>3370</v>
      </c>
      <c r="C24" s="1279" t="s">
        <v>2340</v>
      </c>
      <c r="D24" s="1277" t="s">
        <v>2125</v>
      </c>
      <c r="E24" s="1278">
        <v>44587</v>
      </c>
      <c r="F24" s="1278" t="s">
        <v>3466</v>
      </c>
      <c r="G24" s="1279"/>
      <c r="H24" s="1279" t="s">
        <v>1690</v>
      </c>
      <c r="I24" s="1279" t="s">
        <v>1690</v>
      </c>
      <c r="J24" s="1279" t="s">
        <v>1690</v>
      </c>
      <c r="K24" s="1279" t="s">
        <v>1690</v>
      </c>
      <c r="L24" s="1279" t="s">
        <v>1690</v>
      </c>
      <c r="M24" s="1279" t="s">
        <v>1690</v>
      </c>
      <c r="N24" s="1279" t="s">
        <v>1690</v>
      </c>
      <c r="O24" s="1279" t="s">
        <v>1690</v>
      </c>
    </row>
    <row r="25" spans="1:27" ht="15.6" x14ac:dyDescent="0.35">
      <c r="A25" s="1286">
        <v>21</v>
      </c>
      <c r="B25" s="1284" t="s">
        <v>3375</v>
      </c>
      <c r="C25" s="1277" t="s">
        <v>3376</v>
      </c>
      <c r="D25" s="1277" t="s">
        <v>2228</v>
      </c>
      <c r="E25" s="1278">
        <v>44225</v>
      </c>
      <c r="F25" s="1278"/>
      <c r="G25" s="1279"/>
      <c r="H25" s="1279" t="s">
        <v>1690</v>
      </c>
      <c r="I25" s="1279" t="s">
        <v>1690</v>
      </c>
      <c r="J25" s="1279" t="s">
        <v>1690</v>
      </c>
      <c r="K25" s="1279" t="s">
        <v>1690</v>
      </c>
      <c r="L25" s="1279" t="s">
        <v>1690</v>
      </c>
      <c r="M25" s="1279" t="s">
        <v>1690</v>
      </c>
      <c r="N25" s="1280" t="s">
        <v>3377</v>
      </c>
      <c r="O25" s="1279" t="s">
        <v>1690</v>
      </c>
    </row>
    <row r="26" spans="1:27" ht="15.6" x14ac:dyDescent="0.35">
      <c r="A26" s="1286">
        <v>22</v>
      </c>
      <c r="B26" s="1284" t="s">
        <v>3852</v>
      </c>
      <c r="C26" s="1277" t="s">
        <v>3854</v>
      </c>
      <c r="D26" s="1277" t="s">
        <v>3853</v>
      </c>
      <c r="E26" s="1278">
        <v>45232</v>
      </c>
      <c r="F26" s="1278" t="s">
        <v>3466</v>
      </c>
      <c r="G26" s="1279"/>
      <c r="H26" s="1279" t="s">
        <v>1690</v>
      </c>
      <c r="I26" s="1279" t="s">
        <v>1690</v>
      </c>
      <c r="J26" s="1279" t="s">
        <v>1690</v>
      </c>
      <c r="K26" s="1279" t="s">
        <v>1690</v>
      </c>
      <c r="L26" s="1280" t="s">
        <v>3855</v>
      </c>
      <c r="M26" s="1279" t="s">
        <v>1690</v>
      </c>
      <c r="N26" s="1279" t="s">
        <v>1690</v>
      </c>
      <c r="O26" s="1279" t="s">
        <v>1690</v>
      </c>
    </row>
    <row r="27" spans="1:27" ht="15.6" x14ac:dyDescent="0.35">
      <c r="A27" s="1286">
        <v>23</v>
      </c>
      <c r="B27" s="1285" t="s">
        <v>3657</v>
      </c>
      <c r="C27" s="1279" t="s">
        <v>902</v>
      </c>
      <c r="D27" s="1279" t="s">
        <v>903</v>
      </c>
      <c r="E27" s="1278">
        <v>44925</v>
      </c>
      <c r="F27" s="1278" t="s">
        <v>3466</v>
      </c>
      <c r="G27" s="228" t="s">
        <v>3658</v>
      </c>
      <c r="H27" s="1279" t="s">
        <v>1690</v>
      </c>
      <c r="I27" s="1279" t="s">
        <v>1690</v>
      </c>
      <c r="J27" s="1280" t="s">
        <v>1146</v>
      </c>
      <c r="K27" s="1279" t="s">
        <v>1690</v>
      </c>
      <c r="L27" s="1279" t="s">
        <v>1690</v>
      </c>
      <c r="M27" s="1279" t="s">
        <v>1690</v>
      </c>
      <c r="N27" s="1279" t="s">
        <v>1690</v>
      </c>
      <c r="O27" s="1279" t="s">
        <v>1690</v>
      </c>
    </row>
    <row r="28" spans="1:27" ht="26.4" x14ac:dyDescent="0.35">
      <c r="A28" s="1286">
        <v>24</v>
      </c>
      <c r="B28" s="1285" t="s">
        <v>3659</v>
      </c>
      <c r="C28" s="1279" t="s">
        <v>902</v>
      </c>
      <c r="D28" s="1279" t="s">
        <v>903</v>
      </c>
      <c r="E28" s="1278">
        <v>44925</v>
      </c>
      <c r="F28" s="1278" t="s">
        <v>3466</v>
      </c>
      <c r="G28" s="228" t="s">
        <v>3658</v>
      </c>
      <c r="H28" s="1279" t="s">
        <v>1690</v>
      </c>
      <c r="I28" s="1279" t="s">
        <v>1690</v>
      </c>
      <c r="J28" s="1280" t="s">
        <v>1146</v>
      </c>
      <c r="K28" s="1279" t="s">
        <v>1690</v>
      </c>
      <c r="L28" s="1279" t="s">
        <v>1690</v>
      </c>
      <c r="M28" s="1279" t="s">
        <v>1690</v>
      </c>
      <c r="N28" s="1279" t="s">
        <v>1690</v>
      </c>
      <c r="O28" s="1279" t="s">
        <v>1690</v>
      </c>
    </row>
    <row r="29" spans="1:27" ht="15.6" x14ac:dyDescent="0.35">
      <c r="A29" s="1286">
        <v>25</v>
      </c>
      <c r="B29" s="1284" t="s">
        <v>3856</v>
      </c>
      <c r="C29" s="1279" t="s">
        <v>2420</v>
      </c>
      <c r="D29" s="1279" t="s">
        <v>2333</v>
      </c>
      <c r="E29" s="1278">
        <v>44809</v>
      </c>
      <c r="F29" s="1278" t="s">
        <v>3466</v>
      </c>
      <c r="G29" s="230" t="s">
        <v>3466</v>
      </c>
      <c r="H29" s="1279" t="s">
        <v>1690</v>
      </c>
      <c r="I29" s="1279" t="s">
        <v>1690</v>
      </c>
      <c r="J29" s="1279" t="s">
        <v>1690</v>
      </c>
      <c r="K29" s="1279" t="s">
        <v>1690</v>
      </c>
      <c r="L29" s="1279" t="s">
        <v>1690</v>
      </c>
      <c r="M29" s="1279" t="s">
        <v>1690</v>
      </c>
      <c r="N29" s="1279" t="s">
        <v>1690</v>
      </c>
      <c r="O29" s="1279" t="s">
        <v>1690</v>
      </c>
    </row>
    <row r="30" spans="1:27" ht="15.6" x14ac:dyDescent="0.35">
      <c r="A30" s="1286">
        <v>26</v>
      </c>
      <c r="B30" s="1284" t="s">
        <v>2421</v>
      </c>
      <c r="C30" s="1279" t="s">
        <v>2334</v>
      </c>
      <c r="D30" s="1279" t="s">
        <v>2333</v>
      </c>
      <c r="E30" s="1278">
        <v>44809</v>
      </c>
      <c r="F30" s="1278" t="s">
        <v>3466</v>
      </c>
      <c r="G30" s="231" t="s">
        <v>3466</v>
      </c>
      <c r="H30" s="1279" t="s">
        <v>1690</v>
      </c>
      <c r="I30" s="1279" t="s">
        <v>1690</v>
      </c>
      <c r="J30" s="1279" t="s">
        <v>1690</v>
      </c>
      <c r="K30" s="1279" t="s">
        <v>1690</v>
      </c>
      <c r="L30" s="1279" t="s">
        <v>1690</v>
      </c>
      <c r="M30" s="1279" t="s">
        <v>1690</v>
      </c>
      <c r="N30" s="1279" t="s">
        <v>1690</v>
      </c>
      <c r="O30" s="1279" t="s">
        <v>1690</v>
      </c>
    </row>
    <row r="31" spans="1:27" ht="15.6" x14ac:dyDescent="0.35">
      <c r="A31" s="1286">
        <v>27</v>
      </c>
      <c r="B31" s="1291" t="s">
        <v>3477</v>
      </c>
      <c r="C31" s="1279" t="s">
        <v>2136</v>
      </c>
      <c r="D31" s="1279" t="s">
        <v>2125</v>
      </c>
      <c r="E31" s="1278">
        <v>44369</v>
      </c>
      <c r="F31" s="1278" t="s">
        <v>3466</v>
      </c>
      <c r="G31" s="230" t="s">
        <v>3466</v>
      </c>
      <c r="H31" s="1279" t="s">
        <v>1690</v>
      </c>
      <c r="I31" s="1279" t="s">
        <v>1690</v>
      </c>
      <c r="J31" s="1279" t="s">
        <v>1690</v>
      </c>
      <c r="K31" s="1279" t="s">
        <v>1690</v>
      </c>
      <c r="L31" s="1279" t="s">
        <v>1690</v>
      </c>
      <c r="M31" s="1279" t="s">
        <v>1690</v>
      </c>
      <c r="N31" s="1279" t="s">
        <v>1690</v>
      </c>
      <c r="O31" s="1279" t="s">
        <v>1690</v>
      </c>
    </row>
    <row r="32" spans="1:27" ht="15.6" x14ac:dyDescent="0.35">
      <c r="A32" s="1286">
        <v>28</v>
      </c>
      <c r="B32" s="274" t="s">
        <v>1151</v>
      </c>
      <c r="C32" s="1279" t="s">
        <v>1152</v>
      </c>
      <c r="D32" s="1279" t="s">
        <v>2125</v>
      </c>
      <c r="E32" s="1278">
        <v>44538</v>
      </c>
      <c r="F32" s="1278" t="s">
        <v>3466</v>
      </c>
      <c r="G32" s="231" t="s">
        <v>3466</v>
      </c>
      <c r="H32" s="1279" t="s">
        <v>1690</v>
      </c>
      <c r="I32" s="1279" t="s">
        <v>1690</v>
      </c>
      <c r="J32" s="1279" t="s">
        <v>1690</v>
      </c>
      <c r="K32" s="1279" t="s">
        <v>1690</v>
      </c>
      <c r="L32" s="1280" t="s">
        <v>3750</v>
      </c>
      <c r="M32" s="1279" t="s">
        <v>1690</v>
      </c>
      <c r="N32" s="1280" t="s">
        <v>267</v>
      </c>
      <c r="O32" s="1279" t="s">
        <v>1690</v>
      </c>
    </row>
    <row r="33" spans="1:15" ht="15.6" x14ac:dyDescent="0.35">
      <c r="A33" s="1286">
        <v>29</v>
      </c>
      <c r="B33" s="1284" t="s">
        <v>3651</v>
      </c>
      <c r="C33" s="1279" t="s">
        <v>1152</v>
      </c>
      <c r="D33" s="1279" t="s">
        <v>2125</v>
      </c>
      <c r="E33" s="1278">
        <v>44925</v>
      </c>
      <c r="F33" s="1278"/>
      <c r="G33" s="231" t="s">
        <v>3467</v>
      </c>
      <c r="H33" s="1279" t="s">
        <v>1690</v>
      </c>
      <c r="I33" s="1279" t="s">
        <v>1690</v>
      </c>
      <c r="J33" s="1280" t="s">
        <v>2761</v>
      </c>
      <c r="K33" s="1279" t="s">
        <v>1690</v>
      </c>
      <c r="L33" s="1279" t="s">
        <v>1690</v>
      </c>
      <c r="M33" s="1279" t="s">
        <v>1690</v>
      </c>
      <c r="N33" s="1280" t="s">
        <v>267</v>
      </c>
      <c r="O33" s="1279" t="s">
        <v>1690</v>
      </c>
    </row>
    <row r="34" spans="1:15" ht="15.6" x14ac:dyDescent="0.35">
      <c r="A34" s="1286">
        <v>30</v>
      </c>
      <c r="B34" s="1284" t="s">
        <v>3652</v>
      </c>
      <c r="C34" s="1279" t="s">
        <v>2136</v>
      </c>
      <c r="D34" s="1279" t="s">
        <v>2125</v>
      </c>
      <c r="E34" s="1278">
        <v>44925</v>
      </c>
      <c r="F34" s="1278"/>
      <c r="G34" s="231" t="s">
        <v>3653</v>
      </c>
      <c r="H34" s="1279" t="s">
        <v>1690</v>
      </c>
      <c r="I34" s="1279" t="s">
        <v>1690</v>
      </c>
      <c r="J34" s="1279" t="s">
        <v>1690</v>
      </c>
      <c r="K34" s="1279" t="s">
        <v>1690</v>
      </c>
      <c r="L34" s="1279" t="s">
        <v>1690</v>
      </c>
      <c r="M34" s="1279" t="s">
        <v>1690</v>
      </c>
      <c r="N34" s="1280" t="s">
        <v>267</v>
      </c>
      <c r="O34" s="1279" t="s">
        <v>1690</v>
      </c>
    </row>
    <row r="35" spans="1:15" ht="15.6" x14ac:dyDescent="0.35">
      <c r="A35" s="1286">
        <v>31</v>
      </c>
      <c r="B35" s="475" t="s">
        <v>3656</v>
      </c>
      <c r="C35" s="1279" t="s">
        <v>1153</v>
      </c>
      <c r="D35" s="1279" t="s">
        <v>2125</v>
      </c>
      <c r="E35" s="1278">
        <v>44343</v>
      </c>
      <c r="F35" s="1278" t="s">
        <v>3466</v>
      </c>
      <c r="G35" s="1279" t="s">
        <v>3468</v>
      </c>
      <c r="H35" s="1279" t="s">
        <v>1690</v>
      </c>
      <c r="I35" s="1279" t="s">
        <v>1690</v>
      </c>
      <c r="J35" s="1279" t="s">
        <v>1690</v>
      </c>
      <c r="K35" s="1279" t="s">
        <v>1690</v>
      </c>
      <c r="L35" s="1279" t="s">
        <v>1690</v>
      </c>
      <c r="M35" s="1279" t="s">
        <v>1690</v>
      </c>
      <c r="N35" s="1279" t="s">
        <v>1690</v>
      </c>
      <c r="O35" s="1279" t="s">
        <v>1690</v>
      </c>
    </row>
    <row r="36" spans="1:15" ht="15.6" x14ac:dyDescent="0.35">
      <c r="A36" s="1286">
        <v>32</v>
      </c>
      <c r="B36" s="1390" t="s">
        <v>1158</v>
      </c>
      <c r="C36" s="1279" t="s">
        <v>2137</v>
      </c>
      <c r="D36" s="1279" t="s">
        <v>2125</v>
      </c>
      <c r="E36" s="1278">
        <v>45047</v>
      </c>
      <c r="F36" s="1278" t="s">
        <v>3466</v>
      </c>
      <c r="G36" s="1279"/>
      <c r="H36" s="1279" t="s">
        <v>1690</v>
      </c>
      <c r="I36" s="1279" t="s">
        <v>1690</v>
      </c>
      <c r="J36" s="1280" t="s">
        <v>4066</v>
      </c>
      <c r="K36" s="1279" t="s">
        <v>1690</v>
      </c>
      <c r="L36" s="1279" t="s">
        <v>1690</v>
      </c>
      <c r="M36" s="1279" t="s">
        <v>1690</v>
      </c>
      <c r="N36" s="1280" t="s">
        <v>267</v>
      </c>
      <c r="O36" s="1279" t="s">
        <v>1690</v>
      </c>
    </row>
    <row r="37" spans="1:15" ht="28.8" x14ac:dyDescent="0.35">
      <c r="A37" s="1286">
        <v>33</v>
      </c>
      <c r="B37" s="573" t="s">
        <v>4067</v>
      </c>
      <c r="C37" s="1279" t="s">
        <v>2136</v>
      </c>
      <c r="D37" s="1279" t="s">
        <v>2125</v>
      </c>
      <c r="E37" s="1278">
        <v>45747</v>
      </c>
      <c r="F37" s="1278" t="s">
        <v>3466</v>
      </c>
      <c r="G37" s="231" t="s">
        <v>4068</v>
      </c>
      <c r="H37" s="1279" t="s">
        <v>1690</v>
      </c>
      <c r="I37" s="1279" t="s">
        <v>1690</v>
      </c>
      <c r="J37" s="1279" t="s">
        <v>1690</v>
      </c>
      <c r="K37" s="1279" t="s">
        <v>1690</v>
      </c>
      <c r="L37" s="1279" t="s">
        <v>1690</v>
      </c>
      <c r="M37" s="1279" t="s">
        <v>1690</v>
      </c>
      <c r="N37" s="1391" t="s">
        <v>4069</v>
      </c>
      <c r="O37" s="1279" t="s">
        <v>1690</v>
      </c>
    </row>
    <row r="38" spans="1:15" ht="28.8" x14ac:dyDescent="0.35">
      <c r="A38" s="1286">
        <v>34</v>
      </c>
      <c r="B38" s="573" t="s">
        <v>4070</v>
      </c>
      <c r="C38" s="1279" t="s">
        <v>2136</v>
      </c>
      <c r="D38" s="1279" t="s">
        <v>2125</v>
      </c>
      <c r="E38" s="1278">
        <v>45166</v>
      </c>
      <c r="F38" s="1278" t="s">
        <v>3466</v>
      </c>
      <c r="G38" s="1279" t="s">
        <v>1690</v>
      </c>
      <c r="H38" s="1279" t="s">
        <v>1690</v>
      </c>
      <c r="I38" s="1279" t="s">
        <v>1690</v>
      </c>
      <c r="J38" s="1280" t="s">
        <v>2761</v>
      </c>
      <c r="K38" s="1279" t="s">
        <v>1690</v>
      </c>
      <c r="L38" s="1391" t="s">
        <v>4072</v>
      </c>
      <c r="M38" s="1279" t="s">
        <v>1690</v>
      </c>
      <c r="N38" s="1391" t="s">
        <v>4071</v>
      </c>
      <c r="O38" s="1279" t="s">
        <v>1690</v>
      </c>
    </row>
    <row r="39" spans="1:15" ht="28.8" x14ac:dyDescent="0.35">
      <c r="A39" s="1286">
        <v>35</v>
      </c>
      <c r="B39" s="573" t="s">
        <v>4073</v>
      </c>
      <c r="C39" s="1279" t="s">
        <v>2136</v>
      </c>
      <c r="D39" s="1279" t="s">
        <v>2125</v>
      </c>
      <c r="E39" s="1278">
        <v>45166</v>
      </c>
      <c r="F39" s="1278" t="s">
        <v>3466</v>
      </c>
      <c r="G39" s="1279" t="s">
        <v>1690</v>
      </c>
      <c r="H39" s="1279" t="s">
        <v>1690</v>
      </c>
      <c r="I39" s="1279" t="s">
        <v>1690</v>
      </c>
      <c r="J39" s="1280" t="s">
        <v>2761</v>
      </c>
      <c r="K39" s="1279" t="s">
        <v>1690</v>
      </c>
      <c r="L39" s="1391" t="s">
        <v>4072</v>
      </c>
      <c r="M39" s="1279" t="s">
        <v>1690</v>
      </c>
      <c r="N39" s="1391" t="s">
        <v>4071</v>
      </c>
      <c r="O39" s="1279" t="s">
        <v>1690</v>
      </c>
    </row>
    <row r="40" spans="1:15" ht="15.6" x14ac:dyDescent="0.35">
      <c r="A40" s="1287">
        <v>36</v>
      </c>
      <c r="B40" s="475" t="s">
        <v>1267</v>
      </c>
      <c r="C40" s="1279" t="s">
        <v>1268</v>
      </c>
      <c r="D40" s="1279" t="s">
        <v>2125</v>
      </c>
      <c r="E40" s="1278">
        <v>44677</v>
      </c>
      <c r="F40" s="1278" t="s">
        <v>3466</v>
      </c>
      <c r="G40" s="1277" t="s">
        <v>3466</v>
      </c>
      <c r="H40" s="1279" t="s">
        <v>1690</v>
      </c>
      <c r="I40" s="1279" t="s">
        <v>1690</v>
      </c>
      <c r="J40" s="1279" t="s">
        <v>1690</v>
      </c>
      <c r="K40" s="1279" t="s">
        <v>1690</v>
      </c>
      <c r="L40" s="1279" t="s">
        <v>1690</v>
      </c>
      <c r="M40" s="1279" t="s">
        <v>1690</v>
      </c>
      <c r="N40" s="1279" t="s">
        <v>1690</v>
      </c>
      <c r="O40" s="1279" t="s">
        <v>1690</v>
      </c>
    </row>
    <row r="41" spans="1:15" ht="15.6" x14ac:dyDescent="0.35">
      <c r="A41" s="1286">
        <v>37</v>
      </c>
      <c r="B41" s="274" t="s">
        <v>3469</v>
      </c>
      <c r="C41" s="1279" t="s">
        <v>1268</v>
      </c>
      <c r="D41" s="1279" t="s">
        <v>2125</v>
      </c>
      <c r="E41" s="1278">
        <v>44384</v>
      </c>
      <c r="F41" s="1281" t="s">
        <v>3466</v>
      </c>
      <c r="G41" s="274" t="s">
        <v>3467</v>
      </c>
      <c r="H41" s="1279" t="s">
        <v>1690</v>
      </c>
      <c r="I41" s="1279" t="s">
        <v>1690</v>
      </c>
      <c r="J41" s="1279" t="s">
        <v>1690</v>
      </c>
      <c r="K41" s="1279" t="s">
        <v>1690</v>
      </c>
      <c r="L41" s="1280" t="s">
        <v>3867</v>
      </c>
      <c r="M41" s="1279" t="s">
        <v>1690</v>
      </c>
      <c r="N41" s="1280" t="s">
        <v>267</v>
      </c>
      <c r="O41" s="1279" t="s">
        <v>1690</v>
      </c>
    </row>
    <row r="42" spans="1:15" s="521" customFormat="1" ht="15.6" x14ac:dyDescent="0.35">
      <c r="A42" s="1286">
        <v>38</v>
      </c>
      <c r="B42" s="1284" t="s">
        <v>2017</v>
      </c>
      <c r="C42" s="1277" t="s">
        <v>2016</v>
      </c>
      <c r="D42" s="1277" t="s">
        <v>2015</v>
      </c>
      <c r="E42" s="1281">
        <v>44929</v>
      </c>
      <c r="F42" s="1281" t="s">
        <v>3466</v>
      </c>
      <c r="G42" s="1279"/>
      <c r="H42" s="1279" t="s">
        <v>1690</v>
      </c>
      <c r="I42" s="1279" t="s">
        <v>1690</v>
      </c>
      <c r="J42" s="1280" t="s">
        <v>2668</v>
      </c>
      <c r="K42" s="1279" t="s">
        <v>1690</v>
      </c>
      <c r="L42" s="1280" t="s">
        <v>3737</v>
      </c>
      <c r="M42" s="1279" t="s">
        <v>1690</v>
      </c>
      <c r="N42" s="1279" t="s">
        <v>1690</v>
      </c>
      <c r="O42" s="1279" t="s">
        <v>1690</v>
      </c>
    </row>
    <row r="43" spans="1:15" ht="15.6" x14ac:dyDescent="0.25">
      <c r="A43" s="1288">
        <v>39</v>
      </c>
      <c r="B43" s="1284" t="s">
        <v>2268</v>
      </c>
      <c r="C43" s="1279" t="s">
        <v>2016</v>
      </c>
      <c r="D43" s="1279" t="s">
        <v>2015</v>
      </c>
      <c r="E43" s="1278">
        <v>44819</v>
      </c>
      <c r="F43" s="1278" t="s">
        <v>3466</v>
      </c>
      <c r="G43" s="1279"/>
      <c r="H43" s="1279" t="s">
        <v>1690</v>
      </c>
      <c r="I43" s="1279" t="s">
        <v>1690</v>
      </c>
      <c r="J43" s="1279" t="s">
        <v>1690</v>
      </c>
      <c r="K43" s="1279" t="s">
        <v>1690</v>
      </c>
      <c r="L43" s="1279" t="s">
        <v>1690</v>
      </c>
      <c r="M43" s="1279" t="s">
        <v>1690</v>
      </c>
      <c r="N43" s="1279" t="s">
        <v>1690</v>
      </c>
      <c r="O43" s="1279" t="s">
        <v>1690</v>
      </c>
    </row>
    <row r="44" spans="1:15" ht="15.6" x14ac:dyDescent="0.25">
      <c r="A44" s="1288">
        <v>40</v>
      </c>
      <c r="B44" s="1284" t="s">
        <v>2269</v>
      </c>
      <c r="C44" s="1279" t="s">
        <v>2016</v>
      </c>
      <c r="D44" s="1279" t="s">
        <v>2015</v>
      </c>
      <c r="E44" s="1278">
        <v>45029</v>
      </c>
      <c r="F44" s="1278" t="s">
        <v>3466</v>
      </c>
      <c r="G44" s="1279"/>
      <c r="H44" s="1280" t="s">
        <v>2667</v>
      </c>
      <c r="I44" s="1279" t="s">
        <v>1690</v>
      </c>
      <c r="J44" s="1280" t="s">
        <v>3740</v>
      </c>
      <c r="K44" s="1279" t="s">
        <v>1690</v>
      </c>
      <c r="L44" s="1279" t="s">
        <v>1690</v>
      </c>
      <c r="M44" s="1279" t="s">
        <v>1690</v>
      </c>
      <c r="N44" s="1280" t="s">
        <v>3741</v>
      </c>
      <c r="O44" s="1279" t="s">
        <v>1690</v>
      </c>
    </row>
    <row r="45" spans="1:15" ht="28.8" x14ac:dyDescent="0.25">
      <c r="A45" s="1288">
        <v>41</v>
      </c>
      <c r="B45" s="1284" t="s">
        <v>4126</v>
      </c>
      <c r="C45" s="1279" t="s">
        <v>2016</v>
      </c>
      <c r="D45" s="1279" t="s">
        <v>2015</v>
      </c>
      <c r="E45" s="1278">
        <v>44944</v>
      </c>
      <c r="F45" s="1278" t="s">
        <v>3466</v>
      </c>
      <c r="G45" s="1279"/>
      <c r="H45" s="1279" t="s">
        <v>1690</v>
      </c>
      <c r="I45" s="1279" t="s">
        <v>1690</v>
      </c>
      <c r="J45" s="1280" t="s">
        <v>2668</v>
      </c>
      <c r="K45" s="1279" t="s">
        <v>1690</v>
      </c>
      <c r="L45" s="1391" t="s">
        <v>4127</v>
      </c>
      <c r="M45" s="1279" t="s">
        <v>1690</v>
      </c>
      <c r="N45" s="1279" t="s">
        <v>1690</v>
      </c>
      <c r="O45" s="1279" t="s">
        <v>1690</v>
      </c>
    </row>
    <row r="46" spans="1:15" ht="15.6" x14ac:dyDescent="0.35">
      <c r="A46" s="1286">
        <v>42</v>
      </c>
      <c r="B46" s="1284" t="s">
        <v>1936</v>
      </c>
      <c r="C46" s="1277" t="s">
        <v>2016</v>
      </c>
      <c r="D46" s="1277" t="s">
        <v>2015</v>
      </c>
      <c r="E46" s="1278">
        <v>45307</v>
      </c>
      <c r="F46" s="1278" t="s">
        <v>3466</v>
      </c>
      <c r="G46" s="1279"/>
      <c r="H46" s="1279" t="s">
        <v>1690</v>
      </c>
      <c r="I46" s="1279" t="s">
        <v>1690</v>
      </c>
      <c r="J46" s="1280" t="s">
        <v>2668</v>
      </c>
      <c r="K46" s="1279" t="s">
        <v>1690</v>
      </c>
      <c r="L46" s="1279" t="s">
        <v>1690</v>
      </c>
      <c r="M46" s="1279" t="s">
        <v>1690</v>
      </c>
      <c r="N46" s="1279" t="s">
        <v>1690</v>
      </c>
      <c r="O46" s="1279" t="s">
        <v>1690</v>
      </c>
    </row>
    <row r="47" spans="1:15" ht="15.6" x14ac:dyDescent="0.25">
      <c r="A47" s="1288">
        <v>43</v>
      </c>
      <c r="B47" s="1284" t="s">
        <v>3857</v>
      </c>
      <c r="C47" s="1279" t="s">
        <v>2503</v>
      </c>
      <c r="D47" s="1279" t="s">
        <v>2502</v>
      </c>
      <c r="E47" s="1278">
        <v>44736</v>
      </c>
      <c r="F47" s="1278"/>
      <c r="G47" s="1279"/>
      <c r="H47" s="1279" t="s">
        <v>1690</v>
      </c>
      <c r="I47" s="1279" t="s">
        <v>1690</v>
      </c>
      <c r="J47" s="1280" t="s">
        <v>2762</v>
      </c>
      <c r="K47" s="1279" t="s">
        <v>1690</v>
      </c>
      <c r="L47" s="1280" t="s">
        <v>3855</v>
      </c>
      <c r="M47" s="1279" t="s">
        <v>1690</v>
      </c>
      <c r="N47" s="1280" t="s">
        <v>267</v>
      </c>
      <c r="O47" s="1279" t="s">
        <v>1690</v>
      </c>
    </row>
    <row r="48" spans="1:15" ht="15.6" x14ac:dyDescent="0.25">
      <c r="A48" s="1288">
        <v>44</v>
      </c>
      <c r="B48" s="1284" t="s">
        <v>100</v>
      </c>
      <c r="C48" s="1279" t="s">
        <v>99</v>
      </c>
      <c r="D48" s="1279" t="s">
        <v>2329</v>
      </c>
      <c r="E48" s="1278">
        <v>44927</v>
      </c>
      <c r="F48" s="1278" t="s">
        <v>3466</v>
      </c>
      <c r="G48" s="1279"/>
      <c r="H48" s="1279" t="s">
        <v>1690</v>
      </c>
      <c r="I48" s="1279" t="s">
        <v>1690</v>
      </c>
      <c r="J48" s="1279" t="s">
        <v>1690</v>
      </c>
      <c r="K48" s="1279" t="s">
        <v>1690</v>
      </c>
      <c r="L48" s="1279" t="s">
        <v>1690</v>
      </c>
      <c r="M48" s="1279" t="s">
        <v>1690</v>
      </c>
      <c r="N48" s="1279" t="s">
        <v>1690</v>
      </c>
      <c r="O48" s="1279" t="s">
        <v>1690</v>
      </c>
    </row>
    <row r="49" spans="1:27" s="693" customFormat="1" ht="15.6" x14ac:dyDescent="0.25">
      <c r="A49" s="1288">
        <v>45</v>
      </c>
      <c r="B49" s="274" t="s">
        <v>3156</v>
      </c>
      <c r="C49" s="1279" t="s">
        <v>3157</v>
      </c>
      <c r="D49" s="1279" t="s">
        <v>2125</v>
      </c>
      <c r="E49" s="1278">
        <v>45091</v>
      </c>
      <c r="F49" s="1278" t="s">
        <v>3466</v>
      </c>
      <c r="G49" s="1279"/>
      <c r="H49" s="1279" t="s">
        <v>1690</v>
      </c>
      <c r="I49" s="1279" t="s">
        <v>1690</v>
      </c>
      <c r="J49" s="1279" t="s">
        <v>1690</v>
      </c>
      <c r="K49" s="1279" t="s">
        <v>1690</v>
      </c>
      <c r="L49" s="1279" t="s">
        <v>1690</v>
      </c>
      <c r="M49" s="1279" t="s">
        <v>1690</v>
      </c>
      <c r="N49" s="1279" t="s">
        <v>1690</v>
      </c>
      <c r="O49" s="1279" t="s">
        <v>1690</v>
      </c>
      <c r="P49" s="519"/>
      <c r="Q49" s="519"/>
      <c r="R49" s="519"/>
      <c r="S49" s="519"/>
      <c r="T49" s="519"/>
      <c r="U49" s="519"/>
      <c r="V49" s="519"/>
      <c r="W49" s="519"/>
      <c r="X49" s="519"/>
      <c r="Y49" s="519"/>
      <c r="Z49" s="519"/>
      <c r="AA49" s="519"/>
    </row>
    <row r="50" spans="1:27" s="693" customFormat="1" ht="15.6" x14ac:dyDescent="0.25">
      <c r="A50" s="1288">
        <v>46</v>
      </c>
      <c r="B50" s="1284" t="s">
        <v>3158</v>
      </c>
      <c r="C50" s="1279" t="s">
        <v>3159</v>
      </c>
      <c r="D50" s="1279" t="s">
        <v>2125</v>
      </c>
      <c r="E50" s="1278">
        <v>42865</v>
      </c>
      <c r="F50" s="1278"/>
      <c r="G50" s="1279"/>
      <c r="H50" s="1279" t="s">
        <v>1690</v>
      </c>
      <c r="I50" s="1279" t="s">
        <v>1690</v>
      </c>
      <c r="J50" s="1279" t="s">
        <v>1690</v>
      </c>
      <c r="K50" s="1279" t="s">
        <v>1690</v>
      </c>
      <c r="L50" s="1279" t="s">
        <v>1690</v>
      </c>
      <c r="M50" s="1279" t="s">
        <v>1690</v>
      </c>
      <c r="N50" s="1279" t="s">
        <v>1690</v>
      </c>
      <c r="O50" s="1279" t="s">
        <v>1690</v>
      </c>
      <c r="P50" s="519"/>
      <c r="Q50" s="519"/>
      <c r="R50" s="519"/>
      <c r="S50" s="519"/>
      <c r="T50" s="519"/>
      <c r="U50" s="519"/>
      <c r="V50" s="519"/>
      <c r="W50" s="519"/>
      <c r="X50" s="519"/>
      <c r="Y50" s="519"/>
      <c r="Z50" s="519"/>
      <c r="AA50" s="519"/>
    </row>
    <row r="51" spans="1:27" s="693" customFormat="1" ht="38.25" customHeight="1" x14ac:dyDescent="0.25">
      <c r="A51" s="1288">
        <v>47</v>
      </c>
      <c r="B51" s="274" t="s">
        <v>3202</v>
      </c>
      <c r="C51" s="1279" t="s">
        <v>3203</v>
      </c>
      <c r="D51" s="1279" t="s">
        <v>2125</v>
      </c>
      <c r="E51" s="1278">
        <v>44502</v>
      </c>
      <c r="F51" s="1278" t="s">
        <v>3466</v>
      </c>
      <c r="G51" s="1283" t="s">
        <v>3866</v>
      </c>
      <c r="H51" s="1279" t="s">
        <v>1690</v>
      </c>
      <c r="I51" s="1279" t="s">
        <v>1690</v>
      </c>
      <c r="J51" s="1279" t="s">
        <v>1690</v>
      </c>
      <c r="K51" s="1279" t="s">
        <v>1690</v>
      </c>
      <c r="L51" s="1279" t="s">
        <v>1690</v>
      </c>
      <c r="M51" s="1279" t="s">
        <v>1690</v>
      </c>
      <c r="N51" s="1279" t="s">
        <v>1690</v>
      </c>
      <c r="O51" s="1279" t="s">
        <v>1690</v>
      </c>
      <c r="P51" s="519"/>
      <c r="Q51" s="519"/>
      <c r="R51" s="519"/>
      <c r="S51" s="519"/>
      <c r="T51" s="519"/>
      <c r="U51" s="519"/>
      <c r="V51" s="519"/>
      <c r="W51" s="519"/>
      <c r="X51" s="519"/>
      <c r="Y51" s="519"/>
      <c r="Z51" s="519"/>
      <c r="AA51" s="519"/>
    </row>
    <row r="52" spans="1:27" s="693" customFormat="1" ht="24" x14ac:dyDescent="0.25">
      <c r="A52" s="1288">
        <v>48</v>
      </c>
      <c r="B52" s="1284" t="s">
        <v>3204</v>
      </c>
      <c r="C52" s="1279" t="s">
        <v>901</v>
      </c>
      <c r="D52" s="1279" t="s">
        <v>2333</v>
      </c>
      <c r="E52" s="1278">
        <v>42664</v>
      </c>
      <c r="F52" s="1278"/>
      <c r="G52" s="1283" t="s">
        <v>3866</v>
      </c>
      <c r="H52" s="1279" t="s">
        <v>1690</v>
      </c>
      <c r="I52" s="1279" t="s">
        <v>1690</v>
      </c>
      <c r="J52" s="1279" t="s">
        <v>1690</v>
      </c>
      <c r="K52" s="1279" t="s">
        <v>1690</v>
      </c>
      <c r="L52" s="1279" t="s">
        <v>1690</v>
      </c>
      <c r="M52" s="1279" t="s">
        <v>1690</v>
      </c>
      <c r="N52" s="1279" t="s">
        <v>1690</v>
      </c>
      <c r="O52" s="1279" t="s">
        <v>1690</v>
      </c>
      <c r="P52" s="519"/>
      <c r="Q52" s="519"/>
      <c r="R52" s="519"/>
      <c r="S52" s="519"/>
      <c r="T52" s="519"/>
      <c r="U52" s="519"/>
      <c r="V52" s="519"/>
      <c r="W52" s="519"/>
      <c r="X52" s="519"/>
      <c r="Y52" s="519"/>
      <c r="Z52" s="519"/>
      <c r="AA52" s="519"/>
    </row>
    <row r="53" spans="1:27" ht="15.6" x14ac:dyDescent="0.25">
      <c r="A53" s="1288">
        <v>49</v>
      </c>
      <c r="B53" s="274" t="s">
        <v>3667</v>
      </c>
      <c r="C53" s="1279" t="s">
        <v>3159</v>
      </c>
      <c r="D53" s="1279" t="s">
        <v>2125</v>
      </c>
      <c r="E53" s="1278">
        <v>45140</v>
      </c>
      <c r="F53" s="1278" t="s">
        <v>3466</v>
      </c>
      <c r="G53" s="1279"/>
      <c r="H53" s="1279" t="s">
        <v>1690</v>
      </c>
      <c r="I53" s="1279" t="s">
        <v>1690</v>
      </c>
      <c r="J53" s="1279" t="s">
        <v>1690</v>
      </c>
      <c r="K53" s="1279" t="s">
        <v>1690</v>
      </c>
      <c r="L53" s="1279" t="s">
        <v>1690</v>
      </c>
      <c r="M53" s="1279" t="s">
        <v>1690</v>
      </c>
      <c r="N53" s="1279" t="s">
        <v>1690</v>
      </c>
      <c r="O53" s="1279" t="s">
        <v>1690</v>
      </c>
    </row>
    <row r="54" spans="1:27" ht="15.6" x14ac:dyDescent="0.25">
      <c r="A54" s="1288">
        <v>50</v>
      </c>
      <c r="B54" s="475" t="s">
        <v>3869</v>
      </c>
      <c r="C54" s="1279" t="s">
        <v>901</v>
      </c>
      <c r="D54" s="1279" t="s">
        <v>2333</v>
      </c>
      <c r="E54" s="1278">
        <v>44939</v>
      </c>
      <c r="F54" s="1278" t="s">
        <v>3466</v>
      </c>
      <c r="G54" s="1279"/>
      <c r="H54" s="1279" t="s">
        <v>1690</v>
      </c>
      <c r="I54" s="1279" t="s">
        <v>1690</v>
      </c>
      <c r="J54" s="1279" t="s">
        <v>1690</v>
      </c>
      <c r="K54" s="1279" t="s">
        <v>1690</v>
      </c>
      <c r="L54" s="1279" t="s">
        <v>1690</v>
      </c>
      <c r="M54" s="1279" t="s">
        <v>1690</v>
      </c>
      <c r="N54" s="1279" t="s">
        <v>1690</v>
      </c>
      <c r="O54" s="1279" t="s">
        <v>1690</v>
      </c>
    </row>
    <row r="55" spans="1:27" ht="15.6" x14ac:dyDescent="0.25">
      <c r="A55" s="1288">
        <v>51</v>
      </c>
      <c r="B55" s="475" t="s">
        <v>3868</v>
      </c>
      <c r="C55" s="1279" t="s">
        <v>901</v>
      </c>
      <c r="D55" s="1279" t="s">
        <v>2333</v>
      </c>
      <c r="E55" s="1278">
        <v>45009</v>
      </c>
      <c r="F55" s="1278" t="s">
        <v>3466</v>
      </c>
      <c r="G55" s="1279"/>
      <c r="H55" s="1279" t="s">
        <v>1690</v>
      </c>
      <c r="I55" s="1279" t="s">
        <v>1690</v>
      </c>
      <c r="J55" s="1279" t="s">
        <v>1690</v>
      </c>
      <c r="K55" s="1279" t="s">
        <v>1690</v>
      </c>
      <c r="L55" s="1279" t="s">
        <v>1690</v>
      </c>
      <c r="M55" s="1279" t="s">
        <v>1690</v>
      </c>
      <c r="N55" s="1279" t="s">
        <v>1690</v>
      </c>
      <c r="O55" s="1279" t="s">
        <v>1690</v>
      </c>
    </row>
    <row r="56" spans="1:27" ht="15.6" x14ac:dyDescent="0.25">
      <c r="A56" s="1288">
        <v>52</v>
      </c>
      <c r="B56" s="475" t="s">
        <v>3873</v>
      </c>
      <c r="C56" s="1279" t="s">
        <v>3871</v>
      </c>
      <c r="D56" s="1279" t="s">
        <v>3872</v>
      </c>
      <c r="E56" s="1278">
        <v>44970</v>
      </c>
      <c r="F56" s="1278" t="s">
        <v>3466</v>
      </c>
      <c r="G56" s="1279"/>
      <c r="H56" s="1279" t="s">
        <v>1690</v>
      </c>
      <c r="I56" s="1279" t="s">
        <v>1690</v>
      </c>
      <c r="J56" s="1280" t="s">
        <v>3377</v>
      </c>
      <c r="K56" s="1279" t="s">
        <v>1690</v>
      </c>
      <c r="L56" s="1280" t="s">
        <v>3874</v>
      </c>
      <c r="M56" s="1279" t="s">
        <v>1690</v>
      </c>
      <c r="N56" s="1280" t="s">
        <v>2762</v>
      </c>
      <c r="O56" s="1279" t="s">
        <v>1690</v>
      </c>
    </row>
    <row r="57" spans="1:27" ht="15.6" x14ac:dyDescent="0.25">
      <c r="A57" s="1288">
        <v>53</v>
      </c>
      <c r="B57" s="475" t="s">
        <v>3877</v>
      </c>
      <c r="C57" s="1279" t="s">
        <v>3878</v>
      </c>
      <c r="D57" s="1279" t="s">
        <v>3872</v>
      </c>
      <c r="E57" s="1278">
        <v>44694</v>
      </c>
      <c r="F57" s="1278" t="s">
        <v>3466</v>
      </c>
      <c r="G57" s="1279"/>
      <c r="H57" s="1279" t="s">
        <v>1690</v>
      </c>
      <c r="I57" s="1279" t="s">
        <v>1690</v>
      </c>
      <c r="J57" s="1280" t="s">
        <v>3880</v>
      </c>
      <c r="K57" s="1279" t="s">
        <v>1690</v>
      </c>
      <c r="L57" s="1280" t="s">
        <v>3874</v>
      </c>
      <c r="M57" s="1279" t="s">
        <v>1690</v>
      </c>
      <c r="N57" s="1280" t="s">
        <v>3879</v>
      </c>
      <c r="O57" s="1279" t="s">
        <v>1690</v>
      </c>
    </row>
    <row r="58" spans="1:27" ht="15.6" x14ac:dyDescent="0.25">
      <c r="A58" s="1288">
        <v>54</v>
      </c>
      <c r="B58" s="475" t="s">
        <v>4074</v>
      </c>
      <c r="C58" s="1279" t="s">
        <v>2503</v>
      </c>
      <c r="D58" s="1279" t="s">
        <v>4075</v>
      </c>
      <c r="E58" s="1278">
        <v>44950</v>
      </c>
      <c r="F58" s="1278" t="s">
        <v>3466</v>
      </c>
      <c r="G58" s="1279"/>
      <c r="H58" s="1279" t="s">
        <v>1690</v>
      </c>
      <c r="I58" s="1279" t="s">
        <v>1690</v>
      </c>
      <c r="J58" s="1280"/>
      <c r="K58" s="1279" t="s">
        <v>1690</v>
      </c>
      <c r="L58" s="1280" t="s">
        <v>4076</v>
      </c>
      <c r="M58" s="1279" t="s">
        <v>1690</v>
      </c>
      <c r="N58" s="1280" t="s">
        <v>2762</v>
      </c>
      <c r="O58" s="1279" t="s">
        <v>1690</v>
      </c>
    </row>
    <row r="59" spans="1:27" ht="15.6" x14ac:dyDescent="0.25">
      <c r="A59" s="1288">
        <v>55</v>
      </c>
      <c r="B59" s="475" t="s">
        <v>3870</v>
      </c>
      <c r="C59" s="1277" t="s">
        <v>2016</v>
      </c>
      <c r="D59" s="1277" t="s">
        <v>2015</v>
      </c>
      <c r="E59" s="1278" t="s">
        <v>1690</v>
      </c>
      <c r="F59" s="1278" t="s">
        <v>1690</v>
      </c>
      <c r="G59" s="1279"/>
      <c r="H59" s="1279" t="s">
        <v>1690</v>
      </c>
      <c r="I59" s="1279" t="s">
        <v>1690</v>
      </c>
      <c r="J59" s="1280" t="s">
        <v>3875</v>
      </c>
      <c r="K59" s="1279" t="s">
        <v>1690</v>
      </c>
      <c r="L59" s="1280" t="s">
        <v>3876</v>
      </c>
      <c r="M59" s="1279" t="s">
        <v>1690</v>
      </c>
      <c r="N59" s="1279" t="s">
        <v>1690</v>
      </c>
      <c r="O59" s="1279" t="s">
        <v>1690</v>
      </c>
    </row>
    <row r="60" spans="1:27" ht="15.6" x14ac:dyDescent="0.25">
      <c r="A60" s="1288">
        <v>56</v>
      </c>
      <c r="B60" s="475" t="s">
        <v>4149</v>
      </c>
      <c r="C60" s="1277" t="s">
        <v>2332</v>
      </c>
      <c r="D60" s="1277" t="s">
        <v>2333</v>
      </c>
      <c r="E60" s="1278">
        <v>45306</v>
      </c>
      <c r="F60" s="1278" t="s">
        <v>3466</v>
      </c>
      <c r="G60" s="1279"/>
      <c r="H60" s="1279" t="s">
        <v>1690</v>
      </c>
      <c r="I60" s="1279" t="s">
        <v>1690</v>
      </c>
      <c r="J60" s="1279" t="s">
        <v>1690</v>
      </c>
      <c r="K60" s="1279" t="s">
        <v>1690</v>
      </c>
      <c r="L60" s="1279" t="s">
        <v>1690</v>
      </c>
      <c r="M60" s="1279" t="s">
        <v>1690</v>
      </c>
      <c r="N60" s="1279" t="s">
        <v>1690</v>
      </c>
      <c r="O60" s="1279" t="s">
        <v>1690</v>
      </c>
    </row>
  </sheetData>
  <mergeCells count="20">
    <mergeCell ref="G1:G4"/>
    <mergeCell ref="A1:A4"/>
    <mergeCell ref="B1:B4"/>
    <mergeCell ref="C1:C4"/>
    <mergeCell ref="D1:D4"/>
    <mergeCell ref="E1:E4"/>
    <mergeCell ref="F1:F4"/>
    <mergeCell ref="M3:M4"/>
    <mergeCell ref="N3:N4"/>
    <mergeCell ref="O3:O4"/>
    <mergeCell ref="H1:O1"/>
    <mergeCell ref="H2:I2"/>
    <mergeCell ref="J2:K2"/>
    <mergeCell ref="L2:M2"/>
    <mergeCell ref="N2:O2"/>
    <mergeCell ref="H3:H4"/>
    <mergeCell ref="I3:I4"/>
    <mergeCell ref="J3:J4"/>
    <mergeCell ref="K3:K4"/>
    <mergeCell ref="L3:L4"/>
  </mergeCells>
  <hyperlinks>
    <hyperlink ref="B50" r:id="rId1" xr:uid="{00000000-0004-0000-0200-000000000000}"/>
    <hyperlink ref="B52" r:id="rId2" xr:uid="{00000000-0004-0000-0200-000001000000}"/>
    <hyperlink ref="B25" r:id="rId3" xr:uid="{00000000-0004-0000-0200-000002000000}"/>
    <hyperlink ref="G6" r:id="rId4" xr:uid="{00000000-0004-0000-0200-000003000000}"/>
    <hyperlink ref="G7" r:id="rId5" xr:uid="{00000000-0004-0000-0200-000004000000}"/>
    <hyperlink ref="G13" r:id="rId6" xr:uid="{00000000-0004-0000-0200-000005000000}"/>
    <hyperlink ref="G23" r:id="rId7" xr:uid="{00000000-0004-0000-0200-000006000000}"/>
    <hyperlink ref="G30" r:id="rId8" xr:uid="{00000000-0004-0000-0200-000007000000}"/>
    <hyperlink ref="G29" r:id="rId9" xr:uid="{00000000-0004-0000-0200-000008000000}"/>
    <hyperlink ref="G17" r:id="rId10" xr:uid="{00000000-0004-0000-0200-000009000000}"/>
    <hyperlink ref="G15" r:id="rId11" xr:uid="{00000000-0004-0000-0200-00000A000000}"/>
    <hyperlink ref="G12" r:id="rId12" xr:uid="{00000000-0004-0000-0200-00000B000000}"/>
    <hyperlink ref="B33" r:id="rId13" xr:uid="{00000000-0004-0000-0200-00000C000000}"/>
    <hyperlink ref="G33" r:id="rId14" xr:uid="{00000000-0004-0000-0200-00000D000000}"/>
    <hyperlink ref="B34" r:id="rId15" xr:uid="{00000000-0004-0000-0200-00000E000000}"/>
    <hyperlink ref="G34" r:id="rId16" xr:uid="{00000000-0004-0000-0200-00000F000000}"/>
    <hyperlink ref="B27" r:id="rId17" xr:uid="{00000000-0004-0000-0200-000010000000}"/>
    <hyperlink ref="G27" r:id="rId18" xr:uid="{00000000-0004-0000-0200-000011000000}"/>
    <hyperlink ref="G28" r:id="rId19" xr:uid="{00000000-0004-0000-0200-000012000000}"/>
    <hyperlink ref="B28" r:id="rId20" xr:uid="{00000000-0004-0000-0200-000013000000}"/>
    <hyperlink ref="B43" r:id="rId21" xr:uid="{00000000-0004-0000-0200-000014000000}"/>
    <hyperlink ref="B44" r:id="rId22" xr:uid="{00000000-0004-0000-0200-000015000000}"/>
    <hyperlink ref="B42" r:id="rId23" xr:uid="{00000000-0004-0000-0200-000016000000}"/>
    <hyperlink ref="B9" r:id="rId24" xr:uid="{00000000-0004-0000-0200-000017000000}"/>
    <hyperlink ref="B21" r:id="rId25" xr:uid="{00000000-0004-0000-0200-000018000000}"/>
    <hyperlink ref="B22" r:id="rId26" xr:uid="{00000000-0004-0000-0200-000019000000}"/>
    <hyperlink ref="B23" r:id="rId27" xr:uid="{00000000-0004-0000-0200-00001A000000}"/>
    <hyperlink ref="B5" r:id="rId28" xr:uid="{00000000-0004-0000-0200-00001B000000}"/>
    <hyperlink ref="B19" r:id="rId29" xr:uid="{00000000-0004-0000-0200-00001C000000}"/>
    <hyperlink ref="B6" r:id="rId30" xr:uid="{00000000-0004-0000-0200-00001D000000}"/>
    <hyperlink ref="B7" r:id="rId31" xr:uid="{00000000-0004-0000-0200-00001E000000}"/>
    <hyperlink ref="B8" r:id="rId32" xr:uid="{00000000-0004-0000-0200-00001F000000}"/>
    <hyperlink ref="B11" r:id="rId33" xr:uid="{00000000-0004-0000-0200-000020000000}"/>
    <hyperlink ref="B12" r:id="rId34" xr:uid="{00000000-0004-0000-0200-000021000000}"/>
    <hyperlink ref="B13" r:id="rId35" xr:uid="{00000000-0004-0000-0200-000022000000}"/>
    <hyperlink ref="B14" r:id="rId36" xr:uid="{00000000-0004-0000-0200-000023000000}"/>
    <hyperlink ref="B15" r:id="rId37" xr:uid="{00000000-0004-0000-0200-000024000000}"/>
    <hyperlink ref="B17" r:id="rId38" xr:uid="{00000000-0004-0000-0200-000025000000}"/>
    <hyperlink ref="B18" r:id="rId39" xr:uid="{00000000-0004-0000-0200-000026000000}"/>
    <hyperlink ref="B24" r:id="rId40" xr:uid="{00000000-0004-0000-0200-000027000000}"/>
    <hyperlink ref="B26" r:id="rId41" xr:uid="{00000000-0004-0000-0200-000028000000}"/>
    <hyperlink ref="B29" r:id="rId42" display="Leuenberger RESICOL 272" xr:uid="{00000000-0004-0000-0200-000029000000}"/>
    <hyperlink ref="B30" r:id="rId43" xr:uid="{00000000-0004-0000-0200-00002A000000}"/>
    <hyperlink ref="B47" r:id="rId44" display="Gliphogan Top CL" xr:uid="{00000000-0004-0000-0200-00002B000000}"/>
    <hyperlink ref="B48" r:id="rId45" xr:uid="{00000000-0004-0000-0200-00002C000000}"/>
    <hyperlink ref="B46" r:id="rId46" xr:uid="{00000000-0004-0000-0200-00002D000000}"/>
    <hyperlink ref="B31" r:id="rId47" xr:uid="{00000000-0004-0000-0200-00002E000000}"/>
    <hyperlink ref="G31" r:id="rId48" xr:uid="{00000000-0004-0000-0200-00002F000000}"/>
    <hyperlink ref="B32" r:id="rId49" xr:uid="{00000000-0004-0000-0200-000030000000}"/>
    <hyperlink ref="G32" r:id="rId50" xr:uid="{00000000-0004-0000-0200-000031000000}"/>
    <hyperlink ref="B35" r:id="rId51" xr:uid="{00000000-0004-0000-0200-000032000000}"/>
    <hyperlink ref="B41" r:id="rId52" xr:uid="{00000000-0004-0000-0200-000033000000}"/>
    <hyperlink ref="G41" r:id="rId53" xr:uid="{00000000-0004-0000-0200-000034000000}"/>
    <hyperlink ref="B49" r:id="rId54" xr:uid="{00000000-0004-0000-0200-000035000000}"/>
    <hyperlink ref="B51" r:id="rId55" xr:uid="{00000000-0004-0000-0200-000036000000}"/>
    <hyperlink ref="B53" r:id="rId56" xr:uid="{00000000-0004-0000-0200-000037000000}"/>
    <hyperlink ref="B54" r:id="rId57" xr:uid="{00000000-0004-0000-0200-000038000000}"/>
    <hyperlink ref="B55" r:id="rId58" xr:uid="{00000000-0004-0000-0200-000039000000}"/>
    <hyperlink ref="B59" r:id="rId59" xr:uid="{00000000-0004-0000-0200-00003A000000}"/>
    <hyperlink ref="B56" r:id="rId60" xr:uid="{00000000-0004-0000-0200-00003B000000}"/>
    <hyperlink ref="B57" r:id="rId61" xr:uid="{00000000-0004-0000-0200-00003C000000}"/>
    <hyperlink ref="B40" r:id="rId62" xr:uid="{00000000-0004-0000-0200-00003D000000}"/>
    <hyperlink ref="B20" r:id="rId63" xr:uid="{00000000-0004-0000-0200-00003E000000}"/>
    <hyperlink ref="B10" r:id="rId64" xr:uid="{00000000-0004-0000-0200-00003F000000}"/>
    <hyperlink ref="B16" r:id="rId65" xr:uid="{00000000-0004-0000-0200-000040000000}"/>
    <hyperlink ref="B36" r:id="rId66" xr:uid="{00000000-0004-0000-0200-000041000000}"/>
    <hyperlink ref="B37" r:id="rId67" xr:uid="{00000000-0004-0000-0200-000042000000}"/>
    <hyperlink ref="G37" r:id="rId68" xr:uid="{00000000-0004-0000-0200-000043000000}"/>
    <hyperlink ref="B39" r:id="rId69" xr:uid="{00000000-0004-0000-0200-000044000000}"/>
    <hyperlink ref="B58" r:id="rId70" xr:uid="{00000000-0004-0000-0200-000045000000}"/>
    <hyperlink ref="B45" r:id="rId71" xr:uid="{00000000-0004-0000-0200-000046000000}"/>
    <hyperlink ref="B60" r:id="rId72" xr:uid="{E77D2C61-8E9D-46AE-ADE0-BDDE6D25EDD4}"/>
  </hyperlinks>
  <printOptions horizontalCentered="1" verticalCentered="1"/>
  <pageMargins left="0.23622047244094491" right="0.23622047244094491" top="0.74803149606299213" bottom="0.74803149606299213" header="0.31496062992125984" footer="0.31496062992125984"/>
  <pageSetup paperSize="8" scale="65" fitToHeight="0" orientation="landscape" r:id="rId73"/>
  <headerFooter alignWithMargins="0">
    <oddHeader>&amp;LAllegato n. 1&amp;CElenco sostanze e preparati chimici in uso in &amp;R&amp;B</oddHeader>
  </headerFooter>
  <legacyDrawing r:id="rId7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26"/>
  <sheetViews>
    <sheetView topLeftCell="I1" zoomScale="75" zoomScaleNormal="75" zoomScaleSheetLayoutView="75" workbookViewId="0">
      <selection activeCell="L16" sqref="L16"/>
    </sheetView>
  </sheetViews>
  <sheetFormatPr defaultRowHeight="13.2" x14ac:dyDescent="0.25"/>
  <cols>
    <col min="3" max="3" width="19.5546875" customWidth="1"/>
    <col min="4" max="4" width="21.6640625" customWidth="1"/>
    <col min="5" max="5" width="18.6640625" customWidth="1"/>
    <col min="6" max="6" width="28.5546875" customWidth="1"/>
    <col min="7" max="7" width="31.6640625" customWidth="1"/>
    <col min="8" max="8" width="12.33203125" customWidth="1"/>
    <col min="9" max="9" width="14.109375" customWidth="1"/>
    <col min="10" max="10" width="21.6640625" customWidth="1"/>
    <col min="11" max="11" width="47" customWidth="1"/>
    <col min="12" max="12" width="65.5546875" customWidth="1"/>
    <col min="13" max="13" width="36.33203125" customWidth="1"/>
    <col min="14" max="14" width="40.44140625" customWidth="1"/>
    <col min="15" max="15" width="32.44140625" customWidth="1"/>
  </cols>
  <sheetData>
    <row r="1" spans="1:15" ht="20.25" customHeight="1" x14ac:dyDescent="0.25"/>
    <row r="2" spans="1:15" x14ac:dyDescent="0.25">
      <c r="C2" s="1457" t="s">
        <v>1381</v>
      </c>
      <c r="D2" s="1458"/>
      <c r="E2" s="1458"/>
      <c r="F2" s="1458"/>
      <c r="G2" s="1458"/>
      <c r="H2" s="1458"/>
      <c r="I2" s="1458"/>
      <c r="J2" s="1458"/>
      <c r="K2" s="1459"/>
      <c r="L2" s="1459"/>
      <c r="M2" s="1459"/>
      <c r="N2" s="1459"/>
      <c r="O2" s="1460"/>
    </row>
    <row r="3" spans="1:15" ht="27.75" customHeight="1" x14ac:dyDescent="0.25">
      <c r="C3" s="1461"/>
      <c r="D3" s="1462"/>
      <c r="E3" s="1462"/>
      <c r="F3" s="1462"/>
      <c r="G3" s="1462"/>
      <c r="H3" s="1462"/>
      <c r="I3" s="1462"/>
      <c r="J3" s="1462"/>
      <c r="K3" s="1463"/>
      <c r="L3" s="1463"/>
      <c r="M3" s="1463"/>
      <c r="N3" s="1463"/>
      <c r="O3" s="1464"/>
    </row>
    <row r="5" spans="1:15" s="310" customFormat="1" ht="55.5" customHeight="1" x14ac:dyDescent="0.25">
      <c r="A5" s="308"/>
      <c r="B5" s="308"/>
      <c r="C5" s="309" t="s">
        <v>1259</v>
      </c>
      <c r="D5" s="309" t="s">
        <v>1260</v>
      </c>
      <c r="E5" s="309" t="s">
        <v>1261</v>
      </c>
      <c r="F5" s="309" t="s">
        <v>1262</v>
      </c>
      <c r="G5" s="309" t="s">
        <v>1264</v>
      </c>
      <c r="H5" s="309" t="s">
        <v>1265</v>
      </c>
      <c r="I5" s="309" t="s">
        <v>1266</v>
      </c>
      <c r="J5" s="340" t="s">
        <v>759</v>
      </c>
      <c r="K5" s="309" t="s">
        <v>1276</v>
      </c>
      <c r="L5" s="309" t="s">
        <v>1277</v>
      </c>
      <c r="M5" s="342" t="s">
        <v>2374</v>
      </c>
      <c r="N5" s="309" t="s">
        <v>1278</v>
      </c>
      <c r="O5" s="309" t="s">
        <v>1288</v>
      </c>
    </row>
    <row r="6" spans="1:15" ht="18" customHeight="1" x14ac:dyDescent="0.25">
      <c r="C6" s="227" t="s">
        <v>1289</v>
      </c>
      <c r="D6" s="227" t="s">
        <v>315</v>
      </c>
      <c r="E6" s="227" t="s">
        <v>315</v>
      </c>
      <c r="F6" s="227" t="s">
        <v>1290</v>
      </c>
      <c r="G6" s="227" t="s">
        <v>315</v>
      </c>
      <c r="H6" s="227">
        <v>12</v>
      </c>
      <c r="I6" s="227">
        <v>105</v>
      </c>
      <c r="J6" s="341">
        <v>12</v>
      </c>
      <c r="K6" s="227" t="s">
        <v>1291</v>
      </c>
      <c r="L6" s="227" t="s">
        <v>1292</v>
      </c>
      <c r="M6" s="343" t="s">
        <v>252</v>
      </c>
      <c r="N6" s="227" t="s">
        <v>1293</v>
      </c>
      <c r="O6" s="227" t="s">
        <v>1294</v>
      </c>
    </row>
    <row r="7" spans="1:15" ht="18" customHeight="1" x14ac:dyDescent="0.25">
      <c r="C7" s="227" t="s">
        <v>1295</v>
      </c>
      <c r="D7" s="227" t="s">
        <v>315</v>
      </c>
      <c r="E7" s="227" t="s">
        <v>315</v>
      </c>
      <c r="F7" s="227" t="s">
        <v>1290</v>
      </c>
      <c r="G7" s="227" t="s">
        <v>315</v>
      </c>
      <c r="H7" s="227">
        <v>12</v>
      </c>
      <c r="I7" s="227">
        <v>100</v>
      </c>
      <c r="J7" s="341">
        <v>12</v>
      </c>
      <c r="K7" s="227" t="s">
        <v>1291</v>
      </c>
      <c r="L7" s="227" t="s">
        <v>1292</v>
      </c>
      <c r="M7" s="343" t="s">
        <v>252</v>
      </c>
      <c r="N7" s="227" t="s">
        <v>1293</v>
      </c>
      <c r="O7" s="227" t="s">
        <v>1296</v>
      </c>
    </row>
    <row r="8" spans="1:15" ht="18" customHeight="1" x14ac:dyDescent="0.25">
      <c r="C8" s="227" t="s">
        <v>315</v>
      </c>
      <c r="D8" s="227" t="s">
        <v>315</v>
      </c>
      <c r="E8" s="227" t="s">
        <v>315</v>
      </c>
      <c r="F8" s="227" t="s">
        <v>1290</v>
      </c>
      <c r="G8" s="227" t="s">
        <v>315</v>
      </c>
      <c r="H8" s="227">
        <v>48</v>
      </c>
      <c r="I8" s="227">
        <v>600</v>
      </c>
      <c r="J8" s="341">
        <v>168</v>
      </c>
      <c r="K8" s="227" t="s">
        <v>1298</v>
      </c>
      <c r="L8" s="227" t="s">
        <v>1299</v>
      </c>
      <c r="M8" s="343" t="s">
        <v>253</v>
      </c>
      <c r="N8" s="227" t="s">
        <v>254</v>
      </c>
      <c r="O8" s="227" t="s">
        <v>315</v>
      </c>
    </row>
    <row r="9" spans="1:15" ht="18" customHeight="1" x14ac:dyDescent="0.25">
      <c r="C9" s="227" t="s">
        <v>1314</v>
      </c>
      <c r="D9" s="227" t="s">
        <v>1316</v>
      </c>
      <c r="E9" s="227">
        <v>24052</v>
      </c>
      <c r="F9" s="227" t="s">
        <v>1290</v>
      </c>
      <c r="G9" s="227" t="s">
        <v>315</v>
      </c>
      <c r="H9" s="227">
        <v>48</v>
      </c>
      <c r="I9" s="227">
        <v>630</v>
      </c>
      <c r="J9" s="341">
        <v>168</v>
      </c>
      <c r="K9" s="227" t="s">
        <v>1298</v>
      </c>
      <c r="L9" s="227" t="s">
        <v>1317</v>
      </c>
      <c r="M9" s="343" t="s">
        <v>252</v>
      </c>
      <c r="N9" s="227" t="s">
        <v>1318</v>
      </c>
      <c r="O9" s="227" t="s">
        <v>1319</v>
      </c>
    </row>
    <row r="10" spans="1:15" ht="18" customHeight="1" x14ac:dyDescent="0.25">
      <c r="C10" s="227" t="s">
        <v>1297</v>
      </c>
      <c r="D10" s="227" t="s">
        <v>1320</v>
      </c>
      <c r="E10" s="227">
        <v>625356</v>
      </c>
      <c r="F10" s="227" t="s">
        <v>1290</v>
      </c>
      <c r="G10" s="227" t="s">
        <v>315</v>
      </c>
      <c r="H10" s="227">
        <v>48</v>
      </c>
      <c r="I10" s="227">
        <v>750</v>
      </c>
      <c r="J10" s="341">
        <v>168</v>
      </c>
      <c r="K10" s="227" t="s">
        <v>1298</v>
      </c>
      <c r="L10" s="227" t="s">
        <v>1321</v>
      </c>
      <c r="M10" s="343" t="s">
        <v>1612</v>
      </c>
      <c r="N10" s="227" t="s">
        <v>1322</v>
      </c>
      <c r="O10" s="227" t="s">
        <v>1323</v>
      </c>
    </row>
    <row r="11" spans="1:15" ht="18" customHeight="1" x14ac:dyDescent="0.25">
      <c r="C11" s="227" t="s">
        <v>1324</v>
      </c>
      <c r="D11" s="227" t="s">
        <v>315</v>
      </c>
      <c r="E11" s="227" t="s">
        <v>315</v>
      </c>
      <c r="F11" s="227" t="s">
        <v>1290</v>
      </c>
      <c r="G11" s="227" t="s">
        <v>315</v>
      </c>
      <c r="H11" s="227">
        <v>24</v>
      </c>
      <c r="I11" s="227">
        <v>270</v>
      </c>
      <c r="J11" s="341">
        <v>54</v>
      </c>
      <c r="K11" s="227" t="s">
        <v>1325</v>
      </c>
      <c r="L11" s="227" t="s">
        <v>1326</v>
      </c>
      <c r="M11" s="343" t="s">
        <v>1612</v>
      </c>
      <c r="N11" s="227" t="s">
        <v>1327</v>
      </c>
      <c r="O11" s="227" t="s">
        <v>1328</v>
      </c>
    </row>
    <row r="12" spans="1:15" ht="18" customHeight="1" x14ac:dyDescent="0.25">
      <c r="C12" s="227" t="s">
        <v>1324</v>
      </c>
      <c r="D12" s="227" t="s">
        <v>315</v>
      </c>
      <c r="E12" s="227" t="s">
        <v>315</v>
      </c>
      <c r="F12" s="227" t="s">
        <v>1290</v>
      </c>
      <c r="G12" s="227" t="s">
        <v>315</v>
      </c>
      <c r="H12" s="227">
        <v>24</v>
      </c>
      <c r="I12" s="227">
        <v>270</v>
      </c>
      <c r="J12" s="341">
        <v>54</v>
      </c>
      <c r="K12" s="227" t="s">
        <v>1325</v>
      </c>
      <c r="L12" s="227" t="s">
        <v>1326</v>
      </c>
      <c r="M12" s="343" t="s">
        <v>1612</v>
      </c>
      <c r="N12" s="227" t="s">
        <v>1327</v>
      </c>
      <c r="O12" s="227" t="s">
        <v>1331</v>
      </c>
    </row>
    <row r="13" spans="1:15" ht="18" customHeight="1" x14ac:dyDescent="0.25">
      <c r="C13" s="227" t="s">
        <v>1332</v>
      </c>
      <c r="D13" s="227" t="s">
        <v>1333</v>
      </c>
      <c r="E13" s="227" t="s">
        <v>1334</v>
      </c>
      <c r="F13" s="227" t="s">
        <v>1290</v>
      </c>
      <c r="G13" s="227" t="s">
        <v>315</v>
      </c>
      <c r="H13" s="227">
        <v>24</v>
      </c>
      <c r="I13" s="227">
        <v>880</v>
      </c>
      <c r="J13" s="341">
        <v>108</v>
      </c>
      <c r="K13" s="227" t="s">
        <v>1298</v>
      </c>
      <c r="L13" s="227" t="s">
        <v>1321</v>
      </c>
      <c r="M13" s="343" t="s">
        <v>1612</v>
      </c>
      <c r="N13" s="227" t="s">
        <v>1335</v>
      </c>
      <c r="O13" s="227" t="s">
        <v>1336</v>
      </c>
    </row>
    <row r="14" spans="1:15" ht="18" customHeight="1" x14ac:dyDescent="0.25">
      <c r="C14" s="227" t="s">
        <v>1337</v>
      </c>
      <c r="D14" s="227" t="s">
        <v>1338</v>
      </c>
      <c r="E14" s="227" t="s">
        <v>315</v>
      </c>
      <c r="F14" s="227" t="s">
        <v>1290</v>
      </c>
      <c r="G14" s="227" t="s">
        <v>315</v>
      </c>
      <c r="H14" s="227" t="s">
        <v>1339</v>
      </c>
      <c r="I14" s="227" t="s">
        <v>1340</v>
      </c>
      <c r="J14" s="341">
        <v>72</v>
      </c>
      <c r="K14" s="227" t="s">
        <v>1341</v>
      </c>
      <c r="L14" s="227" t="s">
        <v>1326</v>
      </c>
      <c r="M14" s="343" t="s">
        <v>1612</v>
      </c>
      <c r="N14" s="227" t="s">
        <v>1342</v>
      </c>
      <c r="O14" s="227">
        <v>56407300</v>
      </c>
    </row>
    <row r="15" spans="1:15" ht="18" customHeight="1" x14ac:dyDescent="0.25">
      <c r="C15" s="227" t="s">
        <v>1343</v>
      </c>
      <c r="D15" s="227" t="s">
        <v>1344</v>
      </c>
      <c r="E15" s="227" t="s">
        <v>315</v>
      </c>
      <c r="F15" s="227" t="s">
        <v>1290</v>
      </c>
      <c r="G15" s="227" t="s">
        <v>315</v>
      </c>
      <c r="H15" s="227" t="s">
        <v>1345</v>
      </c>
      <c r="I15" s="227" t="s">
        <v>1346</v>
      </c>
      <c r="J15" s="341">
        <v>25</v>
      </c>
      <c r="K15" s="227" t="s">
        <v>1613</v>
      </c>
      <c r="L15" s="227" t="s">
        <v>1326</v>
      </c>
      <c r="M15" s="343" t="s">
        <v>1612</v>
      </c>
      <c r="N15" s="227" t="s">
        <v>1347</v>
      </c>
      <c r="O15" s="227" t="s">
        <v>315</v>
      </c>
    </row>
    <row r="16" spans="1:15" ht="18" customHeight="1" x14ac:dyDescent="0.25">
      <c r="C16" s="227" t="s">
        <v>1297</v>
      </c>
      <c r="D16" s="227" t="s">
        <v>1348</v>
      </c>
      <c r="E16" s="227">
        <v>31610</v>
      </c>
      <c r="F16" s="227" t="s">
        <v>1290</v>
      </c>
      <c r="G16" s="227" t="s">
        <v>315</v>
      </c>
      <c r="H16" s="227">
        <v>48</v>
      </c>
      <c r="I16" s="227">
        <v>240</v>
      </c>
      <c r="J16" s="341">
        <v>108</v>
      </c>
      <c r="K16" s="227" t="s">
        <v>1349</v>
      </c>
      <c r="L16" s="227" t="s">
        <v>1326</v>
      </c>
      <c r="M16" s="343" t="s">
        <v>1612</v>
      </c>
      <c r="N16" s="227" t="s">
        <v>1350</v>
      </c>
      <c r="O16" s="227" t="s">
        <v>1351</v>
      </c>
    </row>
    <row r="17" spans="3:15" ht="18" customHeight="1" x14ac:dyDescent="0.25">
      <c r="C17" s="227" t="s">
        <v>1297</v>
      </c>
      <c r="D17" s="227" t="s">
        <v>1348</v>
      </c>
      <c r="E17" s="227">
        <v>31519</v>
      </c>
      <c r="F17" s="227" t="s">
        <v>1290</v>
      </c>
      <c r="G17" s="227" t="s">
        <v>315</v>
      </c>
      <c r="H17" s="227">
        <v>48</v>
      </c>
      <c r="I17" s="227">
        <v>240</v>
      </c>
      <c r="J17" s="341">
        <v>108</v>
      </c>
      <c r="K17" s="227" t="s">
        <v>1349</v>
      </c>
      <c r="L17" s="227" t="s">
        <v>1326</v>
      </c>
      <c r="M17" s="343" t="s">
        <v>1612</v>
      </c>
      <c r="N17" s="227" t="s">
        <v>1352</v>
      </c>
      <c r="O17" s="227" t="s">
        <v>1353</v>
      </c>
    </row>
    <row r="18" spans="3:15" ht="18" customHeight="1" x14ac:dyDescent="0.25">
      <c r="C18" s="227" t="s">
        <v>1297</v>
      </c>
      <c r="D18" s="227" t="s">
        <v>1348</v>
      </c>
      <c r="E18" s="227">
        <v>155077</v>
      </c>
      <c r="F18" s="227" t="s">
        <v>1290</v>
      </c>
      <c r="G18" s="227" t="s">
        <v>315</v>
      </c>
      <c r="H18" s="227">
        <v>48</v>
      </c>
      <c r="I18" s="227">
        <v>240</v>
      </c>
      <c r="J18" s="341">
        <v>108</v>
      </c>
      <c r="K18" s="227" t="s">
        <v>1349</v>
      </c>
      <c r="L18" s="227" t="s">
        <v>1326</v>
      </c>
      <c r="M18" s="343" t="s">
        <v>1612</v>
      </c>
      <c r="N18" s="227" t="s">
        <v>1354</v>
      </c>
      <c r="O18" s="227" t="s">
        <v>1355</v>
      </c>
    </row>
    <row r="19" spans="3:15" ht="18" customHeight="1" x14ac:dyDescent="0.25">
      <c r="C19" s="227" t="s">
        <v>1297</v>
      </c>
      <c r="D19" s="227" t="s">
        <v>1348</v>
      </c>
      <c r="E19" s="227">
        <v>31551</v>
      </c>
      <c r="F19" s="227" t="s">
        <v>1290</v>
      </c>
      <c r="G19" s="227" t="s">
        <v>315</v>
      </c>
      <c r="H19" s="227">
        <v>48</v>
      </c>
      <c r="I19" s="227">
        <v>240</v>
      </c>
      <c r="J19" s="341">
        <v>108</v>
      </c>
      <c r="K19" s="227" t="s">
        <v>1349</v>
      </c>
      <c r="L19" s="227" t="s">
        <v>1326</v>
      </c>
      <c r="M19" s="343" t="s">
        <v>1612</v>
      </c>
      <c r="N19" s="227" t="s">
        <v>1356</v>
      </c>
      <c r="O19" s="227" t="s">
        <v>1357</v>
      </c>
    </row>
    <row r="20" spans="3:15" ht="18" customHeight="1" x14ac:dyDescent="0.25">
      <c r="C20" s="227" t="s">
        <v>1343</v>
      </c>
      <c r="D20" s="227" t="s">
        <v>1358</v>
      </c>
      <c r="E20" s="227" t="s">
        <v>1359</v>
      </c>
      <c r="F20" s="227" t="s">
        <v>1290</v>
      </c>
      <c r="G20" s="227" t="s">
        <v>315</v>
      </c>
      <c r="H20" s="227">
        <v>48</v>
      </c>
      <c r="I20" s="227">
        <v>240</v>
      </c>
      <c r="J20" s="341">
        <v>108</v>
      </c>
      <c r="K20" s="227" t="s">
        <v>1349</v>
      </c>
      <c r="L20" s="227" t="s">
        <v>1326</v>
      </c>
      <c r="M20" s="343" t="s">
        <v>1612</v>
      </c>
      <c r="N20" s="227" t="s">
        <v>1360</v>
      </c>
      <c r="O20" s="227" t="s">
        <v>1367</v>
      </c>
    </row>
    <row r="21" spans="3:15" ht="18" customHeight="1" x14ac:dyDescent="0.25">
      <c r="C21" s="227" t="s">
        <v>1337</v>
      </c>
      <c r="D21" s="227" t="s">
        <v>315</v>
      </c>
      <c r="E21" s="227" t="s">
        <v>315</v>
      </c>
      <c r="F21" s="227" t="s">
        <v>1290</v>
      </c>
      <c r="G21" s="227" t="s">
        <v>315</v>
      </c>
      <c r="H21" s="227">
        <v>24</v>
      </c>
      <c r="I21" s="227">
        <v>270</v>
      </c>
      <c r="J21" s="341">
        <v>54</v>
      </c>
      <c r="K21" s="227" t="s">
        <v>1325</v>
      </c>
      <c r="L21" s="227" t="s">
        <v>1292</v>
      </c>
      <c r="M21" s="343" t="s">
        <v>252</v>
      </c>
      <c r="N21" s="227" t="s">
        <v>1368</v>
      </c>
      <c r="O21" s="227" t="s">
        <v>1369</v>
      </c>
    </row>
    <row r="22" spans="3:15" ht="18" customHeight="1" x14ac:dyDescent="0.25">
      <c r="C22" s="227" t="s">
        <v>1337</v>
      </c>
      <c r="D22" s="227" t="s">
        <v>315</v>
      </c>
      <c r="E22" s="227" t="s">
        <v>315</v>
      </c>
      <c r="F22" s="227" t="s">
        <v>1290</v>
      </c>
      <c r="G22" s="227" t="s">
        <v>315</v>
      </c>
      <c r="H22" s="227">
        <v>12</v>
      </c>
      <c r="I22" s="227">
        <v>110</v>
      </c>
      <c r="J22" s="341">
        <v>12</v>
      </c>
      <c r="K22" s="227" t="s">
        <v>1370</v>
      </c>
      <c r="L22" s="227" t="s">
        <v>1371</v>
      </c>
      <c r="M22" s="343" t="s">
        <v>253</v>
      </c>
      <c r="N22" s="227" t="s">
        <v>1372</v>
      </c>
      <c r="O22" s="227" t="s">
        <v>315</v>
      </c>
    </row>
    <row r="23" spans="3:15" ht="18" customHeight="1" x14ac:dyDescent="0.25">
      <c r="C23" s="227" t="s">
        <v>1337</v>
      </c>
      <c r="D23" s="227" t="s">
        <v>315</v>
      </c>
      <c r="E23" s="227" t="s">
        <v>315</v>
      </c>
      <c r="F23" s="227" t="s">
        <v>1290</v>
      </c>
      <c r="G23" s="227" t="s">
        <v>315</v>
      </c>
      <c r="H23" s="227" t="s">
        <v>1373</v>
      </c>
      <c r="I23" s="227" t="s">
        <v>1374</v>
      </c>
      <c r="J23" s="341">
        <v>27</v>
      </c>
      <c r="K23" s="227" t="s">
        <v>1341</v>
      </c>
      <c r="L23" s="227" t="s">
        <v>1292</v>
      </c>
      <c r="M23" s="343" t="s">
        <v>252</v>
      </c>
      <c r="N23" s="227" t="s">
        <v>1375</v>
      </c>
      <c r="O23" s="227">
        <v>74531282</v>
      </c>
    </row>
    <row r="24" spans="3:15" ht="18" customHeight="1" x14ac:dyDescent="0.25">
      <c r="C24" s="227" t="s">
        <v>1376</v>
      </c>
      <c r="D24" s="227" t="s">
        <v>1377</v>
      </c>
      <c r="E24" s="227" t="s">
        <v>315</v>
      </c>
      <c r="F24" s="227" t="s">
        <v>1290</v>
      </c>
      <c r="G24" s="227" t="s">
        <v>315</v>
      </c>
      <c r="H24" s="227">
        <v>12</v>
      </c>
      <c r="I24" s="227">
        <v>100</v>
      </c>
      <c r="J24" s="341">
        <v>10</v>
      </c>
      <c r="K24" s="227" t="s">
        <v>2539</v>
      </c>
      <c r="L24" s="227" t="s">
        <v>1378</v>
      </c>
      <c r="M24" s="343" t="s">
        <v>1612</v>
      </c>
      <c r="N24" s="227" t="s">
        <v>1379</v>
      </c>
      <c r="O24" s="227" t="s">
        <v>1380</v>
      </c>
    </row>
    <row r="25" spans="3:15" ht="18" customHeight="1" x14ac:dyDescent="0.25">
      <c r="C25" s="58"/>
      <c r="D25" s="58"/>
      <c r="E25" s="58"/>
      <c r="F25" s="58"/>
      <c r="G25" s="58"/>
      <c r="H25" s="227"/>
      <c r="I25" s="227"/>
      <c r="J25" s="227"/>
      <c r="K25" s="58"/>
      <c r="L25" s="58"/>
      <c r="M25" s="58"/>
      <c r="N25" s="58"/>
      <c r="O25" s="58"/>
    </row>
    <row r="26" spans="3:15" ht="18" customHeight="1" x14ac:dyDescent="0.25">
      <c r="C26" s="58"/>
      <c r="D26" s="58"/>
      <c r="E26" s="58"/>
      <c r="F26" s="58"/>
      <c r="G26" s="58"/>
      <c r="H26" s="58"/>
      <c r="I26" s="58"/>
      <c r="J26" s="58"/>
      <c r="K26" s="58"/>
      <c r="L26" s="58"/>
      <c r="M26" s="58"/>
      <c r="N26" s="58"/>
      <c r="O26" s="58"/>
    </row>
  </sheetData>
  <mergeCells count="1">
    <mergeCell ref="C2:O3"/>
  </mergeCells>
  <phoneticPr fontId="0" type="noConversion"/>
  <pageMargins left="0.75" right="0.75" top="1" bottom="1" header="0.5" footer="0.5"/>
  <pageSetup paperSize="9" scale="40"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pageSetUpPr fitToPage="1"/>
  </sheetPr>
  <dimension ref="A2:W88"/>
  <sheetViews>
    <sheetView zoomScale="90" zoomScaleNormal="90" zoomScaleSheetLayoutView="70" workbookViewId="0">
      <pane xSplit="3" ySplit="10" topLeftCell="K11" activePane="bottomRight" state="frozen"/>
      <selection pane="topRight" activeCell="D1" sqref="D1"/>
      <selection pane="bottomLeft" activeCell="A9" sqref="A9"/>
      <selection pane="bottomRight" activeCell="K6" sqref="K6"/>
    </sheetView>
  </sheetViews>
  <sheetFormatPr defaultColWidth="9.109375" defaultRowHeight="13.2" x14ac:dyDescent="0.25"/>
  <cols>
    <col min="1" max="1" width="10.88671875" style="360" customWidth="1"/>
    <col min="2" max="2" width="32" style="360" customWidth="1"/>
    <col min="3" max="3" width="31" style="360" customWidth="1"/>
    <col min="4" max="4" width="10.88671875" style="360" customWidth="1"/>
    <col min="5" max="5" width="9.88671875" style="360" customWidth="1"/>
    <col min="6" max="7" width="10.6640625" style="360" customWidth="1"/>
    <col min="8" max="8" width="12.5546875" style="360" customWidth="1"/>
    <col min="9" max="9" width="10.109375" style="360" customWidth="1"/>
    <col min="10" max="10" width="16.44140625" style="360" customWidth="1"/>
    <col min="11" max="11" width="19.44140625" style="360" customWidth="1"/>
    <col min="12" max="12" width="10.109375" style="360" customWidth="1"/>
    <col min="13" max="13" width="7.5546875" style="360" bestFit="1" customWidth="1"/>
    <col min="14" max="14" width="7.5546875" style="360" customWidth="1"/>
    <col min="15" max="15" width="10.109375" style="360" customWidth="1"/>
    <col min="16" max="16384" width="9.109375" style="360"/>
  </cols>
  <sheetData>
    <row r="2" spans="1:23" x14ac:dyDescent="0.25">
      <c r="A2" s="360" t="s">
        <v>2166</v>
      </c>
      <c r="J2" s="366" t="s">
        <v>2171</v>
      </c>
      <c r="K2" s="365" t="s">
        <v>2172</v>
      </c>
      <c r="L2" s="1470" t="s">
        <v>2489</v>
      </c>
      <c r="M2" s="1470"/>
      <c r="N2" s="1470" t="s">
        <v>2491</v>
      </c>
      <c r="O2" s="1470"/>
    </row>
    <row r="3" spans="1:23" ht="15" customHeight="1" x14ac:dyDescent="0.25">
      <c r="J3" s="524" t="s">
        <v>2181</v>
      </c>
      <c r="K3" s="365" t="s">
        <v>2182</v>
      </c>
      <c r="L3" s="1470" t="s">
        <v>2490</v>
      </c>
      <c r="M3" s="1470"/>
    </row>
    <row r="4" spans="1:23" ht="15" customHeight="1" x14ac:dyDescent="0.25">
      <c r="A4" s="361" t="s">
        <v>2183</v>
      </c>
      <c r="B4" s="362">
        <v>41002</v>
      </c>
      <c r="C4" s="361"/>
      <c r="J4" s="524" t="s">
        <v>2184</v>
      </c>
      <c r="K4" s="367">
        <v>0.5</v>
      </c>
      <c r="L4" s="360" t="s">
        <v>2185</v>
      </c>
    </row>
    <row r="5" spans="1:23" ht="16.5" customHeight="1" x14ac:dyDescent="0.25">
      <c r="A5" s="361"/>
      <c r="B5" s="363"/>
      <c r="C5" s="361"/>
      <c r="J5" s="365" t="s">
        <v>1835</v>
      </c>
      <c r="K5" s="1027" t="s">
        <v>1836</v>
      </c>
    </row>
    <row r="6" spans="1:23" ht="18" customHeight="1" x14ac:dyDescent="0.25">
      <c r="A6" s="361"/>
      <c r="B6" s="363"/>
      <c r="C6" s="361"/>
      <c r="J6" s="365" t="s">
        <v>1834</v>
      </c>
      <c r="K6" s="1026" t="s">
        <v>1837</v>
      </c>
    </row>
    <row r="7" spans="1:23" ht="18.75" customHeight="1" x14ac:dyDescent="0.25">
      <c r="A7" s="364" t="s">
        <v>2190</v>
      </c>
      <c r="B7" s="363"/>
      <c r="C7" s="361"/>
    </row>
    <row r="8" spans="1:23" x14ac:dyDescent="0.25">
      <c r="J8" s="1467" t="s">
        <v>2191</v>
      </c>
      <c r="K8" s="1468"/>
      <c r="L8" s="1468"/>
      <c r="M8" s="1468"/>
      <c r="N8" s="1468"/>
      <c r="O8" s="1469"/>
    </row>
    <row r="9" spans="1:23" x14ac:dyDescent="0.25">
      <c r="B9" s="1465" t="s">
        <v>2192</v>
      </c>
      <c r="C9" s="1466"/>
      <c r="D9" s="1466"/>
      <c r="E9" s="1466"/>
      <c r="F9" s="1466"/>
      <c r="G9" s="1466"/>
      <c r="H9" s="1466"/>
      <c r="I9" s="1466"/>
      <c r="J9" s="1467" t="s">
        <v>2193</v>
      </c>
      <c r="K9" s="1468"/>
      <c r="L9" s="1469"/>
      <c r="M9" s="1467" t="s">
        <v>2194</v>
      </c>
      <c r="N9" s="1469"/>
      <c r="O9" s="365"/>
    </row>
    <row r="10" spans="1:23" x14ac:dyDescent="0.25">
      <c r="A10" s="365" t="s">
        <v>2195</v>
      </c>
      <c r="B10" s="366" t="s">
        <v>2196</v>
      </c>
      <c r="C10" s="366" t="s">
        <v>2197</v>
      </c>
      <c r="D10" s="366" t="s">
        <v>2198</v>
      </c>
      <c r="E10" s="366" t="s">
        <v>2199</v>
      </c>
      <c r="F10" s="366" t="s">
        <v>2200</v>
      </c>
      <c r="G10" s="366" t="s">
        <v>2201</v>
      </c>
      <c r="H10" s="366" t="s">
        <v>2202</v>
      </c>
      <c r="I10" s="366" t="s">
        <v>2203</v>
      </c>
      <c r="J10" s="366" t="s">
        <v>2181</v>
      </c>
      <c r="K10" s="366" t="s">
        <v>2185</v>
      </c>
      <c r="L10" s="366" t="s">
        <v>2204</v>
      </c>
      <c r="M10" s="366" t="s">
        <v>2205</v>
      </c>
      <c r="N10" s="366" t="s">
        <v>2206</v>
      </c>
      <c r="O10" s="366" t="s">
        <v>2207</v>
      </c>
    </row>
    <row r="11" spans="1:23" x14ac:dyDescent="0.25">
      <c r="A11" s="367" t="s">
        <v>2208</v>
      </c>
      <c r="B11" s="367" t="s">
        <v>2209</v>
      </c>
      <c r="C11" s="367" t="s">
        <v>2210</v>
      </c>
      <c r="D11" s="368" t="s">
        <v>2211</v>
      </c>
      <c r="E11" s="368">
        <v>4</v>
      </c>
      <c r="F11" s="367">
        <v>18</v>
      </c>
      <c r="G11" s="367"/>
      <c r="H11" s="369">
        <v>0.5</v>
      </c>
      <c r="I11" s="367">
        <f>+H11*F11</f>
        <v>9</v>
      </c>
      <c r="J11" s="367"/>
      <c r="K11" s="367">
        <f>$K$4</f>
        <v>0.5</v>
      </c>
      <c r="L11" s="367">
        <f>+I11*K11</f>
        <v>4.5</v>
      </c>
      <c r="M11" s="367">
        <v>2</v>
      </c>
      <c r="N11" s="367">
        <v>12.5</v>
      </c>
      <c r="O11" s="368" t="s">
        <v>2212</v>
      </c>
      <c r="Q11" s="360">
        <f>+M11*N11</f>
        <v>25</v>
      </c>
    </row>
    <row r="12" spans="1:23" x14ac:dyDescent="0.25">
      <c r="A12" s="367" t="s">
        <v>2208</v>
      </c>
      <c r="B12" s="367" t="s">
        <v>2213</v>
      </c>
      <c r="C12" s="367" t="s">
        <v>2210</v>
      </c>
      <c r="D12" s="368" t="s">
        <v>2214</v>
      </c>
      <c r="E12" s="368">
        <v>6</v>
      </c>
      <c r="F12" s="367">
        <v>20</v>
      </c>
      <c r="G12" s="367">
        <v>6</v>
      </c>
      <c r="H12" s="368" t="s">
        <v>2215</v>
      </c>
      <c r="I12" s="367">
        <f>+E12*F12/G12*2</f>
        <v>40</v>
      </c>
      <c r="J12" s="367"/>
      <c r="K12" s="367">
        <f>$K$4</f>
        <v>0.5</v>
      </c>
      <c r="L12" s="367">
        <f>+I12*K12</f>
        <v>20</v>
      </c>
      <c r="M12" s="367">
        <v>1</v>
      </c>
      <c r="N12" s="367">
        <v>25</v>
      </c>
      <c r="O12" s="368" t="s">
        <v>2212</v>
      </c>
      <c r="Q12" s="360">
        <f>+M12*N12</f>
        <v>25</v>
      </c>
    </row>
    <row r="13" spans="1:23" x14ac:dyDescent="0.25">
      <c r="A13" s="367" t="s">
        <v>2208</v>
      </c>
      <c r="B13" s="367" t="s">
        <v>2216</v>
      </c>
      <c r="C13" s="367" t="s">
        <v>2210</v>
      </c>
      <c r="D13" s="368" t="s">
        <v>2214</v>
      </c>
      <c r="E13" s="368">
        <v>4</v>
      </c>
      <c r="F13" s="367">
        <v>15</v>
      </c>
      <c r="G13" s="367">
        <v>6</v>
      </c>
      <c r="H13" s="368" t="s">
        <v>2215</v>
      </c>
      <c r="I13" s="367">
        <f>+E13*F13/G13*2</f>
        <v>20</v>
      </c>
      <c r="J13" s="367"/>
      <c r="K13" s="367">
        <f>$K$4</f>
        <v>0.5</v>
      </c>
      <c r="L13" s="367">
        <f>+I13*K13</f>
        <v>10</v>
      </c>
      <c r="M13" s="367">
        <v>1</v>
      </c>
      <c r="N13" s="367">
        <v>12.5</v>
      </c>
      <c r="O13" s="368" t="s">
        <v>2212</v>
      </c>
      <c r="Q13" s="360">
        <f>+M13*N13</f>
        <v>12.5</v>
      </c>
    </row>
    <row r="14" spans="1:23" x14ac:dyDescent="0.25">
      <c r="A14" s="367" t="s">
        <v>2208</v>
      </c>
      <c r="B14" s="367" t="s">
        <v>2217</v>
      </c>
      <c r="C14" s="367" t="s">
        <v>2210</v>
      </c>
      <c r="D14" s="368" t="s">
        <v>2214</v>
      </c>
      <c r="E14" s="368">
        <v>2</v>
      </c>
      <c r="F14" s="367">
        <v>10.5</v>
      </c>
      <c r="G14" s="367">
        <v>6</v>
      </c>
      <c r="H14" s="368" t="s">
        <v>2215</v>
      </c>
      <c r="I14" s="367">
        <f>+E14*F14/G14*2</f>
        <v>7</v>
      </c>
      <c r="J14" s="367"/>
      <c r="K14" s="367">
        <f>$K$4</f>
        <v>0.5</v>
      </c>
      <c r="L14" s="367">
        <f>+I14*K14</f>
        <v>3.5</v>
      </c>
      <c r="M14" s="367">
        <v>1</v>
      </c>
      <c r="N14" s="367">
        <v>12.5</v>
      </c>
      <c r="O14" s="368" t="s">
        <v>2212</v>
      </c>
      <c r="Q14" s="360">
        <f>+M14*N14</f>
        <v>12.5</v>
      </c>
      <c r="T14" s="360" t="s">
        <v>2218</v>
      </c>
      <c r="U14" s="360" t="s">
        <v>2219</v>
      </c>
      <c r="V14" s="360" t="s">
        <v>2220</v>
      </c>
      <c r="W14" s="360" t="s">
        <v>2221</v>
      </c>
    </row>
    <row r="15" spans="1:23" x14ac:dyDescent="0.25">
      <c r="A15" s="367" t="s">
        <v>2208</v>
      </c>
      <c r="B15" s="367" t="s">
        <v>2222</v>
      </c>
      <c r="C15" s="367" t="s">
        <v>2210</v>
      </c>
      <c r="D15" s="368" t="s">
        <v>2223</v>
      </c>
      <c r="E15" s="368">
        <v>6</v>
      </c>
      <c r="F15" s="367">
        <v>20</v>
      </c>
      <c r="G15" s="367"/>
      <c r="H15" s="369">
        <v>1</v>
      </c>
      <c r="I15" s="367">
        <f>+H15*F15</f>
        <v>20</v>
      </c>
      <c r="J15" s="367"/>
      <c r="K15" s="367">
        <f>$K$4</f>
        <v>0.5</v>
      </c>
      <c r="L15" s="367">
        <f>+I15*K15</f>
        <v>10</v>
      </c>
      <c r="M15" s="367">
        <v>1</v>
      </c>
      <c r="N15" s="367">
        <v>12.5</v>
      </c>
      <c r="O15" s="368" t="s">
        <v>2212</v>
      </c>
      <c r="Q15" s="360">
        <f>+M15*N15</f>
        <v>12.5</v>
      </c>
      <c r="S15" s="360" t="s">
        <v>2208</v>
      </c>
      <c r="T15" s="360">
        <v>6</v>
      </c>
      <c r="U15" s="360">
        <v>6</v>
      </c>
      <c r="V15" s="360">
        <v>6</v>
      </c>
      <c r="W15" s="360">
        <v>12</v>
      </c>
    </row>
    <row r="16" spans="1:23" hidden="1" x14ac:dyDescent="0.25">
      <c r="A16" s="370" t="s">
        <v>2224</v>
      </c>
      <c r="B16" s="370" t="s">
        <v>2225</v>
      </c>
      <c r="C16" s="370" t="s">
        <v>2226</v>
      </c>
      <c r="D16" s="371" t="s">
        <v>2211</v>
      </c>
      <c r="E16" s="371">
        <v>1</v>
      </c>
      <c r="F16" s="370">
        <v>48</v>
      </c>
      <c r="G16" s="370"/>
      <c r="H16" s="366"/>
      <c r="I16" s="365"/>
      <c r="J16" s="365"/>
      <c r="K16" s="365"/>
      <c r="L16" s="365"/>
      <c r="M16" s="365"/>
      <c r="N16" s="365"/>
      <c r="O16" s="371" t="s">
        <v>2212</v>
      </c>
    </row>
    <row r="17" spans="1:23" hidden="1" x14ac:dyDescent="0.25">
      <c r="A17" s="370" t="s">
        <v>2224</v>
      </c>
      <c r="B17" s="370" t="s">
        <v>2225</v>
      </c>
      <c r="C17" s="370" t="s">
        <v>2227</v>
      </c>
      <c r="D17" s="371" t="s">
        <v>2211</v>
      </c>
      <c r="E17" s="371">
        <v>1</v>
      </c>
      <c r="F17" s="370">
        <v>12</v>
      </c>
      <c r="G17" s="370"/>
      <c r="H17" s="366"/>
      <c r="I17" s="365"/>
      <c r="J17" s="365"/>
      <c r="K17" s="365"/>
      <c r="L17" s="365"/>
      <c r="M17" s="365"/>
      <c r="N17" s="365"/>
      <c r="O17" s="371" t="s">
        <v>2212</v>
      </c>
    </row>
    <row r="18" spans="1:23" x14ac:dyDescent="0.25">
      <c r="A18" s="370" t="s">
        <v>2224</v>
      </c>
      <c r="B18" s="370" t="s">
        <v>2225</v>
      </c>
      <c r="C18" s="370" t="s">
        <v>2210</v>
      </c>
      <c r="D18" s="371" t="s">
        <v>2211</v>
      </c>
      <c r="E18" s="371">
        <f>SUBTOTAL(9,E16:E17)</f>
        <v>0</v>
      </c>
      <c r="F18" s="370">
        <f>MAX(F16:F17)</f>
        <v>48</v>
      </c>
      <c r="G18" s="370"/>
      <c r="H18" s="372">
        <v>0.5</v>
      </c>
      <c r="I18" s="370">
        <f>+H18*F18</f>
        <v>24</v>
      </c>
      <c r="J18" s="370"/>
      <c r="K18" s="370">
        <f>$K$4</f>
        <v>0.5</v>
      </c>
      <c r="L18" s="370">
        <f>+I18*K18</f>
        <v>12</v>
      </c>
      <c r="M18" s="370">
        <v>1</v>
      </c>
      <c r="N18" s="370">
        <v>12.5</v>
      </c>
      <c r="O18" s="371" t="s">
        <v>2212</v>
      </c>
      <c r="Q18" s="360">
        <f>+M18*N18</f>
        <v>12.5</v>
      </c>
      <c r="S18" s="360" t="s">
        <v>2224</v>
      </c>
      <c r="T18" s="360">
        <v>1</v>
      </c>
      <c r="U18" s="360">
        <v>1</v>
      </c>
      <c r="V18" s="360">
        <v>1</v>
      </c>
      <c r="W18" s="360">
        <v>3</v>
      </c>
    </row>
    <row r="19" spans="1:23" hidden="1" x14ac:dyDescent="0.25">
      <c r="A19" s="373" t="s">
        <v>2229</v>
      </c>
      <c r="B19" s="373" t="s">
        <v>2225</v>
      </c>
      <c r="C19" s="373" t="s">
        <v>2226</v>
      </c>
      <c r="D19" s="374" t="s">
        <v>2211</v>
      </c>
      <c r="E19" s="374">
        <v>1</v>
      </c>
      <c r="F19" s="373">
        <v>48</v>
      </c>
      <c r="G19" s="373"/>
      <c r="H19" s="366"/>
      <c r="I19" s="365"/>
      <c r="J19" s="365"/>
      <c r="K19" s="365"/>
      <c r="L19" s="365"/>
      <c r="M19" s="365"/>
      <c r="N19" s="365"/>
      <c r="O19" s="374" t="s">
        <v>2212</v>
      </c>
    </row>
    <row r="20" spans="1:23" hidden="1" x14ac:dyDescent="0.25">
      <c r="A20" s="373" t="s">
        <v>2229</v>
      </c>
      <c r="B20" s="373" t="s">
        <v>2225</v>
      </c>
      <c r="C20" s="373" t="s">
        <v>2226</v>
      </c>
      <c r="D20" s="374" t="s">
        <v>2211</v>
      </c>
      <c r="E20" s="374">
        <v>1</v>
      </c>
      <c r="F20" s="373">
        <v>48</v>
      </c>
      <c r="G20" s="373"/>
      <c r="H20" s="366"/>
      <c r="I20" s="365"/>
      <c r="J20" s="365"/>
      <c r="K20" s="365"/>
      <c r="L20" s="365"/>
      <c r="M20" s="365"/>
      <c r="N20" s="365"/>
      <c r="O20" s="374" t="s">
        <v>2212</v>
      </c>
    </row>
    <row r="21" spans="1:23" hidden="1" x14ac:dyDescent="0.25">
      <c r="A21" s="373" t="s">
        <v>2229</v>
      </c>
      <c r="B21" s="373" t="s">
        <v>2225</v>
      </c>
      <c r="C21" s="373" t="s">
        <v>2227</v>
      </c>
      <c r="D21" s="374" t="s">
        <v>2211</v>
      </c>
      <c r="E21" s="374">
        <v>1</v>
      </c>
      <c r="F21" s="373">
        <v>24</v>
      </c>
      <c r="G21" s="373"/>
      <c r="H21" s="366"/>
      <c r="I21" s="365"/>
      <c r="J21" s="365"/>
      <c r="K21" s="365"/>
      <c r="L21" s="365"/>
      <c r="M21" s="365"/>
      <c r="N21" s="365"/>
      <c r="O21" s="374" t="s">
        <v>2212</v>
      </c>
    </row>
    <row r="22" spans="1:23" x14ac:dyDescent="0.25">
      <c r="A22" s="373" t="s">
        <v>2229</v>
      </c>
      <c r="B22" s="373" t="s">
        <v>2225</v>
      </c>
      <c r="C22" s="373" t="s">
        <v>2210</v>
      </c>
      <c r="D22" s="374" t="s">
        <v>2211</v>
      </c>
      <c r="E22" s="374">
        <f>SUBTOTAL(9,E19:E21)</f>
        <v>0</v>
      </c>
      <c r="F22" s="373">
        <f>MAX(F19:F21)</f>
        <v>48</v>
      </c>
      <c r="G22" s="373"/>
      <c r="H22" s="375">
        <v>0.5</v>
      </c>
      <c r="I22" s="373">
        <f>+H22*F22</f>
        <v>24</v>
      </c>
      <c r="J22" s="373"/>
      <c r="K22" s="373">
        <f>$K$4</f>
        <v>0.5</v>
      </c>
      <c r="L22" s="373">
        <f>+I22*K22</f>
        <v>12</v>
      </c>
      <c r="M22" s="373">
        <v>1</v>
      </c>
      <c r="N22" s="373">
        <v>12.5</v>
      </c>
      <c r="O22" s="374" t="s">
        <v>2212</v>
      </c>
      <c r="Q22" s="360">
        <f>+M22*N22</f>
        <v>12.5</v>
      </c>
      <c r="S22" s="360" t="s">
        <v>2229</v>
      </c>
      <c r="T22" s="360">
        <v>1</v>
      </c>
      <c r="U22" s="360">
        <v>1</v>
      </c>
      <c r="V22" s="360">
        <v>1</v>
      </c>
      <c r="W22" s="360">
        <v>3</v>
      </c>
    </row>
    <row r="23" spans="1:23" hidden="1" x14ac:dyDescent="0.25">
      <c r="A23" s="376" t="s">
        <v>2230</v>
      </c>
      <c r="B23" s="376" t="s">
        <v>2225</v>
      </c>
      <c r="C23" s="376" t="s">
        <v>2227</v>
      </c>
      <c r="D23" s="377" t="s">
        <v>2211</v>
      </c>
      <c r="E23" s="377">
        <v>1</v>
      </c>
      <c r="F23" s="376">
        <v>24</v>
      </c>
      <c r="G23" s="376"/>
      <c r="H23" s="366"/>
      <c r="I23" s="365"/>
      <c r="J23" s="365"/>
      <c r="K23" s="365"/>
      <c r="L23" s="365"/>
      <c r="M23" s="365"/>
      <c r="N23" s="365"/>
      <c r="O23" s="377" t="s">
        <v>2231</v>
      </c>
    </row>
    <row r="24" spans="1:23" hidden="1" x14ac:dyDescent="0.25">
      <c r="A24" s="376" t="s">
        <v>2230</v>
      </c>
      <c r="B24" s="376" t="s">
        <v>2225</v>
      </c>
      <c r="C24" s="376" t="s">
        <v>2227</v>
      </c>
      <c r="D24" s="377" t="s">
        <v>2211</v>
      </c>
      <c r="E24" s="377">
        <v>1</v>
      </c>
      <c r="F24" s="376">
        <v>24</v>
      </c>
      <c r="G24" s="376"/>
      <c r="H24" s="366"/>
      <c r="I24" s="365"/>
      <c r="J24" s="365"/>
      <c r="K24" s="365"/>
      <c r="L24" s="365"/>
      <c r="M24" s="365"/>
      <c r="N24" s="365"/>
      <c r="O24" s="377" t="s">
        <v>2231</v>
      </c>
    </row>
    <row r="25" spans="1:23" hidden="1" x14ac:dyDescent="0.25">
      <c r="A25" s="376" t="s">
        <v>2230</v>
      </c>
      <c r="B25" s="376" t="s">
        <v>2225</v>
      </c>
      <c r="C25" s="376" t="s">
        <v>2227</v>
      </c>
      <c r="D25" s="377" t="s">
        <v>2211</v>
      </c>
      <c r="E25" s="377">
        <v>1</v>
      </c>
      <c r="F25" s="376">
        <v>24</v>
      </c>
      <c r="G25" s="376"/>
      <c r="H25" s="366"/>
      <c r="I25" s="365"/>
      <c r="J25" s="365"/>
      <c r="K25" s="365"/>
      <c r="L25" s="365"/>
      <c r="M25" s="365"/>
      <c r="N25" s="365"/>
      <c r="O25" s="377" t="s">
        <v>2231</v>
      </c>
    </row>
    <row r="26" spans="1:23" hidden="1" x14ac:dyDescent="0.25">
      <c r="A26" s="376" t="s">
        <v>2230</v>
      </c>
      <c r="B26" s="376" t="s">
        <v>2225</v>
      </c>
      <c r="C26" s="376" t="s">
        <v>2227</v>
      </c>
      <c r="D26" s="377" t="s">
        <v>2211</v>
      </c>
      <c r="E26" s="377">
        <v>1</v>
      </c>
      <c r="F26" s="376">
        <v>24</v>
      </c>
      <c r="G26" s="376"/>
      <c r="H26" s="366"/>
      <c r="I26" s="365"/>
      <c r="J26" s="365"/>
      <c r="K26" s="365"/>
      <c r="L26" s="365"/>
      <c r="M26" s="365"/>
      <c r="N26" s="365"/>
      <c r="O26" s="377" t="s">
        <v>2231</v>
      </c>
    </row>
    <row r="27" spans="1:23" hidden="1" x14ac:dyDescent="0.25">
      <c r="A27" s="376" t="s">
        <v>2230</v>
      </c>
      <c r="B27" s="376" t="s">
        <v>2225</v>
      </c>
      <c r="C27" s="376" t="s">
        <v>2227</v>
      </c>
      <c r="D27" s="377" t="s">
        <v>2211</v>
      </c>
      <c r="E27" s="377">
        <v>1</v>
      </c>
      <c r="F27" s="376">
        <v>24</v>
      </c>
      <c r="G27" s="376"/>
      <c r="H27" s="366"/>
      <c r="I27" s="365"/>
      <c r="J27" s="365"/>
      <c r="K27" s="365"/>
      <c r="L27" s="365"/>
      <c r="M27" s="365"/>
      <c r="N27" s="365"/>
      <c r="O27" s="377" t="s">
        <v>2231</v>
      </c>
    </row>
    <row r="28" spans="1:23" hidden="1" x14ac:dyDescent="0.25">
      <c r="A28" s="376" t="s">
        <v>2230</v>
      </c>
      <c r="B28" s="376" t="s">
        <v>2225</v>
      </c>
      <c r="C28" s="376" t="s">
        <v>2226</v>
      </c>
      <c r="D28" s="377" t="s">
        <v>2211</v>
      </c>
      <c r="E28" s="377">
        <v>1</v>
      </c>
      <c r="F28" s="376">
        <v>48</v>
      </c>
      <c r="G28" s="376"/>
      <c r="H28" s="366"/>
      <c r="I28" s="365"/>
      <c r="J28" s="365"/>
      <c r="K28" s="365"/>
      <c r="L28" s="365"/>
      <c r="M28" s="365"/>
      <c r="N28" s="365"/>
      <c r="O28" s="377" t="s">
        <v>2231</v>
      </c>
    </row>
    <row r="29" spans="1:23" hidden="1" x14ac:dyDescent="0.25">
      <c r="A29" s="376" t="s">
        <v>2230</v>
      </c>
      <c r="B29" s="376" t="s">
        <v>2225</v>
      </c>
      <c r="C29" s="376" t="s">
        <v>2210</v>
      </c>
      <c r="D29" s="377" t="s">
        <v>2211</v>
      </c>
      <c r="E29" s="377">
        <f>SUBTOTAL(9,E23:E28)</f>
        <v>0</v>
      </c>
      <c r="F29" s="376">
        <f>MAX(F23:F28)</f>
        <v>48</v>
      </c>
      <c r="G29" s="376"/>
      <c r="H29" s="378">
        <v>1</v>
      </c>
      <c r="I29" s="376">
        <f>+H29*F29</f>
        <v>48</v>
      </c>
      <c r="J29" s="376"/>
      <c r="K29" s="376">
        <f>$K$4</f>
        <v>0.5</v>
      </c>
      <c r="L29" s="376">
        <f>+I29*K29</f>
        <v>24</v>
      </c>
      <c r="M29" s="376">
        <v>1</v>
      </c>
      <c r="N29" s="376">
        <v>25</v>
      </c>
      <c r="O29" s="377" t="s">
        <v>2231</v>
      </c>
      <c r="Q29" s="360">
        <f>+M29*N29</f>
        <v>25</v>
      </c>
    </row>
    <row r="30" spans="1:23" hidden="1" x14ac:dyDescent="0.25">
      <c r="A30" s="379" t="s">
        <v>2232</v>
      </c>
      <c r="B30" s="379" t="s">
        <v>2225</v>
      </c>
      <c r="C30" s="379" t="s">
        <v>2227</v>
      </c>
      <c r="D30" s="380" t="s">
        <v>2211</v>
      </c>
      <c r="E30" s="380">
        <v>1</v>
      </c>
      <c r="F30" s="379">
        <v>24</v>
      </c>
      <c r="G30" s="379"/>
      <c r="H30" s="366"/>
      <c r="I30" s="365"/>
      <c r="J30" s="365"/>
      <c r="K30" s="365"/>
      <c r="L30" s="365"/>
      <c r="M30" s="365"/>
      <c r="N30" s="365"/>
      <c r="O30" s="380" t="s">
        <v>2231</v>
      </c>
    </row>
    <row r="31" spans="1:23" hidden="1" x14ac:dyDescent="0.25">
      <c r="A31" s="379" t="s">
        <v>2232</v>
      </c>
      <c r="B31" s="379" t="s">
        <v>2225</v>
      </c>
      <c r="C31" s="379" t="s">
        <v>2226</v>
      </c>
      <c r="D31" s="380" t="s">
        <v>2211</v>
      </c>
      <c r="E31" s="380">
        <v>1</v>
      </c>
      <c r="F31" s="379">
        <v>48</v>
      </c>
      <c r="G31" s="379"/>
      <c r="H31" s="366"/>
      <c r="I31" s="365"/>
      <c r="J31" s="365"/>
      <c r="K31" s="365"/>
      <c r="L31" s="365"/>
      <c r="M31" s="365"/>
      <c r="N31" s="365"/>
      <c r="O31" s="380" t="s">
        <v>2231</v>
      </c>
    </row>
    <row r="32" spans="1:23" hidden="1" x14ac:dyDescent="0.25">
      <c r="A32" s="379" t="s">
        <v>2232</v>
      </c>
      <c r="B32" s="379" t="s">
        <v>2225</v>
      </c>
      <c r="C32" s="379" t="s">
        <v>2227</v>
      </c>
      <c r="D32" s="380" t="s">
        <v>2211</v>
      </c>
      <c r="E32" s="380">
        <v>1</v>
      </c>
      <c r="F32" s="379">
        <v>24</v>
      </c>
      <c r="G32" s="379"/>
      <c r="H32" s="366"/>
      <c r="I32" s="365"/>
      <c r="J32" s="365"/>
      <c r="K32" s="365"/>
      <c r="L32" s="365"/>
      <c r="M32" s="365"/>
      <c r="N32" s="365"/>
      <c r="O32" s="380" t="s">
        <v>2231</v>
      </c>
    </row>
    <row r="33" spans="1:17" hidden="1" x14ac:dyDescent="0.25">
      <c r="A33" s="379" t="s">
        <v>2232</v>
      </c>
      <c r="B33" s="379" t="s">
        <v>2225</v>
      </c>
      <c r="C33" s="379" t="s">
        <v>2227</v>
      </c>
      <c r="D33" s="380" t="s">
        <v>2211</v>
      </c>
      <c r="E33" s="380">
        <v>1</v>
      </c>
      <c r="F33" s="379">
        <v>24</v>
      </c>
      <c r="G33" s="379"/>
      <c r="H33" s="366"/>
      <c r="I33" s="365"/>
      <c r="J33" s="365"/>
      <c r="K33" s="365"/>
      <c r="L33" s="365"/>
      <c r="M33" s="365"/>
      <c r="N33" s="365"/>
      <c r="O33" s="380" t="s">
        <v>2231</v>
      </c>
    </row>
    <row r="34" spans="1:17" hidden="1" x14ac:dyDescent="0.25">
      <c r="A34" s="379" t="s">
        <v>2232</v>
      </c>
      <c r="B34" s="379" t="s">
        <v>2225</v>
      </c>
      <c r="C34" s="379" t="s">
        <v>2227</v>
      </c>
      <c r="D34" s="380" t="s">
        <v>2211</v>
      </c>
      <c r="E34" s="380">
        <v>1</v>
      </c>
      <c r="F34" s="379">
        <v>24</v>
      </c>
      <c r="G34" s="379"/>
      <c r="H34" s="366"/>
      <c r="I34" s="365"/>
      <c r="J34" s="365"/>
      <c r="K34" s="365"/>
      <c r="L34" s="365"/>
      <c r="M34" s="365"/>
      <c r="N34" s="365"/>
      <c r="O34" s="380" t="s">
        <v>2231</v>
      </c>
    </row>
    <row r="35" spans="1:17" hidden="1" x14ac:dyDescent="0.25">
      <c r="A35" s="379" t="s">
        <v>2232</v>
      </c>
      <c r="B35" s="379" t="s">
        <v>2225</v>
      </c>
      <c r="C35" s="379" t="s">
        <v>2210</v>
      </c>
      <c r="D35" s="380" t="s">
        <v>2211</v>
      </c>
      <c r="E35" s="380">
        <f>SUBTOTAL(9,E30:E34)</f>
        <v>0</v>
      </c>
      <c r="F35" s="379">
        <f>MAX(F30:F34)</f>
        <v>48</v>
      </c>
      <c r="G35" s="379"/>
      <c r="H35" s="381">
        <v>0.5</v>
      </c>
      <c r="I35" s="379">
        <f>+H35*F35</f>
        <v>24</v>
      </c>
      <c r="J35" s="379"/>
      <c r="K35" s="379">
        <f>$K$4</f>
        <v>0.5</v>
      </c>
      <c r="L35" s="379">
        <f>+I35*K35</f>
        <v>12</v>
      </c>
      <c r="M35" s="379">
        <v>1</v>
      </c>
      <c r="N35" s="379">
        <v>12.5</v>
      </c>
      <c r="O35" s="380" t="s">
        <v>2231</v>
      </c>
      <c r="Q35" s="360">
        <f>+M35*N35</f>
        <v>12.5</v>
      </c>
    </row>
    <row r="36" spans="1:17" hidden="1" x14ac:dyDescent="0.25">
      <c r="A36" s="382" t="s">
        <v>2233</v>
      </c>
      <c r="B36" s="382" t="s">
        <v>2225</v>
      </c>
      <c r="C36" s="382" t="s">
        <v>2227</v>
      </c>
      <c r="D36" s="383" t="s">
        <v>2211</v>
      </c>
      <c r="E36" s="383">
        <v>1</v>
      </c>
      <c r="F36" s="382">
        <v>24</v>
      </c>
      <c r="G36" s="382"/>
      <c r="H36" s="366"/>
      <c r="I36" s="365"/>
      <c r="J36" s="365"/>
      <c r="K36" s="365"/>
      <c r="L36" s="365"/>
      <c r="M36" s="365"/>
      <c r="N36" s="365"/>
      <c r="O36" s="383" t="s">
        <v>2231</v>
      </c>
    </row>
    <row r="37" spans="1:17" hidden="1" x14ac:dyDescent="0.25">
      <c r="A37" s="382" t="s">
        <v>2233</v>
      </c>
      <c r="B37" s="382" t="s">
        <v>2225</v>
      </c>
      <c r="C37" s="382" t="s">
        <v>2227</v>
      </c>
      <c r="D37" s="383" t="s">
        <v>2211</v>
      </c>
      <c r="E37" s="383">
        <v>1</v>
      </c>
      <c r="F37" s="382">
        <v>24</v>
      </c>
      <c r="G37" s="382"/>
      <c r="H37" s="366"/>
      <c r="I37" s="365"/>
      <c r="J37" s="365"/>
      <c r="K37" s="365"/>
      <c r="L37" s="365"/>
      <c r="M37" s="365"/>
      <c r="N37" s="365"/>
      <c r="O37" s="383" t="s">
        <v>2231</v>
      </c>
    </row>
    <row r="38" spans="1:17" hidden="1" x14ac:dyDescent="0.25">
      <c r="A38" s="382" t="s">
        <v>2233</v>
      </c>
      <c r="B38" s="382" t="s">
        <v>2225</v>
      </c>
      <c r="C38" s="382" t="s">
        <v>2226</v>
      </c>
      <c r="D38" s="383" t="s">
        <v>2211</v>
      </c>
      <c r="E38" s="383">
        <v>1</v>
      </c>
      <c r="F38" s="382">
        <v>48</v>
      </c>
      <c r="G38" s="382"/>
      <c r="H38" s="366"/>
      <c r="I38" s="365"/>
      <c r="J38" s="365"/>
      <c r="K38" s="365"/>
      <c r="L38" s="365"/>
      <c r="M38" s="365"/>
      <c r="N38" s="365"/>
      <c r="O38" s="383" t="s">
        <v>2231</v>
      </c>
    </row>
    <row r="39" spans="1:17" hidden="1" x14ac:dyDescent="0.25">
      <c r="A39" s="382" t="s">
        <v>2233</v>
      </c>
      <c r="B39" s="382" t="s">
        <v>2225</v>
      </c>
      <c r="C39" s="382" t="s">
        <v>2226</v>
      </c>
      <c r="D39" s="383" t="s">
        <v>2211</v>
      </c>
      <c r="E39" s="383">
        <v>1</v>
      </c>
      <c r="F39" s="382">
        <v>48</v>
      </c>
      <c r="G39" s="382"/>
      <c r="H39" s="366"/>
      <c r="I39" s="365"/>
      <c r="J39" s="365"/>
      <c r="K39" s="365"/>
      <c r="L39" s="365"/>
      <c r="M39" s="365"/>
      <c r="N39" s="365"/>
      <c r="O39" s="383" t="s">
        <v>2231</v>
      </c>
    </row>
    <row r="40" spans="1:17" hidden="1" x14ac:dyDescent="0.25">
      <c r="A40" s="382" t="s">
        <v>2233</v>
      </c>
      <c r="B40" s="382" t="s">
        <v>2225</v>
      </c>
      <c r="C40" s="382" t="s">
        <v>2210</v>
      </c>
      <c r="D40" s="383" t="s">
        <v>2211</v>
      </c>
      <c r="E40" s="383">
        <f>SUBTOTAL(9,E36:E39)</f>
        <v>0</v>
      </c>
      <c r="F40" s="382">
        <f>MAX(F36:F39)</f>
        <v>48</v>
      </c>
      <c r="G40" s="382"/>
      <c r="H40" s="384">
        <v>0.5</v>
      </c>
      <c r="I40" s="382">
        <f>+H40*F40</f>
        <v>24</v>
      </c>
      <c r="J40" s="382"/>
      <c r="K40" s="382">
        <f>$K$4</f>
        <v>0.5</v>
      </c>
      <c r="L40" s="382">
        <f>+I40*K40</f>
        <v>12</v>
      </c>
      <c r="M40" s="382">
        <v>1</v>
      </c>
      <c r="N40" s="382">
        <v>12.5</v>
      </c>
      <c r="O40" s="383" t="s">
        <v>2231</v>
      </c>
      <c r="Q40" s="360">
        <f>+M40*N40</f>
        <v>12.5</v>
      </c>
    </row>
    <row r="41" spans="1:17" hidden="1" x14ac:dyDescent="0.25">
      <c r="A41" s="385" t="s">
        <v>2234</v>
      </c>
      <c r="B41" s="385" t="s">
        <v>2225</v>
      </c>
      <c r="C41" s="385" t="s">
        <v>2227</v>
      </c>
      <c r="D41" s="386" t="s">
        <v>2211</v>
      </c>
      <c r="E41" s="386">
        <v>1</v>
      </c>
      <c r="F41" s="385">
        <v>24</v>
      </c>
      <c r="G41" s="385"/>
      <c r="H41" s="366"/>
      <c r="I41" s="365"/>
      <c r="J41" s="365"/>
      <c r="K41" s="365"/>
      <c r="L41" s="365"/>
      <c r="M41" s="365"/>
      <c r="N41" s="365"/>
      <c r="O41" s="386" t="s">
        <v>2231</v>
      </c>
    </row>
    <row r="42" spans="1:17" hidden="1" x14ac:dyDescent="0.25">
      <c r="A42" s="385" t="s">
        <v>2234</v>
      </c>
      <c r="B42" s="385" t="s">
        <v>2225</v>
      </c>
      <c r="C42" s="385" t="s">
        <v>2227</v>
      </c>
      <c r="D42" s="386" t="s">
        <v>2211</v>
      </c>
      <c r="E42" s="386">
        <v>1</v>
      </c>
      <c r="F42" s="385">
        <v>24</v>
      </c>
      <c r="G42" s="385"/>
      <c r="H42" s="366"/>
      <c r="I42" s="365"/>
      <c r="J42" s="365"/>
      <c r="K42" s="365"/>
      <c r="L42" s="365"/>
      <c r="M42" s="365"/>
      <c r="N42" s="365"/>
      <c r="O42" s="386" t="s">
        <v>2231</v>
      </c>
    </row>
    <row r="43" spans="1:17" hidden="1" x14ac:dyDescent="0.25">
      <c r="A43" s="385" t="s">
        <v>2234</v>
      </c>
      <c r="B43" s="385" t="s">
        <v>2225</v>
      </c>
      <c r="C43" s="385" t="s">
        <v>2227</v>
      </c>
      <c r="D43" s="386" t="s">
        <v>2211</v>
      </c>
      <c r="E43" s="386">
        <v>1</v>
      </c>
      <c r="F43" s="385">
        <v>24</v>
      </c>
      <c r="G43" s="385"/>
      <c r="H43" s="366"/>
      <c r="I43" s="365"/>
      <c r="J43" s="365"/>
      <c r="K43" s="365"/>
      <c r="L43" s="365"/>
      <c r="M43" s="365"/>
      <c r="N43" s="365"/>
      <c r="O43" s="386" t="s">
        <v>2231</v>
      </c>
    </row>
    <row r="44" spans="1:17" hidden="1" x14ac:dyDescent="0.25">
      <c r="A44" s="385" t="s">
        <v>2234</v>
      </c>
      <c r="B44" s="385" t="s">
        <v>2225</v>
      </c>
      <c r="C44" s="385" t="s">
        <v>2226</v>
      </c>
      <c r="D44" s="386" t="s">
        <v>2211</v>
      </c>
      <c r="E44" s="386">
        <v>1</v>
      </c>
      <c r="F44" s="385">
        <v>48</v>
      </c>
      <c r="G44" s="385"/>
      <c r="H44" s="366"/>
      <c r="I44" s="365"/>
      <c r="J44" s="365"/>
      <c r="K44" s="365"/>
      <c r="L44" s="365"/>
      <c r="M44" s="365"/>
      <c r="N44" s="365"/>
      <c r="O44" s="386" t="s">
        <v>2231</v>
      </c>
    </row>
    <row r="45" spans="1:17" hidden="1" x14ac:dyDescent="0.25">
      <c r="A45" s="385" t="s">
        <v>2234</v>
      </c>
      <c r="B45" s="385" t="s">
        <v>2225</v>
      </c>
      <c r="C45" s="385" t="s">
        <v>2210</v>
      </c>
      <c r="D45" s="386" t="s">
        <v>2211</v>
      </c>
      <c r="E45" s="386">
        <f>SUBTOTAL(9,E41:E44)</f>
        <v>0</v>
      </c>
      <c r="F45" s="385">
        <f>MAX(F41:F44)</f>
        <v>48</v>
      </c>
      <c r="G45" s="385"/>
      <c r="H45" s="387">
        <v>0.5</v>
      </c>
      <c r="I45" s="385">
        <f>+H45*F45</f>
        <v>24</v>
      </c>
      <c r="J45" s="385"/>
      <c r="K45" s="385">
        <f>$K$4</f>
        <v>0.5</v>
      </c>
      <c r="L45" s="385">
        <f>+I45*K45</f>
        <v>12</v>
      </c>
      <c r="M45" s="385">
        <v>1</v>
      </c>
      <c r="N45" s="385">
        <v>12.5</v>
      </c>
      <c r="O45" s="386" t="s">
        <v>2231</v>
      </c>
      <c r="Q45" s="360">
        <f>+M45*N45</f>
        <v>12.5</v>
      </c>
    </row>
    <row r="46" spans="1:17" hidden="1" x14ac:dyDescent="0.25">
      <c r="A46" s="388" t="s">
        <v>2235</v>
      </c>
      <c r="B46" s="388" t="s">
        <v>2225</v>
      </c>
      <c r="C46" s="388" t="s">
        <v>2227</v>
      </c>
      <c r="D46" s="389" t="s">
        <v>2211</v>
      </c>
      <c r="E46" s="389">
        <v>1</v>
      </c>
      <c r="F46" s="388">
        <v>24</v>
      </c>
      <c r="G46" s="388"/>
      <c r="H46" s="366"/>
      <c r="I46" s="365"/>
      <c r="J46" s="365"/>
      <c r="K46" s="365"/>
      <c r="L46" s="365"/>
      <c r="M46" s="365"/>
      <c r="N46" s="365"/>
      <c r="O46" s="389" t="s">
        <v>2231</v>
      </c>
    </row>
    <row r="47" spans="1:17" hidden="1" x14ac:dyDescent="0.25">
      <c r="A47" s="388" t="s">
        <v>2235</v>
      </c>
      <c r="B47" s="388" t="s">
        <v>2225</v>
      </c>
      <c r="C47" s="388" t="s">
        <v>2227</v>
      </c>
      <c r="D47" s="389" t="s">
        <v>2211</v>
      </c>
      <c r="E47" s="389">
        <v>1</v>
      </c>
      <c r="F47" s="388">
        <v>24</v>
      </c>
      <c r="G47" s="388"/>
      <c r="H47" s="366"/>
      <c r="I47" s="365"/>
      <c r="J47" s="365"/>
      <c r="K47" s="365"/>
      <c r="L47" s="365"/>
      <c r="M47" s="365"/>
      <c r="N47" s="365"/>
      <c r="O47" s="389" t="s">
        <v>2231</v>
      </c>
    </row>
    <row r="48" spans="1:17" hidden="1" x14ac:dyDescent="0.25">
      <c r="A48" s="388" t="s">
        <v>2235</v>
      </c>
      <c r="B48" s="388" t="s">
        <v>2225</v>
      </c>
      <c r="C48" s="388" t="s">
        <v>2226</v>
      </c>
      <c r="D48" s="389" t="s">
        <v>2211</v>
      </c>
      <c r="E48" s="389">
        <v>1</v>
      </c>
      <c r="F48" s="388">
        <v>48</v>
      </c>
      <c r="G48" s="388"/>
      <c r="H48" s="366"/>
      <c r="I48" s="365"/>
      <c r="J48" s="365"/>
      <c r="K48" s="365"/>
      <c r="L48" s="365"/>
      <c r="M48" s="365"/>
      <c r="N48" s="365"/>
      <c r="O48" s="389" t="s">
        <v>2231</v>
      </c>
    </row>
    <row r="49" spans="1:23" hidden="1" x14ac:dyDescent="0.25">
      <c r="A49" s="388" t="s">
        <v>2235</v>
      </c>
      <c r="B49" s="388" t="s">
        <v>2225</v>
      </c>
      <c r="C49" s="388" t="s">
        <v>2210</v>
      </c>
      <c r="D49" s="389" t="s">
        <v>2211</v>
      </c>
      <c r="E49" s="389">
        <f>SUBTOTAL(9,E46:E48)</f>
        <v>0</v>
      </c>
      <c r="F49" s="388">
        <f>MAX(F46:F48)</f>
        <v>48</v>
      </c>
      <c r="G49" s="388"/>
      <c r="H49" s="390">
        <v>0.5</v>
      </c>
      <c r="I49" s="388">
        <f>+H49*F49</f>
        <v>24</v>
      </c>
      <c r="J49" s="388"/>
      <c r="K49" s="388">
        <f>$K$4</f>
        <v>0.5</v>
      </c>
      <c r="L49" s="388">
        <f>+I49*K49</f>
        <v>12</v>
      </c>
      <c r="M49" s="388">
        <v>1</v>
      </c>
      <c r="N49" s="388">
        <v>12.5</v>
      </c>
      <c r="O49" s="389" t="s">
        <v>2231</v>
      </c>
      <c r="Q49" s="360">
        <f>+M49*N49</f>
        <v>12.5</v>
      </c>
    </row>
    <row r="50" spans="1:23" hidden="1" x14ac:dyDescent="0.25">
      <c r="A50" s="367" t="s">
        <v>2236</v>
      </c>
      <c r="B50" s="367" t="s">
        <v>2237</v>
      </c>
      <c r="C50" s="367" t="s">
        <v>2226</v>
      </c>
      <c r="D50" s="368" t="s">
        <v>2211</v>
      </c>
      <c r="E50" s="368"/>
      <c r="F50" s="367"/>
      <c r="G50" s="367"/>
      <c r="H50" s="368"/>
      <c r="I50" s="367"/>
      <c r="J50" s="367"/>
      <c r="K50" s="367"/>
      <c r="L50" s="367"/>
      <c r="M50" s="367"/>
      <c r="N50" s="367"/>
      <c r="O50" s="368" t="s">
        <v>2212</v>
      </c>
    </row>
    <row r="51" spans="1:23" hidden="1" x14ac:dyDescent="0.25">
      <c r="A51" s="367" t="s">
        <v>2236</v>
      </c>
      <c r="B51" s="367" t="s">
        <v>2237</v>
      </c>
      <c r="C51" s="367" t="s">
        <v>2226</v>
      </c>
      <c r="D51" s="368" t="s">
        <v>2211</v>
      </c>
      <c r="E51" s="368"/>
      <c r="F51" s="367"/>
      <c r="G51" s="367"/>
      <c r="H51" s="368"/>
      <c r="I51" s="367"/>
      <c r="J51" s="367"/>
      <c r="K51" s="367"/>
      <c r="L51" s="367"/>
      <c r="M51" s="367"/>
      <c r="N51" s="367"/>
      <c r="O51" s="368" t="s">
        <v>2212</v>
      </c>
    </row>
    <row r="52" spans="1:23" x14ac:dyDescent="0.25">
      <c r="A52" s="367" t="s">
        <v>2236</v>
      </c>
      <c r="B52" s="367" t="s">
        <v>2237</v>
      </c>
      <c r="C52" s="367" t="s">
        <v>2210</v>
      </c>
      <c r="D52" s="368" t="s">
        <v>2211</v>
      </c>
      <c r="E52" s="368">
        <v>4</v>
      </c>
      <c r="F52" s="367">
        <v>148</v>
      </c>
      <c r="G52" s="367"/>
      <c r="H52" s="369">
        <v>0.5</v>
      </c>
      <c r="I52" s="367">
        <f>+H52*F52</f>
        <v>74</v>
      </c>
      <c r="J52" s="367"/>
      <c r="K52" s="367">
        <f>$K$4</f>
        <v>0.5</v>
      </c>
      <c r="L52" s="367">
        <f>+I52*K52</f>
        <v>37</v>
      </c>
      <c r="M52" s="367">
        <v>1</v>
      </c>
      <c r="N52" s="367">
        <v>37.5</v>
      </c>
      <c r="O52" s="368" t="s">
        <v>2212</v>
      </c>
      <c r="Q52" s="360">
        <f>+M52*N52</f>
        <v>37.5</v>
      </c>
    </row>
    <row r="53" spans="1:23" x14ac:dyDescent="0.25">
      <c r="A53" s="367" t="s">
        <v>2236</v>
      </c>
      <c r="B53" s="367" t="s">
        <v>2238</v>
      </c>
      <c r="C53" s="367" t="s">
        <v>2210</v>
      </c>
      <c r="D53" s="368" t="s">
        <v>2211</v>
      </c>
      <c r="E53" s="368">
        <v>3</v>
      </c>
      <c r="F53" s="367">
        <v>66</v>
      </c>
      <c r="G53" s="367"/>
      <c r="H53" s="369">
        <v>0.5</v>
      </c>
      <c r="I53" s="367">
        <f>+H53*F53</f>
        <v>33</v>
      </c>
      <c r="J53" s="367"/>
      <c r="K53" s="367">
        <f>$K$4</f>
        <v>0.5</v>
      </c>
      <c r="L53" s="367">
        <f>+I53*K53</f>
        <v>16.5</v>
      </c>
      <c r="M53" s="367">
        <v>1</v>
      </c>
      <c r="N53" s="367">
        <v>25</v>
      </c>
      <c r="O53" s="368" t="s">
        <v>2212</v>
      </c>
      <c r="Q53" s="360">
        <f>+M53*N53</f>
        <v>25</v>
      </c>
    </row>
    <row r="54" spans="1:23" x14ac:dyDescent="0.25">
      <c r="A54" s="367" t="s">
        <v>2236</v>
      </c>
      <c r="B54" s="367" t="s">
        <v>2239</v>
      </c>
      <c r="C54" s="367" t="s">
        <v>2210</v>
      </c>
      <c r="D54" s="368" t="s">
        <v>2211</v>
      </c>
      <c r="E54" s="368">
        <v>2</v>
      </c>
      <c r="F54" s="367">
        <v>48</v>
      </c>
      <c r="G54" s="367"/>
      <c r="H54" s="369">
        <v>0.5</v>
      </c>
      <c r="I54" s="367">
        <f>+H54*F54</f>
        <v>24</v>
      </c>
      <c r="J54" s="367"/>
      <c r="K54" s="367">
        <f>$K$4</f>
        <v>0.5</v>
      </c>
      <c r="L54" s="367">
        <f>+I54*K54</f>
        <v>12</v>
      </c>
      <c r="M54" s="367">
        <v>1</v>
      </c>
      <c r="N54" s="367">
        <v>12.5</v>
      </c>
      <c r="O54" s="368" t="s">
        <v>2212</v>
      </c>
      <c r="Q54" s="360">
        <f>+M54*N54</f>
        <v>12.5</v>
      </c>
    </row>
    <row r="55" spans="1:23" x14ac:dyDescent="0.25">
      <c r="A55" s="367" t="s">
        <v>2236</v>
      </c>
      <c r="B55" s="367" t="s">
        <v>2125</v>
      </c>
      <c r="C55" s="367" t="s">
        <v>2210</v>
      </c>
      <c r="D55" s="368" t="s">
        <v>2211</v>
      </c>
      <c r="E55" s="368">
        <v>1</v>
      </c>
      <c r="F55" s="367">
        <v>12</v>
      </c>
      <c r="G55" s="367"/>
      <c r="H55" s="369">
        <v>0.5</v>
      </c>
      <c r="I55" s="367">
        <f>+H55*F55</f>
        <v>6</v>
      </c>
      <c r="J55" s="367"/>
      <c r="K55" s="367">
        <f>$K$4</f>
        <v>0.5</v>
      </c>
      <c r="L55" s="367">
        <f>+I55*K55</f>
        <v>3</v>
      </c>
      <c r="M55" s="367">
        <v>1</v>
      </c>
      <c r="N55" s="367">
        <v>12.5</v>
      </c>
      <c r="O55" s="368" t="s">
        <v>2212</v>
      </c>
      <c r="Q55" s="360">
        <f>+M55*N55</f>
        <v>12.5</v>
      </c>
    </row>
    <row r="56" spans="1:23" x14ac:dyDescent="0.25">
      <c r="A56" s="367" t="s">
        <v>2236</v>
      </c>
      <c r="B56" s="367" t="s">
        <v>2240</v>
      </c>
      <c r="C56" s="367" t="s">
        <v>2210</v>
      </c>
      <c r="D56" s="368" t="s">
        <v>2214</v>
      </c>
      <c r="E56" s="368">
        <v>4</v>
      </c>
      <c r="F56" s="367">
        <v>30</v>
      </c>
      <c r="G56" s="367">
        <v>6</v>
      </c>
      <c r="H56" s="369" t="s">
        <v>2241</v>
      </c>
      <c r="I56" s="367">
        <f>+E56*F56/G56*2</f>
        <v>40</v>
      </c>
      <c r="J56" s="367"/>
      <c r="K56" s="367">
        <f>$K$4</f>
        <v>0.5</v>
      </c>
      <c r="L56" s="367">
        <f>+I56*K56</f>
        <v>20</v>
      </c>
      <c r="M56" s="367">
        <v>2</v>
      </c>
      <c r="N56" s="367">
        <v>25</v>
      </c>
      <c r="O56" s="368" t="s">
        <v>2212</v>
      </c>
      <c r="Q56" s="360">
        <f>+M56*N56</f>
        <v>50</v>
      </c>
      <c r="S56" s="360" t="s">
        <v>2236</v>
      </c>
      <c r="T56" s="360">
        <v>6</v>
      </c>
      <c r="U56" s="360">
        <v>6</v>
      </c>
      <c r="V56" s="360">
        <v>6</v>
      </c>
      <c r="W56" s="360">
        <v>12</v>
      </c>
    </row>
    <row r="57" spans="1:23" hidden="1" x14ac:dyDescent="0.25">
      <c r="A57" s="373" t="s">
        <v>2242</v>
      </c>
      <c r="B57" s="391" t="s">
        <v>2243</v>
      </c>
      <c r="C57" s="391" t="s">
        <v>2244</v>
      </c>
      <c r="D57" s="374" t="s">
        <v>2211</v>
      </c>
      <c r="E57" s="374">
        <v>1</v>
      </c>
      <c r="F57" s="392">
        <v>168</v>
      </c>
      <c r="G57" s="373"/>
      <c r="H57" s="366"/>
      <c r="I57" s="365"/>
      <c r="J57" s="365"/>
      <c r="K57" s="365"/>
      <c r="L57" s="365"/>
      <c r="M57" s="365"/>
      <c r="N57" s="365"/>
      <c r="O57" s="374" t="s">
        <v>2212</v>
      </c>
    </row>
    <row r="58" spans="1:23" hidden="1" x14ac:dyDescent="0.25">
      <c r="A58" s="373" t="s">
        <v>2242</v>
      </c>
      <c r="B58" s="391" t="s">
        <v>2243</v>
      </c>
      <c r="C58" s="391" t="s">
        <v>2227</v>
      </c>
      <c r="D58" s="374" t="s">
        <v>2211</v>
      </c>
      <c r="E58" s="374">
        <v>1</v>
      </c>
      <c r="F58" s="392">
        <v>54</v>
      </c>
      <c r="G58" s="373"/>
      <c r="H58" s="366"/>
      <c r="I58" s="365"/>
      <c r="J58" s="365"/>
      <c r="K58" s="365"/>
      <c r="L58" s="365"/>
      <c r="M58" s="365"/>
      <c r="N58" s="365"/>
      <c r="O58" s="374" t="s">
        <v>2212</v>
      </c>
    </row>
    <row r="59" spans="1:23" hidden="1" x14ac:dyDescent="0.25">
      <c r="A59" s="373" t="s">
        <v>2242</v>
      </c>
      <c r="B59" s="391" t="s">
        <v>2243</v>
      </c>
      <c r="C59" s="391" t="s">
        <v>2227</v>
      </c>
      <c r="D59" s="374" t="s">
        <v>2211</v>
      </c>
      <c r="E59" s="374">
        <v>1</v>
      </c>
      <c r="F59" s="392">
        <v>54</v>
      </c>
      <c r="G59" s="373"/>
      <c r="H59" s="366"/>
      <c r="I59" s="365"/>
      <c r="J59" s="365"/>
      <c r="K59" s="365"/>
      <c r="L59" s="365"/>
      <c r="M59" s="365"/>
      <c r="N59" s="365"/>
      <c r="O59" s="374" t="s">
        <v>2212</v>
      </c>
    </row>
    <row r="60" spans="1:23" hidden="1" x14ac:dyDescent="0.25">
      <c r="A60" s="373" t="s">
        <v>2242</v>
      </c>
      <c r="B60" s="391" t="s">
        <v>2243</v>
      </c>
      <c r="C60" s="391" t="s">
        <v>2244</v>
      </c>
      <c r="D60" s="374" t="s">
        <v>2211</v>
      </c>
      <c r="E60" s="374">
        <v>1</v>
      </c>
      <c r="F60" s="392">
        <v>108</v>
      </c>
      <c r="G60" s="373"/>
      <c r="H60" s="366"/>
      <c r="I60" s="365"/>
      <c r="J60" s="365"/>
      <c r="K60" s="365"/>
      <c r="L60" s="365"/>
      <c r="M60" s="365"/>
      <c r="N60" s="365"/>
      <c r="O60" s="374" t="s">
        <v>2212</v>
      </c>
    </row>
    <row r="61" spans="1:23" hidden="1" x14ac:dyDescent="0.25">
      <c r="A61" s="373" t="s">
        <v>2242</v>
      </c>
      <c r="B61" s="391" t="s">
        <v>2243</v>
      </c>
      <c r="C61" s="391" t="s">
        <v>2245</v>
      </c>
      <c r="D61" s="374" t="s">
        <v>2211</v>
      </c>
      <c r="E61" s="374">
        <v>6</v>
      </c>
      <c r="F61" s="392">
        <v>72</v>
      </c>
      <c r="G61" s="373"/>
      <c r="H61" s="366"/>
      <c r="I61" s="365"/>
      <c r="J61" s="365"/>
      <c r="K61" s="365"/>
      <c r="L61" s="365"/>
      <c r="M61" s="365"/>
      <c r="N61" s="365"/>
      <c r="O61" s="374" t="s">
        <v>2212</v>
      </c>
    </row>
    <row r="62" spans="1:23" hidden="1" x14ac:dyDescent="0.25">
      <c r="A62" s="373" t="s">
        <v>2242</v>
      </c>
      <c r="B62" s="391" t="s">
        <v>2243</v>
      </c>
      <c r="C62" s="391" t="s">
        <v>2246</v>
      </c>
      <c r="D62" s="374" t="s">
        <v>2211</v>
      </c>
      <c r="E62" s="374">
        <v>1</v>
      </c>
      <c r="F62" s="392">
        <v>25</v>
      </c>
      <c r="G62" s="373"/>
      <c r="H62" s="366"/>
      <c r="I62" s="365"/>
      <c r="J62" s="365"/>
      <c r="K62" s="365"/>
      <c r="L62" s="365"/>
      <c r="M62" s="365"/>
      <c r="N62" s="365"/>
      <c r="O62" s="374" t="s">
        <v>2212</v>
      </c>
    </row>
    <row r="63" spans="1:23" hidden="1" x14ac:dyDescent="0.25">
      <c r="A63" s="373" t="s">
        <v>2242</v>
      </c>
      <c r="B63" s="391" t="s">
        <v>2243</v>
      </c>
      <c r="C63" s="391" t="s">
        <v>1349</v>
      </c>
      <c r="D63" s="374" t="s">
        <v>2211</v>
      </c>
      <c r="E63" s="374">
        <v>1</v>
      </c>
      <c r="F63" s="392">
        <v>108</v>
      </c>
      <c r="G63" s="373"/>
      <c r="H63" s="366"/>
      <c r="I63" s="365"/>
      <c r="J63" s="365"/>
      <c r="K63" s="365"/>
      <c r="L63" s="365"/>
      <c r="M63" s="365"/>
      <c r="N63" s="365"/>
      <c r="O63" s="374" t="s">
        <v>2212</v>
      </c>
    </row>
    <row r="64" spans="1:23" hidden="1" x14ac:dyDescent="0.25">
      <c r="A64" s="373" t="s">
        <v>2242</v>
      </c>
      <c r="B64" s="391" t="s">
        <v>2243</v>
      </c>
      <c r="C64" s="391" t="s">
        <v>1349</v>
      </c>
      <c r="D64" s="374" t="s">
        <v>2211</v>
      </c>
      <c r="E64" s="374">
        <v>1</v>
      </c>
      <c r="F64" s="392">
        <v>108</v>
      </c>
      <c r="G64" s="373"/>
      <c r="H64" s="366"/>
      <c r="I64" s="365"/>
      <c r="J64" s="365"/>
      <c r="K64" s="365"/>
      <c r="L64" s="365"/>
      <c r="M64" s="365"/>
      <c r="N64" s="365"/>
      <c r="O64" s="374" t="s">
        <v>2212</v>
      </c>
    </row>
    <row r="65" spans="1:23" hidden="1" x14ac:dyDescent="0.25">
      <c r="A65" s="373" t="s">
        <v>2242</v>
      </c>
      <c r="B65" s="391" t="s">
        <v>2243</v>
      </c>
      <c r="C65" s="391" t="s">
        <v>1349</v>
      </c>
      <c r="D65" s="374" t="s">
        <v>2211</v>
      </c>
      <c r="E65" s="374">
        <v>1</v>
      </c>
      <c r="F65" s="392">
        <v>108</v>
      </c>
      <c r="G65" s="373"/>
      <c r="H65" s="366"/>
      <c r="I65" s="365"/>
      <c r="J65" s="365"/>
      <c r="K65" s="365"/>
      <c r="L65" s="365"/>
      <c r="M65" s="365"/>
      <c r="N65" s="365"/>
      <c r="O65" s="374" t="s">
        <v>2212</v>
      </c>
    </row>
    <row r="66" spans="1:23" hidden="1" x14ac:dyDescent="0.25">
      <c r="A66" s="373" t="s">
        <v>2242</v>
      </c>
      <c r="B66" s="391" t="s">
        <v>2243</v>
      </c>
      <c r="C66" s="391" t="s">
        <v>1349</v>
      </c>
      <c r="D66" s="374" t="s">
        <v>2211</v>
      </c>
      <c r="E66" s="374">
        <v>1</v>
      </c>
      <c r="F66" s="392">
        <v>108</v>
      </c>
      <c r="G66" s="373"/>
      <c r="H66" s="366"/>
      <c r="I66" s="365"/>
      <c r="J66" s="365"/>
      <c r="K66" s="365"/>
      <c r="L66" s="365"/>
      <c r="M66" s="365"/>
      <c r="N66" s="365"/>
      <c r="O66" s="374" t="s">
        <v>2212</v>
      </c>
    </row>
    <row r="67" spans="1:23" hidden="1" x14ac:dyDescent="0.25">
      <c r="A67" s="373" t="s">
        <v>2242</v>
      </c>
      <c r="B67" s="391" t="s">
        <v>2243</v>
      </c>
      <c r="C67" s="391" t="s">
        <v>1349</v>
      </c>
      <c r="D67" s="374" t="s">
        <v>2211</v>
      </c>
      <c r="E67" s="374">
        <v>1</v>
      </c>
      <c r="F67" s="392">
        <v>108</v>
      </c>
      <c r="G67" s="373"/>
      <c r="H67" s="366"/>
      <c r="I67" s="365"/>
      <c r="J67" s="365"/>
      <c r="K67" s="365"/>
      <c r="L67" s="365"/>
      <c r="M67" s="365"/>
      <c r="N67" s="365"/>
      <c r="O67" s="374" t="s">
        <v>2212</v>
      </c>
    </row>
    <row r="68" spans="1:23" x14ac:dyDescent="0.25">
      <c r="A68" s="373" t="s">
        <v>2242</v>
      </c>
      <c r="B68" s="391" t="s">
        <v>2243</v>
      </c>
      <c r="C68" s="391" t="s">
        <v>2210</v>
      </c>
      <c r="D68" s="374" t="s">
        <v>2211</v>
      </c>
      <c r="E68" s="374">
        <f>SUBTOTAL(9,E57:E67)</f>
        <v>0</v>
      </c>
      <c r="F68" s="392">
        <f>MAX(F57:F67)</f>
        <v>168</v>
      </c>
      <c r="G68" s="373"/>
      <c r="H68" s="375">
        <v>1</v>
      </c>
      <c r="I68" s="373">
        <f>+H68*F68</f>
        <v>168</v>
      </c>
      <c r="J68" s="373"/>
      <c r="K68" s="373">
        <f>$K$4</f>
        <v>0.5</v>
      </c>
      <c r="L68" s="373">
        <f>+I68*K68</f>
        <v>84</v>
      </c>
      <c r="M68" s="373">
        <v>1</v>
      </c>
      <c r="N68" s="373">
        <v>100</v>
      </c>
      <c r="O68" s="374" t="s">
        <v>2212</v>
      </c>
      <c r="Q68" s="360">
        <f>+M68*N68</f>
        <v>100</v>
      </c>
    </row>
    <row r="69" spans="1:23" hidden="1" x14ac:dyDescent="0.25">
      <c r="A69" s="373" t="s">
        <v>2242</v>
      </c>
      <c r="B69" s="391" t="s">
        <v>2243</v>
      </c>
      <c r="C69" s="391" t="s">
        <v>2240</v>
      </c>
      <c r="D69" s="374" t="s">
        <v>2214</v>
      </c>
      <c r="E69" s="374">
        <v>1</v>
      </c>
      <c r="F69" s="392">
        <v>10</v>
      </c>
      <c r="G69" s="373">
        <v>6</v>
      </c>
      <c r="H69" s="366"/>
      <c r="I69" s="365"/>
      <c r="J69" s="365"/>
      <c r="K69" s="365"/>
      <c r="L69" s="365"/>
      <c r="M69" s="365"/>
      <c r="N69" s="365"/>
      <c r="O69" s="374" t="s">
        <v>2212</v>
      </c>
    </row>
    <row r="70" spans="1:23" x14ac:dyDescent="0.25">
      <c r="A70" s="373" t="s">
        <v>2242</v>
      </c>
      <c r="B70" s="391" t="s">
        <v>2243</v>
      </c>
      <c r="C70" s="391" t="s">
        <v>2210</v>
      </c>
      <c r="D70" s="374" t="s">
        <v>2214</v>
      </c>
      <c r="E70" s="374">
        <v>1</v>
      </c>
      <c r="F70" s="392">
        <v>10</v>
      </c>
      <c r="G70" s="373">
        <v>6</v>
      </c>
      <c r="H70" s="374" t="s">
        <v>2215</v>
      </c>
      <c r="I70" s="373">
        <f>ROUNDUP(E70*F70/G70*2,1)</f>
        <v>3.4</v>
      </c>
      <c r="J70" s="373"/>
      <c r="K70" s="373">
        <f>$K$4</f>
        <v>0.5</v>
      </c>
      <c r="L70" s="373">
        <f>+I70*K70</f>
        <v>1.7</v>
      </c>
      <c r="M70" s="373">
        <v>1</v>
      </c>
      <c r="N70" s="373">
        <v>12.5</v>
      </c>
      <c r="O70" s="374" t="s">
        <v>2212</v>
      </c>
      <c r="Q70" s="360">
        <f>+M70*N70</f>
        <v>12.5</v>
      </c>
    </row>
    <row r="71" spans="1:23" hidden="1" x14ac:dyDescent="0.25">
      <c r="A71" s="373" t="s">
        <v>2242</v>
      </c>
      <c r="B71" s="391" t="s">
        <v>2247</v>
      </c>
      <c r="C71" s="391" t="s">
        <v>2248</v>
      </c>
      <c r="D71" s="374" t="s">
        <v>2211</v>
      </c>
      <c r="E71" s="374">
        <v>1</v>
      </c>
      <c r="F71" s="392">
        <v>12</v>
      </c>
      <c r="G71" s="373"/>
      <c r="H71" s="366"/>
      <c r="I71" s="365"/>
      <c r="J71" s="365"/>
      <c r="K71" s="365"/>
      <c r="L71" s="365"/>
      <c r="M71" s="365"/>
      <c r="N71" s="365"/>
      <c r="O71" s="374" t="s">
        <v>2212</v>
      </c>
    </row>
    <row r="72" spans="1:23" hidden="1" x14ac:dyDescent="0.25">
      <c r="A72" s="373" t="s">
        <v>2242</v>
      </c>
      <c r="B72" s="391" t="s">
        <v>2247</v>
      </c>
      <c r="C72" s="391" t="s">
        <v>2248</v>
      </c>
      <c r="D72" s="374" t="s">
        <v>2211</v>
      </c>
      <c r="E72" s="374">
        <v>1</v>
      </c>
      <c r="F72" s="392">
        <v>12</v>
      </c>
      <c r="G72" s="373"/>
      <c r="H72" s="366"/>
      <c r="I72" s="365"/>
      <c r="J72" s="365"/>
      <c r="K72" s="365"/>
      <c r="L72" s="365"/>
      <c r="M72" s="365"/>
      <c r="N72" s="365"/>
      <c r="O72" s="374" t="s">
        <v>2212</v>
      </c>
    </row>
    <row r="73" spans="1:23" hidden="1" x14ac:dyDescent="0.25">
      <c r="A73" s="373" t="s">
        <v>2242</v>
      </c>
      <c r="B73" s="391" t="s">
        <v>2247</v>
      </c>
      <c r="C73" s="391" t="s">
        <v>2244</v>
      </c>
      <c r="D73" s="374" t="s">
        <v>2211</v>
      </c>
      <c r="E73" s="374">
        <v>1</v>
      </c>
      <c r="F73" s="392">
        <v>168</v>
      </c>
      <c r="G73" s="373"/>
      <c r="H73" s="366"/>
      <c r="I73" s="365"/>
      <c r="J73" s="365"/>
      <c r="K73" s="365"/>
      <c r="L73" s="365"/>
      <c r="M73" s="365"/>
      <c r="N73" s="365"/>
      <c r="O73" s="374" t="s">
        <v>2212</v>
      </c>
    </row>
    <row r="74" spans="1:23" hidden="1" x14ac:dyDescent="0.25">
      <c r="A74" s="373" t="s">
        <v>2242</v>
      </c>
      <c r="B74" s="391" t="s">
        <v>2247</v>
      </c>
      <c r="C74" s="391" t="s">
        <v>2227</v>
      </c>
      <c r="D74" s="374" t="s">
        <v>2211</v>
      </c>
      <c r="E74" s="374">
        <v>1</v>
      </c>
      <c r="F74" s="392">
        <v>54</v>
      </c>
      <c r="G74" s="373"/>
      <c r="H74" s="366"/>
      <c r="I74" s="365"/>
      <c r="J74" s="365"/>
      <c r="K74" s="365"/>
      <c r="L74" s="365"/>
      <c r="M74" s="365"/>
      <c r="N74" s="365"/>
      <c r="O74" s="374" t="s">
        <v>2212</v>
      </c>
    </row>
    <row r="75" spans="1:23" hidden="1" x14ac:dyDescent="0.25">
      <c r="A75" s="373" t="s">
        <v>2242</v>
      </c>
      <c r="B75" s="391" t="s">
        <v>2247</v>
      </c>
      <c r="C75" s="391" t="s">
        <v>2245</v>
      </c>
      <c r="D75" s="374" t="s">
        <v>2211</v>
      </c>
      <c r="E75" s="374">
        <v>1</v>
      </c>
      <c r="F75" s="392">
        <v>27</v>
      </c>
      <c r="G75" s="373"/>
      <c r="H75" s="366"/>
      <c r="I75" s="365"/>
      <c r="J75" s="365"/>
      <c r="K75" s="365"/>
      <c r="L75" s="365"/>
      <c r="M75" s="365"/>
      <c r="N75" s="365"/>
      <c r="O75" s="374" t="s">
        <v>2212</v>
      </c>
    </row>
    <row r="76" spans="1:23" x14ac:dyDescent="0.25">
      <c r="A76" s="373" t="s">
        <v>2242</v>
      </c>
      <c r="B76" s="391" t="s">
        <v>2247</v>
      </c>
      <c r="C76" s="391" t="s">
        <v>2210</v>
      </c>
      <c r="D76" s="374" t="s">
        <v>2211</v>
      </c>
      <c r="E76" s="374">
        <f>SUBTOTAL(9,E71:E75)</f>
        <v>0</v>
      </c>
      <c r="F76" s="392">
        <f>MAX(F71:F75)</f>
        <v>168</v>
      </c>
      <c r="G76" s="373"/>
      <c r="H76" s="375">
        <v>0.5</v>
      </c>
      <c r="I76" s="373">
        <f>+H76*F76</f>
        <v>84</v>
      </c>
      <c r="J76" s="373"/>
      <c r="K76" s="373">
        <f>$K$4</f>
        <v>0.5</v>
      </c>
      <c r="L76" s="373">
        <f>+I76*K76</f>
        <v>42</v>
      </c>
      <c r="M76" s="373">
        <v>1</v>
      </c>
      <c r="N76" s="373">
        <v>50</v>
      </c>
      <c r="O76" s="374" t="s">
        <v>2212</v>
      </c>
      <c r="Q76" s="360">
        <f>+M76*N76</f>
        <v>50</v>
      </c>
    </row>
    <row r="77" spans="1:23" hidden="1" x14ac:dyDescent="0.25">
      <c r="A77" s="373" t="s">
        <v>2242</v>
      </c>
      <c r="B77" s="391" t="s">
        <v>2274</v>
      </c>
      <c r="C77" s="391" t="s">
        <v>2244</v>
      </c>
      <c r="D77" s="374" t="s">
        <v>2211</v>
      </c>
      <c r="E77" s="374">
        <v>1</v>
      </c>
      <c r="F77" s="392">
        <v>168</v>
      </c>
      <c r="G77" s="373"/>
      <c r="H77" s="366"/>
      <c r="I77" s="365"/>
      <c r="J77" s="365"/>
      <c r="K77" s="365"/>
      <c r="L77" s="365"/>
      <c r="M77" s="365"/>
      <c r="N77" s="365"/>
      <c r="O77" s="374" t="s">
        <v>2212</v>
      </c>
    </row>
    <row r="78" spans="1:23" hidden="1" x14ac:dyDescent="0.25">
      <c r="A78" s="373" t="s">
        <v>2242</v>
      </c>
      <c r="B78" s="391" t="s">
        <v>2274</v>
      </c>
      <c r="C78" s="391" t="s">
        <v>2275</v>
      </c>
      <c r="D78" s="374" t="s">
        <v>2211</v>
      </c>
      <c r="E78" s="374">
        <v>1</v>
      </c>
      <c r="F78" s="392">
        <v>12</v>
      </c>
      <c r="G78" s="373"/>
      <c r="H78" s="366"/>
      <c r="I78" s="365"/>
      <c r="J78" s="365"/>
      <c r="K78" s="365"/>
      <c r="L78" s="365"/>
      <c r="M78" s="365"/>
      <c r="N78" s="365"/>
      <c r="O78" s="374" t="s">
        <v>2212</v>
      </c>
    </row>
    <row r="79" spans="1:23" x14ac:dyDescent="0.25">
      <c r="A79" s="373" t="s">
        <v>2242</v>
      </c>
      <c r="B79" s="391" t="s">
        <v>2274</v>
      </c>
      <c r="C79" s="391" t="s">
        <v>2210</v>
      </c>
      <c r="D79" s="374" t="s">
        <v>2211</v>
      </c>
      <c r="E79" s="374">
        <f>SUBTOTAL(9,E77:E78)</f>
        <v>0</v>
      </c>
      <c r="F79" s="392">
        <f>MAX(F77:F78)</f>
        <v>168</v>
      </c>
      <c r="G79" s="373"/>
      <c r="H79" s="375">
        <v>0.5</v>
      </c>
      <c r="I79" s="373">
        <f>+H79*F79</f>
        <v>84</v>
      </c>
      <c r="J79" s="373"/>
      <c r="K79" s="373">
        <f>$K$4</f>
        <v>0.5</v>
      </c>
      <c r="L79" s="373">
        <f>+I79*K79</f>
        <v>42</v>
      </c>
      <c r="M79" s="373">
        <v>1</v>
      </c>
      <c r="N79" s="373">
        <v>50</v>
      </c>
      <c r="O79" s="374" t="s">
        <v>2212</v>
      </c>
      <c r="Q79" s="360">
        <f>+M79*N79</f>
        <v>50</v>
      </c>
      <c r="S79" s="360" t="s">
        <v>2242</v>
      </c>
      <c r="T79" s="360">
        <v>4</v>
      </c>
      <c r="U79" s="360">
        <v>4</v>
      </c>
      <c r="V79" s="360">
        <v>4</v>
      </c>
      <c r="W79" s="360">
        <v>12</v>
      </c>
    </row>
    <row r="80" spans="1:23" x14ac:dyDescent="0.25">
      <c r="A80" s="367" t="s">
        <v>2276</v>
      </c>
      <c r="B80" s="367" t="s">
        <v>2277</v>
      </c>
      <c r="C80" s="367" t="s">
        <v>2210</v>
      </c>
      <c r="D80" s="368" t="s">
        <v>2211</v>
      </c>
      <c r="E80" s="368">
        <v>19</v>
      </c>
      <c r="F80" s="367">
        <v>175.4</v>
      </c>
      <c r="G80" s="367"/>
      <c r="H80" s="369">
        <v>1</v>
      </c>
      <c r="I80" s="367">
        <f>+F80*H80</f>
        <v>175.4</v>
      </c>
      <c r="J80" s="367"/>
      <c r="K80" s="367">
        <f>$K$4</f>
        <v>0.5</v>
      </c>
      <c r="L80" s="367">
        <f>+I80*K80</f>
        <v>87.7</v>
      </c>
      <c r="M80" s="367">
        <v>1</v>
      </c>
      <c r="N80" s="367">
        <v>100</v>
      </c>
      <c r="O80" s="368" t="s">
        <v>2212</v>
      </c>
      <c r="Q80" s="360">
        <f>+M80*N80</f>
        <v>100</v>
      </c>
    </row>
    <row r="81" spans="1:23" x14ac:dyDescent="0.25">
      <c r="A81" s="367" t="s">
        <v>2276</v>
      </c>
      <c r="B81" s="367" t="s">
        <v>2278</v>
      </c>
      <c r="C81" s="367" t="s">
        <v>2210</v>
      </c>
      <c r="D81" s="368" t="s">
        <v>2214</v>
      </c>
      <c r="E81" s="368">
        <v>2</v>
      </c>
      <c r="F81" s="367">
        <v>30</v>
      </c>
      <c r="G81" s="367">
        <v>6</v>
      </c>
      <c r="H81" s="369" t="s">
        <v>2215</v>
      </c>
      <c r="I81" s="367">
        <f>ROUNDUP(E81*F81/G81*2,1)</f>
        <v>20</v>
      </c>
      <c r="J81" s="367"/>
      <c r="K81" s="367">
        <f>$K$4</f>
        <v>0.5</v>
      </c>
      <c r="L81" s="367">
        <f>+I81*K81</f>
        <v>10</v>
      </c>
      <c r="M81" s="367">
        <v>1</v>
      </c>
      <c r="N81" s="367">
        <v>12.5</v>
      </c>
      <c r="O81" s="368" t="s">
        <v>2212</v>
      </c>
      <c r="P81" s="360" t="s">
        <v>2279</v>
      </c>
      <c r="Q81" s="360">
        <f>+M81*N81</f>
        <v>12.5</v>
      </c>
      <c r="S81" s="360" t="s">
        <v>2276</v>
      </c>
      <c r="T81" s="360">
        <v>2</v>
      </c>
      <c r="U81" s="360">
        <v>2</v>
      </c>
      <c r="V81" s="360">
        <v>2</v>
      </c>
      <c r="W81" s="360">
        <v>6</v>
      </c>
    </row>
    <row r="82" spans="1:23" x14ac:dyDescent="0.25">
      <c r="A82" s="391" t="s">
        <v>2280</v>
      </c>
      <c r="B82" s="391" t="s">
        <v>2281</v>
      </c>
      <c r="C82" s="391" t="s">
        <v>2210</v>
      </c>
      <c r="D82" s="374" t="s">
        <v>2211</v>
      </c>
      <c r="E82" s="374">
        <v>37</v>
      </c>
      <c r="F82" s="392">
        <v>8</v>
      </c>
      <c r="G82" s="373"/>
      <c r="H82" s="375">
        <v>2</v>
      </c>
      <c r="I82" s="373">
        <f>+H82*F82</f>
        <v>16</v>
      </c>
      <c r="J82" s="373"/>
      <c r="K82" s="373">
        <f>$K$4</f>
        <v>0.5</v>
      </c>
      <c r="L82" s="373">
        <f>+I82*K82</f>
        <v>8</v>
      </c>
      <c r="M82" s="373">
        <v>1</v>
      </c>
      <c r="N82" s="373">
        <v>12.5</v>
      </c>
      <c r="O82" s="374" t="s">
        <v>2212</v>
      </c>
      <c r="Q82" s="360">
        <f>+M82*N82</f>
        <v>12.5</v>
      </c>
      <c r="S82" s="360" t="s">
        <v>2280</v>
      </c>
      <c r="T82" s="360">
        <v>1</v>
      </c>
      <c r="U82" s="360">
        <v>1</v>
      </c>
      <c r="V82" s="360">
        <v>1</v>
      </c>
      <c r="W82" s="360">
        <v>2</v>
      </c>
    </row>
    <row r="83" spans="1:23" x14ac:dyDescent="0.25">
      <c r="I83" s="360">
        <f>SUBTOTAL(9,I11:I82)</f>
        <v>871.8</v>
      </c>
      <c r="L83" s="393">
        <f>SUBTOTAL(9,L11:L82)</f>
        <v>435.9</v>
      </c>
      <c r="M83" s="360">
        <f>SUBTOTAL(9,M11:M82)</f>
        <v>21</v>
      </c>
      <c r="N83" s="393">
        <f>SUBTOTAL(9,N11:N82)</f>
        <v>550</v>
      </c>
      <c r="Q83" s="394">
        <f>SUBTOTAL(9,Q11:Q82)</f>
        <v>587.5</v>
      </c>
      <c r="W83" s="360">
        <f>SUBTOTAL(9,W15:W82)</f>
        <v>50</v>
      </c>
    </row>
    <row r="85" spans="1:23" x14ac:dyDescent="0.25">
      <c r="N85" s="360">
        <f>+Q83/12.5</f>
        <v>47</v>
      </c>
    </row>
    <row r="87" spans="1:23" x14ac:dyDescent="0.25">
      <c r="L87" s="360">
        <v>2</v>
      </c>
      <c r="M87" s="360" t="s">
        <v>2282</v>
      </c>
    </row>
    <row r="88" spans="1:23" x14ac:dyDescent="0.25">
      <c r="O88" s="395"/>
    </row>
  </sheetData>
  <autoFilter ref="A10:O82" xr:uid="{00000000-0009-0000-0000-000004000000}">
    <filterColumn colId="2">
      <filters>
        <filter val="totale"/>
      </filters>
    </filterColumn>
    <filterColumn colId="14">
      <filters>
        <filter val="GMI"/>
      </filters>
    </filterColumn>
  </autoFilter>
  <mergeCells count="7">
    <mergeCell ref="B9:I9"/>
    <mergeCell ref="J9:L9"/>
    <mergeCell ref="M9:N9"/>
    <mergeCell ref="L2:M2"/>
    <mergeCell ref="L3:M3"/>
    <mergeCell ref="N2:O2"/>
    <mergeCell ref="J8:O8"/>
  </mergeCells>
  <phoneticPr fontId="56" type="noConversion"/>
  <hyperlinks>
    <hyperlink ref="L2:M2" r:id="rId1" display="scheda tecnica" xr:uid="{00000000-0004-0000-0400-000000000000}"/>
    <hyperlink ref="L3:M3" r:id="rId2" display="scheda sicurezza" xr:uid="{00000000-0004-0000-0400-000001000000}"/>
    <hyperlink ref="N2:O2" r:id="rId3" display="test università Pisa" xr:uid="{00000000-0004-0000-0400-000002000000}"/>
    <hyperlink ref="K6" r:id="rId4" xr:uid="{00000000-0004-0000-0400-000003000000}"/>
    <hyperlink ref="K5" r:id="rId5" xr:uid="{00000000-0004-0000-0400-000004000000}"/>
  </hyperlinks>
  <pageMargins left="0.74803149606299213" right="0.74803149606299213" top="0.98425196850393704" bottom="0.98425196850393704" header="0.51181102362204722" footer="0.51181102362204722"/>
  <pageSetup paperSize="9" scale="41" orientation="landscape" r:id="rId6"/>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2:O8"/>
  <sheetViews>
    <sheetView zoomScale="80" zoomScaleNormal="80" zoomScaleSheetLayoutView="30" workbookViewId="0">
      <selection activeCell="S8" sqref="S8"/>
    </sheetView>
  </sheetViews>
  <sheetFormatPr defaultColWidth="9.109375" defaultRowHeight="13.2" x14ac:dyDescent="0.25"/>
  <cols>
    <col min="1" max="1" width="10.88671875" style="360" customWidth="1"/>
    <col min="2" max="2" width="32" style="360" customWidth="1"/>
    <col min="3" max="3" width="31" style="360" customWidth="1"/>
    <col min="4" max="4" width="10.88671875" style="360" customWidth="1"/>
    <col min="5" max="5" width="9.88671875" style="360" customWidth="1"/>
    <col min="6" max="7" width="10.6640625" style="360" customWidth="1"/>
    <col min="8" max="8" width="12.5546875" style="360" customWidth="1"/>
    <col min="9" max="9" width="10.109375" style="360" customWidth="1"/>
    <col min="10" max="10" width="16.44140625" style="360" customWidth="1"/>
    <col min="11" max="11" width="23.44140625" style="360" customWidth="1"/>
    <col min="12" max="12" width="10.109375" style="360" customWidth="1"/>
    <col min="13" max="13" width="7.5546875" style="360" bestFit="1" customWidth="1"/>
    <col min="14" max="14" width="7.5546875" style="360" customWidth="1"/>
    <col min="15" max="15" width="10.109375" style="360" customWidth="1"/>
    <col min="16" max="16384" width="9.109375" style="360"/>
  </cols>
  <sheetData>
    <row r="2" spans="1:15" x14ac:dyDescent="0.25">
      <c r="A2" s="360" t="s">
        <v>2166</v>
      </c>
      <c r="J2" s="366" t="s">
        <v>2171</v>
      </c>
      <c r="K2" s="365" t="s">
        <v>3369</v>
      </c>
      <c r="L2" s="1471" t="s">
        <v>2489</v>
      </c>
      <c r="M2" s="1471"/>
      <c r="N2" s="1472"/>
      <c r="O2" s="1472"/>
    </row>
    <row r="3" spans="1:15" ht="15" customHeight="1" x14ac:dyDescent="0.25">
      <c r="J3" s="524" t="s">
        <v>2181</v>
      </c>
      <c r="K3" s="365" t="s">
        <v>3370</v>
      </c>
      <c r="L3" s="1471" t="s">
        <v>2490</v>
      </c>
      <c r="M3" s="1471"/>
    </row>
    <row r="4" spans="1:15" ht="15" customHeight="1" x14ac:dyDescent="0.25">
      <c r="A4" s="361" t="s">
        <v>2183</v>
      </c>
      <c r="B4" s="362">
        <v>44335</v>
      </c>
      <c r="C4" s="361"/>
      <c r="J4" s="524" t="s">
        <v>2184</v>
      </c>
      <c r="K4" s="1030">
        <v>0.375</v>
      </c>
      <c r="L4" s="360" t="s">
        <v>2185</v>
      </c>
    </row>
    <row r="5" spans="1:15" ht="15" customHeight="1" x14ac:dyDescent="0.25">
      <c r="A5" s="361"/>
      <c r="B5" s="1029"/>
      <c r="C5" s="361"/>
      <c r="J5" s="524" t="s">
        <v>3371</v>
      </c>
      <c r="K5" s="1031">
        <v>44341</v>
      </c>
    </row>
    <row r="6" spans="1:15" ht="16.5" customHeight="1" x14ac:dyDescent="0.25">
      <c r="A6" s="361"/>
      <c r="B6" s="363"/>
      <c r="C6" s="361"/>
      <c r="J6" s="365" t="s">
        <v>1835</v>
      </c>
      <c r="K6" s="1032" t="s">
        <v>3372</v>
      </c>
    </row>
    <row r="7" spans="1:15" ht="18" customHeight="1" x14ac:dyDescent="0.25">
      <c r="A7" s="361"/>
      <c r="B7" s="363"/>
      <c r="C7" s="361"/>
      <c r="J7" s="365" t="s">
        <v>1834</v>
      </c>
      <c r="K7" s="1033" t="s">
        <v>3373</v>
      </c>
    </row>
    <row r="8" spans="1:15" ht="18.75" customHeight="1" x14ac:dyDescent="0.25"/>
  </sheetData>
  <mergeCells count="3">
    <mergeCell ref="L2:M2"/>
    <mergeCell ref="N2:O2"/>
    <mergeCell ref="L3:M3"/>
  </mergeCells>
  <hyperlinks>
    <hyperlink ref="K7" r:id="rId1" xr:uid="{00000000-0004-0000-0500-000000000000}"/>
    <hyperlink ref="L2:M2" r:id="rId2" display="scheda tecnica" xr:uid="{00000000-0004-0000-0500-000001000000}"/>
    <hyperlink ref="L3:M3" r:id="rId3" display="scheda sicurezza" xr:uid="{00000000-0004-0000-0500-000002000000}"/>
    <hyperlink ref="K5" r:id="rId4" display="..\SCHEDE SICUREZZA PRODOTTI\BATTEREEZY HT\ordine di acquisto.pdf" xr:uid="{00000000-0004-0000-0500-000003000000}"/>
    <hyperlink ref="K6" r:id="rId5" xr:uid="{00000000-0004-0000-0500-000004000000}"/>
  </hyperlinks>
  <pageMargins left="0.74803149606299213" right="0.74803149606299213" top="0.98425196850393704" bottom="0.98425196850393704" header="0.51181102362204722" footer="0.51181102362204722"/>
  <pageSetup paperSize="9" scale="57" fitToHeight="0" orientation="landscape" r:id="rId6"/>
  <headerFooter alignWithMargins="0"/>
  <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1:L42"/>
  <sheetViews>
    <sheetView showGridLines="0" topLeftCell="A3" workbookViewId="0">
      <selection activeCell="N15" sqref="N15"/>
    </sheetView>
  </sheetViews>
  <sheetFormatPr defaultRowHeight="13.2" x14ac:dyDescent="0.25"/>
  <cols>
    <col min="11" max="11" width="17.88671875" customWidth="1"/>
    <col min="12" max="12" width="10.88671875" customWidth="1"/>
  </cols>
  <sheetData>
    <row r="1" spans="2:12" ht="13.8" thickBot="1" x14ac:dyDescent="0.3"/>
    <row r="2" spans="2:12" x14ac:dyDescent="0.25">
      <c r="B2" s="232"/>
      <c r="C2" s="233"/>
      <c r="D2" s="233"/>
      <c r="E2" s="233"/>
      <c r="F2" s="233"/>
      <c r="G2" s="233"/>
      <c r="H2" s="233"/>
      <c r="I2" s="233"/>
      <c r="J2" s="233"/>
      <c r="K2" s="233"/>
      <c r="L2" s="234"/>
    </row>
    <row r="3" spans="2:12" x14ac:dyDescent="0.25">
      <c r="B3" s="235"/>
      <c r="L3" s="236"/>
    </row>
    <row r="4" spans="2:12" x14ac:dyDescent="0.25">
      <c r="B4" s="235"/>
      <c r="C4" s="1476" t="s">
        <v>661</v>
      </c>
      <c r="D4" s="1476"/>
      <c r="E4" s="1476"/>
      <c r="F4" s="1476"/>
      <c r="G4" s="1476"/>
      <c r="H4" s="1476"/>
      <c r="I4" s="1476"/>
      <c r="J4" s="1476"/>
      <c r="K4" s="1476"/>
      <c r="L4" s="236"/>
    </row>
    <row r="5" spans="2:12" x14ac:dyDescent="0.25">
      <c r="B5" s="235"/>
      <c r="C5" s="1476"/>
      <c r="D5" s="1476"/>
      <c r="E5" s="1476"/>
      <c r="F5" s="1476"/>
      <c r="G5" s="1476"/>
      <c r="H5" s="1476"/>
      <c r="I5" s="1476"/>
      <c r="J5" s="1476"/>
      <c r="K5" s="1476"/>
      <c r="L5" s="236"/>
    </row>
    <row r="6" spans="2:12" x14ac:dyDescent="0.25">
      <c r="B6" s="235"/>
      <c r="C6" s="1476"/>
      <c r="D6" s="1476"/>
      <c r="E6" s="1476"/>
      <c r="F6" s="1476"/>
      <c r="G6" s="1476"/>
      <c r="H6" s="1476"/>
      <c r="I6" s="1476"/>
      <c r="J6" s="1476"/>
      <c r="K6" s="1476"/>
      <c r="L6" s="236"/>
    </row>
    <row r="7" spans="2:12" x14ac:dyDescent="0.25">
      <c r="B7" s="235"/>
      <c r="C7" s="1476"/>
      <c r="D7" s="1476"/>
      <c r="E7" s="1476"/>
      <c r="F7" s="1476"/>
      <c r="G7" s="1476"/>
      <c r="H7" s="1476"/>
      <c r="I7" s="1476"/>
      <c r="J7" s="1476"/>
      <c r="K7" s="1476"/>
      <c r="L7" s="236"/>
    </row>
    <row r="8" spans="2:12" x14ac:dyDescent="0.25">
      <c r="B8" s="235"/>
      <c r="C8" s="1476"/>
      <c r="D8" s="1476"/>
      <c r="E8" s="1476"/>
      <c r="F8" s="1476"/>
      <c r="G8" s="1476"/>
      <c r="H8" s="1476"/>
      <c r="I8" s="1476"/>
      <c r="J8" s="1476"/>
      <c r="K8" s="1476"/>
      <c r="L8" s="236"/>
    </row>
    <row r="9" spans="2:12" x14ac:dyDescent="0.25">
      <c r="B9" s="235"/>
      <c r="C9" s="1476"/>
      <c r="D9" s="1476"/>
      <c r="E9" s="1476"/>
      <c r="F9" s="1476"/>
      <c r="G9" s="1476"/>
      <c r="H9" s="1476"/>
      <c r="I9" s="1476"/>
      <c r="J9" s="1476"/>
      <c r="K9" s="1476"/>
      <c r="L9" s="236"/>
    </row>
    <row r="10" spans="2:12" x14ac:dyDescent="0.25">
      <c r="B10" s="235"/>
      <c r="C10" s="1337"/>
      <c r="D10" s="1337"/>
      <c r="E10" s="1476" t="s">
        <v>4086</v>
      </c>
      <c r="F10" s="1476"/>
      <c r="G10" s="1476"/>
      <c r="H10" s="1476"/>
      <c r="I10" s="1476"/>
      <c r="J10" s="1476"/>
      <c r="K10" s="1337"/>
      <c r="L10" s="236"/>
    </row>
    <row r="11" spans="2:12" x14ac:dyDescent="0.25">
      <c r="B11" s="235"/>
      <c r="C11" s="1337"/>
      <c r="D11" s="1337"/>
      <c r="E11" s="1337"/>
      <c r="F11" s="1337"/>
      <c r="G11" s="1337"/>
      <c r="H11" s="1337"/>
      <c r="I11" s="1337"/>
      <c r="J11" s="1337"/>
      <c r="K11" s="1337"/>
      <c r="L11" s="236"/>
    </row>
    <row r="12" spans="2:12" x14ac:dyDescent="0.25">
      <c r="B12" s="235"/>
      <c r="L12" s="236"/>
    </row>
    <row r="13" spans="2:12" ht="17.399999999999999" x14ac:dyDescent="0.3">
      <c r="B13" s="235"/>
      <c r="C13" s="438" t="s">
        <v>1043</v>
      </c>
      <c r="D13" s="438"/>
      <c r="E13" s="438"/>
      <c r="F13" s="438"/>
      <c r="G13" s="439"/>
      <c r="H13" s="439"/>
      <c r="I13" s="439"/>
      <c r="L13" s="236"/>
    </row>
    <row r="14" spans="2:12" x14ac:dyDescent="0.25">
      <c r="B14" s="235"/>
      <c r="K14" t="s">
        <v>1963</v>
      </c>
      <c r="L14" s="236"/>
    </row>
    <row r="15" spans="2:12" x14ac:dyDescent="0.25">
      <c r="B15" s="235"/>
      <c r="C15" s="1477" t="s">
        <v>592</v>
      </c>
      <c r="D15" s="1478"/>
      <c r="E15" s="1478"/>
      <c r="F15" s="1478"/>
      <c r="G15" s="1478"/>
      <c r="H15" s="1478"/>
      <c r="I15" s="1478"/>
      <c r="J15" s="1479"/>
      <c r="K15" s="227" t="s">
        <v>1964</v>
      </c>
      <c r="L15" s="236"/>
    </row>
    <row r="16" spans="2:12" x14ac:dyDescent="0.25">
      <c r="B16" s="235"/>
      <c r="K16" s="21"/>
      <c r="L16" s="236"/>
    </row>
    <row r="17" spans="2:12" x14ac:dyDescent="0.25">
      <c r="B17" s="235"/>
      <c r="C17" s="1477" t="s">
        <v>2249</v>
      </c>
      <c r="D17" s="1478"/>
      <c r="E17" s="1478"/>
      <c r="F17" s="1478"/>
      <c r="G17" s="1478"/>
      <c r="H17" s="1478"/>
      <c r="I17" s="1478"/>
      <c r="J17" s="1475"/>
      <c r="K17" s="227" t="s">
        <v>1964</v>
      </c>
      <c r="L17" s="236"/>
    </row>
    <row r="18" spans="2:12" x14ac:dyDescent="0.25">
      <c r="B18" s="235"/>
      <c r="K18" s="21"/>
      <c r="L18" s="236"/>
    </row>
    <row r="19" spans="2:12" x14ac:dyDescent="0.25">
      <c r="B19" s="235"/>
      <c r="C19" s="1480" t="s">
        <v>591</v>
      </c>
      <c r="D19" s="1474"/>
      <c r="E19" s="1474"/>
      <c r="F19" s="1474"/>
      <c r="G19" s="1474"/>
      <c r="H19" s="1474"/>
      <c r="I19" s="1474"/>
      <c r="J19" s="1475"/>
      <c r="K19" s="227" t="s">
        <v>1964</v>
      </c>
      <c r="L19" s="236"/>
    </row>
    <row r="20" spans="2:12" x14ac:dyDescent="0.25">
      <c r="B20" s="235"/>
      <c r="K20" s="21"/>
      <c r="L20" s="236"/>
    </row>
    <row r="21" spans="2:12" x14ac:dyDescent="0.25">
      <c r="B21" s="235"/>
      <c r="C21" s="1480" t="s">
        <v>593</v>
      </c>
      <c r="D21" s="1474"/>
      <c r="E21" s="1474"/>
      <c r="F21" s="1474"/>
      <c r="G21" s="1474"/>
      <c r="H21" s="1474"/>
      <c r="I21" s="1474"/>
      <c r="J21" s="1475"/>
      <c r="K21" s="227" t="s">
        <v>1964</v>
      </c>
      <c r="L21" s="236"/>
    </row>
    <row r="22" spans="2:12" x14ac:dyDescent="0.25">
      <c r="B22" s="235"/>
      <c r="K22" s="21"/>
      <c r="L22" s="236"/>
    </row>
    <row r="23" spans="2:12" x14ac:dyDescent="0.25">
      <c r="B23" s="235"/>
      <c r="C23" s="1480" t="s">
        <v>1269</v>
      </c>
      <c r="D23" s="1474"/>
      <c r="E23" s="1474"/>
      <c r="F23" s="1474"/>
      <c r="G23" s="1474"/>
      <c r="H23" s="1474"/>
      <c r="I23" s="1474"/>
      <c r="J23" s="1475"/>
      <c r="K23" s="227" t="s">
        <v>1964</v>
      </c>
      <c r="L23" s="236"/>
    </row>
    <row r="24" spans="2:12" x14ac:dyDescent="0.25">
      <c r="B24" s="235"/>
      <c r="K24" s="21"/>
      <c r="L24" s="236"/>
    </row>
    <row r="25" spans="2:12" x14ac:dyDescent="0.25">
      <c r="B25" s="235"/>
      <c r="C25" s="1480" t="s">
        <v>560</v>
      </c>
      <c r="D25" s="1474"/>
      <c r="E25" s="1474"/>
      <c r="F25" s="1474"/>
      <c r="G25" s="1474"/>
      <c r="H25" s="1474"/>
      <c r="I25" s="1474"/>
      <c r="J25" s="1475"/>
      <c r="K25" s="227" t="s">
        <v>1964</v>
      </c>
      <c r="L25" s="236"/>
    </row>
    <row r="26" spans="2:12" x14ac:dyDescent="0.25">
      <c r="B26" s="235"/>
      <c r="K26" s="21"/>
      <c r="L26" s="236"/>
    </row>
    <row r="27" spans="2:12" x14ac:dyDescent="0.25">
      <c r="B27" s="235"/>
      <c r="C27" s="1480" t="s">
        <v>561</v>
      </c>
      <c r="D27" s="1474"/>
      <c r="E27" s="1474"/>
      <c r="F27" s="1474"/>
      <c r="G27" s="1474"/>
      <c r="H27" s="1474"/>
      <c r="I27" s="1474"/>
      <c r="J27" s="1475"/>
      <c r="K27" s="227" t="s">
        <v>1964</v>
      </c>
      <c r="L27" s="236"/>
    </row>
    <row r="28" spans="2:12" x14ac:dyDescent="0.25">
      <c r="B28" s="235"/>
      <c r="L28" s="236"/>
    </row>
    <row r="29" spans="2:12" x14ac:dyDescent="0.25">
      <c r="B29" s="235"/>
      <c r="C29" s="1473" t="s">
        <v>2999</v>
      </c>
      <c r="D29" s="1474"/>
      <c r="E29" s="1474"/>
      <c r="F29" s="1474"/>
      <c r="G29" s="1474"/>
      <c r="H29" s="1474"/>
      <c r="I29" s="1474"/>
      <c r="J29" s="1475"/>
      <c r="K29" s="913" t="s">
        <v>3000</v>
      </c>
      <c r="L29" s="236"/>
    </row>
    <row r="30" spans="2:12" x14ac:dyDescent="0.25">
      <c r="B30" s="235"/>
      <c r="L30" s="236"/>
    </row>
    <row r="31" spans="2:12" x14ac:dyDescent="0.25">
      <c r="B31" s="235"/>
      <c r="C31" s="1473" t="s">
        <v>3167</v>
      </c>
      <c r="D31" s="1474"/>
      <c r="E31" s="1474"/>
      <c r="F31" s="1474"/>
      <c r="G31" s="1474"/>
      <c r="H31" s="1474"/>
      <c r="I31" s="1474"/>
      <c r="J31" s="1475"/>
      <c r="K31" s="913" t="s">
        <v>3000</v>
      </c>
      <c r="L31" s="236"/>
    </row>
    <row r="32" spans="2:12" x14ac:dyDescent="0.25">
      <c r="B32" s="235"/>
      <c r="L32" s="236"/>
    </row>
    <row r="33" spans="2:12" x14ac:dyDescent="0.25">
      <c r="B33" s="235"/>
      <c r="C33" s="1473" t="s">
        <v>3334</v>
      </c>
      <c r="D33" s="1474"/>
      <c r="E33" s="1474"/>
      <c r="F33" s="1474"/>
      <c r="G33" s="1474"/>
      <c r="H33" s="1474"/>
      <c r="I33" s="1474"/>
      <c r="J33" s="1475"/>
      <c r="K33" s="913" t="s">
        <v>3000</v>
      </c>
      <c r="L33" s="236"/>
    </row>
    <row r="34" spans="2:12" x14ac:dyDescent="0.25">
      <c r="B34" s="235"/>
      <c r="C34" s="968"/>
      <c r="K34" s="1067"/>
      <c r="L34" s="236"/>
    </row>
    <row r="35" spans="2:12" x14ac:dyDescent="0.25">
      <c r="B35" s="235"/>
      <c r="C35" s="1473" t="s">
        <v>3500</v>
      </c>
      <c r="D35" s="1474"/>
      <c r="E35" s="1474"/>
      <c r="F35" s="1474"/>
      <c r="G35" s="1474"/>
      <c r="H35" s="1474"/>
      <c r="I35" s="1474"/>
      <c r="J35" s="1475"/>
      <c r="K35" s="913" t="s">
        <v>3000</v>
      </c>
      <c r="L35" s="236"/>
    </row>
    <row r="36" spans="2:12" x14ac:dyDescent="0.25">
      <c r="B36" s="235"/>
      <c r="C36" s="968"/>
      <c r="K36" s="1067"/>
      <c r="L36" s="236"/>
    </row>
    <row r="37" spans="2:12" x14ac:dyDescent="0.25">
      <c r="B37" s="235"/>
      <c r="C37" s="1473" t="s">
        <v>3641</v>
      </c>
      <c r="D37" s="1474"/>
      <c r="E37" s="1474"/>
      <c r="F37" s="1474"/>
      <c r="G37" s="1474"/>
      <c r="H37" s="1474"/>
      <c r="I37" s="1474"/>
      <c r="J37" s="1475"/>
      <c r="K37" s="913" t="s">
        <v>3000</v>
      </c>
      <c r="L37" s="236"/>
    </row>
    <row r="38" spans="2:12" x14ac:dyDescent="0.25">
      <c r="B38" s="235"/>
      <c r="C38" s="968"/>
      <c r="K38" s="1067"/>
      <c r="L38" s="236"/>
    </row>
    <row r="39" spans="2:12" x14ac:dyDescent="0.25">
      <c r="B39" s="235"/>
      <c r="C39" s="1473" t="s">
        <v>4084</v>
      </c>
      <c r="D39" s="1474"/>
      <c r="E39" s="1474"/>
      <c r="F39" s="1474"/>
      <c r="G39" s="1474"/>
      <c r="H39" s="1474"/>
      <c r="I39" s="1474"/>
      <c r="J39" s="1475"/>
      <c r="K39" s="913" t="s">
        <v>3000</v>
      </c>
      <c r="L39" s="236"/>
    </row>
    <row r="40" spans="2:12" x14ac:dyDescent="0.25">
      <c r="B40" s="235"/>
      <c r="C40" s="968"/>
      <c r="K40" s="1067"/>
      <c r="L40" s="236"/>
    </row>
    <row r="41" spans="2:12" x14ac:dyDescent="0.25">
      <c r="B41" s="235"/>
      <c r="C41" s="1473" t="s">
        <v>4085</v>
      </c>
      <c r="D41" s="1474"/>
      <c r="E41" s="1474"/>
      <c r="F41" s="1474"/>
      <c r="G41" s="1474"/>
      <c r="H41" s="1474"/>
      <c r="I41" s="1474"/>
      <c r="J41" s="1475"/>
      <c r="K41" s="913" t="s">
        <v>3000</v>
      </c>
      <c r="L41" s="236"/>
    </row>
    <row r="42" spans="2:12" ht="13.8" thickBot="1" x14ac:dyDescent="0.3">
      <c r="B42" s="237"/>
      <c r="C42" s="238"/>
      <c r="D42" s="238"/>
      <c r="E42" s="238"/>
      <c r="F42" s="238"/>
      <c r="G42" s="238"/>
      <c r="H42" s="238"/>
      <c r="I42" s="238"/>
      <c r="J42" s="238"/>
      <c r="K42" s="238"/>
      <c r="L42" s="239"/>
    </row>
  </sheetData>
  <mergeCells count="16">
    <mergeCell ref="C39:J39"/>
    <mergeCell ref="C41:J41"/>
    <mergeCell ref="C37:J37"/>
    <mergeCell ref="C35:J35"/>
    <mergeCell ref="C33:J33"/>
    <mergeCell ref="C31:J31"/>
    <mergeCell ref="C29:J29"/>
    <mergeCell ref="C4:K9"/>
    <mergeCell ref="C15:J15"/>
    <mergeCell ref="C17:J17"/>
    <mergeCell ref="C25:J25"/>
    <mergeCell ref="C27:J27"/>
    <mergeCell ref="C23:J23"/>
    <mergeCell ref="C21:J21"/>
    <mergeCell ref="C19:J19"/>
    <mergeCell ref="E10:J10"/>
  </mergeCells>
  <phoneticPr fontId="0" type="noConversion"/>
  <hyperlinks>
    <hyperlink ref="C15:I15" r:id="rId1" display="Dichiarazione F-Gas 2013 entro 31/05/2014" xr:uid="{00000000-0004-0000-0600-000000000000}"/>
    <hyperlink ref="C17:I17" r:id="rId2" display="Nuovi libretti per impianti termici conformi al DM 10/02/14 entro il 01/06/2014" xr:uid="{00000000-0004-0000-0600-000001000000}"/>
    <hyperlink ref="C15:J15" r:id="rId3" display="Dichiarazione F-Gas 2013" xr:uid="{00000000-0004-0000-0600-000002000000}"/>
    <hyperlink ref="C4:K9" r:id="rId4" display="REGISTRO LEGISLATIVO" xr:uid="{00000000-0004-0000-0600-000003000000}"/>
    <hyperlink ref="E10:J10" r:id="rId5" display="Valutazione aspetti legislativi al 31/03/2025" xr:uid="{00000000-0004-0000-0600-000004000000}"/>
  </hyperlinks>
  <pageMargins left="0.75" right="0.75" top="1" bottom="1" header="0.5" footer="0.5"/>
  <pageSetup paperSize="9" orientation="portrait" r:id="rId6"/>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4"/>
  <sheetViews>
    <sheetView zoomScaleNormal="100" zoomScaleSheetLayoutView="75" workbookViewId="0">
      <pane xSplit="1" ySplit="3" topLeftCell="E4" activePane="bottomRight" state="frozen"/>
      <selection pane="topRight" activeCell="B1" sqref="B1"/>
      <selection pane="bottomLeft" activeCell="A4" sqref="A4"/>
      <selection pane="bottomRight" activeCell="F21" sqref="F21"/>
    </sheetView>
  </sheetViews>
  <sheetFormatPr defaultColWidth="9.109375" defaultRowHeight="16.2" x14ac:dyDescent="0.4"/>
  <cols>
    <col min="1" max="1" width="50.33203125" style="1" customWidth="1"/>
    <col min="2" max="2" width="43.44140625" style="5" customWidth="1"/>
    <col min="3" max="4" width="32.44140625" style="5" customWidth="1"/>
    <col min="5" max="5" width="22.5546875" style="5" customWidth="1"/>
    <col min="6" max="7" width="31.5546875" style="5" customWidth="1"/>
    <col min="8" max="8" width="60.6640625" style="1" customWidth="1"/>
    <col min="9" max="9" width="49.33203125" style="1" customWidth="1"/>
    <col min="10" max="10" width="46.88671875" style="1" customWidth="1"/>
    <col min="11" max="16384" width="9.109375" style="1"/>
  </cols>
  <sheetData>
    <row r="1" spans="1:10" x14ac:dyDescent="0.4">
      <c r="A1" s="2"/>
    </row>
    <row r="2" spans="1:10" x14ac:dyDescent="0.4">
      <c r="A2" s="2"/>
    </row>
    <row r="3" spans="1:10" ht="3.75" customHeight="1" x14ac:dyDescent="0.4">
      <c r="A3" s="2"/>
    </row>
    <row r="4" spans="1:10" s="295" customFormat="1" ht="34.5" customHeight="1" x14ac:dyDescent="0.25">
      <c r="A4" s="293" t="s">
        <v>23</v>
      </c>
      <c r="B4" s="293" t="s">
        <v>22</v>
      </c>
      <c r="C4" s="293" t="s">
        <v>144</v>
      </c>
      <c r="D4" s="293" t="s">
        <v>145</v>
      </c>
      <c r="E4" s="293" t="s">
        <v>21</v>
      </c>
      <c r="F4" s="294" t="s">
        <v>34</v>
      </c>
      <c r="G4" s="294" t="s">
        <v>1227</v>
      </c>
      <c r="H4" s="1481" t="s">
        <v>876</v>
      </c>
      <c r="I4" s="1482"/>
      <c r="J4" s="294" t="s">
        <v>3579</v>
      </c>
    </row>
    <row r="5" spans="1:10" s="3" customFormat="1" ht="3" customHeight="1" x14ac:dyDescent="0.4">
      <c r="A5" s="30"/>
      <c r="B5" s="31"/>
      <c r="C5" s="31"/>
      <c r="D5" s="31"/>
      <c r="E5" s="31"/>
      <c r="F5" s="31"/>
      <c r="G5" s="31"/>
      <c r="H5" s="281"/>
      <c r="I5" s="281"/>
      <c r="J5" s="281"/>
    </row>
    <row r="6" spans="1:10" s="26" customFormat="1" hidden="1" x14ac:dyDescent="0.25">
      <c r="A6" s="33" t="s">
        <v>143</v>
      </c>
      <c r="B6" s="16" t="s">
        <v>149</v>
      </c>
      <c r="C6" s="28">
        <v>41820</v>
      </c>
      <c r="D6" s="228">
        <v>16804</v>
      </c>
      <c r="E6" s="16" t="s">
        <v>1654</v>
      </c>
      <c r="F6" s="959">
        <v>45473</v>
      </c>
      <c r="G6" s="28">
        <v>45323</v>
      </c>
      <c r="H6" s="32"/>
      <c r="I6" s="32"/>
      <c r="J6" s="32"/>
    </row>
    <row r="7" spans="1:10" ht="24.75" hidden="1" customHeight="1" x14ac:dyDescent="0.45">
      <c r="A7" s="400" t="s">
        <v>2320</v>
      </c>
      <c r="B7" s="128" t="s">
        <v>1972</v>
      </c>
      <c r="C7" s="135">
        <v>39329</v>
      </c>
      <c r="D7" s="401" t="s">
        <v>660</v>
      </c>
      <c r="E7" s="128" t="s">
        <v>1976</v>
      </c>
      <c r="F7" s="402">
        <v>41521</v>
      </c>
      <c r="G7" s="229"/>
      <c r="H7" s="32" t="s">
        <v>2318</v>
      </c>
      <c r="I7" s="32"/>
      <c r="J7" s="81"/>
    </row>
    <row r="8" spans="1:10" ht="24.75" customHeight="1" x14ac:dyDescent="0.4">
      <c r="A8" s="33" t="s">
        <v>143</v>
      </c>
      <c r="B8" s="16" t="s">
        <v>149</v>
      </c>
      <c r="C8" s="28">
        <v>45541</v>
      </c>
      <c r="D8" s="228">
        <v>16804</v>
      </c>
      <c r="E8" s="16" t="s">
        <v>1654</v>
      </c>
      <c r="F8" s="28">
        <v>47293</v>
      </c>
      <c r="G8" s="28">
        <v>47150</v>
      </c>
      <c r="H8" s="1395" t="s">
        <v>4093</v>
      </c>
      <c r="I8" s="1395"/>
      <c r="J8" s="32"/>
    </row>
    <row r="9" spans="1:10" ht="24.75" hidden="1" customHeight="1" x14ac:dyDescent="0.45">
      <c r="A9" s="81" t="s">
        <v>1280</v>
      </c>
      <c r="B9" s="19" t="s">
        <v>1076</v>
      </c>
      <c r="C9" s="38">
        <v>40700</v>
      </c>
      <c r="D9" s="230" t="s">
        <v>1077</v>
      </c>
      <c r="E9" s="19" t="s">
        <v>1976</v>
      </c>
      <c r="F9" s="339">
        <v>42892</v>
      </c>
      <c r="G9" s="593">
        <v>42680</v>
      </c>
      <c r="H9" s="19" t="s">
        <v>1690</v>
      </c>
      <c r="I9" s="19"/>
      <c r="J9" s="81"/>
    </row>
    <row r="10" spans="1:10" ht="56.25" customHeight="1" x14ac:dyDescent="0.4">
      <c r="A10" s="517" t="s">
        <v>1639</v>
      </c>
      <c r="B10" s="19" t="s">
        <v>1076</v>
      </c>
      <c r="C10" s="38">
        <v>41619</v>
      </c>
      <c r="D10" s="230" t="s">
        <v>279</v>
      </c>
      <c r="E10" s="19" t="s">
        <v>1976</v>
      </c>
      <c r="F10" s="21" t="s">
        <v>1690</v>
      </c>
      <c r="G10" s="19" t="s">
        <v>1690</v>
      </c>
      <c r="H10" s="1483" t="s">
        <v>1690</v>
      </c>
      <c r="I10" s="1484"/>
      <c r="J10" s="81"/>
    </row>
    <row r="11" spans="1:10" ht="62.25" hidden="1" customHeight="1" x14ac:dyDescent="0.45">
      <c r="A11" s="81" t="s">
        <v>1281</v>
      </c>
      <c r="B11" s="19" t="s">
        <v>1076</v>
      </c>
      <c r="C11" s="38">
        <v>42227</v>
      </c>
      <c r="D11" s="230" t="s">
        <v>1279</v>
      </c>
      <c r="E11" s="19" t="s">
        <v>1976</v>
      </c>
      <c r="F11" s="580" t="s">
        <v>2496</v>
      </c>
      <c r="G11" s="339">
        <v>44871</v>
      </c>
      <c r="H11" s="81" t="s">
        <v>1282</v>
      </c>
      <c r="I11" s="81"/>
      <c r="J11" s="1085" t="s">
        <v>3580</v>
      </c>
    </row>
    <row r="12" spans="1:10" s="26" customFormat="1" ht="41.25" hidden="1" customHeight="1" x14ac:dyDescent="0.25">
      <c r="A12" s="33" t="s">
        <v>857</v>
      </c>
      <c r="B12" s="16" t="s">
        <v>855</v>
      </c>
      <c r="C12" s="28">
        <v>40493</v>
      </c>
      <c r="D12" s="231" t="s">
        <v>856</v>
      </c>
      <c r="E12" s="16" t="s">
        <v>1976</v>
      </c>
      <c r="F12" s="963">
        <v>43100</v>
      </c>
      <c r="G12" s="1084" t="s">
        <v>3578</v>
      </c>
      <c r="H12" s="282" t="s">
        <v>885</v>
      </c>
      <c r="I12" s="282"/>
      <c r="J12" s="32"/>
    </row>
    <row r="13" spans="1:10" ht="30" hidden="1" customHeight="1" x14ac:dyDescent="0.4">
      <c r="A13" s="403" t="s">
        <v>1224</v>
      </c>
      <c r="B13" s="404" t="s">
        <v>1225</v>
      </c>
      <c r="C13" s="398">
        <v>40112</v>
      </c>
      <c r="D13" s="399" t="s">
        <v>1226</v>
      </c>
      <c r="E13" s="397" t="s">
        <v>1976</v>
      </c>
      <c r="F13" s="397" t="s">
        <v>1690</v>
      </c>
      <c r="G13" s="16"/>
      <c r="H13" s="32" t="s">
        <v>2318</v>
      </c>
      <c r="I13" s="32"/>
      <c r="J13" s="81"/>
    </row>
    <row r="14" spans="1:10" ht="30" customHeight="1" x14ac:dyDescent="0.45">
      <c r="A14" s="81" t="s">
        <v>1281</v>
      </c>
      <c r="B14" s="19" t="s">
        <v>1076</v>
      </c>
      <c r="C14" s="38">
        <v>45175</v>
      </c>
      <c r="D14" s="230">
        <v>2635</v>
      </c>
      <c r="E14" s="19" t="s">
        <v>1976</v>
      </c>
      <c r="F14" s="38">
        <v>49558</v>
      </c>
      <c r="G14" s="38">
        <v>49315</v>
      </c>
      <c r="H14" s="230" t="s">
        <v>4094</v>
      </c>
      <c r="I14" s="230" t="s">
        <v>4095</v>
      </c>
      <c r="J14" s="81"/>
    </row>
  </sheetData>
  <mergeCells count="2">
    <mergeCell ref="H4:I4"/>
    <mergeCell ref="H10:I10"/>
  </mergeCells>
  <phoneticPr fontId="0" type="noConversion"/>
  <hyperlinks>
    <hyperlink ref="D6" r:id="rId1" display="Nostre Autorizzazioni\COM-VR.REGISTRO UFFICIALE.2015.0001442 (1).pdf" xr:uid="{00000000-0004-0000-0700-000000000000}"/>
    <hyperlink ref="F7" r:id="rId2" display="Nostre Autorizzazioni\Avvio procedimento AIA.pdf" xr:uid="{00000000-0004-0000-0700-000001000000}"/>
    <hyperlink ref="D7" r:id="rId3" xr:uid="{00000000-0004-0000-0700-000002000000}"/>
    <hyperlink ref="D12" r:id="rId4" xr:uid="{00000000-0004-0000-0700-000003000000}"/>
    <hyperlink ref="D13" r:id="rId5" xr:uid="{00000000-0004-0000-0700-000004000000}"/>
    <hyperlink ref="D9" r:id="rId6" xr:uid="{00000000-0004-0000-0700-000005000000}"/>
    <hyperlink ref="D10" r:id="rId7" xr:uid="{00000000-0004-0000-0700-000006000000}"/>
    <hyperlink ref="D11" r:id="rId8" xr:uid="{00000000-0004-0000-0700-000007000000}"/>
    <hyperlink ref="F11" r:id="rId9" xr:uid="{00000000-0004-0000-0700-000008000000}"/>
    <hyperlink ref="F6" r:id="rId10" display="Nostre Autorizzazioni\Rinnovo 2019 CPI 16804.pdf" xr:uid="{00000000-0004-0000-0700-000009000000}"/>
    <hyperlink ref="F12" r:id="rId11" display="POZZO D_3113\Regione Veneto_stato pratica rinnovo al 12_03_2020.pdf" xr:uid="{00000000-0004-0000-0700-00000A000000}"/>
    <hyperlink ref="D8" r:id="rId12" display="Nostre Autorizzazioni\CPI 2024.pdf" xr:uid="{00000000-0004-0000-0700-00000B000000}"/>
    <hyperlink ref="H8" r:id="rId13" xr:uid="{00000000-0004-0000-0700-00000C000000}"/>
    <hyperlink ref="D14" r:id="rId14" display="Nostre Autorizzazioni\AIA_Determinazione n. 2635 del 06_09_2023\DeterminaSemplice_Originale_2635_2023.pdf_Marcato.pdf" xr:uid="{00000000-0004-0000-0700-00000D000000}"/>
    <hyperlink ref="J11" r:id="rId15" xr:uid="{00000000-0004-0000-0700-00000E000000}"/>
    <hyperlink ref="H14" r:id="rId16" xr:uid="{00000000-0004-0000-0700-00000F000000}"/>
    <hyperlink ref="I14" r:id="rId17" xr:uid="{00000000-0004-0000-0700-000010000000}"/>
  </hyperlinks>
  <printOptions horizontalCentered="1"/>
  <pageMargins left="0.39370078740157483" right="0.39370078740157483" top="0" bottom="0" header="0" footer="0"/>
  <pageSetup paperSize="9" scale="70" orientation="landscape" r:id="rId18"/>
  <headerFooter alignWithMargins="0"/>
  <drawing r:id="rId19"/>
  <legacyDrawing r:id="rId2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23"/>
  <sheetViews>
    <sheetView zoomScaleSheetLayoutView="75" workbookViewId="0">
      <pane ySplit="4" topLeftCell="A5" activePane="bottomLeft" state="frozen"/>
      <selection pane="bottomLeft" activeCell="C23" sqref="C23"/>
    </sheetView>
  </sheetViews>
  <sheetFormatPr defaultColWidth="9.109375" defaultRowHeight="16.2" x14ac:dyDescent="0.4"/>
  <cols>
    <col min="1" max="1" width="49.88671875" style="1" customWidth="1"/>
    <col min="2" max="2" width="39.6640625" style="5" customWidth="1"/>
    <col min="3" max="3" width="22.5546875" style="5" customWidth="1"/>
    <col min="4" max="4" width="31.5546875" style="5" customWidth="1"/>
    <col min="5" max="5" width="78.33203125" style="1" customWidth="1"/>
    <col min="6" max="16384" width="9.109375" style="1"/>
  </cols>
  <sheetData>
    <row r="1" spans="1:5" x14ac:dyDescent="0.4">
      <c r="A1" s="2"/>
    </row>
    <row r="2" spans="1:5" x14ac:dyDescent="0.4">
      <c r="A2" s="2"/>
    </row>
    <row r="3" spans="1:5" ht="3.75" customHeight="1" x14ac:dyDescent="0.4">
      <c r="A3" s="2"/>
    </row>
    <row r="4" spans="1:5" s="295" customFormat="1" ht="34.5" customHeight="1" x14ac:dyDescent="0.25">
      <c r="A4" s="293" t="s">
        <v>280</v>
      </c>
      <c r="B4" s="293" t="s">
        <v>285</v>
      </c>
      <c r="C4" s="293" t="s">
        <v>21</v>
      </c>
      <c r="D4" s="518" t="s">
        <v>282</v>
      </c>
      <c r="E4" s="294" t="s">
        <v>876</v>
      </c>
    </row>
    <row r="5" spans="1:5" s="3" customFormat="1" ht="3" customHeight="1" x14ac:dyDescent="0.4">
      <c r="A5" s="30"/>
      <c r="B5" s="31"/>
      <c r="C5" s="31"/>
      <c r="D5" s="31"/>
      <c r="E5" s="281"/>
    </row>
    <row r="6" spans="1:5" s="26" customFormat="1" ht="30" hidden="1" customHeight="1" x14ac:dyDescent="0.4">
      <c r="A6" s="33" t="s">
        <v>1541</v>
      </c>
      <c r="B6" s="17" t="s">
        <v>281</v>
      </c>
      <c r="C6" s="19" t="s">
        <v>1976</v>
      </c>
      <c r="D6" s="29" t="s">
        <v>148</v>
      </c>
      <c r="E6" s="32" t="s">
        <v>1126</v>
      </c>
    </row>
    <row r="7" spans="1:5" ht="31.5" hidden="1" customHeight="1" x14ac:dyDescent="0.4">
      <c r="A7" s="517" t="s">
        <v>283</v>
      </c>
      <c r="B7" s="19" t="s">
        <v>284</v>
      </c>
      <c r="C7" s="16" t="s">
        <v>1976</v>
      </c>
      <c r="D7" s="558">
        <v>41791</v>
      </c>
      <c r="E7" s="16" t="s">
        <v>1964</v>
      </c>
    </row>
    <row r="8" spans="1:5" ht="29.25" hidden="1" customHeight="1" x14ac:dyDescent="0.4">
      <c r="A8" s="517" t="s">
        <v>2636</v>
      </c>
      <c r="B8" s="19" t="s">
        <v>286</v>
      </c>
      <c r="C8" s="16" t="s">
        <v>1976</v>
      </c>
      <c r="D8" s="29" t="s">
        <v>148</v>
      </c>
      <c r="E8" s="16" t="s">
        <v>1964</v>
      </c>
    </row>
    <row r="9" spans="1:5" ht="29.25" hidden="1" customHeight="1" x14ac:dyDescent="0.4">
      <c r="A9" s="517" t="s">
        <v>2644</v>
      </c>
      <c r="B9" s="19" t="s">
        <v>1214</v>
      </c>
      <c r="C9" s="16" t="s">
        <v>1223</v>
      </c>
      <c r="D9" s="558">
        <v>42124</v>
      </c>
      <c r="E9" s="16" t="s">
        <v>1964</v>
      </c>
    </row>
    <row r="10" spans="1:5" s="26" customFormat="1" ht="41.25" hidden="1" customHeight="1" x14ac:dyDescent="0.25">
      <c r="A10" s="33" t="s">
        <v>2645</v>
      </c>
      <c r="B10" s="16" t="s">
        <v>294</v>
      </c>
      <c r="C10" s="16" t="s">
        <v>1976</v>
      </c>
      <c r="D10" s="29" t="s">
        <v>293</v>
      </c>
      <c r="E10" s="16" t="s">
        <v>1964</v>
      </c>
    </row>
    <row r="11" spans="1:5" ht="33.75" hidden="1" customHeight="1" x14ac:dyDescent="0.4">
      <c r="A11" s="33" t="s">
        <v>1659</v>
      </c>
      <c r="B11" s="19" t="s">
        <v>295</v>
      </c>
      <c r="C11" s="16" t="s">
        <v>1976</v>
      </c>
      <c r="D11" s="28" t="s">
        <v>689</v>
      </c>
      <c r="E11" s="16" t="s">
        <v>1964</v>
      </c>
    </row>
    <row r="12" spans="1:5" ht="60.75" hidden="1" customHeight="1" x14ac:dyDescent="0.4">
      <c r="A12" s="517" t="s">
        <v>1127</v>
      </c>
      <c r="B12" s="19" t="s">
        <v>295</v>
      </c>
      <c r="C12" s="16" t="s">
        <v>1976</v>
      </c>
      <c r="D12" s="28">
        <v>41759</v>
      </c>
      <c r="E12" s="18" t="s">
        <v>1147</v>
      </c>
    </row>
    <row r="13" spans="1:5" ht="60.75" hidden="1" customHeight="1" x14ac:dyDescent="0.4">
      <c r="A13" s="33" t="s">
        <v>1140</v>
      </c>
      <c r="B13" s="19" t="s">
        <v>1141</v>
      </c>
      <c r="C13" s="16" t="s">
        <v>1976</v>
      </c>
      <c r="D13" s="28">
        <v>42321</v>
      </c>
      <c r="E13" s="16" t="s">
        <v>1964</v>
      </c>
    </row>
    <row r="14" spans="1:5" ht="62.25" hidden="1" customHeight="1" x14ac:dyDescent="0.4">
      <c r="A14" s="32" t="s">
        <v>1215</v>
      </c>
      <c r="B14" s="16"/>
      <c r="C14" s="16" t="s">
        <v>1976</v>
      </c>
      <c r="D14" s="28">
        <v>42343</v>
      </c>
      <c r="E14" s="16" t="s">
        <v>1964</v>
      </c>
    </row>
    <row r="15" spans="1:5" ht="48.75" hidden="1" customHeight="1" x14ac:dyDescent="0.4">
      <c r="A15" s="33" t="s">
        <v>2829</v>
      </c>
      <c r="B15" s="16" t="s">
        <v>294</v>
      </c>
      <c r="C15" s="16" t="s">
        <v>1976</v>
      </c>
      <c r="D15" s="133" t="s">
        <v>2830</v>
      </c>
      <c r="E15" s="16" t="s">
        <v>1964</v>
      </c>
    </row>
    <row r="16" spans="1:5" s="26" customFormat="1" ht="33" hidden="1" customHeight="1" x14ac:dyDescent="0.25">
      <c r="A16" s="33" t="s">
        <v>3181</v>
      </c>
      <c r="B16" s="16" t="s">
        <v>286</v>
      </c>
      <c r="C16" s="16" t="s">
        <v>1976</v>
      </c>
      <c r="D16" s="558">
        <v>43951</v>
      </c>
      <c r="E16" s="16" t="s">
        <v>1964</v>
      </c>
    </row>
    <row r="17" spans="1:5" s="26" customFormat="1" ht="33" hidden="1" customHeight="1" x14ac:dyDescent="0.25">
      <c r="A17" s="33" t="s">
        <v>3182</v>
      </c>
      <c r="B17" s="16" t="s">
        <v>256</v>
      </c>
      <c r="C17" s="16" t="s">
        <v>1976</v>
      </c>
      <c r="D17" s="558">
        <v>43951</v>
      </c>
      <c r="E17" s="16" t="s">
        <v>257</v>
      </c>
    </row>
    <row r="18" spans="1:5" s="26" customFormat="1" ht="39.75" customHeight="1" x14ac:dyDescent="0.4">
      <c r="A18" s="33" t="s">
        <v>3183</v>
      </c>
      <c r="B18" s="19" t="s">
        <v>3184</v>
      </c>
      <c r="C18" s="16" t="s">
        <v>1976</v>
      </c>
      <c r="D18" s="28">
        <v>45836</v>
      </c>
      <c r="E18" s="16"/>
    </row>
    <row r="19" spans="1:5" s="26" customFormat="1" ht="68.25" customHeight="1" x14ac:dyDescent="0.25">
      <c r="A19" s="33" t="s">
        <v>2831</v>
      </c>
      <c r="B19" s="16" t="s">
        <v>2832</v>
      </c>
      <c r="C19" s="16" t="s">
        <v>1976</v>
      </c>
      <c r="D19" s="28">
        <v>47118</v>
      </c>
      <c r="E19" s="32"/>
    </row>
    <row r="20" spans="1:5" s="26" customFormat="1" x14ac:dyDescent="0.25">
      <c r="B20" s="79"/>
      <c r="C20" s="79"/>
      <c r="D20" s="79"/>
    </row>
    <row r="21" spans="1:5" s="26" customFormat="1" x14ac:dyDescent="0.25">
      <c r="B21" s="79"/>
      <c r="C21" s="79"/>
      <c r="D21" s="79"/>
    </row>
    <row r="22" spans="1:5" s="26" customFormat="1" x14ac:dyDescent="0.25">
      <c r="B22" s="79"/>
      <c r="C22" s="79"/>
      <c r="D22" s="79"/>
    </row>
    <row r="23" spans="1:5" s="26" customFormat="1" x14ac:dyDescent="0.25">
      <c r="B23" s="79"/>
      <c r="C23" s="79"/>
      <c r="D23" s="79"/>
    </row>
  </sheetData>
  <phoneticPr fontId="0" type="noConversion"/>
  <printOptions horizontalCentered="1"/>
  <pageMargins left="0.39370078740157483" right="0.39370078740157483" top="0" bottom="0" header="0" footer="0"/>
  <pageSetup paperSize="9" scale="70" orientation="landscape" r:id="rId1"/>
  <headerFooter alignWithMargins="0"/>
  <drawing r:id="rId2"/>
  <legacyDrawing r:id="rId3"/>
  <oleObjects>
    <mc:AlternateContent xmlns:mc="http://schemas.openxmlformats.org/markup-compatibility/2006">
      <mc:Choice Requires="x14">
        <oleObject progId="MS_ClipArt_Gallery" shapeId="179286" r:id="rId4">
          <objectPr defaultSize="0" autoPict="0" r:id="rId5">
            <anchor moveWithCells="1" sizeWithCells="1">
              <from>
                <xdr:col>2</xdr:col>
                <xdr:colOff>175260</xdr:colOff>
                <xdr:row>5</xdr:row>
                <xdr:rowOff>0</xdr:rowOff>
              </from>
              <to>
                <xdr:col>2</xdr:col>
                <xdr:colOff>198120</xdr:colOff>
                <xdr:row>5</xdr:row>
                <xdr:rowOff>0</xdr:rowOff>
              </to>
            </anchor>
          </objectPr>
        </oleObject>
      </mc:Choice>
      <mc:Fallback>
        <oleObject progId="MS_ClipArt_Gallery" shapeId="179286" r:id="rId4"/>
      </mc:Fallback>
    </mc:AlternateContent>
    <mc:AlternateContent xmlns:mc="http://schemas.openxmlformats.org/markup-compatibility/2006">
      <mc:Choice Requires="x14">
        <oleObject progId="MS_ClipArt_Gallery" shapeId="179287" r:id="rId6">
          <objectPr defaultSize="0" autoPict="0" r:id="rId5">
            <anchor moveWithCells="1" sizeWithCells="1">
              <from>
                <xdr:col>2</xdr:col>
                <xdr:colOff>0</xdr:colOff>
                <xdr:row>5</xdr:row>
                <xdr:rowOff>0</xdr:rowOff>
              </from>
              <to>
                <xdr:col>2</xdr:col>
                <xdr:colOff>38100</xdr:colOff>
                <xdr:row>5</xdr:row>
                <xdr:rowOff>152400</xdr:rowOff>
              </to>
            </anchor>
          </objectPr>
        </oleObject>
      </mc:Choice>
      <mc:Fallback>
        <oleObject progId="MS_ClipArt_Gallery" shapeId="179287" r:id="rId6"/>
      </mc:Fallback>
    </mc:AlternateContent>
    <mc:AlternateContent xmlns:mc="http://schemas.openxmlformats.org/markup-compatibility/2006">
      <mc:Choice Requires="x14">
        <oleObject progId="MS_ClipArt_Gallery" shapeId="179288" r:id="rId7">
          <objectPr defaultSize="0" autoPict="0" r:id="rId5">
            <anchor moveWithCells="1" sizeWithCells="1">
              <from>
                <xdr:col>2</xdr:col>
                <xdr:colOff>83820</xdr:colOff>
                <xdr:row>5</xdr:row>
                <xdr:rowOff>0</xdr:rowOff>
              </from>
              <to>
                <xdr:col>2</xdr:col>
                <xdr:colOff>121920</xdr:colOff>
                <xdr:row>5</xdr:row>
                <xdr:rowOff>152400</xdr:rowOff>
              </to>
            </anchor>
          </objectPr>
        </oleObject>
      </mc:Choice>
      <mc:Fallback>
        <oleObject progId="MS_ClipArt_Gallery" shapeId="179288" r:id="rId7"/>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C2:G27"/>
  <sheetViews>
    <sheetView topLeftCell="D1" zoomScale="90" zoomScaleNormal="90" zoomScaleSheetLayoutView="90" workbookViewId="0">
      <selection activeCell="K25" sqref="K25"/>
    </sheetView>
  </sheetViews>
  <sheetFormatPr defaultRowHeight="13.2" x14ac:dyDescent="0.25"/>
  <cols>
    <col min="3" max="3" width="99.5546875" customWidth="1"/>
    <col min="4" max="4" width="58.109375" customWidth="1"/>
    <col min="5" max="5" width="18.5546875" customWidth="1"/>
    <col min="6" max="6" width="36.44140625" customWidth="1"/>
    <col min="7" max="7" width="50" customWidth="1"/>
  </cols>
  <sheetData>
    <row r="2" spans="3:7" ht="11.25" customHeight="1" x14ac:dyDescent="0.25"/>
    <row r="5" spans="3:7" ht="41.25" customHeight="1" x14ac:dyDescent="0.25">
      <c r="C5" s="279" t="s">
        <v>762</v>
      </c>
    </row>
    <row r="6" spans="3:7" hidden="1" x14ac:dyDescent="0.25"/>
    <row r="7" spans="3:7" ht="30.75" customHeight="1" x14ac:dyDescent="0.25">
      <c r="C7" s="275" t="s">
        <v>743</v>
      </c>
      <c r="D7" s="275" t="s">
        <v>735</v>
      </c>
      <c r="E7" s="275" t="s">
        <v>736</v>
      </c>
      <c r="F7" s="275" t="s">
        <v>737</v>
      </c>
      <c r="G7" s="275" t="s">
        <v>738</v>
      </c>
    </row>
    <row r="8" spans="3:7" ht="15" customHeight="1" x14ac:dyDescent="0.3">
      <c r="C8" s="146" t="s">
        <v>1762</v>
      </c>
      <c r="D8" s="278" t="s">
        <v>752</v>
      </c>
      <c r="E8" s="229">
        <v>40609</v>
      </c>
      <c r="F8" s="276" t="s">
        <v>1690</v>
      </c>
      <c r="G8" s="227"/>
    </row>
    <row r="9" spans="3:7" ht="15" customHeight="1" x14ac:dyDescent="0.3">
      <c r="C9" s="146" t="s">
        <v>1762</v>
      </c>
      <c r="D9" s="278" t="s">
        <v>752</v>
      </c>
      <c r="E9" s="229">
        <v>42830</v>
      </c>
      <c r="F9" s="276" t="s">
        <v>1690</v>
      </c>
      <c r="G9" s="343" t="s">
        <v>570</v>
      </c>
    </row>
    <row r="10" spans="3:7" ht="15" customHeight="1" x14ac:dyDescent="0.3">
      <c r="C10" s="146" t="s">
        <v>1762</v>
      </c>
      <c r="D10" s="278" t="s">
        <v>1251</v>
      </c>
      <c r="E10" s="229">
        <v>43119</v>
      </c>
      <c r="F10" s="276" t="s">
        <v>1690</v>
      </c>
      <c r="G10" s="227"/>
    </row>
    <row r="11" spans="3:7" ht="15" customHeight="1" x14ac:dyDescent="0.3">
      <c r="C11" s="146" t="s">
        <v>1762</v>
      </c>
      <c r="D11" s="278" t="s">
        <v>1252</v>
      </c>
      <c r="E11" s="229">
        <v>40609</v>
      </c>
      <c r="F11" s="276" t="s">
        <v>1690</v>
      </c>
      <c r="G11" s="227"/>
    </row>
    <row r="12" spans="3:7" ht="15" customHeight="1" x14ac:dyDescent="0.3">
      <c r="C12" s="146" t="s">
        <v>1762</v>
      </c>
      <c r="D12" s="278" t="s">
        <v>1256</v>
      </c>
      <c r="E12" s="229">
        <v>40626</v>
      </c>
      <c r="F12" s="276" t="s">
        <v>1690</v>
      </c>
      <c r="G12" s="227"/>
    </row>
    <row r="13" spans="3:7" ht="15" customHeight="1" x14ac:dyDescent="0.3">
      <c r="C13" s="146" t="s">
        <v>1762</v>
      </c>
      <c r="D13" s="278" t="s">
        <v>1255</v>
      </c>
      <c r="E13" s="307">
        <v>40747</v>
      </c>
      <c r="F13" s="276" t="s">
        <v>1690</v>
      </c>
      <c r="G13" s="58"/>
    </row>
    <row r="14" spans="3:7" ht="15" customHeight="1" x14ac:dyDescent="0.3">
      <c r="C14" s="146" t="s">
        <v>171</v>
      </c>
      <c r="D14" s="280" t="s">
        <v>761</v>
      </c>
      <c r="E14" s="229">
        <v>42871</v>
      </c>
      <c r="F14" s="276" t="s">
        <v>1690</v>
      </c>
      <c r="G14" s="227"/>
    </row>
    <row r="15" spans="3:7" ht="15" customHeight="1" x14ac:dyDescent="0.3">
      <c r="C15" s="146" t="s">
        <v>171</v>
      </c>
      <c r="D15" s="280" t="s">
        <v>1258</v>
      </c>
      <c r="E15" s="229">
        <v>41688</v>
      </c>
      <c r="F15" s="276">
        <v>42004</v>
      </c>
      <c r="G15" s="227"/>
    </row>
    <row r="16" spans="3:7" s="24" customFormat="1" ht="40.5" customHeight="1" x14ac:dyDescent="0.25">
      <c r="C16" s="472" t="s">
        <v>171</v>
      </c>
      <c r="D16" s="471" t="s">
        <v>1122</v>
      </c>
      <c r="E16" s="473">
        <v>42871</v>
      </c>
      <c r="F16" s="276" t="s">
        <v>1690</v>
      </c>
      <c r="G16" s="125"/>
    </row>
    <row r="17" spans="3:7" ht="15" customHeight="1" x14ac:dyDescent="0.3">
      <c r="C17" s="146" t="s">
        <v>2560</v>
      </c>
      <c r="D17" s="280" t="s">
        <v>760</v>
      </c>
      <c r="E17" s="229">
        <v>40602</v>
      </c>
      <c r="F17" s="276" t="s">
        <v>1690</v>
      </c>
      <c r="G17" s="227"/>
    </row>
    <row r="18" spans="3:7" ht="15" customHeight="1" x14ac:dyDescent="0.3">
      <c r="C18" s="146" t="s">
        <v>171</v>
      </c>
      <c r="D18" s="280" t="s">
        <v>569</v>
      </c>
      <c r="E18" s="588" t="s">
        <v>568</v>
      </c>
      <c r="F18" s="276" t="s">
        <v>1690</v>
      </c>
      <c r="G18" s="227" t="s">
        <v>567</v>
      </c>
    </row>
    <row r="19" spans="3:7" ht="15" customHeight="1" x14ac:dyDescent="0.3">
      <c r="C19" s="146" t="s">
        <v>1762</v>
      </c>
      <c r="D19" s="278" t="s">
        <v>571</v>
      </c>
      <c r="E19" s="229">
        <v>42180</v>
      </c>
      <c r="F19" s="276" t="s">
        <v>1690</v>
      </c>
      <c r="G19" s="227"/>
    </row>
    <row r="20" spans="3:7" ht="15" customHeight="1" x14ac:dyDescent="0.3">
      <c r="C20" s="146" t="s">
        <v>171</v>
      </c>
      <c r="D20" s="278" t="s">
        <v>571</v>
      </c>
      <c r="E20" s="229">
        <v>42177</v>
      </c>
      <c r="F20" s="276" t="s">
        <v>1690</v>
      </c>
      <c r="G20" s="227"/>
    </row>
    <row r="21" spans="3:7" ht="15" customHeight="1" x14ac:dyDescent="0.3">
      <c r="C21" s="146" t="s">
        <v>171</v>
      </c>
      <c r="D21" s="278" t="s">
        <v>620</v>
      </c>
      <c r="E21" s="229">
        <v>42845</v>
      </c>
      <c r="F21" s="276" t="s">
        <v>1690</v>
      </c>
      <c r="G21" s="227"/>
    </row>
    <row r="22" spans="3:7" ht="15" customHeight="1" x14ac:dyDescent="0.3">
      <c r="C22" s="146"/>
      <c r="D22" s="280"/>
      <c r="E22" s="277"/>
      <c r="F22" s="276"/>
      <c r="G22" s="230"/>
    </row>
    <row r="23" spans="3:7" ht="15" customHeight="1" x14ac:dyDescent="0.25">
      <c r="C23" s="58"/>
      <c r="D23" s="58"/>
      <c r="E23" s="227"/>
      <c r="F23" s="227"/>
      <c r="G23" s="227"/>
    </row>
    <row r="24" spans="3:7" ht="15" customHeight="1" x14ac:dyDescent="0.25">
      <c r="C24" s="58"/>
      <c r="D24" s="58"/>
      <c r="E24" s="227"/>
      <c r="F24" s="227"/>
      <c r="G24" s="227"/>
    </row>
    <row r="25" spans="3:7" ht="15" customHeight="1" x14ac:dyDescent="0.25">
      <c r="C25" s="58"/>
      <c r="D25" s="58"/>
      <c r="E25" s="227"/>
      <c r="F25" s="227"/>
      <c r="G25" s="227"/>
    </row>
    <row r="26" spans="3:7" ht="15" customHeight="1" x14ac:dyDescent="0.25">
      <c r="C26" s="58"/>
      <c r="D26" s="58"/>
      <c r="E26" s="227"/>
      <c r="F26" s="227"/>
      <c r="G26" s="227"/>
    </row>
    <row r="27" spans="3:7" ht="15" customHeight="1" x14ac:dyDescent="0.25">
      <c r="C27" s="58"/>
      <c r="D27" s="58"/>
      <c r="E27" s="227"/>
      <c r="F27" s="227"/>
      <c r="G27" s="227"/>
    </row>
  </sheetData>
  <phoneticPr fontId="0" type="noConversion"/>
  <hyperlinks>
    <hyperlink ref="E14" r:id="rId1" tooltip="18/02/2014" display="RIFIUTI\Contratti Fornitori smaltimento rifiuti\DINECO contratto CER 08 04 16 offerta 378_LA_17 del 16_05_17 .pdf" xr:uid="{00000000-0004-0000-0900-000000000000}"/>
    <hyperlink ref="E8" r:id="rId2" display="RIFIUTI\Contratti Fornitori smaltimento rifiuti\TRANSECO_contratto CER 15 0101 del 07_03_2011.pdf" xr:uid="{00000000-0004-0000-0900-000001000000}"/>
    <hyperlink ref="E10" r:id="rId3" display="RIFIUTI\Contratti Fornitori smaltimento rifiuti\TRANSECO_contratto CER 15 01 06 del 19_01_2018.pdf" xr:uid="{00000000-0004-0000-0900-000002000000}"/>
    <hyperlink ref="E11" r:id="rId4" display="RIFIUTI\Contratti Fornitori smaltimento rifiuti\TRANSECO_contratto CER 15 02 03 del 07_03_2011.pdf" xr:uid="{00000000-0004-0000-0900-000003000000}"/>
    <hyperlink ref="E12" r:id="rId5" display="RIFIUTI\Contratti Fornitori smaltimento rifiuti\TRANSECO_contratto CER 02 03 04 del 24_03_2011.pdf" xr:uid="{00000000-0004-0000-0900-000004000000}"/>
    <hyperlink ref="E17" r:id="rId6" display="RIFIUTI\Contratti Fornitori smaltimento rifiuti\ROMELLINI_contratto CER 17 04 05 del 28_02_2011.pdf" xr:uid="{00000000-0004-0000-0900-000005000000}"/>
    <hyperlink ref="E16" r:id="rId7" display="RIFIUTI\Contratti Fornitori smaltimento rifiuti\DINECO contratto CER vari oferta 379_LA_17 del 16_05_17.pdf" xr:uid="{00000000-0004-0000-0900-000006000000}"/>
    <hyperlink ref="E13" r:id="rId8" display="RIFIUTI\Contratti Fornitori smaltimento rifiuti\TRANSECO_contratto CER 02 03 04 del 23_07_2011.pdf" xr:uid="{00000000-0004-0000-0900-000007000000}"/>
    <hyperlink ref="E15" r:id="rId9" tooltip="18/02/2014" display="RIFIUTI\Contratti Fornitori smaltimento rifiuti\DINECO contratto CER 19 09 06, 13 05 07_offerta 126_LA_14 del 18_02_14.pdf" xr:uid="{00000000-0004-0000-0900-000008000000}"/>
    <hyperlink ref="E18" r:id="rId10" xr:uid="{00000000-0004-0000-0900-000009000000}"/>
    <hyperlink ref="E19" r:id="rId11" display="RIFIUTI\Contratti Fornitori smaltimento rifiuti\TRANSECO contratto QA n 156 del 25_06_2015 per revisione analisi.pdf" xr:uid="{00000000-0004-0000-0900-00000A000000}"/>
    <hyperlink ref="E20" r:id="rId12" display="RIFIUTI\Contratti Fornitori smaltimento rifiuti\DINECO offerta 419_LA_15 del 22_06_2015 per costo appendice analisi rifiuti.pdf" xr:uid="{00000000-0004-0000-0900-00000B000000}"/>
    <hyperlink ref="E9" r:id="rId13" display="RIFIUTI\Contratti Fornitori smaltimento rifiuti\TRANSECO_contratto QA n 82 CER 15 01 01_BOBINE CARTA  del 10_03-2017.pdf" xr:uid="{00000000-0004-0000-0900-00000C000000}"/>
    <hyperlink ref="E21" r:id="rId14" display="RIFIUTI\Contratti Fornitori smaltimento rifiuti\DINECO_contratto CER 16 05 05, 16 02 15 PERIC_offerta 310_LA_17 del 20_04_17.pdf" xr:uid="{00000000-0004-0000-0900-00000D000000}"/>
  </hyperlinks>
  <pageMargins left="0.75" right="0.75" top="1" bottom="1" header="0.5" footer="0.5"/>
  <pageSetup paperSize="9" orientation="portrait" r:id="rId1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U138"/>
  <sheetViews>
    <sheetView zoomScale="84" zoomScaleNormal="84" zoomScaleSheetLayoutView="75" workbookViewId="0">
      <pane xSplit="1" ySplit="4" topLeftCell="B120" activePane="bottomRight" state="frozen"/>
      <selection pane="topRight" activeCell="B1" sqref="B1"/>
      <selection pane="bottomLeft" activeCell="A5" sqref="A5"/>
      <selection pane="bottomRight" activeCell="A128" sqref="A128"/>
    </sheetView>
  </sheetViews>
  <sheetFormatPr defaultColWidth="9.109375" defaultRowHeight="16.2" x14ac:dyDescent="0.4"/>
  <cols>
    <col min="1" max="1" width="67.33203125" style="831" customWidth="1"/>
    <col min="2" max="2" width="49" style="1" customWidth="1"/>
    <col min="3" max="3" width="15.6640625" style="1" customWidth="1"/>
    <col min="4" max="4" width="13.88671875" style="1" customWidth="1"/>
    <col min="5" max="5" width="37" style="1" customWidth="1"/>
    <col min="6" max="7" width="18.44140625" style="1" customWidth="1"/>
    <col min="8" max="8" width="32.88671875" style="1" customWidth="1"/>
    <col min="9" max="17" width="17.6640625" style="1" customWidth="1"/>
    <col min="18" max="16384" width="9.109375" style="1"/>
  </cols>
  <sheetData>
    <row r="1" spans="1:47" x14ac:dyDescent="0.4">
      <c r="A1" s="822"/>
      <c r="B1" s="2"/>
      <c r="C1" s="2"/>
      <c r="D1" s="2"/>
      <c r="E1" s="2"/>
      <c r="F1" s="2"/>
      <c r="G1" s="2"/>
    </row>
    <row r="2" spans="1:47" x14ac:dyDescent="0.4">
      <c r="A2" s="822"/>
      <c r="B2" s="2"/>
      <c r="C2" s="2"/>
      <c r="D2" s="2"/>
      <c r="E2" s="2"/>
      <c r="F2" s="2"/>
      <c r="G2" s="2"/>
    </row>
    <row r="3" spans="1:47" ht="3.75" customHeight="1" thickBot="1" x14ac:dyDescent="0.45">
      <c r="A3" s="822"/>
      <c r="B3" s="2"/>
      <c r="C3" s="2"/>
      <c r="D3" s="2"/>
      <c r="E3" s="2"/>
      <c r="F3" s="2"/>
      <c r="G3" s="2"/>
    </row>
    <row r="4" spans="1:47" s="26" customFormat="1" ht="39" customHeight="1" thickTop="1" thickBot="1" x14ac:dyDescent="0.3">
      <c r="A4" s="865" t="s">
        <v>377</v>
      </c>
      <c r="B4" s="866" t="s">
        <v>381</v>
      </c>
      <c r="C4" s="867" t="s">
        <v>445</v>
      </c>
      <c r="D4" s="868" t="s">
        <v>444</v>
      </c>
      <c r="E4" s="869" t="s">
        <v>1969</v>
      </c>
      <c r="F4" s="870" t="s">
        <v>445</v>
      </c>
      <c r="G4" s="871" t="s">
        <v>444</v>
      </c>
      <c r="H4" s="872" t="s">
        <v>2930</v>
      </c>
      <c r="I4" s="873" t="s">
        <v>445</v>
      </c>
      <c r="J4" s="874" t="s">
        <v>444</v>
      </c>
    </row>
    <row r="5" spans="1:47" s="678" customFormat="1" ht="15.75" customHeight="1" x14ac:dyDescent="0.25">
      <c r="A5" s="1494" t="s">
        <v>378</v>
      </c>
      <c r="B5" s="680" t="s">
        <v>531</v>
      </c>
      <c r="C5" s="679">
        <v>42593</v>
      </c>
      <c r="D5" s="1037">
        <v>44419</v>
      </c>
      <c r="E5" s="677" t="s">
        <v>1690</v>
      </c>
      <c r="F5" s="675" t="s">
        <v>1690</v>
      </c>
      <c r="G5" s="676" t="s">
        <v>1690</v>
      </c>
      <c r="H5" s="875" t="s">
        <v>1690</v>
      </c>
      <c r="I5" s="675"/>
      <c r="J5" s="876"/>
    </row>
    <row r="6" spans="1:47" s="678" customFormat="1" ht="15.75" customHeight="1" x14ac:dyDescent="0.25">
      <c r="A6" s="1489"/>
      <c r="B6" s="680" t="s">
        <v>530</v>
      </c>
      <c r="C6" s="679">
        <v>42593</v>
      </c>
      <c r="D6" s="1037">
        <v>44419</v>
      </c>
      <c r="E6" s="677" t="s">
        <v>1690</v>
      </c>
      <c r="F6" s="675" t="s">
        <v>1690</v>
      </c>
      <c r="G6" s="676" t="s">
        <v>1690</v>
      </c>
      <c r="H6" s="877"/>
      <c r="I6" s="625"/>
      <c r="J6" s="878"/>
    </row>
    <row r="7" spans="1:47" s="678" customFormat="1" ht="15.75" customHeight="1" x14ac:dyDescent="0.25">
      <c r="A7" s="1489"/>
      <c r="B7" s="680" t="s">
        <v>529</v>
      </c>
      <c r="C7" s="679">
        <v>42593</v>
      </c>
      <c r="D7" s="1037">
        <v>44419</v>
      </c>
      <c r="E7" s="677" t="s">
        <v>1690</v>
      </c>
      <c r="F7" s="675" t="s">
        <v>1690</v>
      </c>
      <c r="G7" s="676" t="s">
        <v>1690</v>
      </c>
      <c r="H7" s="877"/>
      <c r="I7" s="625"/>
      <c r="J7" s="878"/>
    </row>
    <row r="8" spans="1:47" s="3" customFormat="1" ht="15.9" customHeight="1" thickBot="1" x14ac:dyDescent="0.45">
      <c r="A8" s="1490"/>
      <c r="B8" s="862" t="s">
        <v>379</v>
      </c>
      <c r="C8" s="863">
        <v>40819</v>
      </c>
      <c r="D8" s="864">
        <v>42646</v>
      </c>
      <c r="E8" s="90" t="s">
        <v>1690</v>
      </c>
      <c r="F8" s="91" t="s">
        <v>1690</v>
      </c>
      <c r="G8" s="92" t="s">
        <v>1690</v>
      </c>
      <c r="H8" s="879"/>
      <c r="I8" s="880"/>
      <c r="J8" s="881"/>
    </row>
    <row r="9" spans="1:47" s="3" customFormat="1" ht="15.9" hidden="1" customHeight="1" x14ac:dyDescent="0.4">
      <c r="A9" s="857" t="s">
        <v>457</v>
      </c>
      <c r="B9" s="858"/>
      <c r="C9" s="859"/>
      <c r="D9" s="860"/>
      <c r="E9" s="858">
        <v>178</v>
      </c>
      <c r="F9" s="859">
        <v>39385</v>
      </c>
      <c r="G9" s="861">
        <v>39813</v>
      </c>
      <c r="H9" s="882"/>
      <c r="I9" s="883"/>
      <c r="J9" s="884"/>
    </row>
    <row r="10" spans="1:47" s="3" customFormat="1" ht="15.9" hidden="1" customHeight="1" thickBot="1" x14ac:dyDescent="0.45">
      <c r="A10" s="606" t="s">
        <v>456</v>
      </c>
      <c r="B10" s="89" t="s">
        <v>1690</v>
      </c>
      <c r="C10" s="94" t="s">
        <v>1690</v>
      </c>
      <c r="D10" s="95" t="s">
        <v>1690</v>
      </c>
      <c r="E10" s="214" t="s">
        <v>1990</v>
      </c>
      <c r="F10" s="94">
        <v>39811</v>
      </c>
      <c r="G10" s="95">
        <v>40543</v>
      </c>
      <c r="H10" s="885"/>
      <c r="I10" s="31"/>
      <c r="J10" s="886"/>
    </row>
    <row r="11" spans="1:47" s="3" customFormat="1" ht="15.9" customHeight="1" thickBot="1" x14ac:dyDescent="0.45">
      <c r="A11" s="606" t="s">
        <v>456</v>
      </c>
      <c r="B11" s="90" t="s">
        <v>1690</v>
      </c>
      <c r="C11" s="91" t="s">
        <v>1690</v>
      </c>
      <c r="D11" s="92" t="s">
        <v>1690</v>
      </c>
      <c r="E11" s="354" t="s">
        <v>1456</v>
      </c>
      <c r="F11" s="93">
        <v>41362</v>
      </c>
      <c r="G11" s="838">
        <v>43188</v>
      </c>
      <c r="H11" s="879"/>
      <c r="I11" s="880"/>
      <c r="J11" s="881"/>
    </row>
    <row r="12" spans="1:47" s="26" customFormat="1" ht="15.9" hidden="1" customHeight="1" thickBot="1" x14ac:dyDescent="0.45">
      <c r="A12" s="823" t="s">
        <v>380</v>
      </c>
      <c r="B12" s="217" t="s">
        <v>1987</v>
      </c>
      <c r="C12" s="218">
        <v>39583</v>
      </c>
      <c r="D12" s="219">
        <v>41378</v>
      </c>
      <c r="E12" s="220">
        <v>132</v>
      </c>
      <c r="F12" s="218">
        <v>39882</v>
      </c>
      <c r="G12" s="219">
        <v>41682</v>
      </c>
      <c r="H12" s="832"/>
      <c r="I12" s="837"/>
      <c r="J12" s="833"/>
    </row>
    <row r="13" spans="1:47" s="26" customFormat="1" ht="15.9" hidden="1" customHeight="1" x14ac:dyDescent="0.25">
      <c r="A13" s="824" t="s">
        <v>446</v>
      </c>
      <c r="B13" s="245" t="s">
        <v>1856</v>
      </c>
      <c r="C13" s="122">
        <v>40373</v>
      </c>
      <c r="D13" s="273">
        <v>42199</v>
      </c>
      <c r="E13" s="195" t="s">
        <v>1995</v>
      </c>
      <c r="F13" s="196">
        <v>39904</v>
      </c>
      <c r="G13" s="839">
        <v>41730</v>
      </c>
      <c r="H13" s="101"/>
      <c r="I13" s="16"/>
      <c r="J13" s="856"/>
      <c r="K13" s="79"/>
      <c r="L13" s="79"/>
      <c r="M13" s="79"/>
      <c r="N13" s="79"/>
      <c r="O13" s="79"/>
      <c r="P13" s="79"/>
      <c r="Q13" s="79"/>
      <c r="R13" s="79"/>
      <c r="S13" s="79"/>
      <c r="T13" s="79"/>
      <c r="U13" s="79"/>
      <c r="V13" s="79"/>
      <c r="W13" s="79"/>
      <c r="X13" s="79"/>
      <c r="Y13" s="79"/>
      <c r="Z13" s="79"/>
      <c r="AA13" s="79"/>
      <c r="AB13" s="79"/>
      <c r="AC13" s="79"/>
      <c r="AD13" s="79"/>
      <c r="AE13" s="79"/>
      <c r="AF13" s="79"/>
      <c r="AG13" s="79"/>
      <c r="AH13" s="79"/>
      <c r="AI13" s="79"/>
      <c r="AJ13" s="79"/>
      <c r="AK13" s="79"/>
      <c r="AL13" s="79"/>
      <c r="AM13" s="79"/>
      <c r="AN13" s="79"/>
      <c r="AO13" s="79"/>
      <c r="AP13" s="79"/>
      <c r="AQ13" s="79"/>
      <c r="AR13" s="79"/>
      <c r="AS13" s="79"/>
      <c r="AT13" s="79"/>
      <c r="AU13" s="79"/>
    </row>
    <row r="14" spans="1:47" s="26" customFormat="1" ht="15.9" hidden="1" customHeight="1" x14ac:dyDescent="0.25">
      <c r="A14" s="824" t="s">
        <v>446</v>
      </c>
      <c r="B14" s="250" t="s">
        <v>696</v>
      </c>
      <c r="C14" s="185">
        <v>40036</v>
      </c>
      <c r="D14" s="249" t="s">
        <v>1690</v>
      </c>
      <c r="E14" s="193" t="s">
        <v>1690</v>
      </c>
      <c r="F14" s="194" t="s">
        <v>1690</v>
      </c>
      <c r="G14" s="836" t="s">
        <v>1690</v>
      </c>
      <c r="H14" s="101"/>
      <c r="I14" s="16"/>
      <c r="J14" s="856"/>
      <c r="K14" s="79"/>
      <c r="L14" s="79"/>
      <c r="M14" s="79"/>
      <c r="N14" s="79"/>
      <c r="O14" s="79"/>
      <c r="P14" s="79"/>
      <c r="Q14" s="79"/>
      <c r="R14" s="79"/>
      <c r="S14" s="79"/>
      <c r="T14" s="79"/>
      <c r="U14" s="79"/>
      <c r="V14" s="79"/>
      <c r="W14" s="79"/>
      <c r="X14" s="79"/>
      <c r="Y14" s="79"/>
      <c r="Z14" s="79"/>
      <c r="AA14" s="79"/>
      <c r="AB14" s="79"/>
      <c r="AC14" s="79"/>
      <c r="AD14" s="79"/>
      <c r="AE14" s="79"/>
      <c r="AF14" s="79"/>
      <c r="AG14" s="79"/>
      <c r="AH14" s="79"/>
      <c r="AI14" s="79"/>
      <c r="AJ14" s="79"/>
      <c r="AK14" s="79"/>
      <c r="AL14" s="79"/>
      <c r="AM14" s="79"/>
      <c r="AN14" s="79"/>
      <c r="AO14" s="79"/>
      <c r="AP14" s="79"/>
      <c r="AQ14" s="79"/>
      <c r="AR14" s="79"/>
      <c r="AS14" s="79"/>
      <c r="AT14" s="79"/>
      <c r="AU14" s="79"/>
    </row>
    <row r="15" spans="1:47" s="26" customFormat="1" ht="15.9" hidden="1" customHeight="1" x14ac:dyDescent="0.25">
      <c r="A15" s="824" t="s">
        <v>446</v>
      </c>
      <c r="B15" s="250" t="s">
        <v>697</v>
      </c>
      <c r="C15" s="185"/>
      <c r="D15" s="249"/>
      <c r="E15" s="193"/>
      <c r="F15" s="194"/>
      <c r="G15" s="836"/>
      <c r="H15" s="101"/>
      <c r="I15" s="16"/>
      <c r="J15" s="856"/>
      <c r="K15" s="79"/>
      <c r="L15" s="79"/>
      <c r="M15" s="79"/>
      <c r="N15" s="79"/>
      <c r="O15" s="79"/>
      <c r="P15" s="79"/>
      <c r="Q15" s="79"/>
      <c r="R15" s="79"/>
      <c r="S15" s="79"/>
      <c r="T15" s="79"/>
      <c r="U15" s="79"/>
      <c r="V15" s="79"/>
      <c r="W15" s="79"/>
      <c r="X15" s="79"/>
      <c r="Y15" s="79"/>
      <c r="Z15" s="79"/>
      <c r="AA15" s="79"/>
      <c r="AB15" s="79"/>
      <c r="AC15" s="79"/>
      <c r="AD15" s="79"/>
      <c r="AE15" s="79"/>
      <c r="AF15" s="79"/>
      <c r="AG15" s="79"/>
      <c r="AH15" s="79"/>
      <c r="AI15" s="79"/>
      <c r="AJ15" s="79"/>
      <c r="AK15" s="79"/>
      <c r="AL15" s="79"/>
      <c r="AM15" s="79"/>
      <c r="AN15" s="79"/>
      <c r="AO15" s="79"/>
      <c r="AP15" s="79"/>
      <c r="AQ15" s="79"/>
      <c r="AR15" s="79"/>
      <c r="AS15" s="79"/>
      <c r="AT15" s="79"/>
      <c r="AU15" s="79"/>
    </row>
    <row r="16" spans="1:47" s="26" customFormat="1" ht="15.9" hidden="1" customHeight="1" x14ac:dyDescent="0.25">
      <c r="A16" s="824" t="s">
        <v>446</v>
      </c>
      <c r="B16" s="246" t="s">
        <v>692</v>
      </c>
      <c r="C16" s="28">
        <v>40261</v>
      </c>
      <c r="D16" s="249" t="s">
        <v>1690</v>
      </c>
      <c r="E16" s="193" t="s">
        <v>1690</v>
      </c>
      <c r="F16" s="194" t="s">
        <v>1690</v>
      </c>
      <c r="G16" s="836" t="s">
        <v>1690</v>
      </c>
      <c r="H16" s="101"/>
      <c r="I16" s="16"/>
      <c r="J16" s="856"/>
      <c r="K16" s="79"/>
      <c r="L16" s="79"/>
      <c r="M16" s="79"/>
      <c r="N16" s="79"/>
      <c r="O16" s="79"/>
      <c r="P16" s="79"/>
      <c r="Q16" s="79"/>
      <c r="R16" s="79"/>
      <c r="S16" s="79"/>
      <c r="T16" s="79"/>
      <c r="U16" s="79"/>
      <c r="V16" s="79"/>
      <c r="W16" s="79"/>
      <c r="X16" s="79"/>
      <c r="Y16" s="79"/>
      <c r="Z16" s="79"/>
      <c r="AA16" s="79"/>
      <c r="AB16" s="79"/>
      <c r="AC16" s="79"/>
      <c r="AD16" s="79"/>
      <c r="AE16" s="79"/>
      <c r="AF16" s="79"/>
      <c r="AG16" s="79"/>
      <c r="AH16" s="79"/>
      <c r="AI16" s="79"/>
      <c r="AJ16" s="79"/>
      <c r="AK16" s="79"/>
      <c r="AL16" s="79"/>
      <c r="AM16" s="79"/>
      <c r="AN16" s="79"/>
      <c r="AO16" s="79"/>
      <c r="AP16" s="79"/>
      <c r="AQ16" s="79"/>
      <c r="AR16" s="79"/>
      <c r="AS16" s="79"/>
      <c r="AT16" s="79"/>
      <c r="AU16" s="79"/>
    </row>
    <row r="17" spans="1:47" s="26" customFormat="1" ht="15.9" hidden="1" customHeight="1" x14ac:dyDescent="0.25">
      <c r="A17" s="824" t="s">
        <v>446</v>
      </c>
      <c r="B17" s="248" t="s">
        <v>691</v>
      </c>
      <c r="C17" s="78">
        <v>40036</v>
      </c>
      <c r="D17" s="96" t="s">
        <v>1690</v>
      </c>
      <c r="E17" s="247" t="s">
        <v>1776</v>
      </c>
      <c r="F17" s="194">
        <v>40225</v>
      </c>
      <c r="G17" s="836">
        <v>41730</v>
      </c>
      <c r="H17" s="101"/>
      <c r="I17" s="16"/>
      <c r="J17" s="856"/>
      <c r="K17" s="79"/>
      <c r="L17" s="79"/>
      <c r="M17" s="79"/>
      <c r="N17" s="79"/>
      <c r="O17" s="79"/>
      <c r="P17" s="79"/>
      <c r="Q17" s="79"/>
      <c r="R17" s="79"/>
      <c r="S17" s="79"/>
      <c r="T17" s="79"/>
      <c r="U17" s="79"/>
      <c r="V17" s="79"/>
      <c r="W17" s="79"/>
      <c r="X17" s="79"/>
      <c r="Y17" s="79"/>
      <c r="Z17" s="79"/>
      <c r="AA17" s="79"/>
      <c r="AB17" s="79"/>
      <c r="AC17" s="79"/>
      <c r="AD17" s="79"/>
      <c r="AE17" s="79"/>
      <c r="AF17" s="79"/>
      <c r="AG17" s="79"/>
      <c r="AH17" s="79"/>
      <c r="AI17" s="79"/>
      <c r="AJ17" s="79"/>
      <c r="AK17" s="79"/>
      <c r="AL17" s="79"/>
      <c r="AM17" s="79"/>
      <c r="AN17" s="79"/>
      <c r="AO17" s="79"/>
      <c r="AP17" s="79"/>
      <c r="AQ17" s="79"/>
      <c r="AR17" s="79"/>
      <c r="AS17" s="79"/>
      <c r="AT17" s="79"/>
      <c r="AU17" s="79"/>
    </row>
    <row r="18" spans="1:47" s="26" customFormat="1" ht="15.9" hidden="1" customHeight="1" x14ac:dyDescent="0.25">
      <c r="A18" s="824" t="s">
        <v>1857</v>
      </c>
      <c r="B18" s="246" t="s">
        <v>1858</v>
      </c>
      <c r="C18" s="28">
        <v>38524</v>
      </c>
      <c r="D18" s="291">
        <v>40350</v>
      </c>
      <c r="E18" s="59" t="s">
        <v>1690</v>
      </c>
      <c r="F18" s="61" t="s">
        <v>1690</v>
      </c>
      <c r="G18" s="836" t="s">
        <v>1690</v>
      </c>
      <c r="H18" s="101"/>
      <c r="I18" s="16"/>
      <c r="J18" s="856"/>
      <c r="K18" s="79"/>
      <c r="L18" s="79"/>
      <c r="M18" s="79"/>
      <c r="N18" s="79"/>
      <c r="O18" s="79"/>
      <c r="P18" s="79"/>
      <c r="Q18" s="79"/>
      <c r="R18" s="79"/>
      <c r="S18" s="79"/>
      <c r="T18" s="79"/>
      <c r="U18" s="79"/>
      <c r="V18" s="79"/>
      <c r="W18" s="79"/>
      <c r="X18" s="79"/>
      <c r="Y18" s="79"/>
      <c r="Z18" s="79"/>
      <c r="AA18" s="79"/>
      <c r="AB18" s="79"/>
      <c r="AC18" s="79"/>
      <c r="AD18" s="79"/>
      <c r="AE18" s="79"/>
      <c r="AF18" s="79"/>
      <c r="AG18" s="79"/>
      <c r="AH18" s="79"/>
      <c r="AI18" s="79"/>
      <c r="AJ18" s="79"/>
      <c r="AK18" s="79"/>
      <c r="AL18" s="79"/>
      <c r="AM18" s="79"/>
      <c r="AN18" s="79"/>
      <c r="AO18" s="79"/>
      <c r="AP18" s="79"/>
      <c r="AQ18" s="79"/>
      <c r="AR18" s="79"/>
      <c r="AS18" s="79"/>
      <c r="AT18" s="79"/>
      <c r="AU18" s="79"/>
    </row>
    <row r="19" spans="1:47" s="26" customFormat="1" ht="15.9" hidden="1" customHeight="1" x14ac:dyDescent="0.25">
      <c r="A19" s="825" t="s">
        <v>459</v>
      </c>
      <c r="B19" s="101" t="s">
        <v>460</v>
      </c>
      <c r="C19" s="28">
        <v>38035</v>
      </c>
      <c r="D19" s="102" t="s">
        <v>1967</v>
      </c>
      <c r="E19" s="59"/>
      <c r="F19" s="61"/>
      <c r="G19" s="291"/>
      <c r="H19" s="101"/>
      <c r="I19" s="16"/>
      <c r="J19" s="856"/>
      <c r="K19" s="79"/>
      <c r="L19" s="79"/>
      <c r="M19" s="79"/>
      <c r="N19" s="79"/>
      <c r="O19" s="79"/>
      <c r="P19" s="79"/>
      <c r="Q19" s="79"/>
      <c r="R19" s="79"/>
      <c r="S19" s="79"/>
      <c r="T19" s="79"/>
      <c r="U19" s="79"/>
      <c r="V19" s="79"/>
      <c r="W19" s="79"/>
      <c r="X19" s="79"/>
      <c r="Y19" s="79"/>
      <c r="Z19" s="79"/>
      <c r="AA19" s="79"/>
      <c r="AB19" s="79"/>
      <c r="AC19" s="79"/>
      <c r="AD19" s="79"/>
      <c r="AE19" s="79"/>
      <c r="AF19" s="79"/>
      <c r="AG19" s="79"/>
      <c r="AH19" s="79"/>
      <c r="AI19" s="79"/>
      <c r="AJ19" s="79"/>
      <c r="AK19" s="79"/>
      <c r="AL19" s="79"/>
      <c r="AM19" s="79"/>
      <c r="AN19" s="79"/>
      <c r="AO19" s="79"/>
      <c r="AP19" s="79"/>
      <c r="AQ19" s="79"/>
      <c r="AR19" s="79"/>
      <c r="AS19" s="79"/>
      <c r="AT19" s="79"/>
      <c r="AU19" s="79"/>
    </row>
    <row r="20" spans="1:47" s="26" customFormat="1" ht="15.9" hidden="1" customHeight="1" x14ac:dyDescent="0.4">
      <c r="A20" s="826" t="s">
        <v>1993</v>
      </c>
      <c r="B20" s="119" t="s">
        <v>1690</v>
      </c>
      <c r="C20" s="120" t="s">
        <v>1690</v>
      </c>
      <c r="D20" s="198" t="s">
        <v>1690</v>
      </c>
      <c r="E20" s="62" t="s">
        <v>1994</v>
      </c>
      <c r="F20" s="121">
        <v>39640</v>
      </c>
      <c r="G20" s="840">
        <v>40329</v>
      </c>
      <c r="H20" s="101"/>
      <c r="I20" s="16"/>
      <c r="J20" s="856"/>
      <c r="K20" s="79"/>
      <c r="L20" s="79"/>
      <c r="M20" s="79"/>
      <c r="N20" s="79"/>
      <c r="O20" s="79"/>
      <c r="P20" s="79"/>
      <c r="Q20" s="79"/>
      <c r="R20" s="79"/>
      <c r="S20" s="79"/>
      <c r="T20" s="79"/>
      <c r="U20" s="79"/>
      <c r="V20" s="79"/>
      <c r="W20" s="79"/>
      <c r="X20" s="79"/>
      <c r="Y20" s="79"/>
      <c r="Z20" s="79"/>
      <c r="AA20" s="79"/>
      <c r="AB20" s="79"/>
      <c r="AC20" s="79"/>
      <c r="AD20" s="79"/>
      <c r="AE20" s="79"/>
      <c r="AF20" s="79"/>
      <c r="AG20" s="79"/>
      <c r="AH20" s="79"/>
      <c r="AI20" s="79"/>
      <c r="AJ20" s="79"/>
      <c r="AK20" s="79"/>
      <c r="AL20" s="79"/>
      <c r="AM20" s="79"/>
      <c r="AN20" s="79"/>
      <c r="AO20" s="79"/>
      <c r="AP20" s="79"/>
      <c r="AQ20" s="79"/>
      <c r="AR20" s="79"/>
      <c r="AS20" s="79"/>
      <c r="AT20" s="79"/>
      <c r="AU20" s="79"/>
    </row>
    <row r="21" spans="1:47" s="26" customFormat="1" ht="15.9" hidden="1" customHeight="1" thickBot="1" x14ac:dyDescent="0.3">
      <c r="A21" s="827" t="s">
        <v>1991</v>
      </c>
      <c r="B21" s="208" t="s">
        <v>1690</v>
      </c>
      <c r="C21" s="209" t="s">
        <v>1690</v>
      </c>
      <c r="D21" s="210" t="s">
        <v>1690</v>
      </c>
      <c r="E21" s="211" t="s">
        <v>1992</v>
      </c>
      <c r="F21" s="212">
        <v>39071</v>
      </c>
      <c r="G21" s="841">
        <v>40908</v>
      </c>
      <c r="H21" s="101"/>
      <c r="I21" s="16"/>
      <c r="J21" s="856"/>
      <c r="K21" s="79"/>
      <c r="L21" s="79"/>
      <c r="M21" s="79"/>
      <c r="N21" s="79"/>
      <c r="O21" s="79"/>
      <c r="P21" s="79"/>
      <c r="Q21" s="79"/>
      <c r="R21" s="79"/>
      <c r="S21" s="79"/>
      <c r="T21" s="79"/>
      <c r="U21" s="79"/>
      <c r="V21" s="79"/>
      <c r="W21" s="79"/>
      <c r="X21" s="79"/>
      <c r="Y21" s="79"/>
      <c r="Z21" s="79"/>
      <c r="AA21" s="79"/>
      <c r="AB21" s="79"/>
      <c r="AC21" s="79"/>
      <c r="AD21" s="79"/>
      <c r="AE21" s="79"/>
      <c r="AF21" s="79"/>
      <c r="AG21" s="79"/>
      <c r="AH21" s="79"/>
      <c r="AI21" s="79"/>
      <c r="AJ21" s="79"/>
      <c r="AK21" s="79"/>
      <c r="AL21" s="79"/>
      <c r="AM21" s="79"/>
      <c r="AN21" s="79"/>
      <c r="AO21" s="79"/>
      <c r="AP21" s="79"/>
      <c r="AQ21" s="79"/>
      <c r="AR21" s="79"/>
      <c r="AS21" s="79"/>
      <c r="AT21" s="79"/>
      <c r="AU21" s="79"/>
    </row>
    <row r="22" spans="1:47" s="26" customFormat="1" ht="15.9" hidden="1" customHeight="1" thickBot="1" x14ac:dyDescent="0.3">
      <c r="A22" s="828" t="s">
        <v>450</v>
      </c>
      <c r="B22" s="204" t="s">
        <v>449</v>
      </c>
      <c r="C22" s="205">
        <v>38463</v>
      </c>
      <c r="D22" s="206">
        <v>40289</v>
      </c>
      <c r="E22" s="123" t="s">
        <v>1690</v>
      </c>
      <c r="F22" s="207" t="s">
        <v>1690</v>
      </c>
      <c r="G22" s="436" t="s">
        <v>1690</v>
      </c>
      <c r="H22" s="101"/>
      <c r="I22" s="16"/>
      <c r="J22" s="856"/>
      <c r="K22" s="79"/>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9"/>
      <c r="AN22" s="79"/>
      <c r="AO22" s="79"/>
      <c r="AP22" s="79"/>
      <c r="AQ22" s="79"/>
      <c r="AR22" s="79"/>
      <c r="AS22" s="79"/>
      <c r="AT22" s="79"/>
      <c r="AU22" s="79"/>
    </row>
    <row r="23" spans="1:47" s="26" customFormat="1" ht="15.9" hidden="1" customHeight="1" x14ac:dyDescent="0.25">
      <c r="A23" s="829" t="s">
        <v>1868</v>
      </c>
      <c r="B23" s="200" t="s">
        <v>451</v>
      </c>
      <c r="C23" s="201">
        <v>39457</v>
      </c>
      <c r="D23" s="202">
        <v>40188</v>
      </c>
      <c r="E23" s="103" t="s">
        <v>1690</v>
      </c>
      <c r="F23" s="100" t="s">
        <v>1690</v>
      </c>
      <c r="G23" s="842" t="s">
        <v>1690</v>
      </c>
      <c r="H23" s="101"/>
      <c r="I23" s="16"/>
      <c r="J23" s="856"/>
    </row>
    <row r="24" spans="1:47" s="26" customFormat="1" ht="15.75" customHeight="1" x14ac:dyDescent="0.4">
      <c r="A24" s="1498" t="s">
        <v>1948</v>
      </c>
      <c r="B24" s="683" t="s">
        <v>451</v>
      </c>
      <c r="C24" s="684">
        <v>41177</v>
      </c>
      <c r="D24" s="685">
        <v>43003</v>
      </c>
      <c r="E24" s="686">
        <v>5623</v>
      </c>
      <c r="F24" s="687">
        <v>39709</v>
      </c>
      <c r="G24" s="843">
        <v>41416</v>
      </c>
      <c r="H24" s="101"/>
      <c r="I24" s="31"/>
      <c r="J24" s="886"/>
    </row>
    <row r="25" spans="1:47" s="26" customFormat="1" ht="15.75" customHeight="1" x14ac:dyDescent="1.8">
      <c r="A25" s="1494"/>
      <c r="B25" s="816" t="s">
        <v>1690</v>
      </c>
      <c r="C25" s="818" t="s">
        <v>1690</v>
      </c>
      <c r="D25" s="817" t="s">
        <v>1690</v>
      </c>
      <c r="E25" s="686" t="s">
        <v>2887</v>
      </c>
      <c r="F25" s="687">
        <v>43147</v>
      </c>
      <c r="G25" s="918" t="s">
        <v>2886</v>
      </c>
      <c r="H25" s="101"/>
      <c r="I25" s="887"/>
      <c r="J25" s="856"/>
    </row>
    <row r="26" spans="1:47" s="26" customFormat="1" ht="15.75" customHeight="1" x14ac:dyDescent="1.8">
      <c r="A26" s="1494"/>
      <c r="B26" s="816" t="s">
        <v>1690</v>
      </c>
      <c r="C26" s="818" t="s">
        <v>1690</v>
      </c>
      <c r="D26" s="921" t="s">
        <v>1690</v>
      </c>
      <c r="E26" s="686" t="s">
        <v>3035</v>
      </c>
      <c r="F26" s="687">
        <v>43756</v>
      </c>
      <c r="G26" s="922">
        <v>45583</v>
      </c>
      <c r="H26" s="119"/>
      <c r="I26" s="919"/>
      <c r="J26" s="920"/>
    </row>
    <row r="27" spans="1:47" s="26" customFormat="1" ht="15.75" customHeight="1" x14ac:dyDescent="1.8">
      <c r="A27" s="1494"/>
      <c r="B27" s="1212" t="s">
        <v>451</v>
      </c>
      <c r="C27" s="1211">
        <v>44750</v>
      </c>
      <c r="D27" s="1213">
        <v>46576</v>
      </c>
      <c r="E27" s="686">
        <v>1360</v>
      </c>
      <c r="F27" s="687">
        <v>45056</v>
      </c>
      <c r="G27" s="922">
        <v>46895</v>
      </c>
      <c r="H27" s="119"/>
      <c r="I27" s="919"/>
      <c r="J27" s="920"/>
    </row>
    <row r="28" spans="1:47" s="26" customFormat="1" ht="15.75" customHeight="1" thickBot="1" x14ac:dyDescent="1.85">
      <c r="A28" s="1499"/>
      <c r="B28" s="682" t="s">
        <v>451</v>
      </c>
      <c r="C28" s="207">
        <v>42923</v>
      </c>
      <c r="D28" s="1210">
        <v>44749</v>
      </c>
      <c r="E28" s="437" t="s">
        <v>554</v>
      </c>
      <c r="F28" s="207">
        <v>41411</v>
      </c>
      <c r="G28" s="844">
        <v>43242</v>
      </c>
      <c r="H28" s="208"/>
      <c r="I28" s="888"/>
      <c r="J28" s="889"/>
    </row>
    <row r="29" spans="1:47" ht="15.9" hidden="1" customHeight="1" x14ac:dyDescent="0.4">
      <c r="A29" s="607" t="s">
        <v>1001</v>
      </c>
      <c r="B29" s="87" t="s">
        <v>1690</v>
      </c>
      <c r="C29" s="84" t="s">
        <v>1690</v>
      </c>
      <c r="D29" s="85" t="s">
        <v>1690</v>
      </c>
      <c r="E29" s="213" t="s">
        <v>1002</v>
      </c>
      <c r="F29" s="84">
        <v>40380</v>
      </c>
      <c r="G29" s="85">
        <v>42194</v>
      </c>
      <c r="H29" s="87"/>
      <c r="I29" s="66"/>
      <c r="J29" s="890"/>
    </row>
    <row r="30" spans="1:47" ht="15.9" hidden="1" customHeight="1" x14ac:dyDescent="0.4">
      <c r="A30" s="607" t="s">
        <v>1855</v>
      </c>
      <c r="B30" s="80" t="s">
        <v>452</v>
      </c>
      <c r="C30" s="98">
        <v>39342</v>
      </c>
      <c r="D30" s="351">
        <v>41074</v>
      </c>
      <c r="E30" s="97" t="s">
        <v>1690</v>
      </c>
      <c r="F30" s="98" t="s">
        <v>1690</v>
      </c>
      <c r="G30" s="99" t="s">
        <v>1690</v>
      </c>
      <c r="H30" s="80"/>
      <c r="I30" s="19"/>
      <c r="J30" s="515"/>
    </row>
    <row r="31" spans="1:47" ht="15.9" hidden="1" customHeight="1" thickBot="1" x14ac:dyDescent="0.45">
      <c r="A31" s="608" t="s">
        <v>461</v>
      </c>
      <c r="B31" s="289" t="s">
        <v>452</v>
      </c>
      <c r="C31" s="83">
        <v>40437</v>
      </c>
      <c r="D31" s="290">
        <v>42263</v>
      </c>
      <c r="E31" s="86" t="s">
        <v>1690</v>
      </c>
      <c r="F31" s="82" t="s">
        <v>1690</v>
      </c>
      <c r="G31" s="88" t="s">
        <v>1690</v>
      </c>
      <c r="H31" s="80"/>
      <c r="I31" s="19"/>
      <c r="J31" s="515"/>
    </row>
    <row r="32" spans="1:47" ht="15.9" customHeight="1" x14ac:dyDescent="0.4">
      <c r="A32" s="609" t="s">
        <v>1655</v>
      </c>
      <c r="B32" s="213" t="s">
        <v>455</v>
      </c>
      <c r="C32" s="84">
        <v>40968</v>
      </c>
      <c r="D32" s="555">
        <v>42794</v>
      </c>
      <c r="E32" s="87" t="s">
        <v>1690</v>
      </c>
      <c r="F32" s="66" t="s">
        <v>1690</v>
      </c>
      <c r="G32" s="68" t="s">
        <v>1690</v>
      </c>
      <c r="H32" s="80"/>
      <c r="I32" s="19"/>
      <c r="J32" s="515"/>
    </row>
    <row r="33" spans="1:10" ht="15.9" hidden="1" customHeight="1" x14ac:dyDescent="0.4">
      <c r="A33" s="609" t="s">
        <v>453</v>
      </c>
      <c r="B33" s="87" t="s">
        <v>1996</v>
      </c>
      <c r="C33" s="84">
        <v>39590</v>
      </c>
      <c r="D33" s="85">
        <v>41416</v>
      </c>
      <c r="E33" s="87"/>
      <c r="F33" s="66"/>
      <c r="G33" s="68"/>
      <c r="H33" s="80"/>
      <c r="I33" s="19"/>
      <c r="J33" s="515"/>
    </row>
    <row r="34" spans="1:10" ht="15.9" customHeight="1" x14ac:dyDescent="0.4">
      <c r="A34" s="609" t="s">
        <v>453</v>
      </c>
      <c r="B34" s="213" t="s">
        <v>1889</v>
      </c>
      <c r="C34" s="84">
        <v>39827</v>
      </c>
      <c r="D34" s="555">
        <v>41653</v>
      </c>
      <c r="E34" s="87" t="s">
        <v>1690</v>
      </c>
      <c r="F34" s="66" t="s">
        <v>1690</v>
      </c>
      <c r="G34" s="68" t="s">
        <v>1690</v>
      </c>
      <c r="H34" s="80"/>
      <c r="I34" s="19"/>
      <c r="J34" s="515"/>
    </row>
    <row r="35" spans="1:10" ht="15.9" customHeight="1" x14ac:dyDescent="0.4">
      <c r="A35" s="609" t="s">
        <v>453</v>
      </c>
      <c r="B35" s="516" t="s">
        <v>455</v>
      </c>
      <c r="C35" s="38">
        <v>41522</v>
      </c>
      <c r="D35" s="847">
        <v>43348</v>
      </c>
      <c r="E35" s="80" t="s">
        <v>1690</v>
      </c>
      <c r="F35" s="19" t="s">
        <v>1690</v>
      </c>
      <c r="G35" s="72" t="s">
        <v>1690</v>
      </c>
      <c r="H35" s="80"/>
      <c r="I35" s="19"/>
      <c r="J35" s="515"/>
    </row>
    <row r="36" spans="1:10" ht="15.9" customHeight="1" x14ac:dyDescent="0.4">
      <c r="A36" s="609" t="s">
        <v>453</v>
      </c>
      <c r="B36" s="441" t="s">
        <v>455</v>
      </c>
      <c r="C36" s="98">
        <v>43278</v>
      </c>
      <c r="D36" s="939" t="s">
        <v>1690</v>
      </c>
      <c r="E36" s="87" t="s">
        <v>1690</v>
      </c>
      <c r="F36" s="66" t="s">
        <v>1690</v>
      </c>
      <c r="G36" s="68" t="s">
        <v>1690</v>
      </c>
      <c r="H36" s="87"/>
      <c r="I36" s="66"/>
      <c r="J36" s="890"/>
    </row>
    <row r="37" spans="1:10" ht="15.9" customHeight="1" x14ac:dyDescent="0.4">
      <c r="A37" s="609" t="s">
        <v>453</v>
      </c>
      <c r="B37" s="516" t="s">
        <v>2796</v>
      </c>
      <c r="C37" s="38">
        <v>43089</v>
      </c>
      <c r="D37" s="427" t="s">
        <v>1690</v>
      </c>
      <c r="E37" s="87" t="s">
        <v>1690</v>
      </c>
      <c r="F37" s="66" t="s">
        <v>1690</v>
      </c>
      <c r="G37" s="68" t="s">
        <v>1690</v>
      </c>
      <c r="H37" s="80"/>
      <c r="I37" s="19"/>
      <c r="J37" s="515"/>
    </row>
    <row r="38" spans="1:10" ht="15.9" customHeight="1" x14ac:dyDescent="0.4">
      <c r="A38" s="609" t="s">
        <v>453</v>
      </c>
      <c r="B38" s="516" t="s">
        <v>2121</v>
      </c>
      <c r="C38" s="38">
        <v>42660</v>
      </c>
      <c r="D38" s="1036">
        <v>44486</v>
      </c>
      <c r="E38" s="87" t="s">
        <v>1690</v>
      </c>
      <c r="F38" s="66" t="s">
        <v>1690</v>
      </c>
      <c r="G38" s="68" t="s">
        <v>1690</v>
      </c>
      <c r="H38" s="80"/>
      <c r="I38" s="19"/>
      <c r="J38" s="515"/>
    </row>
    <row r="39" spans="1:10" ht="15.9" customHeight="1" thickBot="1" x14ac:dyDescent="0.45">
      <c r="A39" s="610" t="s">
        <v>453</v>
      </c>
      <c r="B39" s="289" t="s">
        <v>2614</v>
      </c>
      <c r="C39" s="83">
        <v>40630</v>
      </c>
      <c r="D39" s="557">
        <v>42457</v>
      </c>
      <c r="E39" s="86" t="s">
        <v>1690</v>
      </c>
      <c r="F39" s="82" t="s">
        <v>1690</v>
      </c>
      <c r="G39" s="88" t="s">
        <v>1690</v>
      </c>
      <c r="H39" s="86"/>
      <c r="I39" s="82"/>
      <c r="J39" s="415"/>
    </row>
    <row r="40" spans="1:10" ht="15.9" hidden="1" customHeight="1" thickBot="1" x14ac:dyDescent="0.45">
      <c r="A40" s="608" t="s">
        <v>454</v>
      </c>
      <c r="B40" s="413" t="s">
        <v>1690</v>
      </c>
      <c r="C40" s="414" t="s">
        <v>1690</v>
      </c>
      <c r="D40" s="411" t="s">
        <v>1690</v>
      </c>
      <c r="E40" s="413">
        <v>12728</v>
      </c>
      <c r="F40" s="285">
        <v>39384</v>
      </c>
      <c r="G40" s="845">
        <v>41211</v>
      </c>
      <c r="H40" s="87"/>
      <c r="I40" s="66"/>
      <c r="J40" s="890"/>
    </row>
    <row r="41" spans="1:10" ht="15.9" customHeight="1" x14ac:dyDescent="0.4">
      <c r="A41" s="1488" t="s">
        <v>458</v>
      </c>
      <c r="B41" s="97" t="s">
        <v>1690</v>
      </c>
      <c r="C41" s="76" t="s">
        <v>1690</v>
      </c>
      <c r="D41" s="313" t="s">
        <v>1690</v>
      </c>
      <c r="E41" s="243">
        <v>43</v>
      </c>
      <c r="F41" s="242">
        <v>39373</v>
      </c>
      <c r="G41" s="671">
        <v>41199</v>
      </c>
      <c r="H41" s="80"/>
      <c r="I41" s="19"/>
      <c r="J41" s="515"/>
    </row>
    <row r="42" spans="1:10" ht="15.9" customHeight="1" x14ac:dyDescent="0.45">
      <c r="A42" s="1492"/>
      <c r="B42" s="80" t="s">
        <v>1690</v>
      </c>
      <c r="C42" s="19" t="s">
        <v>1690</v>
      </c>
      <c r="D42" s="515" t="s">
        <v>1690</v>
      </c>
      <c r="E42" s="441">
        <v>71</v>
      </c>
      <c r="F42" s="98">
        <v>41555</v>
      </c>
      <c r="G42" s="586" t="s">
        <v>1861</v>
      </c>
      <c r="H42" s="80"/>
      <c r="I42" s="19"/>
      <c r="J42" s="515"/>
    </row>
    <row r="43" spans="1:10" ht="15.9" customHeight="1" thickBot="1" x14ac:dyDescent="0.45">
      <c r="A43" s="1490"/>
      <c r="B43" s="86" t="s">
        <v>1690</v>
      </c>
      <c r="C43" s="82" t="s">
        <v>1690</v>
      </c>
      <c r="D43" s="88" t="s">
        <v>1690</v>
      </c>
      <c r="E43" s="244">
        <v>56</v>
      </c>
      <c r="F43" s="83">
        <v>40441</v>
      </c>
      <c r="G43" s="557">
        <v>42267</v>
      </c>
      <c r="H43" s="86"/>
      <c r="I43" s="82"/>
      <c r="J43" s="415"/>
    </row>
    <row r="44" spans="1:10" ht="15.9" customHeight="1" x14ac:dyDescent="0.4">
      <c r="A44" s="1488" t="s">
        <v>1859</v>
      </c>
      <c r="B44" s="243" t="s">
        <v>1860</v>
      </c>
      <c r="C44" s="242">
        <v>42858</v>
      </c>
      <c r="D44" s="850">
        <v>44684</v>
      </c>
      <c r="E44" s="243" t="s">
        <v>1690</v>
      </c>
      <c r="F44" s="242" t="s">
        <v>1690</v>
      </c>
      <c r="G44" s="846" t="s">
        <v>1690</v>
      </c>
      <c r="H44" s="87"/>
      <c r="I44" s="66"/>
      <c r="J44" s="890"/>
    </row>
    <row r="45" spans="1:10" ht="15.9" customHeight="1" x14ac:dyDescent="0.4">
      <c r="A45" s="1492"/>
      <c r="B45" s="1262" t="s">
        <v>3775</v>
      </c>
      <c r="C45" s="1263">
        <v>45117</v>
      </c>
      <c r="D45" s="1186">
        <v>46511</v>
      </c>
      <c r="E45" s="225">
        <v>77</v>
      </c>
      <c r="F45" s="84">
        <v>43570</v>
      </c>
      <c r="G45" s="1186">
        <v>45397</v>
      </c>
      <c r="H45" s="97"/>
      <c r="I45" s="76"/>
      <c r="J45" s="819"/>
    </row>
    <row r="46" spans="1:10" ht="15.9" customHeight="1" x14ac:dyDescent="0.4">
      <c r="A46" s="1492"/>
      <c r="B46" s="226" t="s">
        <v>3650</v>
      </c>
      <c r="C46" s="38">
        <v>44685</v>
      </c>
      <c r="D46" s="1191">
        <v>46511</v>
      </c>
      <c r="E46" s="226" t="s">
        <v>1690</v>
      </c>
      <c r="F46" s="38" t="s">
        <v>1690</v>
      </c>
      <c r="G46" s="1190" t="s">
        <v>1690</v>
      </c>
      <c r="H46" s="97"/>
      <c r="I46" s="76"/>
      <c r="J46" s="819"/>
    </row>
    <row r="47" spans="1:10" ht="15.9" customHeight="1" thickBot="1" x14ac:dyDescent="0.45">
      <c r="A47" s="1490"/>
      <c r="B47" s="700" t="s">
        <v>1860</v>
      </c>
      <c r="C47" s="285">
        <v>41101</v>
      </c>
      <c r="D47" s="701">
        <v>42927</v>
      </c>
      <c r="E47" s="700" t="s">
        <v>518</v>
      </c>
      <c r="F47" s="285">
        <v>40206</v>
      </c>
      <c r="G47" s="1216">
        <v>44592</v>
      </c>
      <c r="H47" s="86"/>
      <c r="I47" s="82"/>
      <c r="J47" s="415"/>
    </row>
    <row r="48" spans="1:10" ht="15.9" hidden="1" customHeight="1" thickBot="1" x14ac:dyDescent="0.45">
      <c r="A48" s="611" t="s">
        <v>1968</v>
      </c>
      <c r="B48" s="104" t="s">
        <v>1970</v>
      </c>
      <c r="C48" s="105">
        <v>39375</v>
      </c>
      <c r="D48" s="106">
        <v>41202</v>
      </c>
      <c r="E48" s="104">
        <v>14465</v>
      </c>
      <c r="F48" s="105">
        <v>39245</v>
      </c>
      <c r="G48" s="352">
        <v>41072</v>
      </c>
      <c r="H48" s="87"/>
      <c r="I48" s="66"/>
      <c r="J48" s="890"/>
    </row>
    <row r="49" spans="1:10" ht="15.9" customHeight="1" x14ac:dyDescent="0.4">
      <c r="A49" s="1488" t="s">
        <v>490</v>
      </c>
      <c r="B49" s="240" t="s">
        <v>1690</v>
      </c>
      <c r="C49" s="221" t="s">
        <v>1690</v>
      </c>
      <c r="D49" s="241" t="s">
        <v>1690</v>
      </c>
      <c r="E49" s="514">
        <v>4140</v>
      </c>
      <c r="F49" s="242">
        <v>40176</v>
      </c>
      <c r="G49" s="671">
        <v>42002</v>
      </c>
      <c r="H49" s="80"/>
      <c r="I49" s="19"/>
      <c r="J49" s="515"/>
    </row>
    <row r="50" spans="1:10" ht="15.9" customHeight="1" x14ac:dyDescent="0.4">
      <c r="A50" s="1489"/>
      <c r="B50" s="80" t="s">
        <v>1690</v>
      </c>
      <c r="C50" s="19" t="s">
        <v>1690</v>
      </c>
      <c r="D50" s="515" t="s">
        <v>1690</v>
      </c>
      <c r="E50" s="516">
        <v>93</v>
      </c>
      <c r="F50" s="38">
        <v>41611</v>
      </c>
      <c r="G50" s="847">
        <v>43437</v>
      </c>
      <c r="H50" s="80"/>
      <c r="I50" s="19"/>
      <c r="J50" s="515"/>
    </row>
    <row r="51" spans="1:10" ht="15.9" customHeight="1" thickBot="1" x14ac:dyDescent="0.45">
      <c r="A51" s="1490"/>
      <c r="B51" s="97" t="s">
        <v>1690</v>
      </c>
      <c r="C51" s="76" t="s">
        <v>1690</v>
      </c>
      <c r="D51" s="313" t="s">
        <v>1690</v>
      </c>
      <c r="E51" s="441" t="s">
        <v>1945</v>
      </c>
      <c r="F51" s="98">
        <v>41611</v>
      </c>
      <c r="G51" s="907">
        <v>43437</v>
      </c>
      <c r="H51" s="86"/>
      <c r="I51" s="82"/>
      <c r="J51" s="415"/>
    </row>
    <row r="52" spans="1:10" ht="15.9" hidden="1" customHeight="1" thickBot="1" x14ac:dyDescent="0.45">
      <c r="A52" s="612" t="s">
        <v>628</v>
      </c>
      <c r="B52" s="417"/>
      <c r="C52" s="418"/>
      <c r="D52" s="419"/>
      <c r="E52" s="283" t="s">
        <v>630</v>
      </c>
      <c r="F52" s="284">
        <v>39281</v>
      </c>
      <c r="G52" s="353">
        <v>41105</v>
      </c>
      <c r="H52" s="87"/>
      <c r="I52" s="66"/>
      <c r="J52" s="890"/>
    </row>
    <row r="53" spans="1:10" ht="15.9" customHeight="1" x14ac:dyDescent="0.4">
      <c r="A53" s="1488" t="s">
        <v>628</v>
      </c>
      <c r="B53" s="556" t="s">
        <v>629</v>
      </c>
      <c r="C53" s="122">
        <v>39500</v>
      </c>
      <c r="D53" s="964">
        <v>41327</v>
      </c>
      <c r="E53" s="965" t="s">
        <v>2964</v>
      </c>
      <c r="F53" s="242">
        <v>43854</v>
      </c>
      <c r="G53" s="286" t="s">
        <v>1690</v>
      </c>
      <c r="H53" s="80"/>
      <c r="I53" s="19"/>
      <c r="J53" s="515"/>
    </row>
    <row r="54" spans="1:10" ht="15.9" customHeight="1" x14ac:dyDescent="0.4">
      <c r="A54" s="1492"/>
      <c r="B54" s="680" t="s">
        <v>3178</v>
      </c>
      <c r="C54" s="185">
        <v>43041</v>
      </c>
      <c r="D54" s="1240">
        <v>44867</v>
      </c>
      <c r="E54" s="966" t="s">
        <v>1690</v>
      </c>
      <c r="F54" s="98" t="s">
        <v>1690</v>
      </c>
      <c r="G54" s="99" t="s">
        <v>1690</v>
      </c>
      <c r="H54" s="87"/>
      <c r="I54" s="19"/>
      <c r="J54" s="515"/>
    </row>
    <row r="55" spans="1:10" ht="15.9" customHeight="1" x14ac:dyDescent="0.4">
      <c r="A55" s="1492"/>
      <c r="B55" s="631" t="s">
        <v>407</v>
      </c>
      <c r="C55" s="632">
        <v>40883</v>
      </c>
      <c r="D55" s="633">
        <v>42710</v>
      </c>
      <c r="E55" s="226" t="s">
        <v>2388</v>
      </c>
      <c r="F55" s="38">
        <v>41103</v>
      </c>
      <c r="G55" s="669">
        <v>42932</v>
      </c>
      <c r="H55" s="80"/>
      <c r="I55" s="19"/>
      <c r="J55" s="515"/>
    </row>
    <row r="56" spans="1:10" ht="15.9" customHeight="1" x14ac:dyDescent="0.4">
      <c r="A56" s="1492"/>
      <c r="B56" s="1187" t="s">
        <v>1658</v>
      </c>
      <c r="C56" s="1188">
        <v>43041</v>
      </c>
      <c r="D56" s="1189">
        <v>44867</v>
      </c>
      <c r="E56" s="670" t="s">
        <v>1520</v>
      </c>
      <c r="F56" s="38">
        <v>42929</v>
      </c>
      <c r="G56" s="847">
        <v>43024</v>
      </c>
      <c r="H56" s="80"/>
      <c r="I56" s="19"/>
      <c r="J56" s="515"/>
    </row>
    <row r="57" spans="1:10" ht="15.9" customHeight="1" x14ac:dyDescent="0.4">
      <c r="A57" s="1492"/>
      <c r="B57" s="225" t="s">
        <v>407</v>
      </c>
      <c r="C57" s="98">
        <v>42646</v>
      </c>
      <c r="D57" s="1035">
        <v>44472</v>
      </c>
      <c r="E57" s="226" t="s">
        <v>631</v>
      </c>
      <c r="F57" s="38">
        <v>39350</v>
      </c>
      <c r="G57" s="1039">
        <v>41105</v>
      </c>
      <c r="H57" s="80"/>
      <c r="I57" s="19"/>
      <c r="J57" s="515"/>
    </row>
    <row r="58" spans="1:10" ht="15.9" customHeight="1" x14ac:dyDescent="0.4">
      <c r="A58" s="1492"/>
      <c r="B58" s="225" t="s">
        <v>3402</v>
      </c>
      <c r="C58" s="84">
        <v>44473</v>
      </c>
      <c r="D58" s="85">
        <v>46299</v>
      </c>
      <c r="E58" s="225">
        <v>1844</v>
      </c>
      <c r="F58" s="84">
        <v>44365</v>
      </c>
      <c r="G58" s="1186">
        <v>46190</v>
      </c>
      <c r="H58" s="80"/>
      <c r="I58" s="19"/>
      <c r="J58" s="515"/>
    </row>
    <row r="59" spans="1:10" ht="15.9" customHeight="1" x14ac:dyDescent="0.4">
      <c r="A59" s="1492"/>
      <c r="B59" s="314" t="s">
        <v>3642</v>
      </c>
      <c r="C59" s="98">
        <v>44868</v>
      </c>
      <c r="D59" s="99">
        <v>46694</v>
      </c>
      <c r="E59" s="314" t="s">
        <v>1690</v>
      </c>
      <c r="F59" s="98" t="s">
        <v>1690</v>
      </c>
      <c r="G59" s="939" t="s">
        <v>1690</v>
      </c>
      <c r="H59" s="97"/>
      <c r="I59" s="76"/>
      <c r="J59" s="819"/>
    </row>
    <row r="60" spans="1:10" ht="15.9" customHeight="1" thickBot="1" x14ac:dyDescent="0.45">
      <c r="A60" s="1491"/>
      <c r="B60" s="244" t="s">
        <v>2452</v>
      </c>
      <c r="C60" s="443">
        <v>41261</v>
      </c>
      <c r="D60" s="931">
        <v>43087</v>
      </c>
      <c r="E60" s="244" t="s">
        <v>158</v>
      </c>
      <c r="F60" s="83">
        <v>43024</v>
      </c>
      <c r="G60" s="1241">
        <v>44758</v>
      </c>
      <c r="H60" s="86"/>
      <c r="I60" s="82"/>
      <c r="J60" s="415"/>
    </row>
    <row r="61" spans="1:10" ht="15.9" customHeight="1" x14ac:dyDescent="0.4">
      <c r="A61" s="1488" t="s">
        <v>640</v>
      </c>
      <c r="B61" s="87" t="s">
        <v>1690</v>
      </c>
      <c r="C61" s="66" t="s">
        <v>1690</v>
      </c>
      <c r="D61" s="68" t="s">
        <v>1690</v>
      </c>
      <c r="E61" s="225" t="s">
        <v>641</v>
      </c>
      <c r="F61" s="84">
        <v>39994</v>
      </c>
      <c r="G61" s="697">
        <v>42916</v>
      </c>
      <c r="H61" s="87"/>
      <c r="I61" s="66"/>
      <c r="J61" s="890"/>
    </row>
    <row r="62" spans="1:10" ht="15.9" customHeight="1" x14ac:dyDescent="0.4">
      <c r="A62" s="1489"/>
      <c r="B62" s="80" t="s">
        <v>1690</v>
      </c>
      <c r="C62" s="19" t="s">
        <v>1690</v>
      </c>
      <c r="D62" s="72" t="s">
        <v>1690</v>
      </c>
      <c r="E62" s="226" t="s">
        <v>642</v>
      </c>
      <c r="F62" s="19" t="s">
        <v>1690</v>
      </c>
      <c r="G62" s="72" t="s">
        <v>1690</v>
      </c>
      <c r="H62" s="80"/>
      <c r="I62" s="19"/>
      <c r="J62" s="515"/>
    </row>
    <row r="63" spans="1:10" ht="15.9" customHeight="1" thickBot="1" x14ac:dyDescent="0.45">
      <c r="A63" s="1489"/>
      <c r="B63" s="86" t="s">
        <v>1690</v>
      </c>
      <c r="C63" s="82" t="s">
        <v>1690</v>
      </c>
      <c r="D63" s="88" t="s">
        <v>1690</v>
      </c>
      <c r="E63" s="244" t="s">
        <v>643</v>
      </c>
      <c r="F63" s="82" t="s">
        <v>1690</v>
      </c>
      <c r="G63" s="88" t="s">
        <v>1690</v>
      </c>
      <c r="H63" s="86"/>
      <c r="I63" s="82"/>
      <c r="J63" s="415"/>
    </row>
    <row r="64" spans="1:10" ht="15.9" hidden="1" customHeight="1" x14ac:dyDescent="0.4">
      <c r="A64" s="1488" t="s">
        <v>662</v>
      </c>
      <c r="B64" s="240" t="s">
        <v>1690</v>
      </c>
      <c r="C64" s="221" t="s">
        <v>1690</v>
      </c>
      <c r="D64" s="241" t="s">
        <v>1690</v>
      </c>
      <c r="E64" s="243" t="s">
        <v>663</v>
      </c>
      <c r="F64" s="242">
        <v>40086</v>
      </c>
      <c r="G64" s="286">
        <v>42277</v>
      </c>
      <c r="H64" s="87"/>
      <c r="I64" s="66"/>
      <c r="J64" s="890"/>
    </row>
    <row r="65" spans="1:10" ht="15.9" hidden="1" customHeight="1" thickBot="1" x14ac:dyDescent="0.45">
      <c r="A65" s="1490"/>
      <c r="B65" s="86" t="s">
        <v>1690</v>
      </c>
      <c r="C65" s="82" t="s">
        <v>1690</v>
      </c>
      <c r="D65" s="88" t="s">
        <v>1690</v>
      </c>
      <c r="E65" s="244" t="s">
        <v>678</v>
      </c>
      <c r="F65" s="83">
        <v>39343</v>
      </c>
      <c r="G65" s="416">
        <v>41170</v>
      </c>
      <c r="H65" s="80"/>
      <c r="I65" s="19"/>
      <c r="J65" s="515"/>
    </row>
    <row r="66" spans="1:10" x14ac:dyDescent="0.4">
      <c r="A66" s="1488" t="s">
        <v>997</v>
      </c>
      <c r="B66" s="287" t="s">
        <v>998</v>
      </c>
      <c r="C66" s="84">
        <v>39623</v>
      </c>
      <c r="D66" s="555">
        <v>41449</v>
      </c>
      <c r="E66" s="243" t="s">
        <v>1000</v>
      </c>
      <c r="F66" s="84">
        <v>40556</v>
      </c>
      <c r="G66" s="555">
        <v>42381</v>
      </c>
      <c r="H66" s="80"/>
      <c r="I66" s="19"/>
      <c r="J66" s="515"/>
    </row>
    <row r="67" spans="1:10" x14ac:dyDescent="0.4">
      <c r="A67" s="1492"/>
      <c r="B67" s="442" t="s">
        <v>1702</v>
      </c>
      <c r="C67" s="98">
        <v>41522</v>
      </c>
      <c r="D67" s="907">
        <v>43348</v>
      </c>
      <c r="E67" s="314" t="s">
        <v>1707</v>
      </c>
      <c r="F67" s="98">
        <v>41477</v>
      </c>
      <c r="G67" s="907">
        <v>43301</v>
      </c>
      <c r="H67" s="80"/>
      <c r="I67" s="19"/>
      <c r="J67" s="515"/>
    </row>
    <row r="68" spans="1:10" ht="16.8" thickBot="1" x14ac:dyDescent="0.45">
      <c r="A68" s="1490"/>
      <c r="B68" s="288" t="s">
        <v>999</v>
      </c>
      <c r="C68" s="83">
        <v>39707</v>
      </c>
      <c r="D68" s="557">
        <v>41533</v>
      </c>
      <c r="E68" s="86" t="s">
        <v>1690</v>
      </c>
      <c r="F68" s="82" t="s">
        <v>1690</v>
      </c>
      <c r="G68" s="88" t="s">
        <v>1690</v>
      </c>
      <c r="H68" s="86"/>
      <c r="I68" s="82"/>
      <c r="J68" s="415"/>
    </row>
    <row r="69" spans="1:10" x14ac:dyDescent="0.4">
      <c r="A69" s="1493" t="s">
        <v>1765</v>
      </c>
      <c r="B69" s="908" t="s">
        <v>1690</v>
      </c>
      <c r="C69" s="242" t="s">
        <v>1690</v>
      </c>
      <c r="D69" s="906" t="s">
        <v>1690</v>
      </c>
      <c r="E69" s="426">
        <v>476</v>
      </c>
      <c r="F69" s="911">
        <v>42479</v>
      </c>
      <c r="G69" s="906">
        <v>46130</v>
      </c>
      <c r="H69" s="240"/>
      <c r="I69" s="221"/>
      <c r="J69" s="574"/>
    </row>
    <row r="70" spans="1:10" ht="16.8" thickBot="1" x14ac:dyDescent="0.45">
      <c r="A70" s="1490"/>
      <c r="B70" s="909" t="s">
        <v>1690</v>
      </c>
      <c r="C70" s="98" t="s">
        <v>1690</v>
      </c>
      <c r="D70" s="99" t="s">
        <v>1690</v>
      </c>
      <c r="E70" s="910" t="s">
        <v>2977</v>
      </c>
      <c r="F70" s="414" t="s">
        <v>1690</v>
      </c>
      <c r="G70" s="411" t="s">
        <v>1690</v>
      </c>
      <c r="H70" s="86"/>
      <c r="I70" s="82"/>
      <c r="J70" s="415"/>
    </row>
    <row r="71" spans="1:10" ht="16.8" thickBot="1" x14ac:dyDescent="0.45">
      <c r="A71" s="1488" t="s">
        <v>1382</v>
      </c>
      <c r="B71" s="240" t="s">
        <v>1690</v>
      </c>
      <c r="C71" s="221" t="s">
        <v>1690</v>
      </c>
      <c r="D71" s="574" t="s">
        <v>1690</v>
      </c>
      <c r="E71" s="312" t="s">
        <v>1383</v>
      </c>
      <c r="F71" s="105">
        <v>39990</v>
      </c>
      <c r="G71" s="848">
        <v>41820</v>
      </c>
      <c r="H71" s="87"/>
      <c r="I71" s="66"/>
      <c r="J71" s="890"/>
    </row>
    <row r="72" spans="1:10" ht="16.8" thickBot="1" x14ac:dyDescent="0.45">
      <c r="A72" s="1491"/>
      <c r="B72" s="86" t="s">
        <v>1690</v>
      </c>
      <c r="C72" s="82" t="s">
        <v>1690</v>
      </c>
      <c r="D72" s="415" t="s">
        <v>1690</v>
      </c>
      <c r="E72" s="312" t="s">
        <v>429</v>
      </c>
      <c r="F72" s="105">
        <v>41813</v>
      </c>
      <c r="G72" s="1001">
        <v>44006</v>
      </c>
      <c r="H72" s="86"/>
      <c r="I72" s="82"/>
      <c r="J72" s="415"/>
    </row>
    <row r="73" spans="1:10" ht="16.8" thickBot="1" x14ac:dyDescent="0.45">
      <c r="A73" s="830" t="s">
        <v>1384</v>
      </c>
      <c r="B73" s="616" t="s">
        <v>1690</v>
      </c>
      <c r="C73" s="418" t="s">
        <v>1690</v>
      </c>
      <c r="D73" s="617" t="s">
        <v>1690</v>
      </c>
      <c r="E73" s="615">
        <v>13</v>
      </c>
      <c r="F73" s="284">
        <v>40235</v>
      </c>
      <c r="G73" s="1002">
        <v>44104</v>
      </c>
      <c r="H73" s="413"/>
      <c r="I73" s="197"/>
      <c r="J73" s="434"/>
    </row>
    <row r="74" spans="1:10" ht="15.75" customHeight="1" x14ac:dyDescent="0.4">
      <c r="A74" s="1488" t="s">
        <v>1315</v>
      </c>
      <c r="B74" s="514" t="s">
        <v>54</v>
      </c>
      <c r="C74" s="242">
        <v>41941</v>
      </c>
      <c r="D74" s="850">
        <v>43767</v>
      </c>
      <c r="E74" s="243">
        <v>50</v>
      </c>
      <c r="F74" s="242">
        <v>40585</v>
      </c>
      <c r="G74" s="671">
        <v>42410</v>
      </c>
      <c r="H74" s="87"/>
      <c r="I74" s="66"/>
      <c r="J74" s="890"/>
    </row>
    <row r="75" spans="1:10" ht="15.75" customHeight="1" x14ac:dyDescent="0.4">
      <c r="A75" s="1492"/>
      <c r="B75" s="619"/>
      <c r="C75" s="73"/>
      <c r="D75" s="620"/>
      <c r="E75" s="619" t="s">
        <v>2651</v>
      </c>
      <c r="F75" s="38">
        <v>41823</v>
      </c>
      <c r="G75" s="73">
        <v>47302</v>
      </c>
      <c r="H75" s="80"/>
      <c r="I75" s="19"/>
      <c r="J75" s="515"/>
    </row>
    <row r="76" spans="1:10" ht="15.75" customHeight="1" thickBot="1" x14ac:dyDescent="0.45">
      <c r="A76" s="1490"/>
      <c r="B76" s="594"/>
      <c r="C76" s="99"/>
      <c r="D76" s="1353"/>
      <c r="E76" s="618" t="s">
        <v>65</v>
      </c>
      <c r="F76" s="98">
        <v>42402</v>
      </c>
      <c r="G76" s="845">
        <v>47881</v>
      </c>
      <c r="H76" s="86"/>
      <c r="I76" s="82"/>
      <c r="J76" s="415"/>
    </row>
    <row r="77" spans="1:10" x14ac:dyDescent="0.4">
      <c r="A77" s="1488" t="s">
        <v>1885</v>
      </c>
      <c r="B77" s="243" t="s">
        <v>1886</v>
      </c>
      <c r="C77" s="286">
        <v>41101</v>
      </c>
      <c r="D77" s="671">
        <v>42927</v>
      </c>
      <c r="E77" s="423" t="s">
        <v>1690</v>
      </c>
      <c r="F77" s="221" t="s">
        <v>1690</v>
      </c>
      <c r="G77" s="420" t="s">
        <v>1690</v>
      </c>
      <c r="H77" s="87"/>
      <c r="I77" s="66"/>
      <c r="J77" s="890"/>
    </row>
    <row r="78" spans="1:10" ht="16.8" thickBot="1" x14ac:dyDescent="0.45">
      <c r="A78" s="1490"/>
      <c r="B78" s="412" t="s">
        <v>1887</v>
      </c>
      <c r="C78" s="411"/>
      <c r="D78" s="411"/>
      <c r="E78" s="614" t="s">
        <v>1690</v>
      </c>
      <c r="F78" s="82" t="s">
        <v>1690</v>
      </c>
      <c r="G78" s="849" t="s">
        <v>1690</v>
      </c>
      <c r="H78" s="86"/>
      <c r="I78" s="82"/>
      <c r="J78" s="415"/>
    </row>
    <row r="79" spans="1:10" x14ac:dyDescent="0.4">
      <c r="A79" s="1500" t="s">
        <v>1453</v>
      </c>
      <c r="B79" s="423" t="s">
        <v>1690</v>
      </c>
      <c r="C79" s="221" t="s">
        <v>1690</v>
      </c>
      <c r="D79" s="420" t="s">
        <v>1690</v>
      </c>
      <c r="E79" s="426" t="s">
        <v>2326</v>
      </c>
      <c r="F79" s="242">
        <v>41166</v>
      </c>
      <c r="G79" s="850">
        <v>42992</v>
      </c>
      <c r="H79" s="87"/>
      <c r="I79" s="66"/>
      <c r="J79" s="890"/>
    </row>
    <row r="80" spans="1:10" x14ac:dyDescent="0.4">
      <c r="A80" s="1501"/>
      <c r="B80" s="424" t="s">
        <v>1690</v>
      </c>
      <c r="C80" s="19" t="s">
        <v>1690</v>
      </c>
      <c r="D80" s="421" t="s">
        <v>1690</v>
      </c>
      <c r="E80" s="428" t="s">
        <v>2327</v>
      </c>
      <c r="F80" s="38">
        <v>41182</v>
      </c>
      <c r="G80" s="847">
        <v>43373</v>
      </c>
      <c r="H80" s="80"/>
      <c r="I80" s="19"/>
      <c r="J80" s="515"/>
    </row>
    <row r="81" spans="1:10" ht="16.8" thickBot="1" x14ac:dyDescent="0.45">
      <c r="A81" s="1502"/>
      <c r="B81" s="425" t="s">
        <v>1690</v>
      </c>
      <c r="C81" s="82" t="s">
        <v>1690</v>
      </c>
      <c r="D81" s="422" t="s">
        <v>1690</v>
      </c>
      <c r="E81" s="429" t="s">
        <v>2328</v>
      </c>
      <c r="F81" s="83">
        <v>40576</v>
      </c>
      <c r="G81" s="557">
        <v>42402</v>
      </c>
      <c r="H81" s="86"/>
      <c r="I81" s="82"/>
      <c r="J81" s="415"/>
    </row>
    <row r="82" spans="1:10" ht="16.8" thickBot="1" x14ac:dyDescent="0.45">
      <c r="A82" s="611" t="s">
        <v>1454</v>
      </c>
      <c r="B82" s="104" t="s">
        <v>1690</v>
      </c>
      <c r="C82" s="311" t="s">
        <v>1690</v>
      </c>
      <c r="D82" s="434" t="s">
        <v>1690</v>
      </c>
      <c r="E82" s="435" t="s">
        <v>1455</v>
      </c>
      <c r="F82" s="105">
        <v>40907</v>
      </c>
      <c r="G82" s="851">
        <v>46752</v>
      </c>
      <c r="H82" s="97"/>
      <c r="I82" s="76"/>
      <c r="J82" s="819"/>
    </row>
    <row r="83" spans="1:10" x14ac:dyDescent="0.4">
      <c r="A83" s="1488" t="s">
        <v>1993</v>
      </c>
      <c r="B83" s="423" t="s">
        <v>1690</v>
      </c>
      <c r="C83" s="221" t="s">
        <v>1690</v>
      </c>
      <c r="D83" s="420" t="s">
        <v>1690</v>
      </c>
      <c r="E83" s="426" t="s">
        <v>1114</v>
      </c>
      <c r="F83" s="286">
        <v>41313</v>
      </c>
      <c r="G83" s="850">
        <v>43139</v>
      </c>
      <c r="H83" s="240"/>
      <c r="I83" s="221"/>
      <c r="J83" s="574"/>
    </row>
    <row r="84" spans="1:10" ht="16.8" thickBot="1" x14ac:dyDescent="0.45">
      <c r="A84" s="1490"/>
      <c r="B84" s="938" t="s">
        <v>1690</v>
      </c>
      <c r="C84" s="76" t="s">
        <v>1690</v>
      </c>
      <c r="D84" s="5" t="s">
        <v>1690</v>
      </c>
      <c r="E84" s="618" t="s">
        <v>3137</v>
      </c>
      <c r="F84" s="99">
        <v>42933</v>
      </c>
      <c r="G84" s="939">
        <v>47316</v>
      </c>
      <c r="H84" s="86"/>
      <c r="I84" s="82"/>
      <c r="J84" s="415"/>
    </row>
    <row r="85" spans="1:10" x14ac:dyDescent="0.4">
      <c r="A85" s="1488" t="s">
        <v>1692</v>
      </c>
      <c r="B85" s="1236" t="s">
        <v>55</v>
      </c>
      <c r="C85" s="1237">
        <v>41177</v>
      </c>
      <c r="D85" s="1238">
        <v>43003</v>
      </c>
      <c r="E85" s="423" t="s">
        <v>1690</v>
      </c>
      <c r="F85" s="221" t="s">
        <v>1690</v>
      </c>
      <c r="G85" s="241" t="s">
        <v>1690</v>
      </c>
      <c r="H85" s="240"/>
      <c r="I85" s="221"/>
      <c r="J85" s="574"/>
    </row>
    <row r="86" spans="1:10" x14ac:dyDescent="0.4">
      <c r="A86" s="1492"/>
      <c r="B86" s="594" t="s">
        <v>3724</v>
      </c>
      <c r="C86" s="1242">
        <v>44830</v>
      </c>
      <c r="D86" s="1354">
        <v>46656</v>
      </c>
      <c r="E86" s="1243"/>
      <c r="F86" s="1244"/>
      <c r="G86" s="1245"/>
      <c r="H86" s="1246"/>
      <c r="I86" s="1244"/>
      <c r="J86" s="1247"/>
    </row>
    <row r="87" spans="1:10" ht="16.8" thickBot="1" x14ac:dyDescent="0.45">
      <c r="A87" s="1490"/>
      <c r="B87" s="689" t="s">
        <v>55</v>
      </c>
      <c r="C87" s="83">
        <v>43003</v>
      </c>
      <c r="D87" s="1239">
        <v>44829</v>
      </c>
      <c r="E87" s="425" t="s">
        <v>1690</v>
      </c>
      <c r="F87" s="82" t="s">
        <v>1690</v>
      </c>
      <c r="G87" s="88" t="s">
        <v>1690</v>
      </c>
      <c r="H87" s="86"/>
      <c r="I87" s="82"/>
      <c r="J87" s="415"/>
    </row>
    <row r="88" spans="1:10" ht="16.8" thickBot="1" x14ac:dyDescent="0.45">
      <c r="A88" s="937" t="s">
        <v>3126</v>
      </c>
      <c r="B88" s="579" t="s">
        <v>3127</v>
      </c>
      <c r="C88" s="105">
        <v>42949</v>
      </c>
      <c r="D88" s="575">
        <v>45399</v>
      </c>
      <c r="E88" s="936"/>
      <c r="F88" s="197"/>
      <c r="G88" s="613"/>
      <c r="H88" s="104"/>
      <c r="I88" s="197"/>
      <c r="J88" s="434"/>
    </row>
    <row r="89" spans="1:10" ht="16.8" thickBot="1" x14ac:dyDescent="0.45">
      <c r="A89" s="607" t="s">
        <v>1875</v>
      </c>
      <c r="B89" s="594" t="s">
        <v>1876</v>
      </c>
      <c r="C89" s="98">
        <v>40350</v>
      </c>
      <c r="D89" s="1355">
        <v>42176</v>
      </c>
      <c r="E89" s="594" t="s">
        <v>1690</v>
      </c>
      <c r="F89" s="76" t="s">
        <v>1690</v>
      </c>
      <c r="G89" s="313" t="s">
        <v>1690</v>
      </c>
      <c r="H89" s="97"/>
      <c r="I89" s="76"/>
      <c r="J89" s="819"/>
    </row>
    <row r="90" spans="1:10" ht="16.8" thickBot="1" x14ac:dyDescent="0.45">
      <c r="A90" s="611" t="s">
        <v>528</v>
      </c>
      <c r="B90" s="674" t="s">
        <v>1690</v>
      </c>
      <c r="C90" s="105" t="s">
        <v>1690</v>
      </c>
      <c r="D90" s="575"/>
      <c r="E90" s="579" t="s">
        <v>1456</v>
      </c>
      <c r="F90" s="105">
        <v>41362</v>
      </c>
      <c r="G90" s="852">
        <v>43188</v>
      </c>
      <c r="H90" s="104"/>
      <c r="I90" s="197"/>
      <c r="J90" s="434"/>
    </row>
    <row r="91" spans="1:10" ht="16.8" thickBot="1" x14ac:dyDescent="0.45">
      <c r="A91" s="611" t="s">
        <v>1283</v>
      </c>
      <c r="B91" s="104" t="s">
        <v>1690</v>
      </c>
      <c r="C91" s="197" t="s">
        <v>1690</v>
      </c>
      <c r="D91" s="613" t="s">
        <v>1690</v>
      </c>
      <c r="E91" s="435" t="s">
        <v>1456</v>
      </c>
      <c r="F91" s="105">
        <v>41362</v>
      </c>
      <c r="G91" s="852">
        <v>43188</v>
      </c>
      <c r="H91" s="413"/>
      <c r="I91" s="414"/>
      <c r="J91" s="894"/>
    </row>
    <row r="92" spans="1:10" x14ac:dyDescent="0.4">
      <c r="A92" s="1503" t="s">
        <v>983</v>
      </c>
      <c r="B92" s="314" t="s">
        <v>985</v>
      </c>
      <c r="C92" s="284">
        <v>41038</v>
      </c>
      <c r="D92" s="1355">
        <v>42864</v>
      </c>
      <c r="E92" s="618" t="s">
        <v>984</v>
      </c>
      <c r="F92" s="284">
        <v>40366</v>
      </c>
      <c r="G92" s="853">
        <v>42556</v>
      </c>
      <c r="H92" s="87"/>
      <c r="I92" s="66"/>
      <c r="J92" s="890"/>
    </row>
    <row r="93" spans="1:10" ht="16.8" thickBot="1" x14ac:dyDescent="0.45">
      <c r="A93" s="1487"/>
      <c r="B93" s="655" t="s">
        <v>1690</v>
      </c>
      <c r="C93" s="656" t="s">
        <v>1690</v>
      </c>
      <c r="D93" s="657" t="s">
        <v>1690</v>
      </c>
      <c r="E93" s="658" t="s">
        <v>987</v>
      </c>
      <c r="F93" s="656">
        <v>42552</v>
      </c>
      <c r="G93" s="854">
        <v>43105</v>
      </c>
      <c r="H93" s="86"/>
      <c r="I93" s="82"/>
      <c r="J93" s="415"/>
    </row>
    <row r="94" spans="1:10" x14ac:dyDescent="0.4">
      <c r="A94" s="1485" t="s">
        <v>3771</v>
      </c>
      <c r="B94" s="243" t="s">
        <v>2637</v>
      </c>
      <c r="C94" s="242">
        <v>42300</v>
      </c>
      <c r="D94" s="978">
        <v>44127</v>
      </c>
      <c r="E94" s="426" t="s">
        <v>2639</v>
      </c>
      <c r="F94" s="242">
        <v>42761</v>
      </c>
      <c r="G94" s="659">
        <v>46413</v>
      </c>
      <c r="H94" s="225" t="s">
        <v>3772</v>
      </c>
      <c r="I94" s="84">
        <v>45202</v>
      </c>
      <c r="J94" s="1252" t="s">
        <v>1431</v>
      </c>
    </row>
    <row r="95" spans="1:10" x14ac:dyDescent="0.4">
      <c r="A95" s="1486"/>
      <c r="B95" s="225" t="s">
        <v>2797</v>
      </c>
      <c r="C95" s="84">
        <v>42958</v>
      </c>
      <c r="D95" s="1250">
        <v>44127</v>
      </c>
      <c r="E95" s="226" t="s">
        <v>1690</v>
      </c>
      <c r="F95" s="84" t="s">
        <v>1690</v>
      </c>
      <c r="G95" s="702" t="s">
        <v>1690</v>
      </c>
      <c r="H95" s="80"/>
      <c r="I95" s="19"/>
      <c r="J95" s="515"/>
    </row>
    <row r="96" spans="1:10" x14ac:dyDescent="0.4">
      <c r="A96" s="1486"/>
      <c r="B96" s="225" t="s">
        <v>3193</v>
      </c>
      <c r="C96" s="84">
        <v>42300</v>
      </c>
      <c r="D96" s="1250">
        <v>44127</v>
      </c>
      <c r="E96" s="225" t="s">
        <v>1690</v>
      </c>
      <c r="F96" s="84" t="s">
        <v>1690</v>
      </c>
      <c r="G96" s="702" t="s">
        <v>1690</v>
      </c>
      <c r="H96" s="80"/>
      <c r="I96" s="19"/>
      <c r="J96" s="515"/>
    </row>
    <row r="97" spans="1:10" x14ac:dyDescent="0.4">
      <c r="A97" s="1486"/>
      <c r="B97" s="225" t="s">
        <v>3179</v>
      </c>
      <c r="C97" s="84">
        <v>42300</v>
      </c>
      <c r="D97" s="1250">
        <v>44127</v>
      </c>
      <c r="E97" s="225" t="s">
        <v>1690</v>
      </c>
      <c r="F97" s="84" t="s">
        <v>1690</v>
      </c>
      <c r="G97" s="702" t="s">
        <v>1690</v>
      </c>
      <c r="H97" s="80"/>
      <c r="I97" s="19"/>
      <c r="J97" s="515"/>
    </row>
    <row r="98" spans="1:10" x14ac:dyDescent="0.4">
      <c r="A98" s="1486"/>
      <c r="B98" s="225" t="s">
        <v>3246</v>
      </c>
      <c r="C98" s="84">
        <v>44128</v>
      </c>
      <c r="D98" s="702">
        <v>45954</v>
      </c>
      <c r="E98" s="225" t="s">
        <v>1690</v>
      </c>
      <c r="F98" s="84" t="s">
        <v>1690</v>
      </c>
      <c r="G98" s="702" t="s">
        <v>1690</v>
      </c>
      <c r="H98" s="80"/>
      <c r="I98" s="19"/>
      <c r="J98" s="515"/>
    </row>
    <row r="99" spans="1:10" x14ac:dyDescent="0.4">
      <c r="A99" s="1486"/>
      <c r="B99" s="226" t="s">
        <v>2638</v>
      </c>
      <c r="C99" s="38">
        <v>42733</v>
      </c>
      <c r="D99" s="620" t="s">
        <v>1690</v>
      </c>
      <c r="E99" s="226" t="s">
        <v>1690</v>
      </c>
      <c r="F99" s="38" t="s">
        <v>1690</v>
      </c>
      <c r="G99" s="421" t="s">
        <v>1690</v>
      </c>
      <c r="H99" s="80"/>
      <c r="I99" s="19"/>
      <c r="J99" s="515"/>
    </row>
    <row r="100" spans="1:10" x14ac:dyDescent="0.4">
      <c r="A100" s="1486"/>
      <c r="B100" s="314" t="s">
        <v>2638</v>
      </c>
      <c r="C100" s="98">
        <v>42894</v>
      </c>
      <c r="D100" s="1353" t="s">
        <v>1690</v>
      </c>
      <c r="E100" s="226" t="s">
        <v>1690</v>
      </c>
      <c r="F100" s="38" t="s">
        <v>1690</v>
      </c>
      <c r="G100" s="421" t="s">
        <v>1690</v>
      </c>
      <c r="H100" s="80"/>
      <c r="I100" s="19"/>
      <c r="J100" s="515"/>
    </row>
    <row r="101" spans="1:10" x14ac:dyDescent="0.4">
      <c r="A101" s="1486"/>
      <c r="B101" s="226" t="s">
        <v>2638</v>
      </c>
      <c r="C101" s="38">
        <v>42551</v>
      </c>
      <c r="D101" s="421" t="s">
        <v>1690</v>
      </c>
      <c r="E101" s="87" t="s">
        <v>1690</v>
      </c>
      <c r="F101" s="66" t="s">
        <v>1690</v>
      </c>
      <c r="G101" s="1249" t="s">
        <v>1690</v>
      </c>
      <c r="H101" s="424"/>
      <c r="I101" s="19"/>
      <c r="J101" s="1248"/>
    </row>
    <row r="102" spans="1:10" ht="16.8" thickBot="1" x14ac:dyDescent="0.45">
      <c r="A102" s="1487"/>
      <c r="B102" s="314" t="s">
        <v>3770</v>
      </c>
      <c r="C102" s="98">
        <v>45201</v>
      </c>
      <c r="D102" s="1356" t="s">
        <v>1431</v>
      </c>
      <c r="E102" s="413"/>
      <c r="F102" s="76"/>
      <c r="G102" s="5"/>
      <c r="H102" s="413"/>
      <c r="I102" s="414"/>
      <c r="J102" s="894"/>
    </row>
    <row r="103" spans="1:10" x14ac:dyDescent="0.4">
      <c r="A103" s="1488" t="s">
        <v>1562</v>
      </c>
      <c r="B103" s="243" t="s">
        <v>1563</v>
      </c>
      <c r="C103" s="242">
        <v>41802</v>
      </c>
      <c r="D103" s="850">
        <v>43628</v>
      </c>
      <c r="E103" s="240" t="s">
        <v>1690</v>
      </c>
      <c r="F103" s="221" t="s">
        <v>1690</v>
      </c>
      <c r="G103" s="241" t="s">
        <v>1690</v>
      </c>
      <c r="H103" s="87"/>
      <c r="I103" s="66"/>
      <c r="J103" s="890"/>
    </row>
    <row r="104" spans="1:10" x14ac:dyDescent="0.4">
      <c r="A104" s="1492"/>
      <c r="B104" s="225" t="s">
        <v>3180</v>
      </c>
      <c r="C104" s="84">
        <v>41802</v>
      </c>
      <c r="D104" s="697">
        <v>43628</v>
      </c>
      <c r="E104" s="80" t="s">
        <v>1690</v>
      </c>
      <c r="F104" s="19" t="s">
        <v>1690</v>
      </c>
      <c r="G104" s="72" t="s">
        <v>1690</v>
      </c>
      <c r="H104" s="87"/>
      <c r="I104" s="66"/>
      <c r="J104" s="890"/>
    </row>
    <row r="105" spans="1:10" x14ac:dyDescent="0.4">
      <c r="A105" s="1492"/>
      <c r="B105" s="226" t="s">
        <v>2888</v>
      </c>
      <c r="C105" s="38">
        <v>42685</v>
      </c>
      <c r="D105" s="847">
        <v>43628</v>
      </c>
      <c r="E105" s="80" t="s">
        <v>1690</v>
      </c>
      <c r="F105" s="19" t="s">
        <v>1690</v>
      </c>
      <c r="G105" s="72" t="s">
        <v>1690</v>
      </c>
      <c r="H105" s="80"/>
      <c r="I105" s="19"/>
      <c r="J105" s="515"/>
    </row>
    <row r="106" spans="1:10" x14ac:dyDescent="0.4">
      <c r="A106" s="1492"/>
      <c r="B106" s="226" t="s">
        <v>2889</v>
      </c>
      <c r="C106" s="38">
        <v>43379</v>
      </c>
      <c r="D106" s="847">
        <v>43628</v>
      </c>
      <c r="E106" s="80" t="s">
        <v>1690</v>
      </c>
      <c r="F106" s="19" t="s">
        <v>1690</v>
      </c>
      <c r="G106" s="515" t="s">
        <v>1690</v>
      </c>
      <c r="H106" s="80"/>
      <c r="I106" s="19"/>
      <c r="J106" s="515"/>
    </row>
    <row r="107" spans="1:10" x14ac:dyDescent="0.4">
      <c r="A107" s="1492"/>
      <c r="B107" s="314" t="s">
        <v>3103</v>
      </c>
      <c r="C107" s="38">
        <v>43623</v>
      </c>
      <c r="D107" s="698" t="s">
        <v>2916</v>
      </c>
      <c r="E107" s="97"/>
      <c r="F107" s="76"/>
      <c r="G107" s="313"/>
      <c r="H107" s="932"/>
      <c r="I107" s="892"/>
      <c r="J107" s="893"/>
    </row>
    <row r="108" spans="1:10" ht="16.8" thickBot="1" x14ac:dyDescent="0.45">
      <c r="A108" s="1491"/>
      <c r="B108" s="244" t="s">
        <v>1564</v>
      </c>
      <c r="C108" s="82" t="s">
        <v>1690</v>
      </c>
      <c r="D108" s="88" t="s">
        <v>1690</v>
      </c>
      <c r="E108" s="86" t="s">
        <v>1690</v>
      </c>
      <c r="F108" s="82" t="s">
        <v>1690</v>
      </c>
      <c r="G108" s="88" t="s">
        <v>1690</v>
      </c>
      <c r="H108" s="86"/>
      <c r="I108" s="892"/>
      <c r="J108" s="893"/>
    </row>
    <row r="109" spans="1:10" s="79" customFormat="1" ht="21.75" customHeight="1" thickBot="1" x14ac:dyDescent="0.3">
      <c r="A109" s="830" t="s">
        <v>2914</v>
      </c>
      <c r="B109" s="834" t="s">
        <v>1690</v>
      </c>
      <c r="C109" s="268" t="s">
        <v>1690</v>
      </c>
      <c r="D109" s="665" t="s">
        <v>1690</v>
      </c>
      <c r="E109" s="895" t="s">
        <v>2915</v>
      </c>
      <c r="F109" s="835">
        <v>42191</v>
      </c>
      <c r="G109" s="1003">
        <v>44018</v>
      </c>
      <c r="H109" s="834"/>
      <c r="I109" s="268"/>
      <c r="J109" s="891"/>
    </row>
    <row r="110" spans="1:10" s="79" customFormat="1" ht="21.75" customHeight="1" thickBot="1" x14ac:dyDescent="0.3">
      <c r="A110" s="830" t="s">
        <v>3079</v>
      </c>
      <c r="B110" s="834" t="s">
        <v>1690</v>
      </c>
      <c r="C110" s="268" t="s">
        <v>1690</v>
      </c>
      <c r="D110" s="665" t="s">
        <v>1690</v>
      </c>
      <c r="E110" s="895" t="s">
        <v>2915</v>
      </c>
      <c r="F110" s="835">
        <v>42191</v>
      </c>
      <c r="G110" s="1003">
        <v>44018</v>
      </c>
      <c r="H110" s="834"/>
      <c r="I110" s="268"/>
      <c r="J110" s="891"/>
    </row>
    <row r="111" spans="1:10" s="79" customFormat="1" ht="21.75" customHeight="1" thickBot="1" x14ac:dyDescent="0.3">
      <c r="A111" s="830" t="s">
        <v>3080</v>
      </c>
      <c r="B111" s="834" t="s">
        <v>1690</v>
      </c>
      <c r="C111" s="268" t="s">
        <v>1690</v>
      </c>
      <c r="D111" s="665" t="s">
        <v>1690</v>
      </c>
      <c r="E111" s="895" t="s">
        <v>3081</v>
      </c>
      <c r="F111" s="835">
        <v>42790</v>
      </c>
      <c r="G111" s="1091">
        <v>44632</v>
      </c>
      <c r="H111" s="834"/>
      <c r="I111" s="268"/>
      <c r="J111" s="891"/>
    </row>
    <row r="112" spans="1:10" s="79" customFormat="1" ht="21.75" customHeight="1" thickBot="1" x14ac:dyDescent="0.3">
      <c r="A112" s="830" t="s">
        <v>2929</v>
      </c>
      <c r="B112" s="834" t="s">
        <v>1690</v>
      </c>
      <c r="C112" s="268" t="s">
        <v>1690</v>
      </c>
      <c r="D112" s="665" t="s">
        <v>1690</v>
      </c>
      <c r="E112" s="834" t="s">
        <v>1690</v>
      </c>
      <c r="F112" s="835" t="s">
        <v>1690</v>
      </c>
      <c r="G112" s="855" t="s">
        <v>1690</v>
      </c>
      <c r="H112" s="895" t="s">
        <v>2931</v>
      </c>
      <c r="I112" s="835">
        <v>42425</v>
      </c>
      <c r="J112" s="1004">
        <v>44252</v>
      </c>
    </row>
    <row r="113" spans="1:10" s="79" customFormat="1" ht="15" customHeight="1" x14ac:dyDescent="0.25">
      <c r="A113" s="1495" t="s">
        <v>2917</v>
      </c>
      <c r="B113" s="245" t="s">
        <v>2918</v>
      </c>
      <c r="C113" s="122">
        <v>42657</v>
      </c>
      <c r="D113" s="1223">
        <v>44483</v>
      </c>
      <c r="E113" s="1224" t="s">
        <v>1690</v>
      </c>
      <c r="F113" s="257" t="s">
        <v>1690</v>
      </c>
      <c r="G113" s="663" t="s">
        <v>1690</v>
      </c>
      <c r="H113" s="1224"/>
      <c r="I113" s="257"/>
      <c r="J113" s="1225"/>
    </row>
    <row r="114" spans="1:10" s="79" customFormat="1" ht="15" customHeight="1" x14ac:dyDescent="0.25">
      <c r="A114" s="1496"/>
      <c r="B114" s="246" t="s">
        <v>2919</v>
      </c>
      <c r="C114" s="28">
        <v>42657</v>
      </c>
      <c r="D114" s="1038">
        <v>44483</v>
      </c>
      <c r="E114" s="101" t="s">
        <v>1690</v>
      </c>
      <c r="F114" s="16" t="s">
        <v>1690</v>
      </c>
      <c r="G114" s="350" t="s">
        <v>1690</v>
      </c>
      <c r="H114" s="101"/>
      <c r="I114" s="16"/>
      <c r="J114" s="856"/>
    </row>
    <row r="115" spans="1:10" s="79" customFormat="1" ht="15" customHeight="1" x14ac:dyDescent="0.25">
      <c r="A115" s="1496"/>
      <c r="B115" s="246" t="s">
        <v>2920</v>
      </c>
      <c r="C115" s="28">
        <v>42776</v>
      </c>
      <c r="D115" s="1038">
        <v>44483</v>
      </c>
      <c r="E115" s="101" t="s">
        <v>1690</v>
      </c>
      <c r="F115" s="16" t="s">
        <v>1690</v>
      </c>
      <c r="G115" s="350" t="s">
        <v>1690</v>
      </c>
      <c r="H115" s="101"/>
      <c r="I115" s="16"/>
      <c r="J115" s="856"/>
    </row>
    <row r="116" spans="1:10" s="79" customFormat="1" ht="15" customHeight="1" x14ac:dyDescent="0.25">
      <c r="A116" s="1496"/>
      <c r="B116" s="246" t="s">
        <v>2921</v>
      </c>
      <c r="C116" s="28">
        <v>42838</v>
      </c>
      <c r="D116" s="1038">
        <v>44483</v>
      </c>
      <c r="E116" s="101" t="s">
        <v>1690</v>
      </c>
      <c r="F116" s="16" t="s">
        <v>1690</v>
      </c>
      <c r="G116" s="350" t="s">
        <v>1690</v>
      </c>
      <c r="H116" s="101"/>
      <c r="I116" s="16"/>
      <c r="J116" s="856"/>
    </row>
    <row r="117" spans="1:10" s="79" customFormat="1" ht="15" customHeight="1" x14ac:dyDescent="0.25">
      <c r="A117" s="1496"/>
      <c r="B117" s="246" t="s">
        <v>2922</v>
      </c>
      <c r="C117" s="28">
        <v>42843</v>
      </c>
      <c r="D117" s="1038">
        <v>44483</v>
      </c>
      <c r="E117" s="101" t="s">
        <v>1690</v>
      </c>
      <c r="F117" s="16" t="s">
        <v>1690</v>
      </c>
      <c r="G117" s="350" t="s">
        <v>1690</v>
      </c>
      <c r="H117" s="101"/>
      <c r="I117" s="16"/>
      <c r="J117" s="856"/>
    </row>
    <row r="118" spans="1:10" s="79" customFormat="1" ht="15" customHeight="1" x14ac:dyDescent="0.25">
      <c r="A118" s="1496"/>
      <c r="B118" s="246" t="s">
        <v>2923</v>
      </c>
      <c r="C118" s="28">
        <v>42863</v>
      </c>
      <c r="D118" s="1038">
        <v>44483</v>
      </c>
      <c r="E118" s="101" t="s">
        <v>1690</v>
      </c>
      <c r="F118" s="16" t="s">
        <v>1690</v>
      </c>
      <c r="G118" s="350" t="s">
        <v>1690</v>
      </c>
      <c r="H118" s="101"/>
      <c r="I118" s="16"/>
      <c r="J118" s="856"/>
    </row>
    <row r="119" spans="1:10" s="79" customFormat="1" ht="15" customHeight="1" x14ac:dyDescent="0.25">
      <c r="A119" s="1496"/>
      <c r="B119" s="246" t="s">
        <v>2924</v>
      </c>
      <c r="C119" s="28">
        <v>42979</v>
      </c>
      <c r="D119" s="1038">
        <v>44483</v>
      </c>
      <c r="E119" s="101" t="s">
        <v>1690</v>
      </c>
      <c r="F119" s="16" t="s">
        <v>1690</v>
      </c>
      <c r="G119" s="350" t="s">
        <v>1690</v>
      </c>
      <c r="H119" s="101"/>
      <c r="I119" s="16"/>
      <c r="J119" s="856"/>
    </row>
    <row r="120" spans="1:10" s="79" customFormat="1" ht="15" customHeight="1" x14ac:dyDescent="0.25">
      <c r="A120" s="1496"/>
      <c r="B120" s="246" t="s">
        <v>2925</v>
      </c>
      <c r="C120" s="28">
        <v>43028</v>
      </c>
      <c r="D120" s="1038">
        <v>44483</v>
      </c>
      <c r="E120" s="101" t="s">
        <v>1690</v>
      </c>
      <c r="F120" s="16" t="s">
        <v>1690</v>
      </c>
      <c r="G120" s="350" t="s">
        <v>1690</v>
      </c>
      <c r="H120" s="101"/>
      <c r="I120" s="16"/>
      <c r="J120" s="856"/>
    </row>
    <row r="121" spans="1:10" s="79" customFormat="1" ht="15" customHeight="1" x14ac:dyDescent="0.25">
      <c r="A121" s="1496"/>
      <c r="B121" s="246" t="s">
        <v>2926</v>
      </c>
      <c r="C121" s="28">
        <v>43131</v>
      </c>
      <c r="D121" s="1038">
        <v>44483</v>
      </c>
      <c r="E121" s="101" t="s">
        <v>1690</v>
      </c>
      <c r="F121" s="16" t="s">
        <v>1690</v>
      </c>
      <c r="G121" s="350" t="s">
        <v>1690</v>
      </c>
      <c r="H121" s="101"/>
      <c r="I121" s="16"/>
      <c r="J121" s="856"/>
    </row>
    <row r="122" spans="1:10" s="79" customFormat="1" ht="15" customHeight="1" x14ac:dyDescent="0.25">
      <c r="A122" s="1496"/>
      <c r="B122" s="246" t="s">
        <v>2927</v>
      </c>
      <c r="C122" s="28">
        <v>43283</v>
      </c>
      <c r="D122" s="1038">
        <v>44483</v>
      </c>
      <c r="E122" s="101" t="s">
        <v>1690</v>
      </c>
      <c r="F122" s="16" t="s">
        <v>1690</v>
      </c>
      <c r="G122" s="350" t="s">
        <v>1690</v>
      </c>
      <c r="H122" s="101"/>
      <c r="I122" s="16"/>
      <c r="J122" s="856"/>
    </row>
    <row r="123" spans="1:10" s="79" customFormat="1" ht="15" customHeight="1" thickBot="1" x14ac:dyDescent="0.3">
      <c r="A123" s="1497"/>
      <c r="B123" s="1226" t="s">
        <v>2928</v>
      </c>
      <c r="C123" s="209">
        <v>43370</v>
      </c>
      <c r="D123" s="1227">
        <v>44483</v>
      </c>
      <c r="E123" s="208" t="s">
        <v>1690</v>
      </c>
      <c r="F123" s="261" t="s">
        <v>1690</v>
      </c>
      <c r="G123" s="664" t="s">
        <v>1690</v>
      </c>
      <c r="H123" s="208"/>
      <c r="I123" s="261"/>
      <c r="J123" s="889"/>
    </row>
    <row r="124" spans="1:10" s="79" customFormat="1" ht="15" customHeight="1" x14ac:dyDescent="0.25">
      <c r="A124" s="1488" t="s">
        <v>3423</v>
      </c>
      <c r="B124" s="1232"/>
      <c r="C124" s="122"/>
      <c r="D124" s="1235"/>
      <c r="E124" s="1224"/>
      <c r="F124" s="257"/>
      <c r="G124" s="1233"/>
      <c r="H124" s="1224"/>
      <c r="I124" s="257"/>
      <c r="J124" s="1234"/>
    </row>
    <row r="125" spans="1:10" s="79" customFormat="1" ht="21.75" customHeight="1" thickBot="1" x14ac:dyDescent="0.3">
      <c r="A125" s="1491"/>
      <c r="B125" s="1228" t="s">
        <v>3424</v>
      </c>
      <c r="C125" s="1229">
        <v>44459</v>
      </c>
      <c r="D125" s="1251">
        <v>46285</v>
      </c>
      <c r="E125" s="1230" t="s">
        <v>1690</v>
      </c>
      <c r="F125" s="1195" t="s">
        <v>1690</v>
      </c>
      <c r="G125" s="1204" t="s">
        <v>1690</v>
      </c>
      <c r="H125" s="1230"/>
      <c r="I125" s="1195"/>
      <c r="J125" s="1231"/>
    </row>
    <row r="126" spans="1:10" s="79" customFormat="1" ht="21.75" customHeight="1" x14ac:dyDescent="0.25">
      <c r="A126" s="1493" t="s">
        <v>3421</v>
      </c>
      <c r="B126" s="1357"/>
      <c r="C126" s="1358"/>
      <c r="D126" s="1359"/>
      <c r="E126" s="1360" t="s">
        <v>3723</v>
      </c>
      <c r="F126" s="1361">
        <v>44927</v>
      </c>
      <c r="G126" s="1362">
        <v>45657</v>
      </c>
      <c r="H126" s="1363"/>
      <c r="I126" s="1364"/>
      <c r="J126" s="1370"/>
    </row>
    <row r="127" spans="1:10" s="79" customFormat="1" ht="21.75" customHeight="1" thickBot="1" x14ac:dyDescent="0.3">
      <c r="A127" s="1490"/>
      <c r="B127" s="1365" t="s">
        <v>1690</v>
      </c>
      <c r="C127" s="1195" t="s">
        <v>1690</v>
      </c>
      <c r="D127" s="1366" t="s">
        <v>1690</v>
      </c>
      <c r="E127" s="1230" t="s">
        <v>3422</v>
      </c>
      <c r="F127" s="1367">
        <v>40177</v>
      </c>
      <c r="G127" s="1368">
        <v>44561</v>
      </c>
      <c r="H127" s="1230"/>
      <c r="I127" s="1195"/>
      <c r="J127" s="1231"/>
    </row>
    <row r="128" spans="1:10" s="79" customFormat="1" ht="57" customHeight="1" thickBot="1" x14ac:dyDescent="0.3">
      <c r="A128" s="937" t="s">
        <v>3997</v>
      </c>
      <c r="B128" s="1386" t="s">
        <v>4057</v>
      </c>
      <c r="C128" s="835">
        <v>45734</v>
      </c>
      <c r="D128" s="665"/>
      <c r="E128" s="834"/>
      <c r="F128" s="1369"/>
      <c r="G128" s="1378"/>
      <c r="H128" s="834"/>
      <c r="I128" s="268"/>
      <c r="J128" s="891"/>
    </row>
    <row r="129" spans="1:10" s="79" customFormat="1" ht="48" customHeight="1" thickBot="1" x14ac:dyDescent="0.3">
      <c r="A129" s="1352" t="s">
        <v>3998</v>
      </c>
      <c r="B129" s="1385" t="s">
        <v>4055</v>
      </c>
      <c r="C129" s="1384">
        <v>45715</v>
      </c>
      <c r="D129" s="1366" t="s">
        <v>4056</v>
      </c>
      <c r="E129" s="1230"/>
      <c r="F129" s="1195"/>
      <c r="G129" s="1366"/>
      <c r="H129" s="1230"/>
      <c r="I129" s="1195"/>
      <c r="J129" s="1371"/>
    </row>
    <row r="130" spans="1:10" ht="53.4" customHeight="1" thickBot="1" x14ac:dyDescent="0.45">
      <c r="A130" s="1372"/>
      <c r="B130" s="1373"/>
      <c r="C130" s="1374"/>
      <c r="D130" s="1376"/>
      <c r="E130" s="1377"/>
      <c r="F130" s="1374"/>
      <c r="G130" s="1376"/>
      <c r="H130" s="1377"/>
      <c r="I130" s="1374"/>
      <c r="J130" s="1375"/>
    </row>
    <row r="131" spans="1:10" s="79" customFormat="1" ht="16.8" thickTop="1" x14ac:dyDescent="0.25">
      <c r="A131" s="298"/>
    </row>
    <row r="132" spans="1:10" s="79" customFormat="1" x14ac:dyDescent="0.25">
      <c r="A132" s="298"/>
    </row>
    <row r="133" spans="1:10" s="79" customFormat="1" x14ac:dyDescent="0.25">
      <c r="A133" s="298"/>
    </row>
    <row r="134" spans="1:10" s="79" customFormat="1" x14ac:dyDescent="0.25">
      <c r="A134" s="298"/>
    </row>
    <row r="135" spans="1:10" s="79" customFormat="1" x14ac:dyDescent="0.25">
      <c r="A135" s="298"/>
    </row>
    <row r="136" spans="1:10" s="79" customFormat="1" x14ac:dyDescent="0.25">
      <c r="A136" s="298"/>
    </row>
    <row r="137" spans="1:10" s="79" customFormat="1" x14ac:dyDescent="0.25">
      <c r="A137" s="298"/>
    </row>
    <row r="138" spans="1:10" s="79" customFormat="1" x14ac:dyDescent="0.25">
      <c r="A138" s="298"/>
    </row>
  </sheetData>
  <mergeCells count="22">
    <mergeCell ref="A126:A127"/>
    <mergeCell ref="A124:A125"/>
    <mergeCell ref="A5:A8"/>
    <mergeCell ref="A64:A65"/>
    <mergeCell ref="A61:A63"/>
    <mergeCell ref="A53:A60"/>
    <mergeCell ref="A41:A43"/>
    <mergeCell ref="A44:A47"/>
    <mergeCell ref="A113:A123"/>
    <mergeCell ref="A103:A108"/>
    <mergeCell ref="A24:A28"/>
    <mergeCell ref="A77:A78"/>
    <mergeCell ref="A79:A81"/>
    <mergeCell ref="A66:A68"/>
    <mergeCell ref="A74:A76"/>
    <mergeCell ref="A92:A93"/>
    <mergeCell ref="A94:A102"/>
    <mergeCell ref="A49:A51"/>
    <mergeCell ref="A71:A72"/>
    <mergeCell ref="A85:A87"/>
    <mergeCell ref="A69:A70"/>
    <mergeCell ref="A83:A84"/>
  </mergeCells>
  <phoneticPr fontId="0" type="noConversion"/>
  <hyperlinks>
    <hyperlink ref="B34" r:id="rId1" xr:uid="{00000000-0004-0000-0A00-000000000000}"/>
    <hyperlink ref="E47" r:id="rId2" xr:uid="{00000000-0004-0000-0A00-000001000000}"/>
    <hyperlink ref="E10" r:id="rId3" xr:uid="{00000000-0004-0000-0A00-000002000000}"/>
    <hyperlink ref="E61" r:id="rId4" xr:uid="{00000000-0004-0000-0A00-000003000000}"/>
    <hyperlink ref="E62" r:id="rId5" xr:uid="{00000000-0004-0000-0A00-000004000000}"/>
    <hyperlink ref="E63" r:id="rId6" xr:uid="{00000000-0004-0000-0A00-000005000000}"/>
    <hyperlink ref="E64" r:id="rId7" xr:uid="{00000000-0004-0000-0A00-000006000000}"/>
    <hyperlink ref="E65" r:id="rId8" xr:uid="{00000000-0004-0000-0A00-000007000000}"/>
    <hyperlink ref="B13" r:id="rId9" xr:uid="{00000000-0004-0000-0A00-000008000000}"/>
    <hyperlink ref="B18" r:id="rId10" xr:uid="{00000000-0004-0000-0A00-000009000000}"/>
    <hyperlink ref="E17" r:id="rId11" xr:uid="{00000000-0004-0000-0A00-00000A000000}"/>
    <hyperlink ref="B17" r:id="rId12" xr:uid="{00000000-0004-0000-0A00-00000B000000}"/>
    <hyperlink ref="B16" r:id="rId13" xr:uid="{00000000-0004-0000-0A00-00000C000000}"/>
    <hyperlink ref="B14" r:id="rId14" xr:uid="{00000000-0004-0000-0A00-00000D000000}"/>
    <hyperlink ref="B15" r:id="rId15" xr:uid="{00000000-0004-0000-0A00-00000E000000}"/>
    <hyperlink ref="B68" r:id="rId16" xr:uid="{00000000-0004-0000-0A00-00000F000000}"/>
    <hyperlink ref="B66" r:id="rId17" xr:uid="{00000000-0004-0000-0A00-000010000000}"/>
    <hyperlink ref="E66" r:id="rId18" xr:uid="{00000000-0004-0000-0A00-000011000000}"/>
    <hyperlink ref="E43" r:id="rId19" display="RIFIUTI\Autorizzazioni trasporto_smaltimento rifiuti\VENETA RECUPERI\VENETA RECUPERI SRL - AIA N.56 DEL 20-09-2010.pdf" xr:uid="{00000000-0004-0000-0A00-000012000000}"/>
    <hyperlink ref="B31" r:id="rId20" xr:uid="{00000000-0004-0000-0A00-000013000000}"/>
    <hyperlink ref="E29" r:id="rId21" xr:uid="{00000000-0004-0000-0A00-000014000000}"/>
    <hyperlink ref="E71" r:id="rId22" xr:uid="{00000000-0004-0000-0A00-000015000000}"/>
    <hyperlink ref="E73" r:id="rId23" display="RIFIUTI\Autorizzazioni trasporto_smaltimento rifiuti\INTEGRA SRL\INTEGRA SRL - DECRETO 13 DEL 26.02.10.pdf" xr:uid="{00000000-0004-0000-0A00-000016000000}"/>
    <hyperlink ref="E41" r:id="rId24" display="RIFIUTI\Autorizzazioni trasporto_smaltimento rifiuti\VENETA RECUPERI\VENETA RECUPERI SRL - AUT.43 DEL 18.10.2007.pdf" xr:uid="{00000000-0004-0000-0A00-000017000000}"/>
    <hyperlink ref="B47" r:id="rId25" xr:uid="{00000000-0004-0000-0A00-000018000000}"/>
    <hyperlink ref="E74" r:id="rId26" display="RIFIUTI\Autorizzazioni trasporto_smaltimento rifiuti\LAMACART\LAMACART autorizzazione n  50 del 23 05 11.pdf" xr:uid="{00000000-0004-0000-0A00-000019000000}"/>
    <hyperlink ref="B8" r:id="rId27" xr:uid="{00000000-0004-0000-0A00-00001A000000}"/>
    <hyperlink ref="E11" r:id="rId28" xr:uid="{00000000-0004-0000-0A00-00001B000000}"/>
    <hyperlink ref="E55" r:id="rId29" xr:uid="{00000000-0004-0000-0A00-00001C000000}"/>
    <hyperlink ref="B32" r:id="rId30" xr:uid="{00000000-0004-0000-0A00-00001D000000}"/>
    <hyperlink ref="E57" r:id="rId31" xr:uid="{00000000-0004-0000-0A00-00001E000000}"/>
    <hyperlink ref="B55" r:id="rId32" xr:uid="{00000000-0004-0000-0A00-00001F000000}"/>
    <hyperlink ref="B77" r:id="rId33" xr:uid="{00000000-0004-0000-0A00-000020000000}"/>
    <hyperlink ref="B78" r:id="rId34" xr:uid="{00000000-0004-0000-0A00-000021000000}"/>
    <hyperlink ref="B39" r:id="rId35" xr:uid="{00000000-0004-0000-0A00-000022000000}"/>
    <hyperlink ref="E52" r:id="rId36" xr:uid="{00000000-0004-0000-0A00-000023000000}"/>
    <hyperlink ref="B24" r:id="rId37" xr:uid="{00000000-0004-0000-0A00-000024000000}"/>
    <hyperlink ref="E79" r:id="rId38" xr:uid="{00000000-0004-0000-0A00-000025000000}"/>
    <hyperlink ref="E80" r:id="rId39" xr:uid="{00000000-0004-0000-0A00-000026000000}"/>
    <hyperlink ref="E81" r:id="rId40" xr:uid="{00000000-0004-0000-0A00-000027000000}"/>
    <hyperlink ref="E82" r:id="rId41" xr:uid="{00000000-0004-0000-0A00-000028000000}"/>
    <hyperlink ref="B53" r:id="rId42" xr:uid="{00000000-0004-0000-0A00-000029000000}"/>
    <hyperlink ref="E24" r:id="rId43" display="RIFIUTI\Autorizzazioni trasporto_smaltimento rifiuti\ROTTAMI FERROSI ROMELLINI FERRUCCIO\ROMELLINI autorizzazione 5623 del 18_09_2008.pdf" xr:uid="{00000000-0004-0000-0A00-00002A000000}"/>
    <hyperlink ref="B60" r:id="rId44" xr:uid="{00000000-0004-0000-0A00-00002B000000}"/>
    <hyperlink ref="E49" r:id="rId45" display="RIFIUTI\Autorizzazioni trasporto_smaltimento rifiuti\AMBIENTE ENERGIA\AMBIENTE ENERGIA - AIA  N. 4140 DEL 29.12.09.pdf" xr:uid="{00000000-0004-0000-0A00-00002C000000}"/>
    <hyperlink ref="E28" r:id="rId46" xr:uid="{00000000-0004-0000-0A00-00002D000000}"/>
    <hyperlink ref="B35" r:id="rId47" xr:uid="{00000000-0004-0000-0A00-00002E000000}"/>
    <hyperlink ref="B67" r:id="rId48" xr:uid="{00000000-0004-0000-0A00-00002F000000}"/>
    <hyperlink ref="E67" r:id="rId49" xr:uid="{00000000-0004-0000-0A00-000030000000}"/>
    <hyperlink ref="E83" r:id="rId50" xr:uid="{00000000-0004-0000-0A00-000031000000}"/>
    <hyperlink ref="E51" r:id="rId51" display="RIFIUTI\Autorizzazioni trasporto_smaltimento rifiuti\AMBIENTE ENERGIA\AMBIENTE ENERGIA SRL - DECRETO N. 93 DEL 03.12.13 - ELENCO CER.pdf" xr:uid="{00000000-0004-0000-0A00-000032000000}"/>
    <hyperlink ref="E50" r:id="rId52" display="RIFIUTI\Autorizzazioni trasporto_smaltimento rifiuti\AMBIENTE ENERGIA\AMBIENTE ENERGIA SRL - DECRETO N. 93 DEL 03.12.2013.pdf" xr:uid="{00000000-0004-0000-0A00-000033000000}"/>
    <hyperlink ref="E72" r:id="rId53" xr:uid="{00000000-0004-0000-0A00-000034000000}"/>
    <hyperlink ref="B74" r:id="rId54" xr:uid="{00000000-0004-0000-0A00-000035000000}"/>
    <hyperlink ref="B85" r:id="rId55" xr:uid="{00000000-0004-0000-0A00-000036000000}"/>
    <hyperlink ref="B89" r:id="rId56" xr:uid="{00000000-0004-0000-0A00-000037000000}"/>
    <hyperlink ref="E42" r:id="rId57" display="RIFIUTI\Autorizzazioni trasporto_smaltimento rifiuti\VENETA RECUPERI\71 veneta recuperi_20150529163000.pdf" xr:uid="{00000000-0004-0000-0A00-000038000000}"/>
    <hyperlink ref="E91" r:id="rId58" xr:uid="{00000000-0004-0000-0A00-000039000000}"/>
    <hyperlink ref="B92" r:id="rId59" xr:uid="{00000000-0004-0000-0A00-00003A000000}"/>
    <hyperlink ref="E92" r:id="rId60" xr:uid="{00000000-0004-0000-0A00-00003B000000}"/>
    <hyperlink ref="E76" r:id="rId61" xr:uid="{00000000-0004-0000-0A00-00003C000000}"/>
    <hyperlink ref="E75" r:id="rId62" xr:uid="{00000000-0004-0000-0A00-00003D000000}"/>
    <hyperlink ref="E93" r:id="rId63" xr:uid="{00000000-0004-0000-0A00-00003E000000}"/>
    <hyperlink ref="B57" r:id="rId64" xr:uid="{00000000-0004-0000-0A00-00003F000000}"/>
    <hyperlink ref="B38" r:id="rId65" xr:uid="{00000000-0004-0000-0A00-000040000000}"/>
    <hyperlink ref="B94" r:id="rId66" xr:uid="{00000000-0004-0000-0A00-000041000000}"/>
    <hyperlink ref="B101" r:id="rId67" xr:uid="{00000000-0004-0000-0A00-000042000000}"/>
    <hyperlink ref="B99" r:id="rId68" xr:uid="{00000000-0004-0000-0A00-000043000000}"/>
    <hyperlink ref="E94" r:id="rId69" xr:uid="{00000000-0004-0000-0A00-000044000000}"/>
    <hyperlink ref="B103" r:id="rId70" xr:uid="{00000000-0004-0000-0A00-000045000000}"/>
    <hyperlink ref="B108" r:id="rId71" xr:uid="{00000000-0004-0000-0A00-000046000000}"/>
    <hyperlink ref="E56" r:id="rId72" xr:uid="{00000000-0004-0000-0A00-000047000000}"/>
    <hyperlink ref="E60" r:id="rId73" xr:uid="{00000000-0004-0000-0A00-000048000000}"/>
    <hyperlink ref="B56" r:id="rId74" xr:uid="{00000000-0004-0000-0A00-000049000000}"/>
    <hyperlink ref="E90" r:id="rId75" xr:uid="{00000000-0004-0000-0A00-00004A000000}"/>
    <hyperlink ref="B7" r:id="rId76" xr:uid="{00000000-0004-0000-0A00-00004B000000}"/>
    <hyperlink ref="B6" r:id="rId77" xr:uid="{00000000-0004-0000-0A00-00004C000000}"/>
    <hyperlink ref="B5" r:id="rId78" xr:uid="{00000000-0004-0000-0A00-00004D000000}"/>
    <hyperlink ref="B28" r:id="rId79" xr:uid="{00000000-0004-0000-0A00-00004E000000}"/>
    <hyperlink ref="B87" r:id="rId80" xr:uid="{00000000-0004-0000-0A00-00004F000000}"/>
    <hyperlink ref="B100" r:id="rId81" xr:uid="{00000000-0004-0000-0A00-000050000000}"/>
    <hyperlink ref="B37" r:id="rId82" xr:uid="{00000000-0004-0000-0A00-000051000000}"/>
    <hyperlink ref="B44" r:id="rId83" xr:uid="{00000000-0004-0000-0A00-000052000000}"/>
    <hyperlink ref="B95" r:id="rId84" xr:uid="{00000000-0004-0000-0A00-000053000000}"/>
    <hyperlink ref="E25" r:id="rId85" display="RIFIUTI\Autorizzazioni trasporto_smaltimento rifiuti\ROTTAMI FERROSI ROMELLINI FERRUCCIO\CIRCOLARE RINNOVO AUTORIZZAZIONE STOCCAGGIO.pdf" xr:uid="{00000000-0004-0000-0A00-000054000000}"/>
    <hyperlink ref="B105" r:id="rId86" xr:uid="{00000000-0004-0000-0A00-000055000000}"/>
    <hyperlink ref="B106" r:id="rId87" display="VE 21636" xr:uid="{00000000-0004-0000-0A00-000056000000}"/>
    <hyperlink ref="B113" r:id="rId88" xr:uid="{00000000-0004-0000-0A00-000057000000}"/>
    <hyperlink ref="B114" r:id="rId89" xr:uid="{00000000-0004-0000-0A00-000058000000}"/>
    <hyperlink ref="B115" r:id="rId90" xr:uid="{00000000-0004-0000-0A00-000059000000}"/>
    <hyperlink ref="B116" r:id="rId91" xr:uid="{00000000-0004-0000-0A00-00005A000000}"/>
    <hyperlink ref="B117" r:id="rId92" xr:uid="{00000000-0004-0000-0A00-00005B000000}"/>
    <hyperlink ref="B118" r:id="rId93" xr:uid="{00000000-0004-0000-0A00-00005C000000}"/>
    <hyperlink ref="B119" r:id="rId94" xr:uid="{00000000-0004-0000-0A00-00005D000000}"/>
    <hyperlink ref="B120" r:id="rId95" xr:uid="{00000000-0004-0000-0A00-00005E000000}"/>
    <hyperlink ref="B121" r:id="rId96" xr:uid="{00000000-0004-0000-0A00-00005F000000}"/>
    <hyperlink ref="B122" r:id="rId97" xr:uid="{00000000-0004-0000-0A00-000060000000}"/>
    <hyperlink ref="B123" r:id="rId98" xr:uid="{00000000-0004-0000-0A00-000061000000}"/>
    <hyperlink ref="H112" r:id="rId99" xr:uid="{00000000-0004-0000-0A00-000062000000}"/>
    <hyperlink ref="B36" r:id="rId100" xr:uid="{00000000-0004-0000-0A00-000063000000}"/>
    <hyperlink ref="E69" r:id="rId101" display="RIFIUTI\Autorizzazioni trasporto_smaltimento rifiuti\EURO VENETA\VENETA RECUPERI AMBIENTE SRL - D.G.R. n. 476 del 19.04.2016.pdf" xr:uid="{00000000-0004-0000-0A00-000064000000}"/>
    <hyperlink ref="E70" r:id="rId102" xr:uid="{00000000-0004-0000-0A00-000065000000}"/>
    <hyperlink ref="F69" r:id="rId103" display="RIFIUTI\Autorizzazioni trasporto_smaltimento rifiuti\EURO VENETA\comunicazioine scadenza_.pdf" xr:uid="{00000000-0004-0000-0A00-000066000000}"/>
    <hyperlink ref="E26" r:id="rId104" xr:uid="{00000000-0004-0000-0A00-000067000000}"/>
    <hyperlink ref="E110" r:id="rId105" xr:uid="{00000000-0004-0000-0A00-000068000000}"/>
    <hyperlink ref="E109" r:id="rId106" xr:uid="{00000000-0004-0000-0A00-000069000000}"/>
    <hyperlink ref="E111" r:id="rId107" display="AIA BN. 758/17" xr:uid="{00000000-0004-0000-0A00-00006A000000}"/>
    <hyperlink ref="B107" r:id="rId108" xr:uid="{00000000-0004-0000-0A00-00006B000000}"/>
    <hyperlink ref="B88" r:id="rId109" xr:uid="{00000000-0004-0000-0A00-00006C000000}"/>
    <hyperlink ref="E84" r:id="rId110" xr:uid="{00000000-0004-0000-0A00-00006D000000}"/>
    <hyperlink ref="E53" r:id="rId111" xr:uid="{00000000-0004-0000-0A00-00006E000000}"/>
    <hyperlink ref="B54" r:id="rId112" xr:uid="{00000000-0004-0000-0A00-00006F000000}"/>
    <hyperlink ref="B97" r:id="rId113" xr:uid="{00000000-0004-0000-0A00-000070000000}"/>
    <hyperlink ref="B104" r:id="rId114" xr:uid="{00000000-0004-0000-0A00-000071000000}"/>
    <hyperlink ref="B96" r:id="rId115" xr:uid="{00000000-0004-0000-0A00-000072000000}"/>
    <hyperlink ref="B98" r:id="rId116" xr:uid="{00000000-0004-0000-0A00-000073000000}"/>
    <hyperlink ref="G72" r:id="rId117" display="RIFIUTI\Autorizzazioni trasporto_smaltimento rifiuti\FOMET\PROROGA AUTORIZZAZIONE PER COVID\_ Proroga autorizzazione Fomet.pdf" xr:uid="{00000000-0004-0000-0A00-000074000000}"/>
    <hyperlink ref="B58" r:id="rId118" display="VE 1120" xr:uid="{00000000-0004-0000-0A00-000075000000}"/>
    <hyperlink ref="E58" r:id="rId119" display="RIFIUTI\Autorizzazioni trasporto_smaltimento rifiuti\TRANSECO\DET.1844 del 18.06.21.pdf" xr:uid="{00000000-0004-0000-0A00-000076000000}"/>
    <hyperlink ref="F127" r:id="rId120" display="RIFIUTI\Autorizzazioni trasporto_smaltimento rifiuti\DEPURACQUE SERVIZI SRL\AIA 135 DEL 30-12-09.pdf" xr:uid="{00000000-0004-0000-0A00-000077000000}"/>
    <hyperlink ref="G127" r:id="rId121" display="RIFIUTI\Autorizzazioni trasporto_smaltimento rifiuti\DEPURACQUE SERVIZI SRL\Rinnovo scadenza autorizzazione AIA 135 Sc. 31.12.2021.pdf" xr:uid="{00000000-0004-0000-0A00-000078000000}"/>
    <hyperlink ref="B125" r:id="rId122" xr:uid="{00000000-0004-0000-0A00-000079000000}"/>
    <hyperlink ref="B59" r:id="rId123" xr:uid="{00000000-0004-0000-0A00-00007A000000}"/>
    <hyperlink ref="B46" r:id="rId124" xr:uid="{00000000-0004-0000-0A00-00007B000000}"/>
    <hyperlink ref="B27" r:id="rId125" xr:uid="{00000000-0004-0000-0A00-00007C000000}"/>
    <hyperlink ref="E27" r:id="rId126" display="RIFIUTI\Autorizzazioni trasporto_smaltimento rifiuti\ROTTAMI FERROSI ROMELLINI FERRUCCIO\Determina N 1360 10-05-2023.pdf-Marcato.pdf" xr:uid="{00000000-0004-0000-0A00-00007D000000}"/>
    <hyperlink ref="E45" r:id="rId127" display="RIFIUTI\Autorizzazioni trasporto_smaltimento rifiuti\BOTTARI\77-19 Autorizzazione Regione Veneto stoccaggio e trattamento.pdf" xr:uid="{00000000-0004-0000-0A00-00007E000000}"/>
    <hyperlink ref="E126" r:id="rId128" xr:uid="{00000000-0004-0000-0A00-00007F000000}"/>
    <hyperlink ref="G126" r:id="rId129" display="RIFIUTI\Autorizzazioni trasporto_smaltimento rifiuti\DEPURACQUE SERVIZI SRL\informativa Clienti AIA 135_2022.pdf" xr:uid="{00000000-0004-0000-0A00-000080000000}"/>
    <hyperlink ref="B86" r:id="rId130" xr:uid="{00000000-0004-0000-0A00-000081000000}"/>
    <hyperlink ref="B102" r:id="rId131" xr:uid="{00000000-0004-0000-0A00-000082000000}"/>
    <hyperlink ref="H94" r:id="rId132" xr:uid="{00000000-0004-0000-0A00-000083000000}"/>
    <hyperlink ref="B45" r:id="rId133" xr:uid="{00000000-0004-0000-0A00-000084000000}"/>
    <hyperlink ref="B129" r:id="rId134" xr:uid="{00000000-0004-0000-0A00-000085000000}"/>
    <hyperlink ref="B128" r:id="rId135" xr:uid="{00000000-0004-0000-0A00-000086000000}"/>
  </hyperlinks>
  <printOptions horizontalCentered="1"/>
  <pageMargins left="0.39370078740157483" right="0.39370078740157483" top="0" bottom="0" header="0" footer="0"/>
  <pageSetup paperSize="9" scale="73" orientation="landscape" r:id="rId136"/>
  <headerFooter alignWithMargins="0"/>
  <colBreaks count="1" manualBreakCount="1">
    <brk id="7" max="1048575" man="1"/>
  </colBreaks>
  <drawing r:id="rId137"/>
  <legacyDrawing r:id="rId138"/>
  <oleObjects>
    <mc:AlternateContent xmlns:mc="http://schemas.openxmlformats.org/markup-compatibility/2006">
      <mc:Choice Requires="x14">
        <oleObject progId="MS_ClipArt_Gallery" shapeId="28674" r:id="rId139">
          <objectPr defaultSize="0" autoPict="0" r:id="rId140">
            <anchor moveWithCells="1" sizeWithCells="1">
              <from>
                <xdr:col>7</xdr:col>
                <xdr:colOff>0</xdr:colOff>
                <xdr:row>11</xdr:row>
                <xdr:rowOff>0</xdr:rowOff>
              </from>
              <to>
                <xdr:col>7</xdr:col>
                <xdr:colOff>0</xdr:colOff>
                <xdr:row>11</xdr:row>
                <xdr:rowOff>0</xdr:rowOff>
              </to>
            </anchor>
          </objectPr>
        </oleObject>
      </mc:Choice>
      <mc:Fallback>
        <oleObject progId="MS_ClipArt_Gallery" shapeId="28674" r:id="rId139"/>
      </mc:Fallback>
    </mc:AlternateContent>
    <mc:AlternateContent xmlns:mc="http://schemas.openxmlformats.org/markup-compatibility/2006">
      <mc:Choice Requires="x14">
        <oleObject progId="MS_ClipArt_Gallery" shapeId="28675" r:id="rId141">
          <objectPr defaultSize="0" autoPict="0" r:id="rId140">
            <anchor moveWithCells="1" sizeWithCells="1">
              <from>
                <xdr:col>7</xdr:col>
                <xdr:colOff>0</xdr:colOff>
                <xdr:row>11</xdr:row>
                <xdr:rowOff>0</xdr:rowOff>
              </from>
              <to>
                <xdr:col>7</xdr:col>
                <xdr:colOff>0</xdr:colOff>
                <xdr:row>11</xdr:row>
                <xdr:rowOff>0</xdr:rowOff>
              </to>
            </anchor>
          </objectPr>
        </oleObject>
      </mc:Choice>
      <mc:Fallback>
        <oleObject progId="MS_ClipArt_Gallery" shapeId="28675" r:id="rId141"/>
      </mc:Fallback>
    </mc:AlternateContent>
    <mc:AlternateContent xmlns:mc="http://schemas.openxmlformats.org/markup-compatibility/2006">
      <mc:Choice Requires="x14">
        <oleObject progId="MS_ClipArt_Gallery" shapeId="28676" r:id="rId142">
          <objectPr defaultSize="0" autoPict="0" r:id="rId140">
            <anchor moveWithCells="1" sizeWithCells="1">
              <from>
                <xdr:col>7</xdr:col>
                <xdr:colOff>0</xdr:colOff>
                <xdr:row>11</xdr:row>
                <xdr:rowOff>0</xdr:rowOff>
              </from>
              <to>
                <xdr:col>7</xdr:col>
                <xdr:colOff>0</xdr:colOff>
                <xdr:row>11</xdr:row>
                <xdr:rowOff>0</xdr:rowOff>
              </to>
            </anchor>
          </objectPr>
        </oleObject>
      </mc:Choice>
      <mc:Fallback>
        <oleObject progId="MS_ClipArt_Gallery" shapeId="28676" r:id="rId142"/>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2:F17"/>
  <sheetViews>
    <sheetView workbookViewId="0">
      <selection activeCell="B22" sqref="B22"/>
    </sheetView>
  </sheetViews>
  <sheetFormatPr defaultRowHeight="13.2" x14ac:dyDescent="0.25"/>
  <cols>
    <col min="2" max="2" width="36.44140625" customWidth="1"/>
    <col min="3" max="3" width="21.88671875" customWidth="1"/>
  </cols>
  <sheetData>
    <row r="2" spans="2:6" x14ac:dyDescent="0.25">
      <c r="B2" s="1016" t="s">
        <v>3345</v>
      </c>
    </row>
    <row r="3" spans="2:6" x14ac:dyDescent="0.25">
      <c r="B3" s="475" t="s">
        <v>3347</v>
      </c>
    </row>
    <row r="4" spans="2:6" x14ac:dyDescent="0.25">
      <c r="B4" s="475" t="s">
        <v>3348</v>
      </c>
    </row>
    <row r="5" spans="2:6" x14ac:dyDescent="0.25">
      <c r="B5" s="475" t="s">
        <v>3349</v>
      </c>
    </row>
    <row r="6" spans="2:6" x14ac:dyDescent="0.25">
      <c r="B6" s="475" t="s">
        <v>3346</v>
      </c>
    </row>
    <row r="9" spans="2:6" x14ac:dyDescent="0.25">
      <c r="B9" s="1504" t="s">
        <v>3344</v>
      </c>
      <c r="C9" s="1504"/>
      <c r="D9" s="1504"/>
      <c r="E9" s="1504"/>
      <c r="F9" s="1504"/>
    </row>
    <row r="10" spans="2:6" x14ac:dyDescent="0.25">
      <c r="B10" s="1504"/>
      <c r="C10" s="1504"/>
      <c r="D10" s="1504"/>
      <c r="E10" s="1504"/>
      <c r="F10" s="1504"/>
    </row>
    <row r="12" spans="2:6" s="24" customFormat="1" ht="20.25" customHeight="1" x14ac:dyDescent="0.25">
      <c r="B12" s="1015" t="s">
        <v>3343</v>
      </c>
      <c r="C12" s="1015" t="s">
        <v>1962</v>
      </c>
    </row>
    <row r="13" spans="2:6" x14ac:dyDescent="0.25">
      <c r="B13" s="227">
        <v>2021</v>
      </c>
      <c r="C13" s="229">
        <v>44335</v>
      </c>
    </row>
    <row r="14" spans="2:6" x14ac:dyDescent="0.25">
      <c r="B14" s="227">
        <v>2022</v>
      </c>
      <c r="C14" s="692">
        <v>44709</v>
      </c>
    </row>
    <row r="15" spans="2:6" x14ac:dyDescent="0.25">
      <c r="B15" s="227">
        <v>2023</v>
      </c>
      <c r="C15" s="692">
        <v>44978</v>
      </c>
    </row>
    <row r="16" spans="2:6" x14ac:dyDescent="0.25">
      <c r="B16" s="227">
        <v>2024</v>
      </c>
      <c r="C16" s="692">
        <v>45324</v>
      </c>
    </row>
    <row r="17" spans="2:3" x14ac:dyDescent="0.25">
      <c r="B17" s="227">
        <v>2025</v>
      </c>
      <c r="C17" s="977" t="s">
        <v>4097</v>
      </c>
    </row>
  </sheetData>
  <mergeCells count="1">
    <mergeCell ref="B9:F10"/>
  </mergeCells>
  <hyperlinks>
    <hyperlink ref="B6" r:id="rId1" xr:uid="{00000000-0004-0000-0B00-000000000000}"/>
    <hyperlink ref="B3" r:id="rId2" xr:uid="{00000000-0004-0000-0B00-000001000000}"/>
    <hyperlink ref="B4" r:id="rId3" xr:uid="{00000000-0004-0000-0B00-000002000000}"/>
    <hyperlink ref="B5" r:id="rId4" xr:uid="{00000000-0004-0000-0B00-000003000000}"/>
    <hyperlink ref="C14" r:id="rId5" display="RIFIUTI\TARIFFE RIFIUTI - COMUNICAZIONI SCELTA GESTORE\COMUNICAZIONI 2022\Comunicazione del 28_05_2022 per scelta gestore e servizio raccolta rifiuti.pdf" xr:uid="{00000000-0004-0000-0B00-000004000000}"/>
    <hyperlink ref="C13" r:id="rId6" display="RIFIUTI\TARIFFE RIFIUTI - COMUNICAZIONI SCELTA GESTORE\COMUNICAZIONI 2021\Comunicazione del 19_05_2021 per scelta gestore e servizio raccolta rifiuti.pdf" xr:uid="{00000000-0004-0000-0B00-000005000000}"/>
    <hyperlink ref="C15" r:id="rId7" display="RIFIUTI\TARIFFE RIFIUTI - COMUNICAZIONI SCELTA GESTORE\COMUNICAZIONI 2023\Comunicazione del 21_02_2023 per scelta gestore e servizio raccolta rifiuti.pdf" xr:uid="{00000000-0004-0000-0B00-000006000000}"/>
    <hyperlink ref="C16" r:id="rId8" display="dddddd" xr:uid="{00000000-0004-0000-0B00-000007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3:F14"/>
  <sheetViews>
    <sheetView topLeftCell="C1" workbookViewId="0">
      <selection activeCell="P21" sqref="P21"/>
    </sheetView>
  </sheetViews>
  <sheetFormatPr defaultRowHeight="13.2" x14ac:dyDescent="0.25"/>
  <cols>
    <col min="2" max="2" width="42.6640625" customWidth="1"/>
    <col min="3" max="3" width="27.44140625" customWidth="1"/>
    <col min="4" max="4" width="13" customWidth="1"/>
    <col min="5" max="5" width="18.44140625" customWidth="1"/>
    <col min="6" max="6" width="37.109375" customWidth="1"/>
  </cols>
  <sheetData>
    <row r="3" spans="2:6" s="355" customFormat="1" ht="48.75" customHeight="1" x14ac:dyDescent="0.25">
      <c r="B3" s="523" t="s">
        <v>2260</v>
      </c>
      <c r="C3" s="523" t="s">
        <v>2262</v>
      </c>
      <c r="D3" s="523" t="s">
        <v>445</v>
      </c>
      <c r="E3" s="523" t="s">
        <v>2261</v>
      </c>
      <c r="F3" s="523" t="s">
        <v>2263</v>
      </c>
    </row>
    <row r="4" spans="2:6" ht="21" customHeight="1" x14ac:dyDescent="0.25">
      <c r="B4" s="58" t="s">
        <v>2251</v>
      </c>
      <c r="C4" s="231" t="s">
        <v>2273</v>
      </c>
      <c r="D4" s="125"/>
      <c r="E4" s="125"/>
      <c r="F4" s="125"/>
    </row>
    <row r="5" spans="2:6" ht="21" customHeight="1" x14ac:dyDescent="0.25">
      <c r="B5" s="58" t="s">
        <v>2252</v>
      </c>
      <c r="C5" s="231" t="s">
        <v>1532</v>
      </c>
      <c r="D5" s="125"/>
      <c r="E5" s="125"/>
      <c r="F5" s="125" t="s">
        <v>2272</v>
      </c>
    </row>
    <row r="6" spans="2:6" ht="21" customHeight="1" x14ac:dyDescent="0.25">
      <c r="B6" s="58" t="s">
        <v>2253</v>
      </c>
      <c r="C6" s="231" t="s">
        <v>1532</v>
      </c>
      <c r="D6" s="125"/>
      <c r="E6" s="125"/>
      <c r="F6" s="125" t="s">
        <v>2270</v>
      </c>
    </row>
    <row r="7" spans="2:6" ht="21" customHeight="1" x14ac:dyDescent="0.25">
      <c r="B7" s="58" t="s">
        <v>2254</v>
      </c>
      <c r="C7" s="231" t="s">
        <v>1532</v>
      </c>
      <c r="D7" s="125"/>
      <c r="E7" s="125"/>
      <c r="F7" s="125" t="s">
        <v>2272</v>
      </c>
    </row>
    <row r="8" spans="2:6" ht="21" customHeight="1" x14ac:dyDescent="0.25">
      <c r="B8" s="58" t="s">
        <v>2255</v>
      </c>
      <c r="C8" s="231" t="s">
        <v>2264</v>
      </c>
      <c r="D8" s="474">
        <v>39700</v>
      </c>
      <c r="E8" s="522" t="s">
        <v>2265</v>
      </c>
      <c r="F8" s="125"/>
    </row>
    <row r="9" spans="2:6" ht="21" customHeight="1" x14ac:dyDescent="0.25">
      <c r="B9" s="58" t="s">
        <v>2256</v>
      </c>
      <c r="C9" s="231" t="s">
        <v>1532</v>
      </c>
      <c r="D9" s="125"/>
      <c r="E9" s="125"/>
      <c r="F9" s="125" t="s">
        <v>2270</v>
      </c>
    </row>
    <row r="10" spans="2:6" ht="21" customHeight="1" x14ac:dyDescent="0.25">
      <c r="B10" s="58" t="s">
        <v>2257</v>
      </c>
      <c r="C10" s="125" t="s">
        <v>1532</v>
      </c>
      <c r="D10" s="125"/>
      <c r="E10" s="125"/>
      <c r="F10" s="125" t="s">
        <v>2270</v>
      </c>
    </row>
    <row r="11" spans="2:6" ht="21" customHeight="1" x14ac:dyDescent="0.25">
      <c r="B11" s="58" t="s">
        <v>2258</v>
      </c>
      <c r="C11" s="125" t="s">
        <v>2271</v>
      </c>
      <c r="D11" s="125"/>
      <c r="E11" s="125"/>
      <c r="F11" s="125"/>
    </row>
    <row r="12" spans="2:6" ht="21" customHeight="1" x14ac:dyDescent="0.25">
      <c r="B12" s="58" t="s">
        <v>2259</v>
      </c>
      <c r="C12" s="231" t="s">
        <v>1532</v>
      </c>
      <c r="D12" s="125"/>
      <c r="E12" s="125"/>
      <c r="F12" s="125" t="s">
        <v>2270</v>
      </c>
    </row>
    <row r="13" spans="2:6" ht="21" customHeight="1" x14ac:dyDescent="0.25">
      <c r="B13" s="58" t="s">
        <v>2266</v>
      </c>
      <c r="C13" s="231" t="s">
        <v>2267</v>
      </c>
      <c r="D13" s="474">
        <v>40233</v>
      </c>
      <c r="E13" s="125" t="s">
        <v>1690</v>
      </c>
      <c r="F13" s="125"/>
    </row>
    <row r="14" spans="2:6" ht="21" customHeight="1" x14ac:dyDescent="0.25">
      <c r="B14" s="58" t="s">
        <v>1712</v>
      </c>
      <c r="C14" s="227" t="s">
        <v>1532</v>
      </c>
      <c r="D14" s="58"/>
      <c r="E14" s="58"/>
      <c r="F14" s="125" t="s">
        <v>2270</v>
      </c>
    </row>
  </sheetData>
  <phoneticPr fontId="0" type="noConversion"/>
  <hyperlinks>
    <hyperlink ref="C8" r:id="rId1" xr:uid="{00000000-0004-0000-0C00-000000000000}"/>
    <hyperlink ref="C13" r:id="rId2" xr:uid="{00000000-0004-0000-0C00-000001000000}"/>
    <hyperlink ref="C9" r:id="rId3" xr:uid="{00000000-0004-0000-0C00-000002000000}"/>
    <hyperlink ref="C5" r:id="rId4" xr:uid="{00000000-0004-0000-0C00-000003000000}"/>
    <hyperlink ref="C4" r:id="rId5" xr:uid="{00000000-0004-0000-0C00-000004000000}"/>
    <hyperlink ref="C7" r:id="rId6" xr:uid="{00000000-0004-0000-0C00-000005000000}"/>
    <hyperlink ref="C6" r:id="rId7" xr:uid="{00000000-0004-0000-0C00-000006000000}"/>
    <hyperlink ref="C12" r:id="rId8" xr:uid="{00000000-0004-0000-0C00-000007000000}"/>
  </hyperlinks>
  <pageMargins left="0.75" right="0.75" top="1" bottom="1" header="0.5" footer="0.5"/>
  <pageSetup paperSize="9" scale="89" orientation="landscape" r:id="rId9"/>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1:F22"/>
  <sheetViews>
    <sheetView topLeftCell="A7" workbookViewId="0">
      <selection activeCell="B10" sqref="B10"/>
    </sheetView>
  </sheetViews>
  <sheetFormatPr defaultRowHeight="13.2" x14ac:dyDescent="0.25"/>
  <cols>
    <col min="1" max="1" width="5.33203125" customWidth="1"/>
    <col min="2" max="2" width="36.5546875" customWidth="1"/>
    <col min="3" max="3" width="17.33203125" customWidth="1"/>
    <col min="4" max="4" width="6.109375" customWidth="1"/>
    <col min="5" max="5" width="32.33203125" customWidth="1"/>
    <col min="6" max="6" width="19" customWidth="1"/>
  </cols>
  <sheetData>
    <row r="1" spans="2:6" ht="13.8" thickBot="1" x14ac:dyDescent="0.3"/>
    <row r="2" spans="2:6" ht="33" customHeight="1" thickBot="1" x14ac:dyDescent="0.3">
      <c r="B2" s="1505" t="s">
        <v>1199</v>
      </c>
      <c r="C2" s="1506"/>
      <c r="D2" s="1506"/>
      <c r="E2" s="1507"/>
    </row>
    <row r="5" spans="2:6" s="355" customFormat="1" ht="48.75" customHeight="1" x14ac:dyDescent="0.25">
      <c r="B5" s="523" t="s">
        <v>1171</v>
      </c>
      <c r="C5" s="523" t="s">
        <v>1168</v>
      </c>
      <c r="D5"/>
      <c r="E5" s="523" t="s">
        <v>1170</v>
      </c>
      <c r="F5" s="523" t="s">
        <v>1168</v>
      </c>
    </row>
    <row r="6" spans="2:6" ht="21" customHeight="1" x14ac:dyDescent="0.25">
      <c r="B6" s="475" t="s">
        <v>1149</v>
      </c>
      <c r="C6" s="231"/>
      <c r="E6" s="58" t="s">
        <v>1167</v>
      </c>
      <c r="F6" s="231"/>
    </row>
    <row r="7" spans="2:6" ht="21" customHeight="1" x14ac:dyDescent="0.25">
      <c r="B7" s="475" t="s">
        <v>1160</v>
      </c>
      <c r="C7" s="231" t="s">
        <v>1531</v>
      </c>
      <c r="E7" s="475" t="s">
        <v>1150</v>
      </c>
      <c r="F7" s="231"/>
    </row>
    <row r="8" spans="2:6" ht="21" customHeight="1" x14ac:dyDescent="0.25">
      <c r="B8" s="475" t="s">
        <v>1162</v>
      </c>
      <c r="C8" s="231"/>
      <c r="E8" s="475" t="s">
        <v>1712</v>
      </c>
      <c r="F8" s="231" t="s">
        <v>1531</v>
      </c>
    </row>
    <row r="9" spans="2:6" ht="21" customHeight="1" x14ac:dyDescent="0.25">
      <c r="B9" s="475" t="s">
        <v>1166</v>
      </c>
      <c r="C9" s="231" t="s">
        <v>1531</v>
      </c>
      <c r="E9" s="475" t="s">
        <v>1159</v>
      </c>
      <c r="F9" s="231" t="s">
        <v>1531</v>
      </c>
    </row>
    <row r="10" spans="2:6" ht="21" customHeight="1" x14ac:dyDescent="0.25">
      <c r="B10" s="58"/>
      <c r="C10" s="231"/>
      <c r="E10" s="475" t="s">
        <v>1161</v>
      </c>
      <c r="F10" s="231"/>
    </row>
    <row r="11" spans="2:6" ht="21" customHeight="1" x14ac:dyDescent="0.25">
      <c r="B11" s="58"/>
      <c r="C11" s="231"/>
      <c r="E11" s="475" t="s">
        <v>1163</v>
      </c>
      <c r="F11" s="231" t="s">
        <v>1531</v>
      </c>
    </row>
    <row r="12" spans="2:6" ht="21" customHeight="1" x14ac:dyDescent="0.25">
      <c r="B12" s="58"/>
      <c r="C12" s="125"/>
      <c r="E12" s="475" t="s">
        <v>1164</v>
      </c>
      <c r="F12" s="231" t="s">
        <v>1531</v>
      </c>
    </row>
    <row r="13" spans="2:6" ht="21" customHeight="1" x14ac:dyDescent="0.25">
      <c r="B13" s="58"/>
      <c r="C13" s="125"/>
      <c r="E13" s="475" t="s">
        <v>2259</v>
      </c>
      <c r="F13" s="125"/>
    </row>
    <row r="14" spans="2:6" ht="21" customHeight="1" x14ac:dyDescent="0.25">
      <c r="B14" s="58"/>
      <c r="C14" s="231"/>
      <c r="E14" s="475" t="s">
        <v>1165</v>
      </c>
      <c r="F14" s="231" t="s">
        <v>1531</v>
      </c>
    </row>
    <row r="15" spans="2:6" ht="21" customHeight="1" x14ac:dyDescent="0.25">
      <c r="B15" s="58"/>
      <c r="C15" s="231"/>
      <c r="E15" s="475" t="s">
        <v>1169</v>
      </c>
      <c r="F15" s="231" t="s">
        <v>1531</v>
      </c>
    </row>
    <row r="16" spans="2:6" ht="21" customHeight="1" x14ac:dyDescent="0.25">
      <c r="B16" s="58"/>
      <c r="C16" s="58"/>
      <c r="E16" s="58" t="s">
        <v>1200</v>
      </c>
      <c r="F16" s="230"/>
    </row>
    <row r="17" spans="5:6" ht="21" customHeight="1" x14ac:dyDescent="0.25">
      <c r="E17" s="573" t="s">
        <v>2254</v>
      </c>
      <c r="F17" s="230" t="s">
        <v>1531</v>
      </c>
    </row>
    <row r="18" spans="5:6" ht="21" customHeight="1" x14ac:dyDescent="0.25">
      <c r="E18" s="58"/>
      <c r="F18" s="58"/>
    </row>
    <row r="19" spans="5:6" ht="21" customHeight="1" x14ac:dyDescent="0.25">
      <c r="E19" s="58"/>
      <c r="F19" s="58"/>
    </row>
    <row r="20" spans="5:6" ht="21" customHeight="1" x14ac:dyDescent="0.25">
      <c r="E20" s="58"/>
      <c r="F20" s="58"/>
    </row>
    <row r="21" spans="5:6" ht="21" customHeight="1" x14ac:dyDescent="0.25">
      <c r="E21" s="58"/>
      <c r="F21" s="58"/>
    </row>
    <row r="22" spans="5:6" ht="21" customHeight="1" x14ac:dyDescent="0.25">
      <c r="E22" s="58"/>
      <c r="F22" s="58"/>
    </row>
  </sheetData>
  <mergeCells count="1">
    <mergeCell ref="B2:E2"/>
  </mergeCells>
  <phoneticPr fontId="0" type="noConversion"/>
  <hyperlinks>
    <hyperlink ref="B6" r:id="rId1" xr:uid="{00000000-0004-0000-0D00-000000000000}"/>
    <hyperlink ref="B7" r:id="rId2" xr:uid="{00000000-0004-0000-0D00-000001000000}"/>
    <hyperlink ref="E7" r:id="rId3" xr:uid="{00000000-0004-0000-0D00-000002000000}"/>
    <hyperlink ref="E9" r:id="rId4" xr:uid="{00000000-0004-0000-0D00-000003000000}"/>
    <hyperlink ref="C7" r:id="rId5" xr:uid="{00000000-0004-0000-0D00-000004000000}"/>
    <hyperlink ref="E15" r:id="rId6" xr:uid="{00000000-0004-0000-0D00-000005000000}"/>
    <hyperlink ref="B9" r:id="rId7" xr:uid="{00000000-0004-0000-0D00-000006000000}"/>
    <hyperlink ref="C9" r:id="rId8" xr:uid="{00000000-0004-0000-0D00-000007000000}"/>
    <hyperlink ref="E14" r:id="rId9" xr:uid="{00000000-0004-0000-0D00-000008000000}"/>
    <hyperlink ref="F14" r:id="rId10" xr:uid="{00000000-0004-0000-0D00-000009000000}"/>
    <hyperlink ref="B8" r:id="rId11" xr:uid="{00000000-0004-0000-0D00-00000A000000}"/>
    <hyperlink ref="F15" r:id="rId12" xr:uid="{00000000-0004-0000-0D00-00000B000000}"/>
    <hyperlink ref="E10" r:id="rId13" xr:uid="{00000000-0004-0000-0D00-00000C000000}"/>
    <hyperlink ref="E8" r:id="rId14" xr:uid="{00000000-0004-0000-0D00-00000D000000}"/>
    <hyperlink ref="E11" r:id="rId15" xr:uid="{00000000-0004-0000-0D00-00000E000000}"/>
    <hyperlink ref="B2:E2" r:id="rId16" display="COMUNICAZIONE DEL 09/06/2014: RISPETTO ASPETTI AMBIENTALI INDIRETTI E RICHIESTA COMPILAZIONE QUESTIONARIO DEDICATO " xr:uid="{00000000-0004-0000-0D00-00000F000000}"/>
    <hyperlink ref="E12" r:id="rId17" xr:uid="{00000000-0004-0000-0D00-000010000000}"/>
    <hyperlink ref="F17" r:id="rId18" xr:uid="{00000000-0004-0000-0D00-000011000000}"/>
    <hyperlink ref="E17" r:id="rId19" xr:uid="{00000000-0004-0000-0D00-000012000000}"/>
    <hyperlink ref="E13" r:id="rId20" xr:uid="{00000000-0004-0000-0D00-000013000000}"/>
    <hyperlink ref="F9" r:id="rId21" xr:uid="{00000000-0004-0000-0D00-000014000000}"/>
    <hyperlink ref="F8" r:id="rId22" xr:uid="{00000000-0004-0000-0D00-000015000000}"/>
    <hyperlink ref="F11" r:id="rId23" xr:uid="{00000000-0004-0000-0D00-000016000000}"/>
    <hyperlink ref="F12" r:id="rId24" xr:uid="{00000000-0004-0000-0D00-000017000000}"/>
  </hyperlink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L604"/>
  <sheetViews>
    <sheetView workbookViewId="0">
      <pane ySplit="1" topLeftCell="A341" activePane="bottomLeft" state="frozen"/>
      <selection pane="bottomLeft" activeCell="A362" sqref="A362"/>
    </sheetView>
  </sheetViews>
  <sheetFormatPr defaultColWidth="9.109375" defaultRowHeight="13.2" x14ac:dyDescent="0.3"/>
  <cols>
    <col min="1" max="1" width="23.5546875" style="152" customWidth="1"/>
    <col min="2" max="2" width="20" style="149" customWidth="1"/>
    <col min="3" max="3" width="9.44140625" style="150" customWidth="1"/>
    <col min="4" max="4" width="12" style="150" customWidth="1"/>
    <col min="5" max="5" width="20.5546875" style="154" customWidth="1"/>
    <col min="6" max="6" width="18.6640625" style="142" customWidth="1"/>
    <col min="7" max="7" width="20.109375" style="142" customWidth="1"/>
    <col min="8" max="8" width="135.33203125" style="142" customWidth="1"/>
    <col min="9" max="9" width="134.6640625" style="142" customWidth="1"/>
    <col min="10" max="16384" width="9.109375" style="142"/>
  </cols>
  <sheetData>
    <row r="1" spans="1:9" ht="35.25" customHeight="1" x14ac:dyDescent="0.35">
      <c r="A1" s="137" t="s">
        <v>2350</v>
      </c>
      <c r="B1" s="138" t="s">
        <v>2351</v>
      </c>
      <c r="C1" s="139" t="s">
        <v>2352</v>
      </c>
      <c r="D1" s="139" t="s">
        <v>2353</v>
      </c>
      <c r="E1" s="140" t="s">
        <v>2354</v>
      </c>
      <c r="F1" s="141" t="s">
        <v>2355</v>
      </c>
      <c r="G1" s="141" t="s">
        <v>2356</v>
      </c>
      <c r="H1" s="137" t="s">
        <v>2357</v>
      </c>
      <c r="I1" s="137" t="s">
        <v>2358</v>
      </c>
    </row>
    <row r="2" spans="1:9" x14ac:dyDescent="0.3">
      <c r="A2" s="143">
        <v>1</v>
      </c>
      <c r="B2" s="144" t="s">
        <v>2359</v>
      </c>
      <c r="C2" s="45">
        <v>1000</v>
      </c>
      <c r="D2" s="45"/>
      <c r="E2" s="145"/>
      <c r="F2" s="146"/>
      <c r="G2" s="146"/>
      <c r="H2" s="146"/>
      <c r="I2" s="146"/>
    </row>
    <row r="3" spans="1:9" x14ac:dyDescent="0.3">
      <c r="A3" s="143">
        <v>2</v>
      </c>
      <c r="B3" s="144" t="s">
        <v>2359</v>
      </c>
      <c r="C3" s="45">
        <v>1000</v>
      </c>
      <c r="D3" s="45"/>
      <c r="E3" s="145"/>
      <c r="F3" s="146"/>
      <c r="G3" s="146"/>
      <c r="H3" s="146"/>
      <c r="I3" s="146"/>
    </row>
    <row r="4" spans="1:9" x14ac:dyDescent="0.3">
      <c r="A4" s="143">
        <v>3</v>
      </c>
      <c r="B4" s="144" t="s">
        <v>2359</v>
      </c>
      <c r="C4" s="45">
        <v>1140</v>
      </c>
      <c r="D4" s="45"/>
      <c r="E4" s="145"/>
      <c r="F4" s="146"/>
      <c r="G4" s="146"/>
      <c r="H4" s="146"/>
      <c r="I4" s="146"/>
    </row>
    <row r="5" spans="1:9" x14ac:dyDescent="0.3">
      <c r="A5" s="143">
        <v>4</v>
      </c>
      <c r="B5" s="144" t="s">
        <v>2359</v>
      </c>
      <c r="C5" s="45"/>
      <c r="D5" s="45">
        <v>5140</v>
      </c>
      <c r="E5" s="144" t="s">
        <v>2360</v>
      </c>
      <c r="F5" s="146" t="s">
        <v>2361</v>
      </c>
      <c r="G5" s="147">
        <v>39458</v>
      </c>
      <c r="H5" s="146" t="s">
        <v>2372</v>
      </c>
      <c r="I5" s="146" t="s">
        <v>2372</v>
      </c>
    </row>
    <row r="6" spans="1:9" x14ac:dyDescent="0.3">
      <c r="A6" s="143">
        <v>5</v>
      </c>
      <c r="B6" s="144" t="s">
        <v>2359</v>
      </c>
      <c r="C6" s="45">
        <v>1000</v>
      </c>
      <c r="D6" s="45"/>
      <c r="E6" s="145"/>
      <c r="F6" s="146"/>
      <c r="G6" s="147"/>
      <c r="H6" s="146"/>
      <c r="I6" s="146"/>
    </row>
    <row r="7" spans="1:9" x14ac:dyDescent="0.3">
      <c r="A7" s="143">
        <v>6</v>
      </c>
      <c r="B7" s="144">
        <v>150106</v>
      </c>
      <c r="C7" s="45">
        <v>500</v>
      </c>
      <c r="D7" s="45"/>
      <c r="E7" s="145"/>
      <c r="F7" s="146"/>
      <c r="G7" s="147"/>
      <c r="H7" s="146"/>
      <c r="I7" s="146"/>
    </row>
    <row r="8" spans="1:9" x14ac:dyDescent="0.3">
      <c r="A8" s="143">
        <v>7</v>
      </c>
      <c r="B8" s="144">
        <v>150106</v>
      </c>
      <c r="C8" s="45">
        <v>500</v>
      </c>
      <c r="D8" s="45"/>
      <c r="E8" s="145"/>
      <c r="F8" s="146"/>
      <c r="G8" s="147"/>
      <c r="H8" s="146"/>
      <c r="I8" s="146"/>
    </row>
    <row r="9" spans="1:9" x14ac:dyDescent="0.3">
      <c r="A9" s="143">
        <v>8</v>
      </c>
      <c r="B9" s="144">
        <v>150106</v>
      </c>
      <c r="C9" s="45">
        <v>340</v>
      </c>
      <c r="D9" s="45"/>
      <c r="E9" s="145"/>
      <c r="F9" s="146"/>
      <c r="G9" s="147"/>
      <c r="H9" s="146"/>
      <c r="I9" s="146"/>
    </row>
    <row r="10" spans="1:9" x14ac:dyDescent="0.3">
      <c r="A10" s="143">
        <v>9</v>
      </c>
      <c r="B10" s="144" t="s">
        <v>2359</v>
      </c>
      <c r="C10" s="45">
        <v>1000</v>
      </c>
      <c r="D10" s="45"/>
      <c r="E10" s="145"/>
      <c r="F10" s="146"/>
      <c r="G10" s="147"/>
      <c r="H10" s="146"/>
      <c r="I10" s="146"/>
    </row>
    <row r="11" spans="1:9" x14ac:dyDescent="0.3">
      <c r="A11" s="143">
        <v>10</v>
      </c>
      <c r="B11" s="144">
        <v>150106</v>
      </c>
      <c r="C11" s="45"/>
      <c r="D11" s="45">
        <v>2340</v>
      </c>
      <c r="E11" s="145" t="s">
        <v>2373</v>
      </c>
      <c r="F11" s="146" t="s">
        <v>2375</v>
      </c>
      <c r="G11" s="147">
        <v>39469</v>
      </c>
      <c r="H11" s="146" t="s">
        <v>2376</v>
      </c>
      <c r="I11" s="146" t="s">
        <v>2377</v>
      </c>
    </row>
    <row r="12" spans="1:9" x14ac:dyDescent="0.3">
      <c r="A12" s="143">
        <v>11</v>
      </c>
      <c r="B12" s="144" t="s">
        <v>2359</v>
      </c>
      <c r="C12" s="45">
        <v>1000</v>
      </c>
      <c r="D12" s="45"/>
      <c r="E12" s="145"/>
      <c r="F12" s="146"/>
      <c r="G12" s="147"/>
      <c r="H12" s="146"/>
      <c r="I12" s="146"/>
    </row>
    <row r="13" spans="1:9" x14ac:dyDescent="0.3">
      <c r="A13" s="143">
        <v>12</v>
      </c>
      <c r="B13" s="144" t="s">
        <v>2359</v>
      </c>
      <c r="C13" s="45">
        <v>1180</v>
      </c>
      <c r="D13" s="45"/>
      <c r="E13" s="145"/>
      <c r="F13" s="146"/>
      <c r="G13" s="147"/>
      <c r="H13" s="146"/>
      <c r="I13" s="146"/>
    </row>
    <row r="14" spans="1:9" x14ac:dyDescent="0.3">
      <c r="A14" s="143">
        <v>13</v>
      </c>
      <c r="B14" s="144" t="s">
        <v>2359</v>
      </c>
      <c r="C14" s="45"/>
      <c r="D14" s="45">
        <v>4180</v>
      </c>
      <c r="E14" s="145" t="s">
        <v>2378</v>
      </c>
      <c r="F14" s="146" t="s">
        <v>2379</v>
      </c>
      <c r="G14" s="147">
        <v>39472</v>
      </c>
      <c r="H14" s="146" t="s">
        <v>2380</v>
      </c>
      <c r="I14" s="146" t="s">
        <v>2372</v>
      </c>
    </row>
    <row r="15" spans="1:9" x14ac:dyDescent="0.3">
      <c r="A15" s="143">
        <v>14</v>
      </c>
      <c r="B15" s="144" t="s">
        <v>2359</v>
      </c>
      <c r="C15" s="45">
        <v>1000</v>
      </c>
      <c r="D15" s="45"/>
      <c r="E15" s="145"/>
      <c r="F15" s="146"/>
      <c r="G15" s="147"/>
      <c r="H15" s="146"/>
      <c r="I15" s="146"/>
    </row>
    <row r="16" spans="1:9" x14ac:dyDescent="0.3">
      <c r="A16" s="143">
        <v>15</v>
      </c>
      <c r="B16" s="144">
        <v>150106</v>
      </c>
      <c r="C16" s="45">
        <v>300</v>
      </c>
      <c r="D16" s="45"/>
      <c r="E16" s="145"/>
      <c r="F16" s="146"/>
      <c r="G16" s="147"/>
      <c r="H16" s="146"/>
      <c r="I16" s="146"/>
    </row>
    <row r="17" spans="1:9" x14ac:dyDescent="0.3">
      <c r="A17" s="143">
        <v>16</v>
      </c>
      <c r="B17" s="144" t="s">
        <v>2381</v>
      </c>
      <c r="C17" s="45">
        <v>10</v>
      </c>
      <c r="D17" s="45"/>
      <c r="E17" s="145"/>
      <c r="F17" s="146"/>
      <c r="G17" s="147"/>
      <c r="H17" s="146"/>
      <c r="I17" s="146"/>
    </row>
    <row r="18" spans="1:9" x14ac:dyDescent="0.3">
      <c r="A18" s="143">
        <v>17</v>
      </c>
      <c r="B18" s="144" t="s">
        <v>2382</v>
      </c>
      <c r="C18" s="45">
        <v>10</v>
      </c>
      <c r="D18" s="45"/>
      <c r="E18" s="145"/>
      <c r="F18" s="146"/>
      <c r="G18" s="147"/>
      <c r="H18" s="146"/>
      <c r="I18" s="146"/>
    </row>
    <row r="19" spans="1:9" x14ac:dyDescent="0.3">
      <c r="A19" s="143">
        <v>18</v>
      </c>
      <c r="B19" s="144" t="s">
        <v>2383</v>
      </c>
      <c r="C19" s="45">
        <v>300</v>
      </c>
      <c r="D19" s="45"/>
      <c r="E19" s="145"/>
      <c r="F19" s="146"/>
      <c r="G19" s="147"/>
      <c r="H19" s="146"/>
      <c r="I19" s="146"/>
    </row>
    <row r="20" spans="1:9" x14ac:dyDescent="0.3">
      <c r="A20" s="143">
        <v>19</v>
      </c>
      <c r="B20" s="144" t="s">
        <v>2384</v>
      </c>
      <c r="C20" s="45">
        <v>300</v>
      </c>
      <c r="D20" s="45"/>
      <c r="E20" s="145"/>
      <c r="F20" s="146"/>
      <c r="G20" s="147"/>
      <c r="H20" s="146"/>
      <c r="I20" s="146"/>
    </row>
    <row r="21" spans="1:9" x14ac:dyDescent="0.3">
      <c r="A21" s="143">
        <v>20</v>
      </c>
      <c r="B21" s="144" t="s">
        <v>2359</v>
      </c>
      <c r="C21" s="45">
        <v>1000</v>
      </c>
      <c r="D21" s="45"/>
      <c r="E21" s="145"/>
      <c r="F21" s="146"/>
      <c r="G21" s="147"/>
      <c r="H21" s="146"/>
      <c r="I21" s="146"/>
    </row>
    <row r="22" spans="1:9" x14ac:dyDescent="0.3">
      <c r="A22" s="143">
        <v>21</v>
      </c>
      <c r="B22" s="144" t="s">
        <v>2385</v>
      </c>
      <c r="C22" s="45">
        <v>6760</v>
      </c>
      <c r="D22" s="45"/>
      <c r="E22" s="145"/>
      <c r="F22" s="146"/>
      <c r="G22" s="147"/>
      <c r="H22" s="146"/>
      <c r="I22" s="146"/>
    </row>
    <row r="23" spans="1:9" x14ac:dyDescent="0.3">
      <c r="A23" s="143">
        <v>22</v>
      </c>
      <c r="B23" s="144" t="s">
        <v>2385</v>
      </c>
      <c r="C23" s="45">
        <v>6400</v>
      </c>
      <c r="D23" s="45"/>
      <c r="E23" s="145"/>
      <c r="F23" s="146"/>
      <c r="G23" s="147"/>
      <c r="H23" s="146"/>
      <c r="I23" s="146"/>
    </row>
    <row r="24" spans="1:9" x14ac:dyDescent="0.3">
      <c r="A24" s="143">
        <v>23</v>
      </c>
      <c r="B24" s="144" t="s">
        <v>2385</v>
      </c>
      <c r="C24" s="45"/>
      <c r="D24" s="45">
        <v>6760</v>
      </c>
      <c r="E24" s="145" t="s">
        <v>2386</v>
      </c>
      <c r="F24" s="146" t="s">
        <v>2387</v>
      </c>
      <c r="G24" s="147">
        <v>39485</v>
      </c>
      <c r="H24" s="146" t="s">
        <v>2389</v>
      </c>
      <c r="I24" s="146" t="s">
        <v>2389</v>
      </c>
    </row>
    <row r="25" spans="1:9" x14ac:dyDescent="0.3">
      <c r="A25" s="143">
        <v>24</v>
      </c>
      <c r="B25" s="144" t="s">
        <v>2385</v>
      </c>
      <c r="C25" s="45"/>
      <c r="D25" s="45">
        <v>6400</v>
      </c>
      <c r="E25" s="145" t="s">
        <v>2390</v>
      </c>
      <c r="F25" s="146" t="s">
        <v>2391</v>
      </c>
      <c r="G25" s="147">
        <v>39485</v>
      </c>
      <c r="H25" s="146" t="s">
        <v>2389</v>
      </c>
      <c r="I25" s="146" t="s">
        <v>2389</v>
      </c>
    </row>
    <row r="26" spans="1:9" x14ac:dyDescent="0.3">
      <c r="A26" s="143">
        <v>25</v>
      </c>
      <c r="B26" s="144" t="s">
        <v>2359</v>
      </c>
      <c r="C26" s="45">
        <v>1000</v>
      </c>
      <c r="D26" s="45"/>
      <c r="E26" s="145"/>
      <c r="F26" s="146"/>
      <c r="G26" s="147"/>
      <c r="H26" s="146"/>
      <c r="I26" s="146"/>
    </row>
    <row r="27" spans="1:9" x14ac:dyDescent="0.3">
      <c r="A27" s="143">
        <v>26</v>
      </c>
      <c r="B27" s="144">
        <v>150106</v>
      </c>
      <c r="C27" s="45">
        <v>380</v>
      </c>
      <c r="D27" s="45"/>
      <c r="E27" s="145"/>
      <c r="F27" s="146"/>
      <c r="G27" s="147"/>
      <c r="H27" s="146"/>
      <c r="I27" s="146"/>
    </row>
    <row r="28" spans="1:9" x14ac:dyDescent="0.3">
      <c r="A28" s="143">
        <v>27</v>
      </c>
      <c r="B28" s="144" t="s">
        <v>2385</v>
      </c>
      <c r="C28" s="45">
        <v>8400</v>
      </c>
      <c r="D28" s="45"/>
      <c r="E28" s="145"/>
      <c r="F28" s="146"/>
      <c r="G28" s="147"/>
      <c r="H28" s="146"/>
      <c r="I28" s="146"/>
    </row>
    <row r="29" spans="1:9" x14ac:dyDescent="0.3">
      <c r="A29" s="143">
        <v>28</v>
      </c>
      <c r="B29" s="144" t="s">
        <v>2385</v>
      </c>
      <c r="C29" s="45">
        <v>6300</v>
      </c>
      <c r="D29" s="45"/>
      <c r="E29" s="145"/>
      <c r="F29" s="146"/>
      <c r="G29" s="147"/>
      <c r="H29" s="146"/>
      <c r="I29" s="146"/>
    </row>
    <row r="30" spans="1:9" x14ac:dyDescent="0.3">
      <c r="A30" s="143">
        <v>29</v>
      </c>
      <c r="B30" s="144" t="s">
        <v>2359</v>
      </c>
      <c r="C30" s="45">
        <v>1060</v>
      </c>
      <c r="D30" s="45"/>
      <c r="E30" s="145"/>
      <c r="F30" s="146"/>
      <c r="G30" s="147"/>
      <c r="H30" s="146"/>
      <c r="I30" s="146"/>
    </row>
    <row r="31" spans="1:9" x14ac:dyDescent="0.3">
      <c r="A31" s="143">
        <v>30</v>
      </c>
      <c r="B31" s="144" t="s">
        <v>2385</v>
      </c>
      <c r="C31" s="45"/>
      <c r="D31" s="45">
        <v>8400</v>
      </c>
      <c r="E31" s="145" t="s">
        <v>2392</v>
      </c>
      <c r="F31" s="146" t="s">
        <v>2393</v>
      </c>
      <c r="G31" s="147">
        <v>39491</v>
      </c>
      <c r="H31" s="146" t="s">
        <v>2389</v>
      </c>
      <c r="I31" s="146" t="s">
        <v>2389</v>
      </c>
    </row>
    <row r="32" spans="1:9" x14ac:dyDescent="0.3">
      <c r="A32" s="143">
        <v>31</v>
      </c>
      <c r="B32" s="144" t="s">
        <v>2385</v>
      </c>
      <c r="C32" s="45"/>
      <c r="D32" s="45">
        <v>6300</v>
      </c>
      <c r="E32" s="145" t="s">
        <v>2394</v>
      </c>
      <c r="F32" s="146" t="s">
        <v>2395</v>
      </c>
      <c r="G32" s="147">
        <v>39491</v>
      </c>
      <c r="H32" s="146" t="s">
        <v>2389</v>
      </c>
      <c r="I32" s="146" t="s">
        <v>2389</v>
      </c>
    </row>
    <row r="33" spans="1:9" x14ac:dyDescent="0.3">
      <c r="A33" s="143">
        <v>32</v>
      </c>
      <c r="B33" s="144" t="s">
        <v>2359</v>
      </c>
      <c r="C33" s="45"/>
      <c r="D33" s="45">
        <v>4060</v>
      </c>
      <c r="E33" s="145" t="s">
        <v>2400</v>
      </c>
      <c r="F33" s="146" t="s">
        <v>2401</v>
      </c>
      <c r="G33" s="147">
        <v>39492</v>
      </c>
      <c r="H33" s="146" t="s">
        <v>2380</v>
      </c>
      <c r="I33" s="146" t="s">
        <v>2372</v>
      </c>
    </row>
    <row r="34" spans="1:9" x14ac:dyDescent="0.3">
      <c r="A34" s="143">
        <v>33</v>
      </c>
      <c r="B34" s="144" t="s">
        <v>2385</v>
      </c>
      <c r="C34" s="45">
        <v>5334</v>
      </c>
      <c r="D34" s="45"/>
      <c r="E34" s="145"/>
      <c r="F34" s="146"/>
      <c r="G34" s="147"/>
      <c r="H34" s="146"/>
      <c r="I34" s="146"/>
    </row>
    <row r="35" spans="1:9" x14ac:dyDescent="0.3">
      <c r="A35" s="143">
        <v>34</v>
      </c>
      <c r="B35" s="144" t="s">
        <v>2385</v>
      </c>
      <c r="C35" s="45"/>
      <c r="D35" s="45">
        <v>5334</v>
      </c>
      <c r="E35" s="148" t="s">
        <v>2402</v>
      </c>
      <c r="F35" s="146" t="s">
        <v>2403</v>
      </c>
      <c r="G35" s="147">
        <v>39493</v>
      </c>
      <c r="H35" s="146" t="s">
        <v>2389</v>
      </c>
      <c r="I35" s="146" t="s">
        <v>2389</v>
      </c>
    </row>
    <row r="36" spans="1:9" x14ac:dyDescent="0.3">
      <c r="A36" s="143">
        <v>35</v>
      </c>
      <c r="B36" s="144" t="s">
        <v>2384</v>
      </c>
      <c r="C36" s="45"/>
      <c r="D36" s="45">
        <v>980</v>
      </c>
      <c r="E36" s="145" t="s">
        <v>2404</v>
      </c>
      <c r="F36" s="146" t="s">
        <v>2405</v>
      </c>
      <c r="G36" s="147">
        <v>39493</v>
      </c>
      <c r="H36" s="146" t="s">
        <v>2406</v>
      </c>
      <c r="I36" s="146" t="s">
        <v>2377</v>
      </c>
    </row>
    <row r="37" spans="1:9" x14ac:dyDescent="0.3">
      <c r="A37" s="143">
        <v>36</v>
      </c>
      <c r="B37" s="149" t="s">
        <v>1982</v>
      </c>
      <c r="C37" s="45">
        <v>100</v>
      </c>
      <c r="D37" s="45"/>
      <c r="E37" s="145"/>
      <c r="F37" s="146"/>
      <c r="G37" s="147"/>
      <c r="H37" s="146"/>
      <c r="I37" s="146"/>
    </row>
    <row r="38" spans="1:9" x14ac:dyDescent="0.3">
      <c r="A38" s="143">
        <v>37</v>
      </c>
      <c r="B38" s="144">
        <v>130507</v>
      </c>
      <c r="C38" s="45">
        <v>300</v>
      </c>
      <c r="D38" s="45"/>
      <c r="E38" s="145"/>
      <c r="F38" s="146"/>
      <c r="G38" s="147"/>
      <c r="H38" s="146"/>
      <c r="I38" s="146"/>
    </row>
    <row r="39" spans="1:9" x14ac:dyDescent="0.3">
      <c r="A39" s="143">
        <v>38</v>
      </c>
      <c r="B39" s="144" t="s">
        <v>2381</v>
      </c>
      <c r="C39" s="45">
        <v>40</v>
      </c>
      <c r="D39" s="45"/>
      <c r="E39" s="145"/>
      <c r="F39" s="146"/>
      <c r="G39" s="147"/>
      <c r="H39" s="146"/>
      <c r="I39" s="146"/>
    </row>
    <row r="40" spans="1:9" x14ac:dyDescent="0.3">
      <c r="A40" s="143">
        <v>39</v>
      </c>
      <c r="B40" s="144" t="s">
        <v>2407</v>
      </c>
      <c r="C40" s="45">
        <v>45</v>
      </c>
      <c r="D40" s="45"/>
      <c r="E40" s="145"/>
      <c r="F40" s="146"/>
      <c r="G40" s="147"/>
      <c r="H40" s="146"/>
      <c r="I40" s="146"/>
    </row>
    <row r="41" spans="1:9" x14ac:dyDescent="0.3">
      <c r="A41" s="143">
        <v>40</v>
      </c>
      <c r="B41" s="144" t="s">
        <v>2383</v>
      </c>
      <c r="C41" s="45">
        <v>400</v>
      </c>
      <c r="D41" s="45"/>
      <c r="E41" s="145"/>
      <c r="F41" s="146"/>
      <c r="G41" s="147"/>
      <c r="H41" s="146"/>
      <c r="I41" s="146"/>
    </row>
    <row r="42" spans="1:9" x14ac:dyDescent="0.3">
      <c r="A42" s="143">
        <v>41</v>
      </c>
      <c r="B42" s="144" t="s">
        <v>2407</v>
      </c>
      <c r="C42" s="45">
        <v>60</v>
      </c>
      <c r="D42" s="45"/>
      <c r="E42" s="145"/>
      <c r="F42" s="146"/>
      <c r="G42" s="147"/>
      <c r="H42" s="146"/>
      <c r="I42" s="146"/>
    </row>
    <row r="43" spans="1:9" x14ac:dyDescent="0.3">
      <c r="A43" s="143">
        <v>42</v>
      </c>
      <c r="B43" s="144" t="s">
        <v>2359</v>
      </c>
      <c r="C43" s="45">
        <v>1000</v>
      </c>
      <c r="D43" s="45"/>
      <c r="E43" s="145"/>
      <c r="F43" s="146"/>
      <c r="G43" s="147"/>
      <c r="H43" s="146"/>
      <c r="I43" s="146"/>
    </row>
    <row r="44" spans="1:9" x14ac:dyDescent="0.3">
      <c r="A44" s="143">
        <v>43</v>
      </c>
      <c r="B44" s="144" t="s">
        <v>2408</v>
      </c>
      <c r="C44" s="45">
        <v>18</v>
      </c>
      <c r="D44" s="45"/>
      <c r="E44" s="145"/>
      <c r="F44" s="146"/>
      <c r="G44" s="147"/>
      <c r="H44" s="146"/>
      <c r="I44" s="146"/>
    </row>
    <row r="45" spans="1:9" x14ac:dyDescent="0.3">
      <c r="A45" s="143">
        <v>44</v>
      </c>
      <c r="B45" s="144" t="s">
        <v>2409</v>
      </c>
      <c r="C45" s="45">
        <v>10</v>
      </c>
      <c r="D45" s="45"/>
      <c r="E45" s="145"/>
      <c r="F45" s="146"/>
      <c r="G45" s="147"/>
      <c r="H45" s="146"/>
      <c r="I45" s="146"/>
    </row>
    <row r="46" spans="1:9" x14ac:dyDescent="0.3">
      <c r="A46" s="143">
        <v>45</v>
      </c>
      <c r="B46" s="144" t="s">
        <v>2381</v>
      </c>
      <c r="C46" s="45">
        <v>30</v>
      </c>
      <c r="D46" s="45"/>
      <c r="E46" s="145"/>
      <c r="F46" s="146"/>
      <c r="G46" s="147"/>
      <c r="H46" s="146"/>
      <c r="I46" s="146"/>
    </row>
    <row r="47" spans="1:9" x14ac:dyDescent="0.3">
      <c r="A47" s="143">
        <v>46</v>
      </c>
      <c r="B47" s="144" t="s">
        <v>2410</v>
      </c>
      <c r="C47" s="45">
        <v>400</v>
      </c>
      <c r="D47" s="45"/>
      <c r="E47" s="145"/>
      <c r="F47" s="146"/>
      <c r="G47" s="147"/>
      <c r="H47" s="146"/>
      <c r="I47" s="146"/>
    </row>
    <row r="48" spans="1:9" x14ac:dyDescent="0.3">
      <c r="A48" s="143">
        <v>47</v>
      </c>
      <c r="B48" s="144" t="s">
        <v>2407</v>
      </c>
      <c r="C48" s="45">
        <v>40</v>
      </c>
      <c r="D48" s="45"/>
      <c r="E48" s="145"/>
      <c r="F48" s="146"/>
      <c r="G48" s="147"/>
      <c r="H48" s="146"/>
      <c r="I48" s="146"/>
    </row>
    <row r="49" spans="1:9" x14ac:dyDescent="0.3">
      <c r="A49" s="143">
        <v>48</v>
      </c>
      <c r="B49" s="144" t="s">
        <v>2385</v>
      </c>
      <c r="C49" s="45">
        <v>2000</v>
      </c>
      <c r="D49" s="45"/>
      <c r="E49" s="145"/>
      <c r="F49" s="146"/>
      <c r="G49" s="147"/>
      <c r="H49" s="146"/>
      <c r="I49" s="146"/>
    </row>
    <row r="50" spans="1:9" x14ac:dyDescent="0.3">
      <c r="A50" s="143">
        <v>49</v>
      </c>
      <c r="B50" s="144" t="s">
        <v>2385</v>
      </c>
      <c r="C50" s="45">
        <v>1630</v>
      </c>
      <c r="D50" s="45"/>
      <c r="E50" s="145"/>
      <c r="F50" s="146"/>
      <c r="G50" s="147"/>
      <c r="H50" s="146"/>
      <c r="I50" s="146"/>
    </row>
    <row r="51" spans="1:9" x14ac:dyDescent="0.3">
      <c r="A51" s="143">
        <v>50</v>
      </c>
      <c r="B51" s="144" t="s">
        <v>2385</v>
      </c>
      <c r="C51" s="45"/>
      <c r="D51" s="45">
        <v>3630</v>
      </c>
      <c r="E51" s="148" t="s">
        <v>2411</v>
      </c>
      <c r="F51" s="146" t="s">
        <v>2412</v>
      </c>
      <c r="G51" s="147">
        <v>39498</v>
      </c>
      <c r="H51" s="146" t="s">
        <v>2389</v>
      </c>
      <c r="I51" s="146" t="s">
        <v>2389</v>
      </c>
    </row>
    <row r="52" spans="1:9" x14ac:dyDescent="0.3">
      <c r="A52" s="143">
        <v>51</v>
      </c>
      <c r="B52" s="144" t="s">
        <v>2410</v>
      </c>
      <c r="C52" s="45"/>
      <c r="D52" s="45">
        <v>800</v>
      </c>
      <c r="E52" s="145" t="s">
        <v>2413</v>
      </c>
      <c r="F52" s="146" t="s">
        <v>2414</v>
      </c>
      <c r="G52" s="147">
        <v>39498</v>
      </c>
      <c r="H52" s="146" t="s">
        <v>2415</v>
      </c>
      <c r="I52" s="146" t="s">
        <v>2422</v>
      </c>
    </row>
    <row r="53" spans="1:9" x14ac:dyDescent="0.3">
      <c r="A53" s="143">
        <v>52</v>
      </c>
      <c r="B53" s="144" t="s">
        <v>2381</v>
      </c>
      <c r="C53" s="45"/>
      <c r="D53" s="45">
        <v>90</v>
      </c>
      <c r="E53" s="145" t="s">
        <v>2423</v>
      </c>
      <c r="F53" s="146" t="s">
        <v>2424</v>
      </c>
      <c r="G53" s="147">
        <v>39498</v>
      </c>
      <c r="H53" s="146" t="s">
        <v>2415</v>
      </c>
      <c r="I53" s="146" t="s">
        <v>2422</v>
      </c>
    </row>
    <row r="54" spans="1:9" x14ac:dyDescent="0.3">
      <c r="A54" s="143">
        <v>53</v>
      </c>
      <c r="B54" s="144" t="s">
        <v>2407</v>
      </c>
      <c r="C54" s="45"/>
      <c r="D54" s="45">
        <v>100</v>
      </c>
      <c r="E54" s="145" t="s">
        <v>2425</v>
      </c>
      <c r="F54" s="146" t="s">
        <v>2426</v>
      </c>
      <c r="G54" s="147">
        <v>39498</v>
      </c>
      <c r="H54" s="146" t="s">
        <v>2415</v>
      </c>
      <c r="I54" s="146" t="s">
        <v>2422</v>
      </c>
    </row>
    <row r="55" spans="1:9" x14ac:dyDescent="0.3">
      <c r="A55" s="144">
        <v>54</v>
      </c>
      <c r="B55" s="144" t="s">
        <v>2382</v>
      </c>
      <c r="C55" s="45"/>
      <c r="D55" s="45">
        <v>10</v>
      </c>
      <c r="E55" s="145" t="s">
        <v>2427</v>
      </c>
      <c r="F55" s="146" t="s">
        <v>2428</v>
      </c>
      <c r="G55" s="147">
        <v>39498</v>
      </c>
      <c r="H55" s="146" t="s">
        <v>2415</v>
      </c>
      <c r="I55" s="146" t="s">
        <v>2422</v>
      </c>
    </row>
    <row r="56" spans="1:9" x14ac:dyDescent="0.3">
      <c r="A56" s="143">
        <v>55</v>
      </c>
      <c r="B56" s="144" t="s">
        <v>2408</v>
      </c>
      <c r="C56" s="45"/>
      <c r="D56" s="45">
        <v>20</v>
      </c>
      <c r="E56" s="145" t="s">
        <v>2429</v>
      </c>
      <c r="F56" s="146" t="s">
        <v>2430</v>
      </c>
      <c r="G56" s="147">
        <v>39498</v>
      </c>
      <c r="H56" s="146" t="s">
        <v>2415</v>
      </c>
      <c r="I56" s="146" t="s">
        <v>2422</v>
      </c>
    </row>
    <row r="57" spans="1:9" x14ac:dyDescent="0.3">
      <c r="A57" s="143">
        <v>56</v>
      </c>
      <c r="B57" s="144" t="s">
        <v>2409</v>
      </c>
      <c r="D57" s="45">
        <v>20</v>
      </c>
      <c r="E57" s="148" t="s">
        <v>2431</v>
      </c>
      <c r="F57" s="146" t="s">
        <v>2432</v>
      </c>
      <c r="G57" s="147">
        <v>39498</v>
      </c>
      <c r="H57" s="146" t="s">
        <v>2415</v>
      </c>
      <c r="I57" s="146" t="s">
        <v>2422</v>
      </c>
    </row>
    <row r="58" spans="1:9" x14ac:dyDescent="0.3">
      <c r="A58" s="143">
        <v>57</v>
      </c>
      <c r="B58" s="144" t="s">
        <v>2407</v>
      </c>
      <c r="C58" s="45"/>
      <c r="D58" s="45">
        <v>60</v>
      </c>
      <c r="E58" s="145" t="s">
        <v>2433</v>
      </c>
      <c r="F58" s="146" t="s">
        <v>2434</v>
      </c>
      <c r="G58" s="147">
        <v>39498</v>
      </c>
      <c r="H58" s="146" t="s">
        <v>2415</v>
      </c>
      <c r="I58" s="146" t="s">
        <v>2422</v>
      </c>
    </row>
    <row r="59" spans="1:9" x14ac:dyDescent="0.3">
      <c r="A59" s="143">
        <v>58</v>
      </c>
      <c r="B59" s="144" t="s">
        <v>2385</v>
      </c>
      <c r="C59" s="150">
        <v>5000</v>
      </c>
      <c r="E59" s="145"/>
      <c r="F59" s="146"/>
      <c r="G59" s="147"/>
      <c r="H59" s="146"/>
      <c r="I59" s="146"/>
    </row>
    <row r="60" spans="1:9" x14ac:dyDescent="0.3">
      <c r="A60" s="143">
        <v>59</v>
      </c>
      <c r="B60" s="144" t="s">
        <v>2385</v>
      </c>
      <c r="C60" s="45">
        <v>3358</v>
      </c>
      <c r="D60" s="45"/>
      <c r="E60" s="145"/>
      <c r="F60" s="146"/>
      <c r="G60" s="147"/>
      <c r="H60" s="146"/>
      <c r="I60" s="146"/>
    </row>
    <row r="61" spans="1:9" x14ac:dyDescent="0.3">
      <c r="A61" s="143">
        <v>60</v>
      </c>
      <c r="B61" s="144" t="s">
        <v>2359</v>
      </c>
      <c r="C61" s="45">
        <v>1000</v>
      </c>
      <c r="D61" s="45"/>
      <c r="E61" s="145"/>
      <c r="F61" s="146"/>
      <c r="G61" s="147"/>
      <c r="H61" s="146"/>
      <c r="I61" s="146"/>
    </row>
    <row r="62" spans="1:9" x14ac:dyDescent="0.3">
      <c r="A62" s="143">
        <v>61</v>
      </c>
      <c r="B62" s="144" t="s">
        <v>2385</v>
      </c>
      <c r="C62" s="45"/>
      <c r="D62" s="45">
        <v>8358</v>
      </c>
      <c r="E62" s="145" t="s">
        <v>2435</v>
      </c>
      <c r="F62" s="146" t="s">
        <v>2436</v>
      </c>
      <c r="G62" s="147">
        <v>39503</v>
      </c>
      <c r="H62" s="146" t="s">
        <v>2389</v>
      </c>
      <c r="I62" s="146" t="s">
        <v>2389</v>
      </c>
    </row>
    <row r="63" spans="1:9" x14ac:dyDescent="0.3">
      <c r="A63" s="143">
        <v>62</v>
      </c>
      <c r="B63" s="144" t="s">
        <v>2384</v>
      </c>
      <c r="C63" s="45">
        <v>100</v>
      </c>
      <c r="D63" s="45"/>
      <c r="E63" s="145"/>
      <c r="F63" s="146"/>
      <c r="G63" s="147"/>
      <c r="H63" s="146"/>
      <c r="I63" s="146"/>
    </row>
    <row r="64" spans="1:9" x14ac:dyDescent="0.3">
      <c r="A64" s="143">
        <v>63</v>
      </c>
      <c r="B64" s="144" t="s">
        <v>2385</v>
      </c>
      <c r="C64" s="45">
        <v>5000</v>
      </c>
      <c r="D64" s="45"/>
      <c r="E64" s="145"/>
      <c r="F64" s="146"/>
      <c r="G64" s="147"/>
      <c r="H64" s="146"/>
      <c r="I64" s="146"/>
    </row>
    <row r="65" spans="1:9" x14ac:dyDescent="0.3">
      <c r="A65" s="143">
        <v>64</v>
      </c>
      <c r="B65" s="144" t="s">
        <v>2383</v>
      </c>
      <c r="C65" s="45">
        <v>320</v>
      </c>
      <c r="D65" s="45"/>
      <c r="E65" s="145"/>
      <c r="F65" s="146"/>
      <c r="G65" s="147"/>
      <c r="H65" s="146"/>
      <c r="I65" s="146"/>
    </row>
    <row r="66" spans="1:9" x14ac:dyDescent="0.3">
      <c r="A66" s="143">
        <v>65</v>
      </c>
      <c r="B66" s="144" t="s">
        <v>2385</v>
      </c>
      <c r="C66" s="45">
        <v>3400</v>
      </c>
      <c r="D66" s="45"/>
      <c r="E66" s="145"/>
      <c r="F66" s="146"/>
      <c r="G66" s="147"/>
      <c r="H66" s="146"/>
      <c r="I66" s="146"/>
    </row>
    <row r="67" spans="1:9" x14ac:dyDescent="0.3">
      <c r="A67" s="143">
        <v>66</v>
      </c>
      <c r="B67" s="144" t="s">
        <v>2385</v>
      </c>
      <c r="C67" s="45"/>
      <c r="D67" s="45">
        <v>8400</v>
      </c>
      <c r="E67" s="145" t="s">
        <v>2437</v>
      </c>
      <c r="F67" s="146" t="s">
        <v>2438</v>
      </c>
      <c r="G67" s="147">
        <v>39505</v>
      </c>
      <c r="H67" s="146" t="s">
        <v>2389</v>
      </c>
      <c r="I67" s="146" t="s">
        <v>2389</v>
      </c>
    </row>
    <row r="68" spans="1:9" x14ac:dyDescent="0.3">
      <c r="A68" s="143">
        <v>67</v>
      </c>
      <c r="B68" s="144" t="s">
        <v>2359</v>
      </c>
      <c r="C68" s="45">
        <v>1000</v>
      </c>
      <c r="D68" s="45"/>
      <c r="E68" s="145"/>
      <c r="F68" s="146"/>
      <c r="G68" s="147"/>
      <c r="H68" s="146"/>
      <c r="I68" s="146"/>
    </row>
    <row r="69" spans="1:9" x14ac:dyDescent="0.3">
      <c r="A69" s="143">
        <v>68</v>
      </c>
      <c r="B69" s="144" t="s">
        <v>2385</v>
      </c>
      <c r="C69" s="45">
        <v>2730</v>
      </c>
      <c r="D69" s="45"/>
      <c r="E69" s="145"/>
      <c r="F69" s="146"/>
      <c r="G69" s="147"/>
      <c r="H69" s="146"/>
      <c r="I69" s="146"/>
    </row>
    <row r="70" spans="1:9" x14ac:dyDescent="0.3">
      <c r="A70" s="143">
        <v>69</v>
      </c>
      <c r="B70" s="144" t="s">
        <v>2385</v>
      </c>
      <c r="C70" s="45">
        <v>5000</v>
      </c>
      <c r="D70" s="45"/>
      <c r="E70" s="145"/>
      <c r="F70" s="146"/>
      <c r="G70" s="147"/>
      <c r="H70" s="146"/>
      <c r="I70" s="146"/>
    </row>
    <row r="71" spans="1:9" x14ac:dyDescent="0.3">
      <c r="A71" s="143">
        <v>70</v>
      </c>
      <c r="B71" s="144" t="s">
        <v>2385</v>
      </c>
      <c r="C71" s="45">
        <v>1300</v>
      </c>
      <c r="D71" s="45"/>
      <c r="E71" s="145"/>
      <c r="F71" s="146"/>
      <c r="G71" s="147"/>
      <c r="H71" s="146"/>
      <c r="I71" s="146"/>
    </row>
    <row r="72" spans="1:9" x14ac:dyDescent="0.3">
      <c r="A72" s="143">
        <v>71</v>
      </c>
      <c r="B72" s="144" t="s">
        <v>2385</v>
      </c>
      <c r="C72" s="45"/>
      <c r="D72" s="45">
        <v>2730</v>
      </c>
      <c r="E72" s="145" t="s">
        <v>2439</v>
      </c>
      <c r="F72" s="146" t="s">
        <v>2440</v>
      </c>
      <c r="G72" s="147">
        <v>39510</v>
      </c>
      <c r="H72" s="146" t="s">
        <v>2389</v>
      </c>
      <c r="I72" s="146" t="s">
        <v>2389</v>
      </c>
    </row>
    <row r="73" spans="1:9" x14ac:dyDescent="0.3">
      <c r="A73" s="143">
        <v>72</v>
      </c>
      <c r="B73" s="144" t="s">
        <v>2385</v>
      </c>
      <c r="C73" s="45"/>
      <c r="D73" s="45">
        <v>6300</v>
      </c>
      <c r="E73" s="145" t="s">
        <v>2447</v>
      </c>
      <c r="F73" s="146" t="s">
        <v>2448</v>
      </c>
      <c r="G73" s="147">
        <v>39510</v>
      </c>
      <c r="H73" s="146" t="s">
        <v>2389</v>
      </c>
      <c r="I73" s="146" t="s">
        <v>2389</v>
      </c>
    </row>
    <row r="74" spans="1:9" x14ac:dyDescent="0.3">
      <c r="A74" s="143">
        <v>73</v>
      </c>
      <c r="B74" s="144" t="s">
        <v>2449</v>
      </c>
      <c r="C74" s="45">
        <v>3000</v>
      </c>
      <c r="D74" s="45"/>
      <c r="E74" s="145"/>
      <c r="F74" s="146"/>
      <c r="G74" s="147"/>
      <c r="H74" s="146"/>
      <c r="I74" s="146"/>
    </row>
    <row r="75" spans="1:9" x14ac:dyDescent="0.3">
      <c r="A75" s="143">
        <v>74</v>
      </c>
      <c r="B75" s="144" t="s">
        <v>2449</v>
      </c>
      <c r="C75" s="45"/>
      <c r="D75" s="45">
        <v>3000</v>
      </c>
      <c r="E75" s="145" t="s">
        <v>2450</v>
      </c>
      <c r="F75" s="146" t="s">
        <v>2451</v>
      </c>
      <c r="G75" s="147">
        <v>39511</v>
      </c>
      <c r="H75" s="146" t="s">
        <v>2510</v>
      </c>
      <c r="I75" s="146" t="s">
        <v>2511</v>
      </c>
    </row>
    <row r="76" spans="1:9" x14ac:dyDescent="0.3">
      <c r="A76" s="143">
        <v>75</v>
      </c>
      <c r="B76" s="144" t="s">
        <v>2359</v>
      </c>
      <c r="C76" s="45">
        <v>1000</v>
      </c>
      <c r="D76" s="45"/>
      <c r="E76" s="145"/>
      <c r="F76" s="146"/>
      <c r="G76" s="147"/>
      <c r="H76" s="146"/>
      <c r="I76" s="146"/>
    </row>
    <row r="77" spans="1:9" x14ac:dyDescent="0.3">
      <c r="A77" s="143">
        <v>76</v>
      </c>
      <c r="B77" s="144" t="s">
        <v>2359</v>
      </c>
      <c r="C77" s="45">
        <v>1120</v>
      </c>
      <c r="D77" s="45"/>
      <c r="E77" s="145"/>
      <c r="F77" s="146"/>
      <c r="G77" s="147"/>
      <c r="H77" s="146"/>
      <c r="I77" s="146"/>
    </row>
    <row r="78" spans="1:9" x14ac:dyDescent="0.3">
      <c r="A78" s="143">
        <v>77</v>
      </c>
      <c r="B78" s="144" t="s">
        <v>2359</v>
      </c>
      <c r="C78" s="45"/>
      <c r="D78" s="45">
        <v>5120</v>
      </c>
      <c r="E78" s="145" t="s">
        <v>2512</v>
      </c>
      <c r="F78" s="146" t="s">
        <v>2513</v>
      </c>
      <c r="G78" s="147">
        <v>39514</v>
      </c>
      <c r="H78" s="146" t="s">
        <v>2380</v>
      </c>
      <c r="I78" s="146" t="s">
        <v>2372</v>
      </c>
    </row>
    <row r="79" spans="1:9" x14ac:dyDescent="0.3">
      <c r="A79" s="143">
        <v>78</v>
      </c>
      <c r="B79" s="144" t="s">
        <v>2385</v>
      </c>
      <c r="C79" s="45">
        <v>2478</v>
      </c>
      <c r="D79" s="45"/>
      <c r="E79" s="145"/>
      <c r="F79" s="146"/>
      <c r="G79" s="147"/>
      <c r="H79" s="146"/>
      <c r="I79" s="146"/>
    </row>
    <row r="80" spans="1:9" x14ac:dyDescent="0.3">
      <c r="A80" s="143">
        <v>79</v>
      </c>
      <c r="B80" s="144" t="s">
        <v>2385</v>
      </c>
      <c r="C80" s="45"/>
      <c r="D80" s="45">
        <v>2478</v>
      </c>
      <c r="E80" s="145" t="s">
        <v>2514</v>
      </c>
      <c r="F80" s="146" t="s">
        <v>2515</v>
      </c>
      <c r="G80" s="147">
        <v>39514</v>
      </c>
      <c r="H80" s="146" t="s">
        <v>2389</v>
      </c>
      <c r="I80" s="146" t="s">
        <v>2389</v>
      </c>
    </row>
    <row r="81" spans="1:9" x14ac:dyDescent="0.3">
      <c r="A81" s="143">
        <v>80</v>
      </c>
      <c r="B81" s="144" t="s">
        <v>2516</v>
      </c>
      <c r="C81" s="45">
        <v>300</v>
      </c>
      <c r="D81" s="45"/>
      <c r="E81" s="145"/>
      <c r="F81" s="146"/>
      <c r="G81" s="147"/>
      <c r="H81" s="146"/>
      <c r="I81" s="146"/>
    </row>
    <row r="82" spans="1:9" x14ac:dyDescent="0.3">
      <c r="A82" s="143">
        <v>81</v>
      </c>
      <c r="B82" s="144" t="s">
        <v>2384</v>
      </c>
      <c r="C82" s="45">
        <v>300</v>
      </c>
      <c r="D82" s="45"/>
      <c r="E82" s="145"/>
      <c r="F82" s="146"/>
      <c r="G82" s="147"/>
      <c r="H82" s="146"/>
      <c r="I82" s="146"/>
    </row>
    <row r="83" spans="1:9" x14ac:dyDescent="0.3">
      <c r="A83" s="143">
        <v>82</v>
      </c>
      <c r="B83" s="144" t="s">
        <v>2383</v>
      </c>
      <c r="C83" s="45"/>
      <c r="D83" s="45">
        <v>1020</v>
      </c>
      <c r="E83" s="145" t="s">
        <v>2517</v>
      </c>
      <c r="F83" s="145" t="s">
        <v>2518</v>
      </c>
      <c r="G83" s="147">
        <v>39514</v>
      </c>
      <c r="H83" s="146" t="s">
        <v>2415</v>
      </c>
      <c r="I83" s="146" t="s">
        <v>2519</v>
      </c>
    </row>
    <row r="84" spans="1:9" x14ac:dyDescent="0.3">
      <c r="A84" s="143">
        <v>83</v>
      </c>
      <c r="B84" s="144" t="s">
        <v>2384</v>
      </c>
      <c r="C84" s="45">
        <v>260</v>
      </c>
      <c r="D84" s="45"/>
      <c r="E84" s="145"/>
      <c r="F84" s="145"/>
      <c r="G84" s="147"/>
      <c r="H84" s="146"/>
      <c r="I84" s="146"/>
    </row>
    <row r="85" spans="1:9" x14ac:dyDescent="0.3">
      <c r="A85" s="143">
        <v>84</v>
      </c>
      <c r="B85" s="144" t="s">
        <v>2385</v>
      </c>
      <c r="C85" s="45">
        <v>1000</v>
      </c>
      <c r="D85" s="45"/>
      <c r="E85" s="145"/>
      <c r="F85" s="145"/>
      <c r="G85" s="147"/>
      <c r="H85" s="146"/>
      <c r="I85" s="146"/>
    </row>
    <row r="86" spans="1:9" x14ac:dyDescent="0.3">
      <c r="A86" s="143">
        <v>85</v>
      </c>
      <c r="B86" s="144" t="s">
        <v>2359</v>
      </c>
      <c r="C86" s="45">
        <v>1000</v>
      </c>
      <c r="D86" s="45"/>
      <c r="E86" s="145"/>
      <c r="F86" s="145"/>
      <c r="G86" s="147"/>
      <c r="H86" s="146"/>
      <c r="I86" s="146"/>
    </row>
    <row r="87" spans="1:9" x14ac:dyDescent="0.3">
      <c r="A87" s="143">
        <v>86</v>
      </c>
      <c r="B87" s="144">
        <v>150106</v>
      </c>
      <c r="C87" s="45"/>
      <c r="D87" s="45">
        <v>660</v>
      </c>
      <c r="E87" s="145" t="s">
        <v>2520</v>
      </c>
      <c r="F87" s="146" t="s">
        <v>2521</v>
      </c>
      <c r="G87" s="147">
        <v>39518</v>
      </c>
      <c r="H87" s="146" t="s">
        <v>2376</v>
      </c>
      <c r="I87" s="146" t="s">
        <v>2377</v>
      </c>
    </row>
    <row r="88" spans="1:9" x14ac:dyDescent="0.3">
      <c r="A88" s="143">
        <v>87</v>
      </c>
      <c r="B88" s="144" t="s">
        <v>2385</v>
      </c>
      <c r="C88" s="45">
        <v>1730</v>
      </c>
      <c r="D88" s="45"/>
      <c r="E88" s="145"/>
      <c r="F88" s="146"/>
      <c r="G88" s="147"/>
      <c r="H88" s="146"/>
      <c r="I88" s="146"/>
    </row>
    <row r="89" spans="1:9" x14ac:dyDescent="0.3">
      <c r="A89" s="143">
        <v>88</v>
      </c>
      <c r="B89" s="144" t="s">
        <v>2385</v>
      </c>
      <c r="C89" s="45"/>
      <c r="D89" s="45">
        <v>2730</v>
      </c>
      <c r="E89" s="145" t="s">
        <v>2522</v>
      </c>
      <c r="F89" s="146" t="s">
        <v>2523</v>
      </c>
      <c r="G89" s="147">
        <v>39518</v>
      </c>
      <c r="H89" s="146" t="s">
        <v>2389</v>
      </c>
      <c r="I89" s="146" t="s">
        <v>2389</v>
      </c>
    </row>
    <row r="90" spans="1:9" x14ac:dyDescent="0.3">
      <c r="A90" s="143">
        <v>89</v>
      </c>
      <c r="B90" s="144" t="s">
        <v>2359</v>
      </c>
      <c r="C90" s="45">
        <v>1000</v>
      </c>
      <c r="D90" s="45"/>
      <c r="E90" s="145"/>
      <c r="F90" s="146"/>
      <c r="G90" s="147"/>
      <c r="H90" s="146"/>
      <c r="I90" s="146"/>
    </row>
    <row r="91" spans="1:9" x14ac:dyDescent="0.3">
      <c r="A91" s="143">
        <v>90</v>
      </c>
      <c r="B91" s="144" t="s">
        <v>2385</v>
      </c>
      <c r="C91" s="45">
        <v>5000</v>
      </c>
      <c r="D91" s="45"/>
      <c r="E91" s="145"/>
      <c r="F91" s="146"/>
      <c r="G91" s="147"/>
      <c r="H91" s="146"/>
      <c r="I91" s="146"/>
    </row>
    <row r="92" spans="1:9" x14ac:dyDescent="0.3">
      <c r="A92" s="143">
        <v>91</v>
      </c>
      <c r="B92" s="144" t="s">
        <v>2385</v>
      </c>
      <c r="C92" s="45">
        <v>3400</v>
      </c>
      <c r="D92" s="45"/>
      <c r="E92" s="145"/>
      <c r="F92" s="146"/>
      <c r="G92" s="147"/>
      <c r="H92" s="146"/>
      <c r="I92" s="146"/>
    </row>
    <row r="93" spans="1:9" x14ac:dyDescent="0.3">
      <c r="A93" s="143">
        <v>92</v>
      </c>
      <c r="B93" s="144" t="s">
        <v>2385</v>
      </c>
      <c r="C93" s="45"/>
      <c r="D93" s="45">
        <v>8400</v>
      </c>
      <c r="E93" s="145" t="s">
        <v>2524</v>
      </c>
      <c r="F93" s="146" t="s">
        <v>2525</v>
      </c>
      <c r="G93" s="147">
        <v>39524</v>
      </c>
      <c r="H93" s="146" t="s">
        <v>2389</v>
      </c>
      <c r="I93" s="146" t="s">
        <v>2389</v>
      </c>
    </row>
    <row r="94" spans="1:9" x14ac:dyDescent="0.3">
      <c r="A94" s="143">
        <v>93</v>
      </c>
      <c r="B94" s="144" t="s">
        <v>2359</v>
      </c>
      <c r="C94" s="45">
        <v>1000</v>
      </c>
      <c r="D94" s="45"/>
      <c r="E94" s="145"/>
      <c r="F94" s="146"/>
      <c r="G94" s="147"/>
      <c r="H94" s="146"/>
      <c r="I94" s="146"/>
    </row>
    <row r="95" spans="1:9" x14ac:dyDescent="0.3">
      <c r="A95" s="143">
        <v>94</v>
      </c>
      <c r="B95" s="144" t="s">
        <v>2385</v>
      </c>
      <c r="C95" s="45">
        <v>5000</v>
      </c>
      <c r="D95" s="45"/>
      <c r="E95" s="145"/>
      <c r="F95" s="146"/>
      <c r="G95" s="147"/>
      <c r="H95" s="146"/>
      <c r="I95" s="146"/>
    </row>
    <row r="96" spans="1:9" x14ac:dyDescent="0.3">
      <c r="A96" s="143">
        <v>95</v>
      </c>
      <c r="B96" s="144" t="s">
        <v>1982</v>
      </c>
      <c r="C96" s="45">
        <v>100</v>
      </c>
      <c r="D96" s="45"/>
      <c r="E96" s="145"/>
      <c r="F96" s="146"/>
      <c r="G96" s="147"/>
      <c r="H96" s="146"/>
      <c r="I96" s="146"/>
    </row>
    <row r="97" spans="1:9" x14ac:dyDescent="0.3">
      <c r="A97" s="143">
        <v>96</v>
      </c>
      <c r="B97" s="144" t="s">
        <v>2385</v>
      </c>
      <c r="C97" s="45">
        <v>3820</v>
      </c>
      <c r="D97" s="45"/>
      <c r="E97" s="145"/>
      <c r="F97" s="146"/>
      <c r="G97" s="147"/>
      <c r="H97" s="146"/>
      <c r="I97" s="146"/>
    </row>
    <row r="98" spans="1:9" x14ac:dyDescent="0.3">
      <c r="A98" s="143">
        <v>97</v>
      </c>
      <c r="B98" s="144" t="s">
        <v>2385</v>
      </c>
      <c r="C98" s="45"/>
      <c r="D98" s="45">
        <v>8820</v>
      </c>
      <c r="E98" s="145" t="s">
        <v>2526</v>
      </c>
      <c r="F98" s="146" t="s">
        <v>2527</v>
      </c>
      <c r="G98" s="147">
        <v>39527</v>
      </c>
      <c r="H98" s="146" t="s">
        <v>2389</v>
      </c>
      <c r="I98" s="146" t="s">
        <v>2389</v>
      </c>
    </row>
    <row r="99" spans="1:9" x14ac:dyDescent="0.3">
      <c r="A99" s="143">
        <v>98</v>
      </c>
      <c r="B99" s="144" t="s">
        <v>2528</v>
      </c>
      <c r="C99" s="45">
        <v>150</v>
      </c>
      <c r="D99" s="45"/>
      <c r="E99" s="145"/>
      <c r="F99" s="146"/>
      <c r="G99" s="147"/>
      <c r="H99" s="146"/>
      <c r="I99" s="146"/>
    </row>
    <row r="100" spans="1:9" x14ac:dyDescent="0.3">
      <c r="A100" s="143">
        <v>99</v>
      </c>
      <c r="B100" s="144" t="s">
        <v>2385</v>
      </c>
      <c r="C100" s="45">
        <v>1500</v>
      </c>
      <c r="D100" s="45"/>
      <c r="E100" s="145"/>
      <c r="F100" s="146"/>
      <c r="G100" s="147"/>
      <c r="H100" s="146"/>
      <c r="I100" s="146"/>
    </row>
    <row r="101" spans="1:9" x14ac:dyDescent="0.3">
      <c r="A101" s="143">
        <v>100</v>
      </c>
      <c r="B101" s="144" t="s">
        <v>2385</v>
      </c>
      <c r="C101" s="45">
        <v>1398</v>
      </c>
      <c r="D101" s="45"/>
      <c r="E101" s="145"/>
      <c r="F101" s="146"/>
      <c r="G101" s="147"/>
      <c r="H101" s="146"/>
      <c r="I101" s="146"/>
    </row>
    <row r="102" spans="1:9" x14ac:dyDescent="0.3">
      <c r="A102" s="143">
        <v>101</v>
      </c>
      <c r="B102" s="144" t="s">
        <v>2385</v>
      </c>
      <c r="C102" s="45"/>
      <c r="D102" s="45">
        <v>2898</v>
      </c>
      <c r="E102" s="145" t="s">
        <v>2529</v>
      </c>
      <c r="F102" s="146" t="s">
        <v>2530</v>
      </c>
      <c r="G102" s="147">
        <v>39532</v>
      </c>
      <c r="H102" s="146" t="s">
        <v>2389</v>
      </c>
      <c r="I102" s="146" t="s">
        <v>2389</v>
      </c>
    </row>
    <row r="103" spans="1:9" x14ac:dyDescent="0.3">
      <c r="A103" s="143">
        <v>102</v>
      </c>
      <c r="B103" s="144" t="s">
        <v>2384</v>
      </c>
      <c r="C103" s="45">
        <v>300</v>
      </c>
      <c r="D103" s="45"/>
      <c r="E103" s="145"/>
      <c r="F103" s="146"/>
      <c r="G103" s="147"/>
      <c r="H103" s="146"/>
      <c r="I103" s="146"/>
    </row>
    <row r="104" spans="1:9" x14ac:dyDescent="0.3">
      <c r="A104" s="143">
        <v>103</v>
      </c>
      <c r="B104" s="144" t="s">
        <v>2359</v>
      </c>
      <c r="C104" s="45">
        <v>1640</v>
      </c>
      <c r="D104" s="45"/>
      <c r="E104" s="145"/>
      <c r="F104" s="146"/>
      <c r="G104" s="147"/>
      <c r="H104" s="146"/>
      <c r="I104" s="146"/>
    </row>
    <row r="105" spans="1:9" x14ac:dyDescent="0.3">
      <c r="A105" s="143">
        <v>104</v>
      </c>
      <c r="B105" s="144" t="s">
        <v>2359</v>
      </c>
      <c r="C105" s="45"/>
      <c r="D105" s="45">
        <v>4640</v>
      </c>
      <c r="E105" s="145" t="s">
        <v>2531</v>
      </c>
      <c r="F105" s="146" t="s">
        <v>2532</v>
      </c>
      <c r="G105" s="147">
        <v>39536</v>
      </c>
      <c r="H105" s="146" t="s">
        <v>2380</v>
      </c>
      <c r="I105" s="146" t="s">
        <v>2372</v>
      </c>
    </row>
    <row r="106" spans="1:9" x14ac:dyDescent="0.3">
      <c r="A106" s="143">
        <v>105</v>
      </c>
      <c r="B106" s="144" t="s">
        <v>2385</v>
      </c>
      <c r="C106" s="45">
        <v>5000</v>
      </c>
      <c r="D106" s="45"/>
      <c r="E106" s="145"/>
      <c r="F106" s="146"/>
      <c r="G106" s="147"/>
      <c r="H106" s="146"/>
      <c r="I106" s="146"/>
    </row>
    <row r="107" spans="1:9" x14ac:dyDescent="0.3">
      <c r="A107" s="143">
        <v>106</v>
      </c>
      <c r="B107" s="144" t="s">
        <v>2385</v>
      </c>
      <c r="C107" s="45">
        <v>1909</v>
      </c>
      <c r="D107" s="45"/>
      <c r="E107" s="145"/>
      <c r="F107" s="146"/>
      <c r="G107" s="147"/>
      <c r="H107" s="146"/>
      <c r="I107" s="146"/>
    </row>
    <row r="108" spans="1:9" x14ac:dyDescent="0.3">
      <c r="A108" s="143">
        <v>107</v>
      </c>
      <c r="B108" s="144" t="s">
        <v>2385</v>
      </c>
      <c r="C108" s="45"/>
      <c r="D108" s="45">
        <v>6909</v>
      </c>
      <c r="E108" s="145" t="s">
        <v>2533</v>
      </c>
      <c r="F108" s="146" t="s">
        <v>2534</v>
      </c>
      <c r="G108" s="147">
        <v>39535</v>
      </c>
      <c r="H108" s="146" t="s">
        <v>2389</v>
      </c>
      <c r="I108" s="146" t="s">
        <v>2389</v>
      </c>
    </row>
    <row r="109" spans="1:9" x14ac:dyDescent="0.3">
      <c r="A109" s="143">
        <v>108</v>
      </c>
      <c r="B109" s="144" t="s">
        <v>2528</v>
      </c>
      <c r="C109" s="45"/>
      <c r="D109" s="45">
        <v>300</v>
      </c>
      <c r="E109" s="145" t="s">
        <v>2535</v>
      </c>
      <c r="F109" s="146" t="s">
        <v>2536</v>
      </c>
      <c r="G109" s="147">
        <v>39538</v>
      </c>
      <c r="H109" s="146" t="s">
        <v>2537</v>
      </c>
      <c r="I109" s="146" t="s">
        <v>2538</v>
      </c>
    </row>
    <row r="110" spans="1:9" x14ac:dyDescent="0.3">
      <c r="A110" s="143">
        <v>109</v>
      </c>
      <c r="B110" s="144" t="s">
        <v>2359</v>
      </c>
      <c r="C110" s="45">
        <v>1000</v>
      </c>
      <c r="D110" s="45"/>
      <c r="E110" s="145"/>
      <c r="F110" s="146"/>
      <c r="G110" s="147"/>
      <c r="H110" s="146"/>
      <c r="I110" s="146"/>
    </row>
    <row r="111" spans="1:9" x14ac:dyDescent="0.3">
      <c r="A111" s="143">
        <v>110</v>
      </c>
      <c r="B111" s="144" t="s">
        <v>2385</v>
      </c>
      <c r="C111" s="45">
        <v>5000</v>
      </c>
      <c r="D111" s="45"/>
      <c r="E111" s="145"/>
      <c r="F111" s="146"/>
      <c r="G111" s="147"/>
      <c r="H111" s="146"/>
      <c r="I111" s="146"/>
    </row>
    <row r="112" spans="1:9" x14ac:dyDescent="0.3">
      <c r="A112" s="143">
        <v>111</v>
      </c>
      <c r="B112" s="144" t="s">
        <v>2385</v>
      </c>
      <c r="C112" s="45">
        <v>3820</v>
      </c>
      <c r="D112" s="45"/>
      <c r="E112" s="145"/>
      <c r="F112" s="146"/>
      <c r="G112" s="147"/>
      <c r="H112" s="146"/>
      <c r="I112" s="146"/>
    </row>
    <row r="113" spans="1:9" x14ac:dyDescent="0.3">
      <c r="A113" s="143">
        <v>112</v>
      </c>
      <c r="B113" s="144" t="s">
        <v>2385</v>
      </c>
      <c r="C113" s="45"/>
      <c r="D113" s="45">
        <v>8820</v>
      </c>
      <c r="E113" s="145" t="s">
        <v>2540</v>
      </c>
      <c r="F113" s="146" t="s">
        <v>2541</v>
      </c>
      <c r="G113" s="147">
        <v>39540</v>
      </c>
      <c r="H113" s="146" t="s">
        <v>2389</v>
      </c>
      <c r="I113" s="146" t="s">
        <v>2389</v>
      </c>
    </row>
    <row r="114" spans="1:9" x14ac:dyDescent="0.3">
      <c r="A114" s="143">
        <v>113</v>
      </c>
      <c r="B114" s="144" t="s">
        <v>2359</v>
      </c>
      <c r="C114" s="45">
        <v>1000</v>
      </c>
      <c r="D114" s="45"/>
      <c r="E114" s="145"/>
      <c r="F114" s="146"/>
      <c r="G114" s="147"/>
      <c r="H114" s="146"/>
      <c r="I114" s="146"/>
    </row>
    <row r="115" spans="1:9" x14ac:dyDescent="0.3">
      <c r="A115" s="143">
        <v>114</v>
      </c>
      <c r="B115" s="144" t="s">
        <v>2385</v>
      </c>
      <c r="C115" s="45">
        <v>3360</v>
      </c>
      <c r="D115" s="45"/>
      <c r="E115" s="145"/>
      <c r="F115" s="146"/>
      <c r="G115" s="147"/>
      <c r="H115" s="146"/>
      <c r="I115" s="146"/>
    </row>
    <row r="116" spans="1:9" x14ac:dyDescent="0.3">
      <c r="A116" s="143">
        <v>115</v>
      </c>
      <c r="B116" s="144" t="s">
        <v>2385</v>
      </c>
      <c r="C116" s="45"/>
      <c r="D116" s="45">
        <v>3360</v>
      </c>
      <c r="E116" s="145" t="s">
        <v>2542</v>
      </c>
      <c r="F116" s="146" t="s">
        <v>2543</v>
      </c>
      <c r="G116" s="147">
        <v>39545</v>
      </c>
      <c r="H116" s="146" t="s">
        <v>2389</v>
      </c>
      <c r="I116" s="146" t="s">
        <v>2389</v>
      </c>
    </row>
    <row r="117" spans="1:9" x14ac:dyDescent="0.3">
      <c r="A117" s="143">
        <v>116</v>
      </c>
      <c r="B117" s="144" t="s">
        <v>2385</v>
      </c>
      <c r="C117" s="45">
        <v>2000</v>
      </c>
      <c r="D117" s="45"/>
      <c r="E117" s="145"/>
      <c r="F117" s="146"/>
      <c r="G117" s="147"/>
      <c r="H117" s="146"/>
      <c r="I117" s="146"/>
    </row>
    <row r="118" spans="1:9" x14ac:dyDescent="0.3">
      <c r="A118" s="143">
        <v>117</v>
      </c>
      <c r="B118" s="144" t="s">
        <v>2385</v>
      </c>
      <c r="C118" s="45">
        <v>1738</v>
      </c>
      <c r="D118" s="45"/>
      <c r="E118" s="145"/>
      <c r="F118" s="146"/>
      <c r="G118" s="147"/>
      <c r="H118" s="146"/>
      <c r="I118" s="146"/>
    </row>
    <row r="119" spans="1:9" x14ac:dyDescent="0.3">
      <c r="A119" s="143">
        <v>118</v>
      </c>
      <c r="B119" s="144" t="s">
        <v>2384</v>
      </c>
      <c r="C119" s="45">
        <v>100</v>
      </c>
      <c r="D119" s="45"/>
      <c r="E119" s="145"/>
      <c r="F119" s="146"/>
      <c r="G119" s="147"/>
      <c r="H119" s="146"/>
      <c r="I119" s="146"/>
    </row>
    <row r="120" spans="1:9" x14ac:dyDescent="0.3">
      <c r="A120" s="143">
        <v>119</v>
      </c>
      <c r="B120" s="144" t="s">
        <v>2385</v>
      </c>
      <c r="C120" s="45"/>
      <c r="D120" s="45">
        <v>3738</v>
      </c>
      <c r="E120" s="145" t="s">
        <v>2544</v>
      </c>
      <c r="F120" s="146" t="s">
        <v>2545</v>
      </c>
      <c r="G120" s="147">
        <v>39548</v>
      </c>
      <c r="H120" s="146" t="s">
        <v>2389</v>
      </c>
      <c r="I120" s="146" t="s">
        <v>2389</v>
      </c>
    </row>
    <row r="121" spans="1:9" x14ac:dyDescent="0.3">
      <c r="A121" s="143">
        <v>120</v>
      </c>
      <c r="B121" s="144" t="s">
        <v>2385</v>
      </c>
      <c r="C121" s="45">
        <v>5000</v>
      </c>
      <c r="D121" s="45"/>
      <c r="E121" s="145"/>
      <c r="F121" s="146"/>
      <c r="G121" s="147"/>
      <c r="H121" s="146"/>
      <c r="I121" s="146"/>
    </row>
    <row r="122" spans="1:9" x14ac:dyDescent="0.3">
      <c r="A122" s="143">
        <v>121</v>
      </c>
      <c r="B122" s="144" t="s">
        <v>2359</v>
      </c>
      <c r="C122" s="45">
        <v>1000</v>
      </c>
      <c r="D122" s="45"/>
      <c r="E122" s="145"/>
      <c r="F122" s="146"/>
      <c r="G122" s="147"/>
      <c r="H122" s="146"/>
      <c r="I122" s="146"/>
    </row>
    <row r="123" spans="1:9" x14ac:dyDescent="0.3">
      <c r="A123" s="143">
        <v>122</v>
      </c>
      <c r="B123" s="144" t="s">
        <v>2385</v>
      </c>
      <c r="C123" s="45">
        <v>4660</v>
      </c>
      <c r="D123" s="45"/>
      <c r="E123" s="145"/>
      <c r="F123" s="146"/>
      <c r="G123" s="147"/>
      <c r="H123" s="146"/>
      <c r="I123" s="146"/>
    </row>
    <row r="124" spans="1:9" x14ac:dyDescent="0.3">
      <c r="A124" s="143">
        <v>123</v>
      </c>
      <c r="B124" s="144" t="s">
        <v>2385</v>
      </c>
      <c r="C124" s="45"/>
      <c r="D124" s="45">
        <v>9660</v>
      </c>
      <c r="E124" s="145" t="s">
        <v>2546</v>
      </c>
      <c r="F124" s="146" t="s">
        <v>2547</v>
      </c>
      <c r="G124" s="147">
        <v>39552</v>
      </c>
      <c r="H124" s="146" t="s">
        <v>2389</v>
      </c>
      <c r="I124" s="146" t="s">
        <v>2389</v>
      </c>
    </row>
    <row r="125" spans="1:9" x14ac:dyDescent="0.3">
      <c r="A125" s="143">
        <v>124</v>
      </c>
      <c r="B125" s="144" t="s">
        <v>2516</v>
      </c>
      <c r="C125" s="45">
        <v>1540</v>
      </c>
      <c r="D125" s="45"/>
      <c r="E125" s="145"/>
      <c r="F125" s="146"/>
      <c r="G125" s="147"/>
      <c r="H125" s="146"/>
      <c r="I125" s="146"/>
    </row>
    <row r="126" spans="1:9" x14ac:dyDescent="0.3">
      <c r="A126" s="143">
        <v>125</v>
      </c>
      <c r="B126" s="144" t="s">
        <v>2516</v>
      </c>
      <c r="C126" s="45"/>
      <c r="D126" s="45">
        <v>1840</v>
      </c>
      <c r="E126" s="145" t="s">
        <v>2548</v>
      </c>
      <c r="F126" s="146" t="s">
        <v>2549</v>
      </c>
      <c r="G126" s="147">
        <v>39554</v>
      </c>
      <c r="H126" s="146" t="s">
        <v>2560</v>
      </c>
      <c r="I126" s="146" t="s">
        <v>2560</v>
      </c>
    </row>
    <row r="127" spans="1:9" x14ac:dyDescent="0.3">
      <c r="A127" s="143">
        <v>126</v>
      </c>
      <c r="B127" s="144" t="s">
        <v>2385</v>
      </c>
      <c r="C127" s="45">
        <v>5000</v>
      </c>
      <c r="D127" s="45"/>
      <c r="E127" s="145"/>
      <c r="F127" s="146"/>
      <c r="G127" s="147"/>
      <c r="H127" s="146"/>
      <c r="I127" s="146"/>
    </row>
    <row r="128" spans="1:9" x14ac:dyDescent="0.3">
      <c r="A128" s="143">
        <v>127</v>
      </c>
      <c r="B128" s="144" t="s">
        <v>2384</v>
      </c>
      <c r="C128" s="45">
        <v>720</v>
      </c>
      <c r="D128" s="45"/>
      <c r="E128" s="145"/>
      <c r="F128" s="146"/>
      <c r="G128" s="147"/>
      <c r="H128" s="146"/>
      <c r="I128" s="146"/>
    </row>
    <row r="129" spans="1:9" x14ac:dyDescent="0.3">
      <c r="A129" s="143">
        <v>128</v>
      </c>
      <c r="B129" s="144" t="s">
        <v>2385</v>
      </c>
      <c r="C129" s="45">
        <v>4580</v>
      </c>
      <c r="D129" s="45"/>
      <c r="E129" s="145"/>
      <c r="F129" s="146"/>
      <c r="G129" s="147"/>
      <c r="H129" s="146"/>
      <c r="I129" s="146"/>
    </row>
    <row r="130" spans="1:9" x14ac:dyDescent="0.3">
      <c r="A130" s="143">
        <v>129</v>
      </c>
      <c r="B130" s="144" t="s">
        <v>2385</v>
      </c>
      <c r="C130" s="45"/>
      <c r="D130" s="45">
        <v>9580</v>
      </c>
      <c r="E130" s="145" t="s">
        <v>2561</v>
      </c>
      <c r="F130" s="146" t="s">
        <v>2562</v>
      </c>
      <c r="G130" s="147">
        <v>39556</v>
      </c>
      <c r="H130" s="146" t="s">
        <v>2389</v>
      </c>
      <c r="I130" s="146" t="s">
        <v>2389</v>
      </c>
    </row>
    <row r="131" spans="1:9" x14ac:dyDescent="0.3">
      <c r="A131" s="143">
        <v>130</v>
      </c>
      <c r="B131" s="144">
        <v>150106</v>
      </c>
      <c r="C131" s="45"/>
      <c r="D131" s="45">
        <v>1120</v>
      </c>
      <c r="E131" s="145" t="s">
        <v>2568</v>
      </c>
      <c r="F131" s="146" t="s">
        <v>2569</v>
      </c>
      <c r="G131" s="147">
        <v>39556</v>
      </c>
      <c r="H131" s="146" t="s">
        <v>2376</v>
      </c>
      <c r="I131" s="146" t="s">
        <v>2377</v>
      </c>
    </row>
    <row r="132" spans="1:9" x14ac:dyDescent="0.3">
      <c r="A132" s="143">
        <v>131</v>
      </c>
      <c r="B132" s="144" t="s">
        <v>2359</v>
      </c>
      <c r="C132" s="45">
        <v>1920</v>
      </c>
      <c r="D132" s="45"/>
      <c r="E132" s="145"/>
      <c r="F132" s="146"/>
      <c r="G132" s="147"/>
      <c r="H132" s="146"/>
      <c r="I132" s="146"/>
    </row>
    <row r="133" spans="1:9" x14ac:dyDescent="0.3">
      <c r="A133" s="143">
        <v>132</v>
      </c>
      <c r="B133" s="144" t="s">
        <v>2359</v>
      </c>
      <c r="C133" s="45"/>
      <c r="D133" s="45">
        <v>4920</v>
      </c>
      <c r="E133" s="145" t="s">
        <v>2570</v>
      </c>
      <c r="F133" s="146" t="s">
        <v>2571</v>
      </c>
      <c r="G133" s="147">
        <v>39557</v>
      </c>
      <c r="H133" s="146" t="s">
        <v>2380</v>
      </c>
      <c r="I133" s="146" t="s">
        <v>2372</v>
      </c>
    </row>
    <row r="134" spans="1:9" x14ac:dyDescent="0.3">
      <c r="A134" s="143">
        <v>133</v>
      </c>
      <c r="B134" s="144" t="s">
        <v>2385</v>
      </c>
      <c r="C134" s="45">
        <v>3680</v>
      </c>
      <c r="D134" s="45"/>
      <c r="E134" s="145"/>
      <c r="F134" s="146"/>
      <c r="G134" s="147"/>
      <c r="H134" s="146"/>
      <c r="I134" s="146"/>
    </row>
    <row r="135" spans="1:9" x14ac:dyDescent="0.3">
      <c r="A135" s="143">
        <v>134</v>
      </c>
      <c r="B135" s="144" t="s">
        <v>2385</v>
      </c>
      <c r="C135" s="45"/>
      <c r="D135" s="45">
        <v>3680</v>
      </c>
      <c r="E135" s="145" t="s">
        <v>2572</v>
      </c>
      <c r="F135" s="146" t="s">
        <v>2573</v>
      </c>
      <c r="G135" s="147">
        <v>39559</v>
      </c>
      <c r="H135" s="146" t="s">
        <v>2389</v>
      </c>
      <c r="I135" s="146" t="s">
        <v>2389</v>
      </c>
    </row>
    <row r="136" spans="1:9" x14ac:dyDescent="0.3">
      <c r="A136" s="143">
        <v>135</v>
      </c>
      <c r="B136" s="144" t="s">
        <v>2359</v>
      </c>
      <c r="C136" s="45">
        <v>1000</v>
      </c>
      <c r="D136" s="45"/>
      <c r="E136" s="145"/>
      <c r="F136" s="146"/>
      <c r="G136" s="147"/>
      <c r="H136" s="146"/>
      <c r="I136" s="146"/>
    </row>
    <row r="137" spans="1:9" x14ac:dyDescent="0.3">
      <c r="A137" s="143">
        <v>136</v>
      </c>
      <c r="B137" s="144" t="s">
        <v>2385</v>
      </c>
      <c r="C137" s="45">
        <v>5000</v>
      </c>
      <c r="D137" s="45"/>
      <c r="E137" s="145"/>
      <c r="F137" s="146"/>
      <c r="G137" s="147"/>
      <c r="H137" s="146"/>
      <c r="I137" s="146"/>
    </row>
    <row r="138" spans="1:9" x14ac:dyDescent="0.3">
      <c r="A138" s="143">
        <v>137</v>
      </c>
      <c r="B138" s="144" t="s">
        <v>2516</v>
      </c>
      <c r="C138" s="45">
        <v>600</v>
      </c>
      <c r="D138" s="45"/>
      <c r="E138" s="145"/>
      <c r="F138" s="146"/>
      <c r="G138" s="147"/>
      <c r="H138" s="146"/>
      <c r="I138" s="146"/>
    </row>
    <row r="139" spans="1:9" x14ac:dyDescent="0.3">
      <c r="A139" s="143">
        <v>138</v>
      </c>
      <c r="B139" s="144" t="s">
        <v>2574</v>
      </c>
      <c r="C139" s="45">
        <v>100</v>
      </c>
      <c r="D139" s="45"/>
      <c r="E139" s="145"/>
      <c r="F139" s="146"/>
      <c r="G139" s="147"/>
      <c r="H139" s="146"/>
      <c r="I139" s="146"/>
    </row>
    <row r="140" spans="1:9" x14ac:dyDescent="0.3">
      <c r="A140" s="143">
        <v>139</v>
      </c>
      <c r="B140" s="144" t="s">
        <v>1982</v>
      </c>
      <c r="C140" s="45">
        <v>100</v>
      </c>
      <c r="D140" s="45"/>
      <c r="E140" s="145"/>
      <c r="F140" s="146"/>
      <c r="G140" s="147"/>
      <c r="H140" s="146"/>
      <c r="I140" s="146"/>
    </row>
    <row r="141" spans="1:9" x14ac:dyDescent="0.3">
      <c r="A141" s="143">
        <v>140</v>
      </c>
      <c r="B141" s="144" t="s">
        <v>2385</v>
      </c>
      <c r="C141" s="45">
        <v>3400</v>
      </c>
      <c r="D141" s="45"/>
      <c r="E141" s="145"/>
      <c r="F141" s="146"/>
      <c r="G141" s="147"/>
      <c r="H141" s="146"/>
      <c r="I141" s="146"/>
    </row>
    <row r="142" spans="1:9" x14ac:dyDescent="0.3">
      <c r="A142" s="143">
        <v>141</v>
      </c>
      <c r="B142" s="144" t="s">
        <v>2384</v>
      </c>
      <c r="C142" s="45">
        <v>300</v>
      </c>
      <c r="D142" s="45"/>
      <c r="E142" s="145"/>
      <c r="F142" s="146"/>
      <c r="G142" s="147"/>
      <c r="H142" s="146"/>
      <c r="I142" s="146"/>
    </row>
    <row r="143" spans="1:9" x14ac:dyDescent="0.3">
      <c r="A143" s="143">
        <v>142</v>
      </c>
      <c r="B143" s="144" t="s">
        <v>2385</v>
      </c>
      <c r="C143" s="45"/>
      <c r="D143" s="45">
        <v>8400</v>
      </c>
      <c r="E143" s="145" t="s">
        <v>2575</v>
      </c>
      <c r="F143" s="146" t="s">
        <v>2576</v>
      </c>
      <c r="G143" s="147">
        <v>39562</v>
      </c>
      <c r="H143" s="146" t="s">
        <v>2389</v>
      </c>
      <c r="I143" s="146" t="s">
        <v>2389</v>
      </c>
    </row>
    <row r="144" spans="1:9" x14ac:dyDescent="0.3">
      <c r="A144" s="143">
        <v>143</v>
      </c>
      <c r="B144" s="144" t="s">
        <v>2410</v>
      </c>
      <c r="C144" s="45">
        <v>100</v>
      </c>
      <c r="D144" s="45"/>
      <c r="E144" s="145"/>
      <c r="F144" s="146"/>
      <c r="G144" s="147"/>
      <c r="H144" s="146"/>
      <c r="I144" s="146"/>
    </row>
    <row r="145" spans="1:9" x14ac:dyDescent="0.3">
      <c r="A145" s="143">
        <v>144</v>
      </c>
      <c r="B145" s="144" t="s">
        <v>2407</v>
      </c>
      <c r="C145" s="45">
        <v>25</v>
      </c>
      <c r="D145" s="45"/>
      <c r="E145" s="145"/>
      <c r="F145" s="146"/>
      <c r="G145" s="147"/>
      <c r="H145" s="146"/>
      <c r="I145" s="146"/>
    </row>
    <row r="146" spans="1:9" x14ac:dyDescent="0.3">
      <c r="A146" s="143">
        <v>145</v>
      </c>
      <c r="B146" s="144" t="s">
        <v>2407</v>
      </c>
      <c r="C146" s="45">
        <v>1</v>
      </c>
      <c r="D146" s="45"/>
      <c r="E146" s="145"/>
      <c r="F146" s="146"/>
      <c r="G146" s="147"/>
      <c r="H146" s="146"/>
      <c r="I146" s="146"/>
    </row>
    <row r="147" spans="1:9" x14ac:dyDescent="0.3">
      <c r="A147" s="143">
        <v>146</v>
      </c>
      <c r="B147" s="144" t="s">
        <v>2408</v>
      </c>
      <c r="C147" s="45">
        <v>2</v>
      </c>
      <c r="D147" s="45"/>
      <c r="E147" s="145"/>
      <c r="F147" s="146"/>
      <c r="G147" s="147"/>
      <c r="H147" s="146"/>
      <c r="I147" s="146"/>
    </row>
    <row r="148" spans="1:9" x14ac:dyDescent="0.3">
      <c r="A148" s="143">
        <v>147</v>
      </c>
      <c r="B148" s="144" t="s">
        <v>2381</v>
      </c>
      <c r="C148" s="45">
        <v>40</v>
      </c>
      <c r="D148" s="45"/>
      <c r="E148" s="145"/>
      <c r="F148" s="146"/>
      <c r="G148" s="147"/>
      <c r="H148" s="146"/>
      <c r="I148" s="146"/>
    </row>
    <row r="149" spans="1:9" x14ac:dyDescent="0.3">
      <c r="A149" s="143">
        <v>148</v>
      </c>
      <c r="B149" s="144" t="s">
        <v>2383</v>
      </c>
      <c r="C149" s="45">
        <v>100</v>
      </c>
      <c r="D149" s="45"/>
      <c r="E149" s="145"/>
      <c r="F149" s="146"/>
      <c r="G149" s="147"/>
      <c r="H149" s="146"/>
      <c r="I149" s="146"/>
    </row>
    <row r="150" spans="1:9" x14ac:dyDescent="0.3">
      <c r="A150" s="143">
        <v>149</v>
      </c>
      <c r="B150" s="144" t="s">
        <v>2528</v>
      </c>
      <c r="C150" s="45">
        <v>100</v>
      </c>
      <c r="D150" s="45"/>
      <c r="E150" s="145"/>
      <c r="F150" s="146"/>
      <c r="G150" s="147"/>
      <c r="H150" s="146"/>
      <c r="I150" s="146"/>
    </row>
    <row r="151" spans="1:9" x14ac:dyDescent="0.3">
      <c r="A151" s="143">
        <v>150</v>
      </c>
      <c r="B151" s="144" t="s">
        <v>2359</v>
      </c>
      <c r="C151" s="45">
        <v>1000</v>
      </c>
      <c r="D151" s="45"/>
      <c r="E151" s="145"/>
      <c r="F151" s="146"/>
      <c r="G151" s="147"/>
      <c r="H151" s="146"/>
      <c r="I151" s="146"/>
    </row>
    <row r="152" spans="1:9" x14ac:dyDescent="0.3">
      <c r="A152" s="143">
        <v>151</v>
      </c>
      <c r="B152" s="144" t="s">
        <v>2385</v>
      </c>
      <c r="C152" s="45">
        <v>6216</v>
      </c>
      <c r="D152" s="45"/>
      <c r="E152" s="145"/>
      <c r="F152" s="146"/>
      <c r="G152" s="147"/>
      <c r="H152" s="146"/>
      <c r="I152" s="146"/>
    </row>
    <row r="153" spans="1:9" x14ac:dyDescent="0.3">
      <c r="A153" s="143">
        <v>152</v>
      </c>
      <c r="B153" s="144" t="s">
        <v>2385</v>
      </c>
      <c r="C153" s="45"/>
      <c r="D153" s="45">
        <v>6216</v>
      </c>
      <c r="E153" s="145" t="s">
        <v>2577</v>
      </c>
      <c r="F153" s="146" t="s">
        <v>2578</v>
      </c>
      <c r="G153" s="147">
        <v>39575</v>
      </c>
      <c r="H153" s="146" t="s">
        <v>2389</v>
      </c>
      <c r="I153" s="146" t="s">
        <v>2389</v>
      </c>
    </row>
    <row r="154" spans="1:9" x14ac:dyDescent="0.3">
      <c r="A154" s="143">
        <v>153</v>
      </c>
      <c r="B154" s="144" t="s">
        <v>2359</v>
      </c>
      <c r="C154" s="45">
        <v>1010</v>
      </c>
      <c r="D154" s="45"/>
      <c r="E154" s="145"/>
      <c r="F154" s="146"/>
      <c r="G154" s="147"/>
      <c r="H154" s="146"/>
      <c r="I154" s="146"/>
    </row>
    <row r="155" spans="1:9" x14ac:dyDescent="0.3">
      <c r="A155" s="143">
        <v>154</v>
      </c>
      <c r="B155" s="144" t="s">
        <v>2385</v>
      </c>
      <c r="C155" s="45">
        <v>6048</v>
      </c>
      <c r="D155" s="45"/>
      <c r="E155" s="145"/>
      <c r="F155" s="146"/>
      <c r="G155" s="147"/>
      <c r="H155" s="146"/>
      <c r="I155" s="146"/>
    </row>
    <row r="156" spans="1:9" x14ac:dyDescent="0.3">
      <c r="A156" s="143">
        <v>155</v>
      </c>
      <c r="B156" s="144" t="s">
        <v>2385</v>
      </c>
      <c r="C156" s="45"/>
      <c r="D156" s="45">
        <v>6048</v>
      </c>
      <c r="E156" s="145" t="s">
        <v>2579</v>
      </c>
      <c r="F156" s="146" t="s">
        <v>2580</v>
      </c>
      <c r="G156" s="147">
        <v>39580</v>
      </c>
      <c r="H156" s="146" t="s">
        <v>2389</v>
      </c>
      <c r="I156" s="146" t="s">
        <v>2389</v>
      </c>
    </row>
    <row r="157" spans="1:9" x14ac:dyDescent="0.3">
      <c r="A157" s="143">
        <v>156</v>
      </c>
      <c r="B157" s="144" t="s">
        <v>2359</v>
      </c>
      <c r="C157" s="45">
        <v>2080</v>
      </c>
      <c r="D157" s="45"/>
      <c r="E157" s="145"/>
      <c r="F157" s="146"/>
      <c r="G157" s="147"/>
      <c r="H157" s="146"/>
      <c r="I157" s="146"/>
    </row>
    <row r="158" spans="1:9" x14ac:dyDescent="0.3">
      <c r="A158" s="143">
        <v>157</v>
      </c>
      <c r="B158" s="144" t="s">
        <v>2359</v>
      </c>
      <c r="C158" s="45"/>
      <c r="D158" s="45">
        <v>5090</v>
      </c>
      <c r="E158" s="145" t="s">
        <v>2581</v>
      </c>
      <c r="F158" s="146" t="s">
        <v>2582</v>
      </c>
      <c r="G158" s="147">
        <v>39584</v>
      </c>
      <c r="H158" s="146" t="s">
        <v>2380</v>
      </c>
      <c r="I158" s="146" t="s">
        <v>2372</v>
      </c>
    </row>
    <row r="159" spans="1:9" x14ac:dyDescent="0.3">
      <c r="A159" s="143">
        <v>158</v>
      </c>
      <c r="B159" s="144" t="s">
        <v>2385</v>
      </c>
      <c r="C159" s="45">
        <v>9660</v>
      </c>
      <c r="D159" s="45"/>
      <c r="E159" s="145"/>
      <c r="F159" s="146"/>
      <c r="G159" s="147"/>
      <c r="H159" s="146"/>
      <c r="I159" s="146"/>
    </row>
    <row r="160" spans="1:9" x14ac:dyDescent="0.3">
      <c r="A160" s="143">
        <v>159</v>
      </c>
      <c r="B160" s="144" t="s">
        <v>2516</v>
      </c>
      <c r="C160" s="45">
        <v>1260</v>
      </c>
      <c r="D160" s="45"/>
      <c r="E160" s="145"/>
      <c r="F160" s="146"/>
      <c r="G160" s="147"/>
      <c r="H160" s="146"/>
      <c r="I160" s="146"/>
    </row>
    <row r="161" spans="1:9" x14ac:dyDescent="0.3">
      <c r="A161" s="143">
        <v>160</v>
      </c>
      <c r="B161" s="144" t="s">
        <v>2385</v>
      </c>
      <c r="C161" s="45"/>
      <c r="D161" s="45">
        <v>9660</v>
      </c>
      <c r="E161" s="145" t="s">
        <v>2583</v>
      </c>
      <c r="F161" s="146" t="s">
        <v>2590</v>
      </c>
      <c r="G161" s="147">
        <v>39587</v>
      </c>
      <c r="H161" s="146" t="s">
        <v>2389</v>
      </c>
      <c r="I161" s="146" t="s">
        <v>2389</v>
      </c>
    </row>
    <row r="162" spans="1:9" x14ac:dyDescent="0.3">
      <c r="A162" s="143">
        <v>161</v>
      </c>
      <c r="B162" s="144" t="s">
        <v>2516</v>
      </c>
      <c r="C162" s="45"/>
      <c r="D162" s="45">
        <v>1860</v>
      </c>
      <c r="E162" s="145" t="s">
        <v>2591</v>
      </c>
      <c r="F162" s="146" t="s">
        <v>2592</v>
      </c>
      <c r="G162" s="147">
        <v>39588</v>
      </c>
      <c r="H162" s="146" t="s">
        <v>2560</v>
      </c>
      <c r="I162" s="146" t="s">
        <v>2560</v>
      </c>
    </row>
    <row r="163" spans="1:9" x14ac:dyDescent="0.3">
      <c r="A163" s="143">
        <v>162</v>
      </c>
      <c r="B163" s="144" t="s">
        <v>2384</v>
      </c>
      <c r="C163" s="45">
        <v>1180</v>
      </c>
      <c r="D163" s="45"/>
      <c r="E163" s="145"/>
      <c r="F163" s="146"/>
      <c r="G163" s="147"/>
      <c r="H163" s="146"/>
      <c r="I163" s="146"/>
    </row>
    <row r="164" spans="1:9" x14ac:dyDescent="0.3">
      <c r="A164" s="143">
        <v>163</v>
      </c>
      <c r="B164" s="144" t="s">
        <v>164</v>
      </c>
      <c r="C164" s="45">
        <v>20</v>
      </c>
      <c r="D164" s="45"/>
      <c r="E164" s="145"/>
      <c r="F164" s="146"/>
      <c r="G164" s="147"/>
      <c r="H164" s="146"/>
      <c r="I164" s="146"/>
    </row>
    <row r="165" spans="1:9" x14ac:dyDescent="0.3">
      <c r="A165" s="143">
        <v>164</v>
      </c>
      <c r="B165" s="144" t="s">
        <v>164</v>
      </c>
      <c r="C165" s="45"/>
      <c r="D165" s="45">
        <v>20</v>
      </c>
      <c r="E165" s="145" t="s">
        <v>2593</v>
      </c>
      <c r="F165" s="146" t="s">
        <v>2594</v>
      </c>
      <c r="G165" s="147">
        <v>39589</v>
      </c>
      <c r="H165" s="146" t="s">
        <v>2599</v>
      </c>
      <c r="I165" s="146" t="s">
        <v>2599</v>
      </c>
    </row>
    <row r="166" spans="1:9" x14ac:dyDescent="0.3">
      <c r="A166" s="143">
        <v>165</v>
      </c>
      <c r="B166" s="144">
        <v>150106</v>
      </c>
      <c r="C166" s="45"/>
      <c r="D166" s="45">
        <v>1480</v>
      </c>
      <c r="E166" s="145" t="s">
        <v>2600</v>
      </c>
      <c r="F166" s="146" t="s">
        <v>2601</v>
      </c>
      <c r="G166" s="147">
        <v>39590</v>
      </c>
      <c r="H166" s="146" t="s">
        <v>2608</v>
      </c>
      <c r="I166" s="146" t="s">
        <v>2377</v>
      </c>
    </row>
    <row r="167" spans="1:9" x14ac:dyDescent="0.3">
      <c r="A167" s="143">
        <v>166</v>
      </c>
      <c r="B167" s="144" t="s">
        <v>2385</v>
      </c>
      <c r="C167" s="45">
        <v>8820</v>
      </c>
      <c r="D167" s="45"/>
      <c r="E167" s="145"/>
      <c r="F167" s="146"/>
      <c r="G167" s="147"/>
      <c r="H167" s="146"/>
      <c r="I167" s="146"/>
    </row>
    <row r="168" spans="1:9" x14ac:dyDescent="0.3">
      <c r="A168" s="143">
        <v>167</v>
      </c>
      <c r="B168" s="144" t="s">
        <v>2385</v>
      </c>
      <c r="C168" s="45"/>
      <c r="D168" s="45">
        <v>8820</v>
      </c>
      <c r="E168" s="145" t="s">
        <v>2609</v>
      </c>
      <c r="F168" s="146" t="s">
        <v>2612</v>
      </c>
      <c r="G168" s="147">
        <v>39591</v>
      </c>
      <c r="H168" s="146" t="s">
        <v>2389</v>
      </c>
      <c r="I168" s="146" t="s">
        <v>2389</v>
      </c>
    </row>
    <row r="169" spans="1:9" x14ac:dyDescent="0.3">
      <c r="A169" s="143">
        <v>168</v>
      </c>
      <c r="B169" s="144" t="s">
        <v>2385</v>
      </c>
      <c r="C169" s="45">
        <v>5040</v>
      </c>
      <c r="D169" s="45"/>
      <c r="E169" s="145"/>
      <c r="F169" s="146"/>
      <c r="G169" s="147"/>
      <c r="H169" s="146"/>
      <c r="I169" s="146"/>
    </row>
    <row r="170" spans="1:9" x14ac:dyDescent="0.3">
      <c r="A170" s="143">
        <v>169</v>
      </c>
      <c r="B170" s="144" t="s">
        <v>2359</v>
      </c>
      <c r="C170" s="45">
        <v>1000</v>
      </c>
      <c r="D170" s="45"/>
      <c r="E170" s="145"/>
      <c r="F170" s="146"/>
      <c r="G170" s="147"/>
      <c r="H170" s="146"/>
      <c r="I170" s="146"/>
    </row>
    <row r="171" spans="1:9" x14ac:dyDescent="0.3">
      <c r="A171" s="143">
        <v>170</v>
      </c>
      <c r="B171" s="144" t="s">
        <v>2385</v>
      </c>
      <c r="C171" s="45"/>
      <c r="D171" s="45">
        <v>5040</v>
      </c>
      <c r="E171" s="145" t="s">
        <v>2613</v>
      </c>
      <c r="F171" s="146" t="s">
        <v>2615</v>
      </c>
      <c r="G171" s="147">
        <v>39594</v>
      </c>
      <c r="H171" s="146" t="s">
        <v>2389</v>
      </c>
      <c r="I171" s="146" t="s">
        <v>2389</v>
      </c>
    </row>
    <row r="172" spans="1:9" x14ac:dyDescent="0.3">
      <c r="A172" s="143">
        <v>171</v>
      </c>
      <c r="B172" s="144" t="s">
        <v>2385</v>
      </c>
      <c r="C172" s="45">
        <v>5560</v>
      </c>
      <c r="D172" s="45"/>
      <c r="E172" s="145"/>
      <c r="F172" s="146"/>
      <c r="G172" s="147"/>
      <c r="H172" s="146"/>
      <c r="I172" s="146"/>
    </row>
    <row r="173" spans="1:9" x14ac:dyDescent="0.3">
      <c r="A173" s="143">
        <v>172</v>
      </c>
      <c r="B173" s="144" t="s">
        <v>2385</v>
      </c>
      <c r="C173" s="45"/>
      <c r="D173" s="45">
        <v>5560</v>
      </c>
      <c r="E173" s="145" t="s">
        <v>2616</v>
      </c>
      <c r="F173" s="146" t="s">
        <v>2617</v>
      </c>
      <c r="G173" s="147">
        <v>39598</v>
      </c>
      <c r="H173" s="146" t="s">
        <v>2389</v>
      </c>
      <c r="I173" s="146" t="s">
        <v>2389</v>
      </c>
    </row>
    <row r="174" spans="1:9" x14ac:dyDescent="0.3">
      <c r="A174" s="143">
        <v>173</v>
      </c>
      <c r="B174" s="144" t="s">
        <v>2359</v>
      </c>
      <c r="C174" s="45">
        <v>1000</v>
      </c>
      <c r="D174" s="45"/>
      <c r="E174" s="145"/>
      <c r="F174" s="146"/>
      <c r="G174" s="147"/>
      <c r="H174" s="146"/>
      <c r="I174" s="146"/>
    </row>
    <row r="175" spans="1:9" x14ac:dyDescent="0.3">
      <c r="A175" s="143">
        <v>174</v>
      </c>
      <c r="B175" s="144" t="s">
        <v>2359</v>
      </c>
      <c r="C175" s="45">
        <v>1660</v>
      </c>
      <c r="D175" s="45"/>
      <c r="E175" s="145"/>
      <c r="F175" s="146"/>
      <c r="G175" s="147"/>
      <c r="H175" s="146"/>
      <c r="I175" s="146"/>
    </row>
    <row r="176" spans="1:9" x14ac:dyDescent="0.3">
      <c r="A176" s="143">
        <v>175</v>
      </c>
      <c r="B176" s="144" t="s">
        <v>2385</v>
      </c>
      <c r="C176" s="45">
        <v>3358</v>
      </c>
      <c r="D176" s="45"/>
      <c r="E176" s="145"/>
      <c r="F176" s="146"/>
      <c r="G176" s="147"/>
      <c r="H176" s="146"/>
      <c r="I176" s="146"/>
    </row>
    <row r="177" spans="1:9" x14ac:dyDescent="0.3">
      <c r="A177" s="143">
        <v>176</v>
      </c>
      <c r="B177" s="144" t="s">
        <v>2359</v>
      </c>
      <c r="C177" s="45"/>
      <c r="D177" s="45">
        <v>3660</v>
      </c>
      <c r="E177" s="145" t="s">
        <v>2618</v>
      </c>
      <c r="F177" s="146" t="s">
        <v>2619</v>
      </c>
      <c r="G177" s="147">
        <v>39602</v>
      </c>
      <c r="H177" s="146" t="s">
        <v>2380</v>
      </c>
      <c r="I177" s="146" t="s">
        <v>2372</v>
      </c>
    </row>
    <row r="178" spans="1:9" x14ac:dyDescent="0.3">
      <c r="A178" s="143">
        <v>177</v>
      </c>
      <c r="B178" s="144" t="s">
        <v>2385</v>
      </c>
      <c r="C178" s="45"/>
      <c r="D178" s="45">
        <v>3358</v>
      </c>
      <c r="E178" s="145" t="s">
        <v>2620</v>
      </c>
      <c r="F178" s="146" t="s">
        <v>2683</v>
      </c>
      <c r="G178" s="147">
        <v>39602</v>
      </c>
      <c r="H178" s="146" t="s">
        <v>2389</v>
      </c>
      <c r="I178" s="146" t="s">
        <v>2389</v>
      </c>
    </row>
    <row r="179" spans="1:9" x14ac:dyDescent="0.3">
      <c r="A179" s="143">
        <v>178</v>
      </c>
      <c r="B179" s="144" t="s">
        <v>2385</v>
      </c>
      <c r="C179" s="45">
        <v>2835</v>
      </c>
      <c r="D179" s="45"/>
      <c r="E179" s="145"/>
      <c r="F179" s="146"/>
      <c r="G179" s="147"/>
      <c r="H179" s="146"/>
      <c r="I179" s="146"/>
    </row>
    <row r="180" spans="1:9" x14ac:dyDescent="0.3">
      <c r="A180" s="143">
        <v>179</v>
      </c>
      <c r="B180" s="144" t="s">
        <v>2385</v>
      </c>
      <c r="C180" s="45"/>
      <c r="D180" s="45">
        <v>2835</v>
      </c>
      <c r="E180" s="145" t="s">
        <v>2684</v>
      </c>
      <c r="F180" s="146" t="s">
        <v>2687</v>
      </c>
      <c r="G180" s="147">
        <v>39608</v>
      </c>
      <c r="H180" s="146" t="s">
        <v>2389</v>
      </c>
      <c r="I180" s="146" t="s">
        <v>2389</v>
      </c>
    </row>
    <row r="181" spans="1:9" x14ac:dyDescent="0.3">
      <c r="A181" s="143">
        <v>180</v>
      </c>
      <c r="B181" s="144" t="s">
        <v>2359</v>
      </c>
      <c r="C181" s="45">
        <v>1000</v>
      </c>
      <c r="D181" s="45"/>
      <c r="E181" s="145"/>
      <c r="F181" s="146"/>
      <c r="G181" s="147"/>
      <c r="H181" s="146"/>
      <c r="I181" s="146"/>
    </row>
    <row r="182" spans="1:9" x14ac:dyDescent="0.3">
      <c r="A182" s="143">
        <v>181</v>
      </c>
      <c r="B182" s="144" t="s">
        <v>2385</v>
      </c>
      <c r="C182" s="45">
        <v>5100</v>
      </c>
      <c r="D182" s="45"/>
      <c r="E182" s="145"/>
      <c r="F182" s="146"/>
      <c r="G182" s="147"/>
      <c r="H182" s="146"/>
      <c r="I182" s="146"/>
    </row>
    <row r="183" spans="1:9" x14ac:dyDescent="0.3">
      <c r="A183" s="143">
        <v>182</v>
      </c>
      <c r="B183" s="144" t="s">
        <v>2385</v>
      </c>
      <c r="C183" s="45">
        <v>7140</v>
      </c>
      <c r="D183" s="45"/>
      <c r="E183" s="145"/>
      <c r="F183" s="146"/>
      <c r="G183" s="147"/>
      <c r="H183" s="146"/>
      <c r="I183" s="146"/>
    </row>
    <row r="184" spans="1:9" x14ac:dyDescent="0.3">
      <c r="A184" s="143">
        <v>183</v>
      </c>
      <c r="B184" s="144" t="s">
        <v>2385</v>
      </c>
      <c r="C184" s="45"/>
      <c r="D184" s="45">
        <v>5100</v>
      </c>
      <c r="E184" s="145" t="s">
        <v>2688</v>
      </c>
      <c r="F184" s="146" t="s">
        <v>2689</v>
      </c>
      <c r="G184" s="147">
        <v>39612</v>
      </c>
      <c r="H184" s="146" t="s">
        <v>2389</v>
      </c>
      <c r="I184" s="146" t="s">
        <v>2389</v>
      </c>
    </row>
    <row r="185" spans="1:9" x14ac:dyDescent="0.3">
      <c r="A185" s="143">
        <v>184</v>
      </c>
      <c r="B185" s="144" t="s">
        <v>2385</v>
      </c>
      <c r="C185" s="45"/>
      <c r="D185" s="45">
        <v>7140</v>
      </c>
      <c r="E185" s="145" t="s">
        <v>2690</v>
      </c>
      <c r="F185" s="146" t="s">
        <v>2691</v>
      </c>
      <c r="G185" s="147">
        <v>39612</v>
      </c>
      <c r="H185" s="146" t="s">
        <v>2389</v>
      </c>
      <c r="I185" s="146" t="s">
        <v>2389</v>
      </c>
    </row>
    <row r="186" spans="1:9" x14ac:dyDescent="0.3">
      <c r="A186" s="143">
        <v>185</v>
      </c>
      <c r="B186" s="144" t="s">
        <v>2385</v>
      </c>
      <c r="C186" s="45">
        <v>5380</v>
      </c>
      <c r="D186" s="45"/>
      <c r="E186" s="145"/>
      <c r="F186" s="146"/>
      <c r="G186" s="147"/>
      <c r="H186" s="146"/>
      <c r="I186" s="146"/>
    </row>
    <row r="187" spans="1:9" x14ac:dyDescent="0.3">
      <c r="A187" s="143">
        <v>186</v>
      </c>
      <c r="B187" s="144" t="s">
        <v>2359</v>
      </c>
      <c r="C187" s="45">
        <v>1000</v>
      </c>
      <c r="D187" s="45"/>
      <c r="E187" s="145"/>
      <c r="F187" s="146"/>
      <c r="G187" s="147"/>
      <c r="H187" s="146"/>
      <c r="I187" s="146"/>
    </row>
    <row r="188" spans="1:9" x14ac:dyDescent="0.3">
      <c r="A188" s="143">
        <v>187</v>
      </c>
      <c r="B188" s="144" t="s">
        <v>2385</v>
      </c>
      <c r="C188" s="45"/>
      <c r="D188" s="45">
        <v>5380</v>
      </c>
      <c r="E188" s="145" t="s">
        <v>2692</v>
      </c>
      <c r="F188" s="146" t="s">
        <v>2693</v>
      </c>
      <c r="G188" s="147">
        <v>39616</v>
      </c>
      <c r="H188" s="146" t="s">
        <v>2389</v>
      </c>
      <c r="I188" s="146" t="s">
        <v>2389</v>
      </c>
    </row>
    <row r="189" spans="1:9" x14ac:dyDescent="0.3">
      <c r="A189" s="143">
        <v>188</v>
      </c>
      <c r="B189" s="144" t="s">
        <v>2385</v>
      </c>
      <c r="C189" s="45">
        <v>3780</v>
      </c>
      <c r="D189" s="45"/>
      <c r="E189" s="145"/>
      <c r="F189" s="146"/>
      <c r="G189" s="147"/>
      <c r="H189" s="146"/>
      <c r="I189" s="146"/>
    </row>
    <row r="190" spans="1:9" x14ac:dyDescent="0.3">
      <c r="A190" s="143">
        <v>189</v>
      </c>
      <c r="B190" s="144" t="s">
        <v>2385</v>
      </c>
      <c r="C190" s="45"/>
      <c r="D190" s="45">
        <v>3780</v>
      </c>
      <c r="E190" s="145" t="s">
        <v>2694</v>
      </c>
      <c r="F190" s="146" t="s">
        <v>2695</v>
      </c>
      <c r="G190" s="147">
        <v>39618</v>
      </c>
      <c r="H190" s="146" t="s">
        <v>2389</v>
      </c>
      <c r="I190" s="146" t="s">
        <v>2389</v>
      </c>
    </row>
    <row r="191" spans="1:9" x14ac:dyDescent="0.3">
      <c r="A191" s="143">
        <v>190</v>
      </c>
      <c r="B191" s="144" t="s">
        <v>2384</v>
      </c>
      <c r="C191" s="45">
        <v>500</v>
      </c>
      <c r="D191" s="45"/>
      <c r="E191" s="145"/>
      <c r="F191" s="146"/>
      <c r="G191" s="147"/>
      <c r="H191" s="146"/>
      <c r="I191" s="146"/>
    </row>
    <row r="192" spans="1:9" x14ac:dyDescent="0.3">
      <c r="A192" s="143">
        <v>191</v>
      </c>
      <c r="B192" s="144" t="s">
        <v>2385</v>
      </c>
      <c r="C192" s="45">
        <v>6720</v>
      </c>
      <c r="D192" s="45"/>
      <c r="E192" s="145"/>
      <c r="F192" s="146"/>
      <c r="G192" s="147"/>
      <c r="H192" s="146"/>
      <c r="I192" s="146"/>
    </row>
    <row r="193" spans="1:9" x14ac:dyDescent="0.3">
      <c r="A193" s="143">
        <v>192</v>
      </c>
      <c r="B193" s="144" t="s">
        <v>2359</v>
      </c>
      <c r="C193" s="45">
        <v>1000</v>
      </c>
      <c r="D193" s="45"/>
      <c r="E193" s="145"/>
      <c r="F193" s="146"/>
      <c r="G193" s="147"/>
      <c r="H193" s="146"/>
      <c r="I193" s="146"/>
    </row>
    <row r="194" spans="1:9" x14ac:dyDescent="0.3">
      <c r="A194" s="143">
        <v>193</v>
      </c>
      <c r="B194" s="144" t="s">
        <v>2385</v>
      </c>
      <c r="C194" s="45"/>
      <c r="D194" s="45">
        <v>6720</v>
      </c>
      <c r="E194" s="145" t="s">
        <v>2696</v>
      </c>
      <c r="F194" s="146" t="s">
        <v>2697</v>
      </c>
      <c r="G194" s="147">
        <v>39623</v>
      </c>
      <c r="H194" s="146" t="s">
        <v>2389</v>
      </c>
      <c r="I194" s="146" t="s">
        <v>2389</v>
      </c>
    </row>
    <row r="195" spans="1:9" x14ac:dyDescent="0.3">
      <c r="A195" s="143">
        <v>194</v>
      </c>
      <c r="B195" s="144" t="s">
        <v>2359</v>
      </c>
      <c r="C195" s="45">
        <v>1280</v>
      </c>
      <c r="D195" s="45"/>
      <c r="E195" s="145"/>
      <c r="F195" s="146"/>
      <c r="G195" s="147"/>
      <c r="H195" s="146"/>
      <c r="I195" s="146"/>
    </row>
    <row r="196" spans="1:9" x14ac:dyDescent="0.3">
      <c r="A196" s="143">
        <v>195</v>
      </c>
      <c r="B196" s="144" t="s">
        <v>2385</v>
      </c>
      <c r="C196" s="45">
        <v>8820</v>
      </c>
      <c r="D196" s="45"/>
      <c r="E196" s="145"/>
      <c r="F196" s="146"/>
      <c r="G196" s="147"/>
      <c r="H196" s="146"/>
      <c r="I196" s="146"/>
    </row>
    <row r="197" spans="1:9" x14ac:dyDescent="0.3">
      <c r="A197" s="143">
        <v>196</v>
      </c>
      <c r="B197" s="144" t="s">
        <v>2359</v>
      </c>
      <c r="C197" s="45"/>
      <c r="D197" s="45">
        <v>4280</v>
      </c>
      <c r="E197" s="145" t="s">
        <v>2698</v>
      </c>
      <c r="F197" s="146" t="s">
        <v>2699</v>
      </c>
      <c r="G197" s="147">
        <v>39625</v>
      </c>
      <c r="H197" s="146" t="s">
        <v>2380</v>
      </c>
      <c r="I197" s="146" t="s">
        <v>2372</v>
      </c>
    </row>
    <row r="198" spans="1:9" x14ac:dyDescent="0.3">
      <c r="A198" s="143">
        <v>197</v>
      </c>
      <c r="B198" s="144" t="s">
        <v>2385</v>
      </c>
      <c r="C198" s="45"/>
      <c r="D198" s="45">
        <v>8820</v>
      </c>
      <c r="E198" s="145" t="s">
        <v>2700</v>
      </c>
      <c r="F198" s="146" t="s">
        <v>2701</v>
      </c>
      <c r="G198" s="147">
        <v>39626</v>
      </c>
      <c r="H198" s="146" t="s">
        <v>2389</v>
      </c>
      <c r="I198" s="146" t="s">
        <v>2389</v>
      </c>
    </row>
    <row r="199" spans="1:9" x14ac:dyDescent="0.3">
      <c r="A199" s="143">
        <v>198</v>
      </c>
      <c r="B199" s="144" t="s">
        <v>2385</v>
      </c>
      <c r="C199" s="45">
        <v>4368</v>
      </c>
      <c r="D199" s="45"/>
      <c r="E199" s="145"/>
      <c r="F199" s="146"/>
      <c r="G199" s="147"/>
      <c r="H199" s="146"/>
      <c r="I199" s="146"/>
    </row>
    <row r="200" spans="1:9" x14ac:dyDescent="0.3">
      <c r="A200" s="143">
        <v>199</v>
      </c>
      <c r="B200" s="144" t="s">
        <v>2385</v>
      </c>
      <c r="C200" s="45"/>
      <c r="D200" s="45">
        <v>4368</v>
      </c>
      <c r="E200" s="145" t="s">
        <v>2702</v>
      </c>
      <c r="F200" s="146" t="s">
        <v>2703</v>
      </c>
      <c r="G200" s="147">
        <v>39630</v>
      </c>
      <c r="H200" s="146" t="s">
        <v>2389</v>
      </c>
      <c r="I200" s="146" t="s">
        <v>2389</v>
      </c>
    </row>
    <row r="201" spans="1:9" x14ac:dyDescent="0.3">
      <c r="A201" s="143">
        <v>200</v>
      </c>
      <c r="B201" s="144" t="s">
        <v>2359</v>
      </c>
      <c r="C201" s="45">
        <v>1000</v>
      </c>
      <c r="D201" s="45"/>
      <c r="E201" s="145"/>
      <c r="F201" s="146"/>
      <c r="G201" s="147"/>
      <c r="H201" s="146"/>
      <c r="I201" s="146"/>
    </row>
    <row r="202" spans="1:9" x14ac:dyDescent="0.3">
      <c r="A202" s="143">
        <v>201</v>
      </c>
      <c r="B202" s="144" t="s">
        <v>2385</v>
      </c>
      <c r="C202" s="45">
        <v>8400</v>
      </c>
      <c r="D202" s="45"/>
      <c r="E202" s="145"/>
      <c r="F202" s="146"/>
      <c r="G202" s="147"/>
      <c r="H202" s="146"/>
      <c r="I202" s="146"/>
    </row>
    <row r="203" spans="1:9" x14ac:dyDescent="0.3">
      <c r="A203" s="143">
        <v>202</v>
      </c>
      <c r="B203" s="144" t="s">
        <v>2385</v>
      </c>
      <c r="C203" s="45"/>
      <c r="D203" s="45">
        <v>8400</v>
      </c>
      <c r="E203" s="145" t="s">
        <v>2704</v>
      </c>
      <c r="F203" s="146" t="s">
        <v>2705</v>
      </c>
      <c r="G203" s="147">
        <v>39633</v>
      </c>
      <c r="H203" s="146" t="s">
        <v>2389</v>
      </c>
      <c r="I203" s="146" t="s">
        <v>2389</v>
      </c>
    </row>
    <row r="204" spans="1:9" x14ac:dyDescent="0.3">
      <c r="A204" s="143">
        <v>203</v>
      </c>
      <c r="B204" s="144" t="s">
        <v>2385</v>
      </c>
      <c r="C204" s="45">
        <v>4347</v>
      </c>
      <c r="D204" s="45"/>
      <c r="E204" s="145"/>
      <c r="F204" s="146"/>
      <c r="G204" s="147"/>
      <c r="H204" s="146"/>
      <c r="I204" s="146"/>
    </row>
    <row r="205" spans="1:9" x14ac:dyDescent="0.3">
      <c r="A205" s="143">
        <v>204</v>
      </c>
      <c r="B205" s="144" t="s">
        <v>2384</v>
      </c>
      <c r="C205" s="45">
        <v>1040</v>
      </c>
      <c r="D205" s="45"/>
      <c r="E205" s="145"/>
      <c r="F205" s="146"/>
      <c r="G205" s="147"/>
      <c r="H205" s="146"/>
      <c r="I205" s="146"/>
    </row>
    <row r="206" spans="1:9" x14ac:dyDescent="0.3">
      <c r="A206" s="143">
        <v>205</v>
      </c>
      <c r="B206" s="144" t="s">
        <v>2359</v>
      </c>
      <c r="C206" s="45">
        <v>1000</v>
      </c>
      <c r="D206" s="45"/>
      <c r="E206" s="145"/>
      <c r="F206" s="146"/>
      <c r="G206" s="147"/>
      <c r="H206" s="146"/>
      <c r="I206" s="146"/>
    </row>
    <row r="207" spans="1:9" x14ac:dyDescent="0.3">
      <c r="A207" s="143">
        <v>206</v>
      </c>
      <c r="B207" s="144" t="s">
        <v>2385</v>
      </c>
      <c r="C207" s="45"/>
      <c r="D207" s="45">
        <v>4347</v>
      </c>
      <c r="E207" s="145" t="s">
        <v>2706</v>
      </c>
      <c r="F207" s="146" t="s">
        <v>2707</v>
      </c>
      <c r="G207" s="147">
        <v>39637</v>
      </c>
      <c r="H207" s="146" t="s">
        <v>2389</v>
      </c>
      <c r="I207" s="146" t="s">
        <v>2389</v>
      </c>
    </row>
    <row r="208" spans="1:9" x14ac:dyDescent="0.3">
      <c r="A208" s="143">
        <v>207</v>
      </c>
      <c r="B208" s="144">
        <v>150106</v>
      </c>
      <c r="C208" s="45"/>
      <c r="D208" s="45">
        <v>1540</v>
      </c>
      <c r="E208" s="145" t="s">
        <v>2708</v>
      </c>
      <c r="F208" s="146" t="s">
        <v>2709</v>
      </c>
      <c r="G208" s="147">
        <v>39638</v>
      </c>
      <c r="H208" s="146" t="s">
        <v>2376</v>
      </c>
      <c r="I208" s="146" t="s">
        <v>2377</v>
      </c>
    </row>
    <row r="209" spans="1:9" x14ac:dyDescent="0.3">
      <c r="A209" s="143">
        <v>208</v>
      </c>
      <c r="B209" s="144" t="s">
        <v>2385</v>
      </c>
      <c r="C209" s="45">
        <v>6090</v>
      </c>
      <c r="D209" s="45"/>
      <c r="E209" s="145"/>
      <c r="F209" s="146"/>
      <c r="G209" s="147"/>
      <c r="H209" s="146"/>
      <c r="I209" s="146"/>
    </row>
    <row r="210" spans="1:9" x14ac:dyDescent="0.3">
      <c r="A210" s="143">
        <v>209</v>
      </c>
      <c r="B210" s="144" t="s">
        <v>2385</v>
      </c>
      <c r="C210" s="45"/>
      <c r="D210" s="45">
        <v>6090</v>
      </c>
      <c r="E210" s="145" t="s">
        <v>2710</v>
      </c>
      <c r="F210" s="146" t="s">
        <v>2711</v>
      </c>
      <c r="G210" s="147">
        <v>39640</v>
      </c>
      <c r="H210" s="146" t="s">
        <v>2389</v>
      </c>
      <c r="I210" s="146" t="s">
        <v>2389</v>
      </c>
    </row>
    <row r="211" spans="1:9" x14ac:dyDescent="0.3">
      <c r="A211" s="143">
        <v>210</v>
      </c>
      <c r="B211" s="144" t="s">
        <v>2359</v>
      </c>
      <c r="C211" s="45">
        <v>1080</v>
      </c>
      <c r="D211" s="45"/>
      <c r="E211" s="145"/>
      <c r="F211" s="146"/>
      <c r="G211" s="147"/>
      <c r="H211" s="146"/>
      <c r="I211" s="146"/>
    </row>
    <row r="212" spans="1:9" x14ac:dyDescent="0.3">
      <c r="A212" s="143">
        <v>211</v>
      </c>
      <c r="B212" s="144" t="s">
        <v>2385</v>
      </c>
      <c r="C212" s="45">
        <v>8800</v>
      </c>
      <c r="D212" s="45"/>
      <c r="E212" s="145"/>
      <c r="F212" s="146"/>
      <c r="G212" s="147"/>
      <c r="H212" s="146"/>
      <c r="I212" s="146"/>
    </row>
    <row r="213" spans="1:9" x14ac:dyDescent="0.3">
      <c r="A213" s="143">
        <v>212</v>
      </c>
      <c r="B213" s="144" t="s">
        <v>2385</v>
      </c>
      <c r="C213" s="45"/>
      <c r="D213" s="45">
        <v>8800</v>
      </c>
      <c r="E213" s="145" t="s">
        <v>2712</v>
      </c>
      <c r="F213" s="146" t="s">
        <v>2713</v>
      </c>
      <c r="G213" s="147">
        <v>39645</v>
      </c>
      <c r="H213" s="146" t="s">
        <v>2389</v>
      </c>
      <c r="I213" s="146" t="s">
        <v>2389</v>
      </c>
    </row>
    <row r="214" spans="1:9" x14ac:dyDescent="0.3">
      <c r="A214" s="143">
        <v>213</v>
      </c>
      <c r="B214" s="144" t="s">
        <v>2359</v>
      </c>
      <c r="C214" s="45"/>
      <c r="D214" s="45">
        <v>3080</v>
      </c>
      <c r="E214" s="145" t="s">
        <v>2731</v>
      </c>
      <c r="F214" s="146" t="s">
        <v>2732</v>
      </c>
      <c r="G214" s="147">
        <v>39647</v>
      </c>
      <c r="H214" s="146" t="s">
        <v>2380</v>
      </c>
      <c r="I214" s="146" t="s">
        <v>2372</v>
      </c>
    </row>
    <row r="215" spans="1:9" x14ac:dyDescent="0.3">
      <c r="A215" s="143">
        <v>214</v>
      </c>
      <c r="B215" s="144" t="s">
        <v>2385</v>
      </c>
      <c r="C215" s="45">
        <v>8820</v>
      </c>
      <c r="D215" s="45"/>
      <c r="E215" s="145"/>
      <c r="F215" s="146"/>
      <c r="G215" s="147"/>
      <c r="H215" s="146"/>
      <c r="I215" s="146"/>
    </row>
    <row r="216" spans="1:9" x14ac:dyDescent="0.3">
      <c r="A216" s="143">
        <v>215</v>
      </c>
      <c r="B216" s="144" t="s">
        <v>2385</v>
      </c>
      <c r="C216" s="45"/>
      <c r="D216" s="45">
        <v>8820</v>
      </c>
      <c r="E216" s="145" t="s">
        <v>2733</v>
      </c>
      <c r="F216" s="146" t="s">
        <v>2734</v>
      </c>
      <c r="G216" s="147">
        <v>39650</v>
      </c>
      <c r="H216" s="146" t="s">
        <v>2389</v>
      </c>
      <c r="I216" s="146" t="s">
        <v>2389</v>
      </c>
    </row>
    <row r="217" spans="1:9" x14ac:dyDescent="0.3">
      <c r="A217" s="143">
        <v>216</v>
      </c>
      <c r="B217" s="144" t="s">
        <v>2385</v>
      </c>
      <c r="C217" s="45">
        <v>3360</v>
      </c>
      <c r="D217" s="45"/>
      <c r="E217" s="145"/>
      <c r="F217" s="146"/>
      <c r="G217" s="147"/>
      <c r="H217" s="146"/>
      <c r="I217" s="146"/>
    </row>
    <row r="218" spans="1:9" x14ac:dyDescent="0.3">
      <c r="A218" s="143">
        <v>217</v>
      </c>
      <c r="B218" s="144" t="s">
        <v>2385</v>
      </c>
      <c r="C218" s="45"/>
      <c r="D218" s="45">
        <v>3360</v>
      </c>
      <c r="E218" s="145" t="s">
        <v>2735</v>
      </c>
      <c r="F218" s="146" t="s">
        <v>42</v>
      </c>
      <c r="G218" s="147">
        <v>39653</v>
      </c>
      <c r="H218" s="146" t="s">
        <v>2389</v>
      </c>
      <c r="I218" s="146" t="s">
        <v>2389</v>
      </c>
    </row>
    <row r="219" spans="1:9" x14ac:dyDescent="0.3">
      <c r="A219" s="143">
        <v>218</v>
      </c>
      <c r="B219" s="144" t="s">
        <v>2385</v>
      </c>
      <c r="C219" s="45">
        <v>2400</v>
      </c>
      <c r="D219" s="45"/>
      <c r="E219" s="145"/>
      <c r="F219" s="146"/>
      <c r="G219" s="147"/>
      <c r="H219" s="146"/>
      <c r="I219" s="146"/>
    </row>
    <row r="220" spans="1:9" x14ac:dyDescent="0.3">
      <c r="A220" s="143">
        <v>219</v>
      </c>
      <c r="B220" s="144" t="s">
        <v>2359</v>
      </c>
      <c r="C220" s="45">
        <v>1000</v>
      </c>
      <c r="D220" s="45"/>
      <c r="E220" s="145"/>
      <c r="F220" s="146"/>
      <c r="G220" s="147"/>
      <c r="H220" s="146"/>
      <c r="I220" s="146"/>
    </row>
    <row r="221" spans="1:9" x14ac:dyDescent="0.3">
      <c r="A221" s="143">
        <v>220</v>
      </c>
      <c r="B221" s="144" t="s">
        <v>2385</v>
      </c>
      <c r="C221" s="45"/>
      <c r="D221" s="45">
        <v>2400</v>
      </c>
      <c r="E221" s="145" t="s">
        <v>43</v>
      </c>
      <c r="F221" s="146" t="s">
        <v>44</v>
      </c>
      <c r="G221" s="147">
        <v>39658</v>
      </c>
      <c r="H221" s="146" t="s">
        <v>2389</v>
      </c>
      <c r="I221" s="146" t="s">
        <v>2389</v>
      </c>
    </row>
    <row r="222" spans="1:9" x14ac:dyDescent="0.3">
      <c r="A222" s="143">
        <v>221</v>
      </c>
      <c r="B222" s="144" t="s">
        <v>2385</v>
      </c>
      <c r="C222" s="45">
        <v>3300</v>
      </c>
      <c r="D222" s="45"/>
      <c r="E222" s="145"/>
      <c r="F222" s="146"/>
      <c r="G222" s="147"/>
      <c r="H222" s="146"/>
      <c r="I222" s="146"/>
    </row>
    <row r="223" spans="1:9" x14ac:dyDescent="0.3">
      <c r="A223" s="143">
        <v>222</v>
      </c>
      <c r="B223" s="144" t="s">
        <v>2385</v>
      </c>
      <c r="C223" s="45"/>
      <c r="D223" s="45">
        <v>3300</v>
      </c>
      <c r="E223" s="145" t="s">
        <v>45</v>
      </c>
      <c r="F223" s="146" t="s">
        <v>46</v>
      </c>
      <c r="G223" s="147">
        <v>39661</v>
      </c>
      <c r="H223" s="146" t="s">
        <v>2389</v>
      </c>
      <c r="I223" s="146" t="s">
        <v>2389</v>
      </c>
    </row>
    <row r="224" spans="1:9" x14ac:dyDescent="0.3">
      <c r="A224" s="143">
        <v>223</v>
      </c>
      <c r="B224" s="144" t="s">
        <v>2385</v>
      </c>
      <c r="C224" s="45">
        <v>2688</v>
      </c>
      <c r="D224" s="45"/>
      <c r="E224" s="145"/>
      <c r="F224" s="146"/>
      <c r="G224" s="147"/>
      <c r="H224" s="146"/>
      <c r="I224" s="146"/>
    </row>
    <row r="225" spans="1:9" x14ac:dyDescent="0.3">
      <c r="A225" s="143">
        <v>224</v>
      </c>
      <c r="B225" s="144" t="s">
        <v>2385</v>
      </c>
      <c r="C225" s="45"/>
      <c r="D225" s="45">
        <v>2688</v>
      </c>
      <c r="E225" s="145" t="s">
        <v>47</v>
      </c>
      <c r="F225" s="146" t="s">
        <v>48</v>
      </c>
      <c r="G225" s="147">
        <v>39668</v>
      </c>
      <c r="H225" s="146" t="s">
        <v>2389</v>
      </c>
      <c r="I225" s="146" t="s">
        <v>2389</v>
      </c>
    </row>
    <row r="226" spans="1:9" x14ac:dyDescent="0.3">
      <c r="A226" s="143">
        <v>225</v>
      </c>
      <c r="B226" s="144" t="s">
        <v>2359</v>
      </c>
      <c r="C226" s="45">
        <v>2000</v>
      </c>
      <c r="D226" s="45"/>
      <c r="E226" s="145"/>
      <c r="F226" s="146"/>
      <c r="G226" s="147"/>
      <c r="H226" s="146"/>
      <c r="I226" s="146"/>
    </row>
    <row r="227" spans="1:9" x14ac:dyDescent="0.3">
      <c r="A227" s="143">
        <v>226</v>
      </c>
      <c r="B227" s="144" t="s">
        <v>2384</v>
      </c>
      <c r="C227" s="45">
        <v>900</v>
      </c>
      <c r="D227" s="45"/>
      <c r="E227" s="145"/>
      <c r="F227" s="146"/>
      <c r="G227" s="147"/>
      <c r="H227" s="146"/>
      <c r="I227" s="146"/>
    </row>
    <row r="228" spans="1:9" x14ac:dyDescent="0.3">
      <c r="A228" s="143">
        <v>227</v>
      </c>
      <c r="B228" s="144" t="s">
        <v>2385</v>
      </c>
      <c r="C228" s="45">
        <v>8820</v>
      </c>
      <c r="D228" s="45"/>
      <c r="E228" s="145"/>
      <c r="F228" s="146"/>
      <c r="G228" s="147"/>
      <c r="H228" s="146"/>
      <c r="I228" s="146"/>
    </row>
    <row r="229" spans="1:9" x14ac:dyDescent="0.3">
      <c r="A229" s="143">
        <v>228</v>
      </c>
      <c r="B229" s="144" t="s">
        <v>2359</v>
      </c>
      <c r="C229" s="45">
        <v>1660</v>
      </c>
      <c r="D229" s="45"/>
      <c r="E229" s="145"/>
      <c r="F229" s="146"/>
      <c r="G229" s="147"/>
      <c r="H229" s="146"/>
      <c r="I229" s="146"/>
    </row>
    <row r="230" spans="1:9" x14ac:dyDescent="0.3">
      <c r="A230" s="143">
        <v>229</v>
      </c>
      <c r="B230" s="144">
        <v>150106</v>
      </c>
      <c r="C230" s="45"/>
      <c r="D230" s="45">
        <v>900</v>
      </c>
      <c r="E230" s="145" t="s">
        <v>49</v>
      </c>
      <c r="F230" s="146" t="s">
        <v>56</v>
      </c>
      <c r="G230" s="147">
        <v>39678</v>
      </c>
      <c r="H230" s="146" t="s">
        <v>2608</v>
      </c>
      <c r="I230" s="146" t="s">
        <v>2377</v>
      </c>
    </row>
    <row r="231" spans="1:9" x14ac:dyDescent="0.3">
      <c r="A231" s="143">
        <v>230</v>
      </c>
      <c r="B231" s="144" t="s">
        <v>2359</v>
      </c>
      <c r="C231" s="45"/>
      <c r="D231" s="45">
        <v>4660</v>
      </c>
      <c r="E231" s="145" t="s">
        <v>57</v>
      </c>
      <c r="F231" s="146" t="s">
        <v>58</v>
      </c>
      <c r="G231" s="147">
        <v>39678</v>
      </c>
      <c r="H231" s="146" t="s">
        <v>2380</v>
      </c>
      <c r="I231" s="146" t="s">
        <v>2372</v>
      </c>
    </row>
    <row r="232" spans="1:9" x14ac:dyDescent="0.3">
      <c r="A232" s="143">
        <v>231</v>
      </c>
      <c r="B232" s="144" t="s">
        <v>2385</v>
      </c>
      <c r="C232" s="45"/>
      <c r="D232" s="45">
        <v>8820</v>
      </c>
      <c r="E232" s="145" t="s">
        <v>59</v>
      </c>
      <c r="F232" s="146" t="s">
        <v>60</v>
      </c>
      <c r="G232" s="147">
        <v>39679</v>
      </c>
      <c r="H232" s="146" t="s">
        <v>2389</v>
      </c>
      <c r="I232" s="146" t="s">
        <v>2389</v>
      </c>
    </row>
    <row r="233" spans="1:9" x14ac:dyDescent="0.3">
      <c r="A233" s="143">
        <v>232</v>
      </c>
      <c r="B233" s="144" t="s">
        <v>2385</v>
      </c>
      <c r="C233" s="45">
        <v>8820</v>
      </c>
      <c r="D233" s="45"/>
      <c r="E233" s="145"/>
      <c r="F233" s="146"/>
      <c r="G233" s="147"/>
      <c r="H233" s="146"/>
      <c r="I233" s="146"/>
    </row>
    <row r="234" spans="1:9" x14ac:dyDescent="0.3">
      <c r="A234" s="143">
        <v>233</v>
      </c>
      <c r="B234" s="144" t="s">
        <v>2385</v>
      </c>
      <c r="C234" s="45"/>
      <c r="D234" s="45">
        <v>8820</v>
      </c>
      <c r="E234" s="145" t="s">
        <v>61</v>
      </c>
      <c r="F234" s="146" t="s">
        <v>62</v>
      </c>
      <c r="G234" s="147">
        <v>39685</v>
      </c>
      <c r="H234" s="146" t="s">
        <v>2389</v>
      </c>
      <c r="I234" s="146" t="s">
        <v>2389</v>
      </c>
    </row>
    <row r="235" spans="1:9" x14ac:dyDescent="0.3">
      <c r="A235" s="143">
        <v>234</v>
      </c>
      <c r="B235" s="144" t="s">
        <v>1982</v>
      </c>
      <c r="C235" s="45">
        <v>2000</v>
      </c>
      <c r="D235" s="45"/>
      <c r="E235" s="145"/>
      <c r="F235" s="146"/>
      <c r="G235" s="147"/>
      <c r="H235" s="146"/>
      <c r="I235" s="146"/>
    </row>
    <row r="236" spans="1:9" x14ac:dyDescent="0.3">
      <c r="A236" s="143">
        <v>235</v>
      </c>
      <c r="B236" s="144" t="s">
        <v>2359</v>
      </c>
      <c r="C236" s="45">
        <v>1000</v>
      </c>
      <c r="D236" s="45"/>
      <c r="E236" s="145"/>
      <c r="F236" s="146"/>
      <c r="G236" s="147"/>
      <c r="H236" s="146"/>
      <c r="I236" s="146"/>
    </row>
    <row r="237" spans="1:9" x14ac:dyDescent="0.3">
      <c r="A237" s="143">
        <v>236</v>
      </c>
      <c r="B237" s="144" t="s">
        <v>2385</v>
      </c>
      <c r="C237" s="45">
        <v>5292</v>
      </c>
      <c r="D237" s="45"/>
      <c r="E237" s="145"/>
      <c r="F237" s="146"/>
      <c r="G237" s="147"/>
      <c r="H237" s="146"/>
      <c r="I237" s="146"/>
    </row>
    <row r="238" spans="1:9" x14ac:dyDescent="0.3">
      <c r="A238" s="143">
        <v>237</v>
      </c>
      <c r="B238" s="144" t="s">
        <v>1982</v>
      </c>
      <c r="C238" s="45">
        <v>1920</v>
      </c>
      <c r="D238" s="45"/>
      <c r="E238" s="145"/>
      <c r="F238" s="146"/>
      <c r="G238" s="147"/>
      <c r="H238" s="146"/>
      <c r="I238" s="146"/>
    </row>
    <row r="239" spans="1:9" x14ac:dyDescent="0.3">
      <c r="A239" s="143">
        <v>238</v>
      </c>
      <c r="B239" s="144" t="s">
        <v>1982</v>
      </c>
      <c r="C239" s="45"/>
      <c r="D239" s="45">
        <v>4220</v>
      </c>
      <c r="E239" s="145" t="s">
        <v>63</v>
      </c>
      <c r="F239" s="146" t="s">
        <v>64</v>
      </c>
      <c r="G239" s="147">
        <v>39688</v>
      </c>
      <c r="H239" s="146" t="s">
        <v>2608</v>
      </c>
      <c r="I239" s="146" t="s">
        <v>66</v>
      </c>
    </row>
    <row r="240" spans="1:9" x14ac:dyDescent="0.3">
      <c r="A240" s="143">
        <v>239</v>
      </c>
      <c r="B240" s="144" t="s">
        <v>2385</v>
      </c>
      <c r="C240" s="45"/>
      <c r="D240" s="45">
        <v>5292</v>
      </c>
      <c r="E240" s="145" t="s">
        <v>67</v>
      </c>
      <c r="F240" s="146" t="s">
        <v>70</v>
      </c>
      <c r="G240" s="147">
        <v>39688</v>
      </c>
      <c r="H240" s="146" t="s">
        <v>2389</v>
      </c>
      <c r="I240" s="146" t="s">
        <v>2389</v>
      </c>
    </row>
    <row r="241" spans="1:9" x14ac:dyDescent="0.3">
      <c r="A241" s="143">
        <v>240</v>
      </c>
      <c r="B241" s="144" t="s">
        <v>2385</v>
      </c>
      <c r="C241" s="45">
        <v>5712</v>
      </c>
      <c r="D241" s="45"/>
      <c r="E241" s="145"/>
      <c r="F241" s="146"/>
      <c r="G241" s="147"/>
      <c r="H241" s="146"/>
      <c r="I241" s="146"/>
    </row>
    <row r="242" spans="1:9" x14ac:dyDescent="0.3">
      <c r="A242" s="143">
        <v>241</v>
      </c>
      <c r="B242" s="144" t="s">
        <v>2385</v>
      </c>
      <c r="C242" s="45"/>
      <c r="D242" s="45">
        <v>5712</v>
      </c>
      <c r="E242" s="145" t="s">
        <v>71</v>
      </c>
      <c r="F242" s="146" t="s">
        <v>72</v>
      </c>
      <c r="G242" s="147">
        <v>39692</v>
      </c>
      <c r="H242" s="146" t="s">
        <v>2389</v>
      </c>
      <c r="I242" s="146" t="s">
        <v>2389</v>
      </c>
    </row>
    <row r="243" spans="1:9" x14ac:dyDescent="0.3">
      <c r="A243" s="143">
        <v>242</v>
      </c>
      <c r="B243" s="144" t="s">
        <v>2385</v>
      </c>
      <c r="C243" s="45">
        <v>7560</v>
      </c>
      <c r="D243" s="45"/>
      <c r="E243" s="145"/>
      <c r="F243" s="146"/>
      <c r="G243" s="147"/>
      <c r="H243" s="146"/>
      <c r="I243" s="146"/>
    </row>
    <row r="244" spans="1:9" x14ac:dyDescent="0.3">
      <c r="A244" s="143">
        <v>243</v>
      </c>
      <c r="B244" s="144" t="s">
        <v>2385</v>
      </c>
      <c r="C244" s="45"/>
      <c r="D244" s="45">
        <v>7560</v>
      </c>
      <c r="E244" s="145" t="s">
        <v>73</v>
      </c>
      <c r="F244" s="146" t="s">
        <v>74</v>
      </c>
      <c r="G244" s="147">
        <v>39695</v>
      </c>
      <c r="H244" s="146" t="s">
        <v>2389</v>
      </c>
      <c r="I244" s="146" t="s">
        <v>2389</v>
      </c>
    </row>
    <row r="245" spans="1:9" x14ac:dyDescent="0.3">
      <c r="A245" s="143">
        <v>244</v>
      </c>
      <c r="B245" s="144" t="s">
        <v>2359</v>
      </c>
      <c r="C245" s="45">
        <v>1500</v>
      </c>
      <c r="D245" s="45"/>
      <c r="E245" s="145"/>
      <c r="F245" s="146"/>
      <c r="G245" s="147"/>
      <c r="H245" s="146"/>
      <c r="I245" s="146"/>
    </row>
    <row r="246" spans="1:9" x14ac:dyDescent="0.3">
      <c r="A246" s="143">
        <v>245</v>
      </c>
      <c r="B246" s="144" t="s">
        <v>2384</v>
      </c>
      <c r="C246" s="45">
        <v>500</v>
      </c>
      <c r="D246" s="45"/>
      <c r="E246" s="145"/>
      <c r="F246" s="146"/>
      <c r="G246" s="147"/>
      <c r="H246" s="146"/>
      <c r="I246" s="146"/>
    </row>
    <row r="247" spans="1:9" x14ac:dyDescent="0.3">
      <c r="A247" s="143">
        <v>246</v>
      </c>
      <c r="B247" s="144" t="s">
        <v>2359</v>
      </c>
      <c r="C247" s="45">
        <v>1320</v>
      </c>
      <c r="D247" s="45"/>
      <c r="E247" s="145"/>
      <c r="F247" s="146"/>
      <c r="G247" s="147"/>
      <c r="H247" s="146"/>
      <c r="I247" s="146"/>
    </row>
    <row r="248" spans="1:9" x14ac:dyDescent="0.3">
      <c r="A248" s="143">
        <v>247</v>
      </c>
      <c r="B248" s="144" t="s">
        <v>2384</v>
      </c>
      <c r="C248" s="45">
        <v>120</v>
      </c>
      <c r="D248" s="45"/>
      <c r="E248" s="145"/>
      <c r="F248" s="146"/>
      <c r="G248" s="147"/>
      <c r="H248" s="146"/>
      <c r="I248" s="146"/>
    </row>
    <row r="249" spans="1:9" x14ac:dyDescent="0.3">
      <c r="A249" s="143">
        <v>248</v>
      </c>
      <c r="B249" s="144" t="s">
        <v>2385</v>
      </c>
      <c r="C249" s="45">
        <v>3129</v>
      </c>
      <c r="D249" s="45"/>
      <c r="E249" s="145"/>
      <c r="F249" s="146"/>
      <c r="G249" s="147"/>
      <c r="H249" s="146"/>
      <c r="I249" s="146"/>
    </row>
    <row r="250" spans="1:9" x14ac:dyDescent="0.3">
      <c r="A250" s="143">
        <v>249</v>
      </c>
      <c r="B250" s="144" t="s">
        <v>2359</v>
      </c>
      <c r="C250" s="45"/>
      <c r="D250" s="45">
        <v>3820</v>
      </c>
      <c r="E250" s="145" t="s">
        <v>75</v>
      </c>
      <c r="F250" s="146" t="s">
        <v>1389</v>
      </c>
      <c r="G250" s="147">
        <v>39704</v>
      </c>
      <c r="H250" s="146" t="s">
        <v>2380</v>
      </c>
      <c r="I250" s="146" t="s">
        <v>2372</v>
      </c>
    </row>
    <row r="251" spans="1:9" x14ac:dyDescent="0.3">
      <c r="A251" s="143">
        <v>250</v>
      </c>
      <c r="B251" s="144">
        <v>150106</v>
      </c>
      <c r="C251" s="45"/>
      <c r="D251" s="45">
        <v>620</v>
      </c>
      <c r="E251" s="145" t="s">
        <v>1390</v>
      </c>
      <c r="F251" s="146" t="s">
        <v>1391</v>
      </c>
      <c r="G251" s="147">
        <v>39704</v>
      </c>
      <c r="H251" s="146" t="s">
        <v>2608</v>
      </c>
      <c r="I251" s="146" t="s">
        <v>2377</v>
      </c>
    </row>
    <row r="252" spans="1:9" x14ac:dyDescent="0.3">
      <c r="A252" s="143">
        <v>251</v>
      </c>
      <c r="B252" s="144" t="s">
        <v>2385</v>
      </c>
      <c r="C252" s="45"/>
      <c r="D252" s="45">
        <v>3129</v>
      </c>
      <c r="E252" s="145" t="s">
        <v>1392</v>
      </c>
      <c r="F252" s="146" t="s">
        <v>1413</v>
      </c>
      <c r="G252" s="147">
        <v>39706</v>
      </c>
      <c r="H252" s="146" t="s">
        <v>2389</v>
      </c>
      <c r="I252" s="146" t="s">
        <v>2389</v>
      </c>
    </row>
    <row r="253" spans="1:9" x14ac:dyDescent="0.3">
      <c r="A253" s="143">
        <v>252</v>
      </c>
      <c r="B253" s="144" t="s">
        <v>2385</v>
      </c>
      <c r="C253" s="45">
        <v>2352</v>
      </c>
      <c r="D253" s="45"/>
      <c r="E253" s="145"/>
      <c r="F253" s="146"/>
      <c r="G253" s="147"/>
      <c r="H253" s="146"/>
      <c r="I253" s="146"/>
    </row>
    <row r="254" spans="1:9" x14ac:dyDescent="0.3">
      <c r="A254" s="143">
        <v>253</v>
      </c>
      <c r="B254" s="144" t="s">
        <v>2385</v>
      </c>
      <c r="C254" s="45"/>
      <c r="D254" s="45">
        <v>2352</v>
      </c>
      <c r="E254" s="145" t="s">
        <v>1414</v>
      </c>
      <c r="F254" s="146" t="s">
        <v>1415</v>
      </c>
      <c r="G254" s="147">
        <v>39707</v>
      </c>
      <c r="H254" s="146" t="s">
        <v>2389</v>
      </c>
      <c r="I254" s="146" t="s">
        <v>2389</v>
      </c>
    </row>
    <row r="255" spans="1:9" x14ac:dyDescent="0.3">
      <c r="A255" s="143">
        <v>254</v>
      </c>
      <c r="B255" s="144" t="s">
        <v>2359</v>
      </c>
      <c r="C255" s="45">
        <v>1000</v>
      </c>
      <c r="D255" s="45"/>
      <c r="E255" s="145"/>
      <c r="F255" s="146"/>
      <c r="G255" s="147"/>
      <c r="H255" s="146"/>
      <c r="I255" s="146"/>
    </row>
    <row r="256" spans="1:9" x14ac:dyDescent="0.3">
      <c r="A256" s="143">
        <v>255</v>
      </c>
      <c r="B256" s="144" t="s">
        <v>2385</v>
      </c>
      <c r="C256" s="45">
        <v>1638</v>
      </c>
      <c r="D256" s="45"/>
      <c r="E256" s="145"/>
      <c r="F256" s="146"/>
      <c r="G256" s="147"/>
      <c r="H256" s="146"/>
      <c r="I256" s="146"/>
    </row>
    <row r="257" spans="1:9" x14ac:dyDescent="0.3">
      <c r="A257" s="143">
        <v>256</v>
      </c>
      <c r="B257" s="144" t="s">
        <v>2385</v>
      </c>
      <c r="C257" s="45"/>
      <c r="D257" s="45">
        <v>1638</v>
      </c>
      <c r="E257" s="145" t="s">
        <v>1416</v>
      </c>
      <c r="F257" s="146" t="s">
        <v>1417</v>
      </c>
      <c r="G257" s="147">
        <v>39713</v>
      </c>
      <c r="H257" s="146" t="s">
        <v>2389</v>
      </c>
      <c r="I257" s="146" t="s">
        <v>2389</v>
      </c>
    </row>
    <row r="258" spans="1:9" x14ac:dyDescent="0.3">
      <c r="A258" s="143">
        <v>257</v>
      </c>
      <c r="B258" s="144" t="s">
        <v>2574</v>
      </c>
      <c r="C258" s="45">
        <v>500</v>
      </c>
      <c r="D258" s="45"/>
      <c r="E258" s="145"/>
      <c r="F258" s="146"/>
      <c r="G258" s="147"/>
      <c r="H258" s="146"/>
      <c r="I258" s="146"/>
    </row>
    <row r="259" spans="1:9" x14ac:dyDescent="0.3">
      <c r="A259" s="143">
        <v>258</v>
      </c>
      <c r="B259" s="144" t="s">
        <v>2385</v>
      </c>
      <c r="C259" s="45">
        <v>6720</v>
      </c>
      <c r="D259" s="45"/>
      <c r="E259" s="145"/>
      <c r="F259" s="146"/>
      <c r="G259" s="147"/>
      <c r="H259" s="146"/>
      <c r="I259" s="146"/>
    </row>
    <row r="260" spans="1:9" x14ac:dyDescent="0.3">
      <c r="A260" s="143">
        <v>259</v>
      </c>
      <c r="B260" s="144" t="s">
        <v>2385</v>
      </c>
      <c r="C260" s="45"/>
      <c r="D260" s="45">
        <v>6720</v>
      </c>
      <c r="E260" s="145" t="s">
        <v>1418</v>
      </c>
      <c r="F260" s="146" t="s">
        <v>1419</v>
      </c>
      <c r="G260" s="147">
        <v>39717</v>
      </c>
      <c r="H260" s="146" t="s">
        <v>2389</v>
      </c>
      <c r="I260" s="146" t="s">
        <v>2389</v>
      </c>
    </row>
    <row r="261" spans="1:9" x14ac:dyDescent="0.3">
      <c r="A261" s="143">
        <v>260</v>
      </c>
      <c r="B261" s="144" t="s">
        <v>2359</v>
      </c>
      <c r="C261" s="45">
        <v>2480</v>
      </c>
      <c r="D261" s="45"/>
      <c r="E261" s="145"/>
      <c r="F261" s="146"/>
      <c r="G261" s="147"/>
      <c r="H261" s="146"/>
      <c r="I261" s="146"/>
    </row>
    <row r="262" spans="1:9" x14ac:dyDescent="0.3">
      <c r="A262" s="143">
        <v>261</v>
      </c>
      <c r="B262" s="144" t="s">
        <v>2385</v>
      </c>
      <c r="C262" s="45">
        <v>2940</v>
      </c>
      <c r="D262" s="45"/>
      <c r="E262" s="145"/>
      <c r="F262" s="146"/>
      <c r="G262" s="147"/>
      <c r="H262" s="146"/>
      <c r="I262" s="146"/>
    </row>
    <row r="263" spans="1:9" x14ac:dyDescent="0.3">
      <c r="A263" s="143">
        <v>262</v>
      </c>
      <c r="B263" s="144" t="s">
        <v>2359</v>
      </c>
      <c r="C263" s="45"/>
      <c r="D263" s="45">
        <v>3480</v>
      </c>
      <c r="E263" s="145" t="s">
        <v>1420</v>
      </c>
      <c r="F263" s="146" t="s">
        <v>1421</v>
      </c>
      <c r="G263" s="147">
        <v>39720</v>
      </c>
      <c r="H263" s="146" t="s">
        <v>2380</v>
      </c>
      <c r="I263" s="146" t="s">
        <v>2372</v>
      </c>
    </row>
    <row r="264" spans="1:9" x14ac:dyDescent="0.3">
      <c r="A264" s="143">
        <v>263</v>
      </c>
      <c r="B264" s="144" t="s">
        <v>2385</v>
      </c>
      <c r="C264" s="45"/>
      <c r="D264" s="45">
        <v>2940</v>
      </c>
      <c r="E264" s="145" t="s">
        <v>1422</v>
      </c>
      <c r="F264" s="146" t="s">
        <v>1423</v>
      </c>
      <c r="G264" s="147">
        <v>39722</v>
      </c>
      <c r="H264" s="146" t="s">
        <v>2389</v>
      </c>
      <c r="I264" s="146" t="s">
        <v>2389</v>
      </c>
    </row>
    <row r="265" spans="1:9" x14ac:dyDescent="0.3">
      <c r="A265" s="143">
        <v>264</v>
      </c>
      <c r="B265" s="144" t="s">
        <v>2384</v>
      </c>
      <c r="C265" s="45">
        <v>300</v>
      </c>
      <c r="D265" s="45"/>
      <c r="E265" s="145"/>
      <c r="F265" s="146"/>
      <c r="G265" s="147"/>
      <c r="H265" s="146"/>
      <c r="I265" s="146"/>
    </row>
    <row r="266" spans="1:9" x14ac:dyDescent="0.3">
      <c r="A266" s="143">
        <v>265</v>
      </c>
      <c r="B266" s="144" t="s">
        <v>2385</v>
      </c>
      <c r="C266" s="45">
        <v>5880</v>
      </c>
      <c r="D266" s="45"/>
      <c r="E266" s="145"/>
      <c r="F266" s="146"/>
      <c r="G266" s="147"/>
      <c r="H266" s="146"/>
      <c r="I266" s="146"/>
    </row>
    <row r="267" spans="1:9" x14ac:dyDescent="0.3">
      <c r="A267" s="143">
        <v>266</v>
      </c>
      <c r="B267" s="144" t="s">
        <v>2359</v>
      </c>
      <c r="C267" s="45">
        <v>1000</v>
      </c>
      <c r="D267" s="45"/>
      <c r="E267" s="145"/>
      <c r="F267" s="146"/>
      <c r="G267" s="147"/>
      <c r="H267" s="146"/>
      <c r="I267" s="146"/>
    </row>
    <row r="268" spans="1:9" x14ac:dyDescent="0.3">
      <c r="A268" s="143">
        <v>267</v>
      </c>
      <c r="B268" s="144" t="s">
        <v>2385</v>
      </c>
      <c r="C268" s="45"/>
      <c r="D268" s="45">
        <v>5880</v>
      </c>
      <c r="E268" s="145" t="s">
        <v>1424</v>
      </c>
      <c r="F268" s="146" t="s">
        <v>1425</v>
      </c>
      <c r="G268" s="147">
        <v>39727</v>
      </c>
      <c r="H268" s="146" t="s">
        <v>2389</v>
      </c>
      <c r="I268" s="146" t="s">
        <v>2389</v>
      </c>
    </row>
    <row r="269" spans="1:9" x14ac:dyDescent="0.3">
      <c r="A269" s="143">
        <v>268</v>
      </c>
      <c r="B269" s="144" t="s">
        <v>2385</v>
      </c>
      <c r="C269" s="45">
        <v>8820</v>
      </c>
      <c r="D269" s="45"/>
      <c r="E269" s="145"/>
      <c r="F269" s="146"/>
      <c r="G269" s="147"/>
      <c r="H269" s="146"/>
      <c r="I269" s="146"/>
    </row>
    <row r="270" spans="1:9" x14ac:dyDescent="0.3">
      <c r="A270" s="143">
        <v>269</v>
      </c>
      <c r="B270" s="144" t="s">
        <v>2385</v>
      </c>
      <c r="C270" s="45">
        <v>7140</v>
      </c>
      <c r="D270" s="45"/>
      <c r="E270" s="145"/>
      <c r="F270" s="146"/>
      <c r="G270" s="147"/>
      <c r="H270" s="146"/>
      <c r="I270" s="146"/>
    </row>
    <row r="271" spans="1:9" x14ac:dyDescent="0.3">
      <c r="A271" s="143">
        <v>270</v>
      </c>
      <c r="B271" s="144" t="s">
        <v>2359</v>
      </c>
      <c r="C271" s="45">
        <v>2000</v>
      </c>
      <c r="D271" s="45"/>
      <c r="E271" s="145"/>
      <c r="F271" s="146"/>
      <c r="G271" s="147"/>
      <c r="H271" s="146"/>
      <c r="I271" s="146"/>
    </row>
    <row r="272" spans="1:9" x14ac:dyDescent="0.3">
      <c r="A272" s="143">
        <v>271</v>
      </c>
      <c r="B272" s="144" t="s">
        <v>2385</v>
      </c>
      <c r="C272" s="45"/>
      <c r="D272" s="45">
        <v>8820</v>
      </c>
      <c r="E272" s="145" t="s">
        <v>1426</v>
      </c>
      <c r="F272" s="146" t="s">
        <v>1427</v>
      </c>
      <c r="G272" s="147">
        <v>39731</v>
      </c>
      <c r="H272" s="146" t="s">
        <v>2389</v>
      </c>
      <c r="I272" s="146" t="s">
        <v>2389</v>
      </c>
    </row>
    <row r="273" spans="1:9" x14ac:dyDescent="0.3">
      <c r="A273" s="143">
        <v>272</v>
      </c>
      <c r="B273" s="144" t="s">
        <v>2385</v>
      </c>
      <c r="C273" s="45"/>
      <c r="D273" s="45">
        <v>7140</v>
      </c>
      <c r="E273" s="145" t="s">
        <v>1428</v>
      </c>
      <c r="F273" s="146" t="s">
        <v>1429</v>
      </c>
      <c r="G273" s="147">
        <v>39731</v>
      </c>
      <c r="H273" s="146" t="s">
        <v>2389</v>
      </c>
      <c r="I273" s="146" t="s">
        <v>2389</v>
      </c>
    </row>
    <row r="274" spans="1:9" x14ac:dyDescent="0.3">
      <c r="A274" s="143">
        <v>273</v>
      </c>
      <c r="B274" s="144" t="s">
        <v>2385</v>
      </c>
      <c r="C274" s="45">
        <v>3318</v>
      </c>
      <c r="D274" s="45"/>
      <c r="E274" s="145"/>
      <c r="F274" s="146"/>
      <c r="G274" s="147"/>
      <c r="H274" s="146"/>
      <c r="I274" s="146"/>
    </row>
    <row r="275" spans="1:9" x14ac:dyDescent="0.3">
      <c r="A275" s="143">
        <v>274</v>
      </c>
      <c r="B275" s="144" t="s">
        <v>2385</v>
      </c>
      <c r="C275" s="45"/>
      <c r="D275" s="45">
        <v>3318</v>
      </c>
      <c r="E275" s="145" t="s">
        <v>1430</v>
      </c>
      <c r="F275" s="146" t="s">
        <v>1436</v>
      </c>
      <c r="G275" s="147">
        <v>39735</v>
      </c>
      <c r="H275" s="146" t="s">
        <v>2389</v>
      </c>
      <c r="I275" s="146" t="s">
        <v>2389</v>
      </c>
    </row>
    <row r="276" spans="1:9" x14ac:dyDescent="0.3">
      <c r="A276" s="143">
        <v>275</v>
      </c>
      <c r="B276" s="144" t="s">
        <v>2574</v>
      </c>
      <c r="C276" s="45">
        <v>940</v>
      </c>
      <c r="D276" s="45"/>
      <c r="E276" s="145"/>
      <c r="F276" s="146"/>
      <c r="G276" s="147"/>
      <c r="H276" s="146"/>
      <c r="I276" s="146"/>
    </row>
    <row r="277" spans="1:9" x14ac:dyDescent="0.3">
      <c r="A277" s="143">
        <v>276</v>
      </c>
      <c r="B277" s="144" t="s">
        <v>2359</v>
      </c>
      <c r="C277" s="45">
        <v>1660</v>
      </c>
      <c r="D277" s="45"/>
      <c r="E277" s="145"/>
      <c r="F277" s="146"/>
      <c r="G277" s="147"/>
      <c r="H277" s="146"/>
      <c r="I277" s="146"/>
    </row>
    <row r="278" spans="1:9" x14ac:dyDescent="0.3">
      <c r="A278" s="143">
        <v>277</v>
      </c>
      <c r="B278" s="144" t="s">
        <v>2384</v>
      </c>
      <c r="C278" s="45">
        <v>300</v>
      </c>
      <c r="D278" s="45"/>
      <c r="E278" s="145"/>
      <c r="F278" s="146"/>
      <c r="G278" s="147"/>
      <c r="H278" s="146"/>
      <c r="I278" s="146"/>
    </row>
    <row r="279" spans="1:9" x14ac:dyDescent="0.3">
      <c r="A279" s="143">
        <v>278</v>
      </c>
      <c r="B279" s="144" t="s">
        <v>2359</v>
      </c>
      <c r="C279" s="45"/>
      <c r="D279" s="45">
        <v>4660</v>
      </c>
      <c r="E279" s="145" t="s">
        <v>101</v>
      </c>
      <c r="F279" s="146" t="s">
        <v>102</v>
      </c>
      <c r="G279" s="147">
        <v>39737</v>
      </c>
      <c r="H279" s="146" t="s">
        <v>2380</v>
      </c>
      <c r="I279" s="146" t="s">
        <v>2372</v>
      </c>
    </row>
    <row r="280" spans="1:9" x14ac:dyDescent="0.3">
      <c r="A280" s="143">
        <v>279</v>
      </c>
      <c r="B280" s="144" t="s">
        <v>2385</v>
      </c>
      <c r="C280" s="45">
        <v>2820</v>
      </c>
      <c r="D280" s="45"/>
      <c r="E280" s="145"/>
      <c r="F280" s="146"/>
      <c r="G280" s="147"/>
      <c r="H280" s="146"/>
      <c r="I280" s="146"/>
    </row>
    <row r="281" spans="1:9" x14ac:dyDescent="0.3">
      <c r="A281" s="143">
        <v>280</v>
      </c>
      <c r="B281" s="144" t="s">
        <v>2385</v>
      </c>
      <c r="C281" s="45"/>
      <c r="D281" s="45">
        <v>2820</v>
      </c>
      <c r="E281" s="145" t="s">
        <v>103</v>
      </c>
      <c r="F281" s="146" t="s">
        <v>104</v>
      </c>
      <c r="G281" s="147">
        <v>39737</v>
      </c>
      <c r="H281" s="146" t="s">
        <v>2389</v>
      </c>
      <c r="I281" s="146" t="s">
        <v>2389</v>
      </c>
    </row>
    <row r="282" spans="1:9" x14ac:dyDescent="0.3">
      <c r="A282" s="143">
        <v>281</v>
      </c>
      <c r="B282" s="144" t="s">
        <v>2385</v>
      </c>
      <c r="C282" s="45">
        <v>4053</v>
      </c>
      <c r="D282" s="45"/>
      <c r="E282" s="145"/>
      <c r="F282" s="146"/>
      <c r="G282" s="147"/>
      <c r="H282" s="146"/>
      <c r="I282" s="146"/>
    </row>
    <row r="283" spans="1:9" x14ac:dyDescent="0.3">
      <c r="A283" s="143">
        <v>282</v>
      </c>
      <c r="B283" s="144" t="s">
        <v>2385</v>
      </c>
      <c r="C283" s="45"/>
      <c r="D283" s="45">
        <v>4053</v>
      </c>
      <c r="E283" s="145" t="s">
        <v>105</v>
      </c>
      <c r="F283" s="146" t="s">
        <v>106</v>
      </c>
      <c r="G283" s="147">
        <v>39741</v>
      </c>
      <c r="H283" s="146" t="s">
        <v>2389</v>
      </c>
      <c r="I283" s="146" t="s">
        <v>2389</v>
      </c>
    </row>
    <row r="284" spans="1:9" x14ac:dyDescent="0.3">
      <c r="A284" s="143">
        <v>283</v>
      </c>
      <c r="B284" s="144" t="s">
        <v>2385</v>
      </c>
      <c r="C284" s="45">
        <v>1344</v>
      </c>
      <c r="D284" s="45"/>
      <c r="E284" s="145"/>
      <c r="F284" s="146"/>
      <c r="G284" s="147"/>
      <c r="H284" s="146"/>
      <c r="I284" s="146"/>
    </row>
    <row r="285" spans="1:9" x14ac:dyDescent="0.3">
      <c r="A285" s="143">
        <v>284</v>
      </c>
      <c r="B285" s="144" t="s">
        <v>2384</v>
      </c>
      <c r="C285" s="45">
        <v>620</v>
      </c>
      <c r="D285" s="45"/>
      <c r="E285" s="145"/>
      <c r="F285" s="146"/>
      <c r="G285" s="147"/>
      <c r="H285" s="146"/>
      <c r="I285" s="146"/>
    </row>
    <row r="286" spans="1:9" x14ac:dyDescent="0.3">
      <c r="A286" s="143">
        <v>285</v>
      </c>
      <c r="B286" s="144" t="s">
        <v>2359</v>
      </c>
      <c r="C286" s="45">
        <v>1500</v>
      </c>
      <c r="D286" s="45"/>
      <c r="E286" s="145"/>
      <c r="F286" s="146"/>
      <c r="G286" s="147"/>
      <c r="H286" s="146"/>
      <c r="I286" s="146"/>
    </row>
    <row r="287" spans="1:9" x14ac:dyDescent="0.3">
      <c r="A287" s="143">
        <v>286</v>
      </c>
      <c r="B287" s="144" t="s">
        <v>2385</v>
      </c>
      <c r="C287" s="45"/>
      <c r="D287" s="45">
        <v>1344</v>
      </c>
      <c r="E287" s="145" t="s">
        <v>107</v>
      </c>
      <c r="F287" s="146" t="s">
        <v>108</v>
      </c>
      <c r="G287" s="147">
        <v>39745</v>
      </c>
      <c r="H287" s="146" t="s">
        <v>2389</v>
      </c>
      <c r="I287" s="146" t="s">
        <v>2389</v>
      </c>
    </row>
    <row r="288" spans="1:9" x14ac:dyDescent="0.3">
      <c r="A288" s="143">
        <v>287</v>
      </c>
      <c r="B288" s="144">
        <v>150106</v>
      </c>
      <c r="C288" s="45"/>
      <c r="D288" s="45">
        <v>1220</v>
      </c>
      <c r="E288" s="145" t="s">
        <v>109</v>
      </c>
      <c r="F288" s="146" t="s">
        <v>122</v>
      </c>
      <c r="G288" s="147">
        <v>36826</v>
      </c>
      <c r="H288" s="146" t="s">
        <v>2377</v>
      </c>
      <c r="I288" s="146" t="s">
        <v>2377</v>
      </c>
    </row>
    <row r="289" spans="1:9" x14ac:dyDescent="0.3">
      <c r="A289" s="143">
        <v>288</v>
      </c>
      <c r="B289" s="144" t="s">
        <v>2385</v>
      </c>
      <c r="C289" s="45">
        <v>9700</v>
      </c>
      <c r="D289" s="45"/>
      <c r="E289" s="145"/>
      <c r="F289" s="146"/>
      <c r="G289" s="147"/>
      <c r="H289" s="146"/>
      <c r="I289" s="146"/>
    </row>
    <row r="290" spans="1:9" x14ac:dyDescent="0.3">
      <c r="A290" s="143">
        <v>289</v>
      </c>
      <c r="B290" s="144" t="s">
        <v>2359</v>
      </c>
      <c r="C290" s="45">
        <v>2680</v>
      </c>
      <c r="D290" s="45"/>
      <c r="E290" s="145"/>
      <c r="F290" s="146"/>
      <c r="G290" s="147"/>
      <c r="H290" s="146"/>
      <c r="I290" s="146"/>
    </row>
    <row r="291" spans="1:9" x14ac:dyDescent="0.3">
      <c r="A291" s="143">
        <v>290</v>
      </c>
      <c r="B291" s="144" t="s">
        <v>2385</v>
      </c>
      <c r="C291" s="45"/>
      <c r="D291" s="45">
        <v>9700</v>
      </c>
      <c r="E291" s="145" t="s">
        <v>123</v>
      </c>
      <c r="F291" s="146" t="s">
        <v>124</v>
      </c>
      <c r="G291" s="147">
        <v>39749</v>
      </c>
      <c r="H291" s="146" t="s">
        <v>2389</v>
      </c>
      <c r="I291" s="146" t="s">
        <v>2389</v>
      </c>
    </row>
    <row r="292" spans="1:9" x14ac:dyDescent="0.3">
      <c r="A292" s="143">
        <v>291</v>
      </c>
      <c r="B292" s="144" t="s">
        <v>2359</v>
      </c>
      <c r="C292" s="45"/>
      <c r="D292" s="45">
        <v>4180</v>
      </c>
      <c r="E292" s="145" t="s">
        <v>125</v>
      </c>
      <c r="F292" s="146" t="s">
        <v>126</v>
      </c>
      <c r="G292" s="147">
        <v>39751</v>
      </c>
      <c r="H292" s="146" t="s">
        <v>2372</v>
      </c>
      <c r="I292" s="146" t="s">
        <v>2372</v>
      </c>
    </row>
    <row r="293" spans="1:9" x14ac:dyDescent="0.3">
      <c r="A293" s="143">
        <v>292</v>
      </c>
      <c r="B293" s="144" t="s">
        <v>2385</v>
      </c>
      <c r="C293" s="45">
        <v>8100</v>
      </c>
      <c r="D293" s="45"/>
      <c r="E293" s="145"/>
      <c r="F293" s="146"/>
      <c r="G293" s="147"/>
      <c r="H293" s="146"/>
      <c r="I293" s="146"/>
    </row>
    <row r="294" spans="1:9" x14ac:dyDescent="0.3">
      <c r="A294" s="143">
        <v>293</v>
      </c>
      <c r="B294" s="144" t="s">
        <v>2385</v>
      </c>
      <c r="C294" s="45"/>
      <c r="D294" s="45">
        <v>8100</v>
      </c>
      <c r="E294" s="145" t="s">
        <v>127</v>
      </c>
      <c r="F294" s="146" t="s">
        <v>128</v>
      </c>
      <c r="G294" s="147">
        <v>39752</v>
      </c>
      <c r="H294" s="146" t="s">
        <v>2389</v>
      </c>
      <c r="I294" s="146" t="s">
        <v>2389</v>
      </c>
    </row>
    <row r="295" spans="1:9" x14ac:dyDescent="0.3">
      <c r="A295" s="143">
        <v>294</v>
      </c>
      <c r="B295" s="144" t="s">
        <v>2359</v>
      </c>
      <c r="C295" s="45">
        <v>1000</v>
      </c>
      <c r="D295" s="45"/>
      <c r="E295" s="145"/>
      <c r="F295" s="146"/>
      <c r="G295" s="147"/>
      <c r="H295" s="146"/>
      <c r="I295" s="146"/>
    </row>
    <row r="296" spans="1:9" x14ac:dyDescent="0.3">
      <c r="A296" s="143">
        <v>295</v>
      </c>
      <c r="B296" s="144" t="s">
        <v>2385</v>
      </c>
      <c r="C296" s="45">
        <v>10080</v>
      </c>
      <c r="D296" s="45"/>
      <c r="E296" s="145"/>
      <c r="F296" s="146"/>
      <c r="G296" s="147"/>
      <c r="H296" s="146"/>
      <c r="I296" s="146"/>
    </row>
    <row r="297" spans="1:9" x14ac:dyDescent="0.3">
      <c r="A297" s="143">
        <v>296</v>
      </c>
      <c r="B297" s="144" t="s">
        <v>2385</v>
      </c>
      <c r="C297" s="45"/>
      <c r="D297" s="45">
        <v>10080</v>
      </c>
      <c r="E297" s="145" t="s">
        <v>129</v>
      </c>
      <c r="F297" s="146" t="s">
        <v>130</v>
      </c>
      <c r="G297" s="147">
        <v>39757</v>
      </c>
      <c r="H297" s="146" t="s">
        <v>2389</v>
      </c>
      <c r="I297" s="146" t="s">
        <v>2389</v>
      </c>
    </row>
    <row r="298" spans="1:9" x14ac:dyDescent="0.3">
      <c r="A298" s="143">
        <v>297</v>
      </c>
      <c r="B298" s="144" t="s">
        <v>2385</v>
      </c>
      <c r="C298" s="45">
        <v>4576</v>
      </c>
      <c r="D298" s="45"/>
      <c r="E298" s="145"/>
      <c r="F298" s="146"/>
      <c r="G298" s="147"/>
      <c r="H298" s="146"/>
      <c r="I298" s="146"/>
    </row>
    <row r="299" spans="1:9" x14ac:dyDescent="0.3">
      <c r="A299" s="143">
        <v>298</v>
      </c>
      <c r="B299" s="144" t="s">
        <v>2385</v>
      </c>
      <c r="C299" s="45"/>
      <c r="D299" s="45">
        <v>4576</v>
      </c>
      <c r="E299" s="145" t="s">
        <v>131</v>
      </c>
      <c r="F299" s="146" t="s">
        <v>1475</v>
      </c>
      <c r="G299" s="147">
        <v>39763</v>
      </c>
      <c r="H299" s="146" t="s">
        <v>2389</v>
      </c>
      <c r="I299" s="146" t="s">
        <v>2389</v>
      </c>
    </row>
    <row r="300" spans="1:9" x14ac:dyDescent="0.3">
      <c r="A300" s="143">
        <v>299</v>
      </c>
      <c r="B300" s="144" t="s">
        <v>2359</v>
      </c>
      <c r="C300" s="45">
        <v>1000</v>
      </c>
      <c r="D300" s="45"/>
      <c r="E300" s="145"/>
      <c r="F300" s="146"/>
      <c r="G300" s="147"/>
      <c r="H300" s="146"/>
      <c r="I300" s="146"/>
    </row>
    <row r="301" spans="1:9" x14ac:dyDescent="0.3">
      <c r="A301" s="143">
        <v>300</v>
      </c>
      <c r="B301" s="144" t="s">
        <v>2385</v>
      </c>
      <c r="C301" s="45">
        <v>1760</v>
      </c>
      <c r="D301" s="45"/>
      <c r="E301" s="145"/>
      <c r="F301" s="146"/>
      <c r="G301" s="147"/>
      <c r="H301" s="146"/>
      <c r="I301" s="146"/>
    </row>
    <row r="302" spans="1:9" x14ac:dyDescent="0.3">
      <c r="A302" s="143">
        <v>301</v>
      </c>
      <c r="B302" s="144" t="s">
        <v>2385</v>
      </c>
      <c r="C302" s="45"/>
      <c r="D302" s="45">
        <v>1760</v>
      </c>
      <c r="E302" s="145" t="s">
        <v>1476</v>
      </c>
      <c r="F302" s="146" t="s">
        <v>1477</v>
      </c>
      <c r="G302" s="147">
        <v>39766</v>
      </c>
      <c r="H302" s="146" t="s">
        <v>2389</v>
      </c>
      <c r="I302" s="146" t="s">
        <v>2389</v>
      </c>
    </row>
    <row r="303" spans="1:9" x14ac:dyDescent="0.3">
      <c r="A303" s="143">
        <v>302</v>
      </c>
      <c r="B303" s="144" t="s">
        <v>2385</v>
      </c>
      <c r="C303" s="45">
        <v>3927</v>
      </c>
      <c r="D303" s="45"/>
      <c r="E303" s="145"/>
      <c r="F303" s="146"/>
      <c r="G303" s="147"/>
      <c r="H303" s="146"/>
      <c r="I303" s="146"/>
    </row>
    <row r="304" spans="1:9" x14ac:dyDescent="0.3">
      <c r="A304" s="143">
        <v>303</v>
      </c>
      <c r="B304" s="144" t="s">
        <v>2384</v>
      </c>
      <c r="C304" s="45">
        <v>500</v>
      </c>
      <c r="D304" s="45"/>
      <c r="E304" s="145"/>
      <c r="F304" s="146"/>
      <c r="G304" s="147"/>
      <c r="H304" s="146"/>
      <c r="I304" s="146"/>
    </row>
    <row r="305" spans="1:9" x14ac:dyDescent="0.3">
      <c r="A305" s="143">
        <v>304</v>
      </c>
      <c r="B305" s="144" t="s">
        <v>2359</v>
      </c>
      <c r="C305" s="45">
        <v>3660</v>
      </c>
      <c r="D305" s="45"/>
      <c r="E305" s="145"/>
      <c r="F305" s="146"/>
      <c r="G305" s="147"/>
      <c r="H305" s="146"/>
      <c r="I305" s="146"/>
    </row>
    <row r="306" spans="1:9" x14ac:dyDescent="0.3">
      <c r="A306" s="143">
        <v>305</v>
      </c>
      <c r="B306" s="144" t="s">
        <v>2385</v>
      </c>
      <c r="C306" s="45"/>
      <c r="D306" s="45">
        <v>3927</v>
      </c>
      <c r="E306" s="145" t="s">
        <v>1478</v>
      </c>
      <c r="F306" s="146" t="s">
        <v>1479</v>
      </c>
      <c r="G306" s="147">
        <v>39770</v>
      </c>
      <c r="H306" s="146" t="s">
        <v>2389</v>
      </c>
      <c r="I306" s="146" t="s">
        <v>2389</v>
      </c>
    </row>
    <row r="307" spans="1:9" x14ac:dyDescent="0.3">
      <c r="A307" s="143">
        <v>306</v>
      </c>
      <c r="B307" s="144" t="s">
        <v>2359</v>
      </c>
      <c r="C307" s="45"/>
      <c r="D307" s="45">
        <v>5660</v>
      </c>
      <c r="E307" s="145" t="s">
        <v>1482</v>
      </c>
      <c r="F307" s="151" t="s">
        <v>1483</v>
      </c>
      <c r="G307" s="147">
        <v>39772</v>
      </c>
      <c r="H307" s="146" t="s">
        <v>2380</v>
      </c>
      <c r="I307" s="146" t="s">
        <v>2372</v>
      </c>
    </row>
    <row r="308" spans="1:9" x14ac:dyDescent="0.3">
      <c r="A308" s="143">
        <v>307</v>
      </c>
      <c r="B308" s="144" t="s">
        <v>2384</v>
      </c>
      <c r="C308" s="45">
        <v>660</v>
      </c>
      <c r="D308" s="45"/>
      <c r="E308" s="145"/>
      <c r="F308" s="151"/>
      <c r="G308" s="147"/>
      <c r="H308" s="146"/>
      <c r="I308" s="146"/>
    </row>
    <row r="309" spans="1:9" x14ac:dyDescent="0.3">
      <c r="A309" s="143">
        <v>308</v>
      </c>
      <c r="B309" s="144">
        <v>150106</v>
      </c>
      <c r="C309" s="45"/>
      <c r="D309" s="45">
        <v>1160</v>
      </c>
      <c r="E309" s="145" t="s">
        <v>1484</v>
      </c>
      <c r="F309" s="146" t="s">
        <v>1485</v>
      </c>
      <c r="G309" s="147">
        <v>39773</v>
      </c>
      <c r="H309" s="146" t="s">
        <v>2608</v>
      </c>
      <c r="I309" s="146" t="s">
        <v>2377</v>
      </c>
    </row>
    <row r="310" spans="1:9" x14ac:dyDescent="0.3">
      <c r="A310" s="143">
        <v>309</v>
      </c>
      <c r="B310" s="144" t="s">
        <v>2385</v>
      </c>
      <c r="C310" s="45">
        <v>6000</v>
      </c>
      <c r="D310" s="45"/>
      <c r="E310" s="145"/>
      <c r="F310" s="146"/>
      <c r="G310" s="147"/>
      <c r="H310" s="146"/>
      <c r="I310" s="146"/>
    </row>
    <row r="311" spans="1:9" x14ac:dyDescent="0.3">
      <c r="A311" s="143">
        <v>310</v>
      </c>
      <c r="B311" s="144" t="s">
        <v>2385</v>
      </c>
      <c r="C311" s="45"/>
      <c r="D311" s="45">
        <v>6000</v>
      </c>
      <c r="E311" s="145" t="s">
        <v>1486</v>
      </c>
      <c r="F311" s="146" t="s">
        <v>1487</v>
      </c>
      <c r="G311" s="147">
        <v>39777</v>
      </c>
      <c r="H311" s="146" t="s">
        <v>2389</v>
      </c>
      <c r="I311" s="146" t="s">
        <v>2389</v>
      </c>
    </row>
    <row r="312" spans="1:9" x14ac:dyDescent="0.3">
      <c r="A312" s="143">
        <v>311</v>
      </c>
      <c r="B312" s="144" t="s">
        <v>2385</v>
      </c>
      <c r="C312" s="45">
        <v>8400</v>
      </c>
      <c r="D312" s="45"/>
      <c r="E312" s="145"/>
      <c r="F312" s="146"/>
      <c r="G312" s="147"/>
      <c r="H312" s="146"/>
      <c r="I312" s="146"/>
    </row>
    <row r="313" spans="1:9" x14ac:dyDescent="0.3">
      <c r="A313" s="143">
        <v>312</v>
      </c>
      <c r="B313" s="144" t="s">
        <v>2359</v>
      </c>
      <c r="C313" s="45">
        <v>1500</v>
      </c>
      <c r="D313" s="45"/>
      <c r="E313" s="145"/>
      <c r="F313" s="146"/>
      <c r="G313" s="147"/>
      <c r="H313" s="146"/>
      <c r="I313" s="146"/>
    </row>
    <row r="314" spans="1:9" x14ac:dyDescent="0.3">
      <c r="A314" s="143">
        <v>313</v>
      </c>
      <c r="B314" s="144" t="s">
        <v>1488</v>
      </c>
      <c r="C314" s="45">
        <v>180</v>
      </c>
      <c r="D314" s="45"/>
      <c r="E314" s="145"/>
      <c r="F314" s="146"/>
      <c r="G314" s="147"/>
      <c r="H314" s="146"/>
      <c r="I314" s="146"/>
    </row>
    <row r="315" spans="1:9" x14ac:dyDescent="0.3">
      <c r="A315" s="143">
        <v>314</v>
      </c>
      <c r="B315" s="144" t="s">
        <v>2385</v>
      </c>
      <c r="C315" s="45"/>
      <c r="D315" s="45">
        <v>8400</v>
      </c>
      <c r="E315" s="145" t="s">
        <v>1489</v>
      </c>
      <c r="F315" s="146" t="s">
        <v>1490</v>
      </c>
      <c r="G315" s="147">
        <v>39780</v>
      </c>
      <c r="H315" s="146" t="s">
        <v>2389</v>
      </c>
      <c r="I315" s="146" t="s">
        <v>2389</v>
      </c>
    </row>
    <row r="316" spans="1:9" x14ac:dyDescent="0.3">
      <c r="A316" s="143">
        <v>315</v>
      </c>
      <c r="B316" s="144" t="s">
        <v>2385</v>
      </c>
      <c r="C316" s="45">
        <v>4600</v>
      </c>
      <c r="D316" s="45"/>
      <c r="E316" s="145"/>
      <c r="F316" s="146"/>
      <c r="G316" s="147"/>
      <c r="H316" s="146"/>
      <c r="I316" s="146"/>
    </row>
    <row r="317" spans="1:9" x14ac:dyDescent="0.3">
      <c r="A317" s="143">
        <v>316</v>
      </c>
      <c r="B317" s="144" t="s">
        <v>2385</v>
      </c>
      <c r="C317" s="45"/>
      <c r="D317" s="45">
        <v>4600</v>
      </c>
      <c r="E317" s="145" t="s">
        <v>1491</v>
      </c>
      <c r="F317" s="146" t="s">
        <v>1492</v>
      </c>
      <c r="G317" s="147">
        <v>39783</v>
      </c>
      <c r="H317" s="146" t="s">
        <v>2389</v>
      </c>
      <c r="I317" s="146" t="s">
        <v>2389</v>
      </c>
    </row>
    <row r="318" spans="1:9" x14ac:dyDescent="0.3">
      <c r="A318" s="143">
        <v>317</v>
      </c>
      <c r="B318" s="144" t="s">
        <v>1488</v>
      </c>
      <c r="C318" s="45"/>
      <c r="D318" s="45">
        <v>180</v>
      </c>
      <c r="E318" s="145" t="s">
        <v>1493</v>
      </c>
      <c r="F318" s="146" t="s">
        <v>1494</v>
      </c>
      <c r="G318" s="147">
        <v>39784</v>
      </c>
      <c r="H318" s="146" t="s">
        <v>2608</v>
      </c>
      <c r="I318" s="146" t="s">
        <v>2377</v>
      </c>
    </row>
    <row r="319" spans="1:9" x14ac:dyDescent="0.3">
      <c r="A319" s="143">
        <v>318</v>
      </c>
      <c r="B319" s="144" t="s">
        <v>2574</v>
      </c>
      <c r="C319" s="45"/>
      <c r="D319" s="45">
        <v>1540</v>
      </c>
      <c r="E319" s="145" t="s">
        <v>1497</v>
      </c>
      <c r="F319" s="146" t="s">
        <v>1498</v>
      </c>
      <c r="G319" s="147">
        <v>39785</v>
      </c>
      <c r="H319" s="146" t="s">
        <v>2608</v>
      </c>
      <c r="I319" s="146" t="s">
        <v>1499</v>
      </c>
    </row>
    <row r="320" spans="1:9" x14ac:dyDescent="0.3">
      <c r="A320" s="143">
        <v>319</v>
      </c>
      <c r="B320" s="144" t="s">
        <v>2385</v>
      </c>
      <c r="C320" s="45">
        <v>2200</v>
      </c>
      <c r="D320" s="45"/>
      <c r="E320" s="145"/>
      <c r="F320" s="146"/>
      <c r="G320" s="147"/>
      <c r="H320" s="146"/>
      <c r="I320" s="146"/>
    </row>
    <row r="321" spans="1:9" x14ac:dyDescent="0.3">
      <c r="A321" s="143">
        <v>320</v>
      </c>
      <c r="B321" s="144" t="s">
        <v>2359</v>
      </c>
      <c r="C321" s="45">
        <v>2360</v>
      </c>
      <c r="D321" s="45"/>
      <c r="E321" s="145"/>
      <c r="F321" s="146"/>
      <c r="G321" s="147"/>
      <c r="H321" s="146"/>
      <c r="I321" s="146"/>
    </row>
    <row r="322" spans="1:9" x14ac:dyDescent="0.3">
      <c r="A322" s="143">
        <v>321</v>
      </c>
      <c r="B322" s="144" t="s">
        <v>2385</v>
      </c>
      <c r="C322" s="45"/>
      <c r="D322" s="45">
        <v>2200</v>
      </c>
      <c r="E322" s="145" t="s">
        <v>1500</v>
      </c>
      <c r="F322" s="146" t="s">
        <v>1501</v>
      </c>
      <c r="G322" s="147">
        <v>39787</v>
      </c>
      <c r="H322" s="146" t="s">
        <v>2389</v>
      </c>
      <c r="I322" s="146" t="s">
        <v>2389</v>
      </c>
    </row>
    <row r="323" spans="1:9" x14ac:dyDescent="0.3">
      <c r="A323" s="143">
        <v>322</v>
      </c>
      <c r="B323" s="144" t="s">
        <v>2359</v>
      </c>
      <c r="C323" s="45"/>
      <c r="D323" s="45">
        <v>3860</v>
      </c>
      <c r="E323" s="145" t="s">
        <v>1502</v>
      </c>
      <c r="F323" s="146" t="s">
        <v>1503</v>
      </c>
      <c r="G323" s="147">
        <v>39751</v>
      </c>
      <c r="H323" s="146" t="s">
        <v>2380</v>
      </c>
      <c r="I323" s="146" t="s">
        <v>2372</v>
      </c>
    </row>
    <row r="324" spans="1:9" x14ac:dyDescent="0.3">
      <c r="A324" s="143">
        <v>323</v>
      </c>
      <c r="B324" s="144" t="s">
        <v>1982</v>
      </c>
      <c r="C324" s="45">
        <v>500</v>
      </c>
      <c r="D324" s="45"/>
      <c r="E324" s="145"/>
      <c r="F324" s="146"/>
      <c r="G324" s="147"/>
      <c r="H324" s="146"/>
      <c r="I324" s="146"/>
    </row>
    <row r="325" spans="1:9" x14ac:dyDescent="0.3">
      <c r="A325" s="143">
        <v>324</v>
      </c>
      <c r="B325" s="144" t="s">
        <v>2384</v>
      </c>
      <c r="C325" s="45">
        <v>500</v>
      </c>
      <c r="D325" s="45"/>
      <c r="E325" s="145"/>
      <c r="F325" s="146"/>
      <c r="G325" s="147"/>
      <c r="H325" s="146"/>
      <c r="I325" s="146"/>
    </row>
    <row r="326" spans="1:9" x14ac:dyDescent="0.3">
      <c r="A326" s="143">
        <v>325</v>
      </c>
      <c r="B326" s="144" t="s">
        <v>2359</v>
      </c>
      <c r="C326" s="45">
        <v>1000</v>
      </c>
      <c r="D326" s="45"/>
      <c r="E326" s="145"/>
      <c r="F326" s="146"/>
      <c r="G326" s="147"/>
      <c r="H326" s="146"/>
      <c r="I326" s="146"/>
    </row>
    <row r="327" spans="1:9" x14ac:dyDescent="0.3">
      <c r="A327" s="143">
        <v>326</v>
      </c>
      <c r="B327" s="144" t="s">
        <v>2385</v>
      </c>
      <c r="C327" s="45">
        <v>7100</v>
      </c>
      <c r="D327" s="45"/>
      <c r="E327" s="145"/>
      <c r="F327" s="146"/>
      <c r="G327" s="147"/>
      <c r="H327" s="146"/>
      <c r="I327" s="146"/>
    </row>
    <row r="328" spans="1:9" x14ac:dyDescent="0.3">
      <c r="A328" s="143">
        <v>327</v>
      </c>
      <c r="B328" s="144" t="s">
        <v>2385</v>
      </c>
      <c r="C328" s="45"/>
      <c r="D328" s="45">
        <v>7100</v>
      </c>
      <c r="E328" s="145" t="s">
        <v>1504</v>
      </c>
      <c r="F328" s="146" t="s">
        <v>1505</v>
      </c>
      <c r="G328" s="147">
        <v>39791</v>
      </c>
      <c r="H328" s="146" t="s">
        <v>2389</v>
      </c>
      <c r="I328" s="146" t="s">
        <v>2389</v>
      </c>
    </row>
    <row r="329" spans="1:9" x14ac:dyDescent="0.3">
      <c r="A329" s="143">
        <v>328</v>
      </c>
      <c r="B329" s="144" t="s">
        <v>2385</v>
      </c>
      <c r="C329" s="45">
        <v>3700</v>
      </c>
      <c r="D329" s="45"/>
      <c r="E329" s="145"/>
      <c r="F329" s="146"/>
      <c r="G329" s="147"/>
      <c r="H329" s="146"/>
      <c r="I329" s="146"/>
    </row>
    <row r="330" spans="1:9" x14ac:dyDescent="0.3">
      <c r="A330" s="143">
        <v>329</v>
      </c>
      <c r="B330" s="144" t="s">
        <v>2385</v>
      </c>
      <c r="C330" s="45"/>
      <c r="D330" s="45">
        <v>3700</v>
      </c>
      <c r="E330" s="145" t="s">
        <v>1506</v>
      </c>
      <c r="F330" s="146" t="s">
        <v>1507</v>
      </c>
      <c r="G330" s="147">
        <v>39798</v>
      </c>
      <c r="H330" s="146" t="s">
        <v>2389</v>
      </c>
      <c r="I330" s="146" t="s">
        <v>2389</v>
      </c>
    </row>
    <row r="331" spans="1:9" x14ac:dyDescent="0.3">
      <c r="A331" s="143">
        <v>330</v>
      </c>
      <c r="B331" s="144" t="s">
        <v>2359</v>
      </c>
      <c r="C331" s="45">
        <v>1000</v>
      </c>
      <c r="D331" s="45"/>
      <c r="E331" s="145"/>
      <c r="F331" s="146"/>
      <c r="G331" s="147"/>
      <c r="H331" s="146"/>
      <c r="I331" s="146"/>
    </row>
    <row r="332" spans="1:9" x14ac:dyDescent="0.3">
      <c r="A332" s="143">
        <v>331</v>
      </c>
      <c r="B332" s="144" t="s">
        <v>2385</v>
      </c>
      <c r="C332" s="45">
        <v>4700</v>
      </c>
      <c r="D332" s="45"/>
      <c r="E332" s="145"/>
      <c r="F332" s="146"/>
      <c r="G332" s="147"/>
      <c r="H332" s="146"/>
      <c r="I332" s="146"/>
    </row>
    <row r="333" spans="1:9" x14ac:dyDescent="0.3">
      <c r="A333" s="143">
        <v>332</v>
      </c>
      <c r="B333" s="144" t="s">
        <v>2359</v>
      </c>
      <c r="C333" s="45">
        <v>2440</v>
      </c>
      <c r="D333" s="45"/>
      <c r="E333" s="145"/>
      <c r="F333" s="146"/>
      <c r="G333" s="147"/>
      <c r="H333" s="146"/>
      <c r="I333" s="146"/>
    </row>
    <row r="334" spans="1:9" x14ac:dyDescent="0.3">
      <c r="A334" s="143">
        <v>333</v>
      </c>
      <c r="B334" s="144" t="s">
        <v>2385</v>
      </c>
      <c r="C334" s="45"/>
      <c r="D334" s="45">
        <v>4700</v>
      </c>
      <c r="E334" s="145" t="s">
        <v>1508</v>
      </c>
      <c r="F334" s="146" t="s">
        <v>1509</v>
      </c>
      <c r="G334" s="147">
        <v>39800</v>
      </c>
      <c r="H334" s="146" t="s">
        <v>2389</v>
      </c>
      <c r="I334" s="146" t="s">
        <v>2389</v>
      </c>
    </row>
    <row r="335" spans="1:9" x14ac:dyDescent="0.3">
      <c r="A335" s="143">
        <v>334</v>
      </c>
      <c r="B335" s="144" t="s">
        <v>2359</v>
      </c>
      <c r="C335" s="45"/>
      <c r="D335" s="45">
        <v>4440</v>
      </c>
      <c r="E335" s="145" t="s">
        <v>1510</v>
      </c>
      <c r="F335" s="146" t="s">
        <v>1511</v>
      </c>
      <c r="G335" s="147">
        <v>39802</v>
      </c>
      <c r="H335" s="146" t="s">
        <v>2380</v>
      </c>
      <c r="I335" s="146" t="s">
        <v>2372</v>
      </c>
    </row>
    <row r="336" spans="1:9" x14ac:dyDescent="0.3">
      <c r="A336" s="143">
        <v>335</v>
      </c>
      <c r="B336" s="144" t="s">
        <v>2384</v>
      </c>
      <c r="C336" s="45">
        <v>820</v>
      </c>
      <c r="D336" s="45"/>
      <c r="E336" s="145"/>
      <c r="F336" s="146"/>
      <c r="G336" s="147"/>
      <c r="H336" s="146"/>
      <c r="I336" s="146"/>
    </row>
    <row r="337" spans="1:9" x14ac:dyDescent="0.3">
      <c r="A337" s="143">
        <v>336</v>
      </c>
      <c r="B337" s="144" t="s">
        <v>2385</v>
      </c>
      <c r="C337" s="45">
        <v>4300</v>
      </c>
      <c r="D337" s="45"/>
      <c r="E337" s="145"/>
      <c r="F337" s="146"/>
      <c r="G337" s="147"/>
      <c r="H337" s="146"/>
      <c r="I337" s="146"/>
    </row>
    <row r="338" spans="1:9" x14ac:dyDescent="0.3">
      <c r="A338" s="143">
        <v>337</v>
      </c>
      <c r="B338" s="144">
        <v>150106</v>
      </c>
      <c r="C338" s="45"/>
      <c r="D338" s="45">
        <v>1320</v>
      </c>
      <c r="E338" s="145" t="s">
        <v>1512</v>
      </c>
      <c r="F338" s="146" t="s">
        <v>1513</v>
      </c>
      <c r="G338" s="147">
        <v>39805</v>
      </c>
      <c r="H338" s="146" t="s">
        <v>2608</v>
      </c>
      <c r="I338" s="146" t="s">
        <v>2377</v>
      </c>
    </row>
    <row r="339" spans="1:9" x14ac:dyDescent="0.3">
      <c r="A339" s="143">
        <v>338</v>
      </c>
      <c r="B339" s="144" t="s">
        <v>2385</v>
      </c>
      <c r="C339" s="45"/>
      <c r="D339" s="45">
        <v>4300</v>
      </c>
      <c r="E339" s="145" t="s">
        <v>1514</v>
      </c>
      <c r="F339" s="146" t="s">
        <v>1515</v>
      </c>
      <c r="G339" s="147">
        <v>39804</v>
      </c>
      <c r="H339" s="146" t="s">
        <v>2389</v>
      </c>
      <c r="I339" s="146" t="s">
        <v>2389</v>
      </c>
    </row>
    <row r="340" spans="1:9" x14ac:dyDescent="0.3">
      <c r="A340" s="143">
        <v>339</v>
      </c>
      <c r="B340" s="144" t="s">
        <v>2410</v>
      </c>
      <c r="C340" s="45">
        <v>220</v>
      </c>
      <c r="D340" s="45"/>
      <c r="E340" s="145"/>
      <c r="F340" s="146"/>
      <c r="G340" s="147"/>
      <c r="H340" s="146"/>
      <c r="I340" s="146"/>
    </row>
    <row r="341" spans="1:9" x14ac:dyDescent="0.3">
      <c r="A341" s="143">
        <v>340</v>
      </c>
      <c r="B341" s="144" t="s">
        <v>2381</v>
      </c>
      <c r="C341" s="45">
        <v>130</v>
      </c>
      <c r="D341" s="45"/>
      <c r="E341" s="145"/>
      <c r="F341" s="146"/>
      <c r="G341" s="147"/>
      <c r="H341" s="146"/>
      <c r="I341" s="146"/>
    </row>
    <row r="342" spans="1:9" x14ac:dyDescent="0.3">
      <c r="A342" s="143">
        <v>341</v>
      </c>
      <c r="B342" s="144" t="s">
        <v>2407</v>
      </c>
      <c r="C342" s="45">
        <v>19</v>
      </c>
      <c r="D342" s="45"/>
      <c r="E342" s="145"/>
      <c r="F342" s="146"/>
      <c r="G342" s="147"/>
      <c r="H342" s="146"/>
      <c r="I342" s="146"/>
    </row>
    <row r="343" spans="1:9" x14ac:dyDescent="0.3">
      <c r="A343" s="143">
        <v>342</v>
      </c>
      <c r="B343" s="144" t="s">
        <v>2407</v>
      </c>
      <c r="C343" s="45">
        <v>15</v>
      </c>
      <c r="D343" s="45"/>
      <c r="E343" s="145"/>
      <c r="F343" s="146"/>
      <c r="G343" s="147"/>
      <c r="H343" s="146"/>
      <c r="I343" s="146"/>
    </row>
    <row r="344" spans="1:9" x14ac:dyDescent="0.3">
      <c r="A344" s="143">
        <v>343</v>
      </c>
      <c r="B344" s="144" t="s">
        <v>2408</v>
      </c>
      <c r="C344" s="45">
        <v>8</v>
      </c>
      <c r="D344" s="45"/>
      <c r="E344" s="145"/>
      <c r="F344" s="146"/>
      <c r="G344" s="147"/>
      <c r="H344" s="146"/>
      <c r="I344" s="146"/>
    </row>
    <row r="345" spans="1:9" x14ac:dyDescent="0.3">
      <c r="A345" s="143">
        <v>344</v>
      </c>
      <c r="B345" s="144" t="s">
        <v>2409</v>
      </c>
      <c r="C345" s="45">
        <v>50</v>
      </c>
      <c r="D345" s="45"/>
      <c r="E345" s="145"/>
      <c r="F345" s="146"/>
      <c r="G345" s="147"/>
      <c r="H345" s="146"/>
      <c r="I345" s="146"/>
    </row>
    <row r="346" spans="1:9" x14ac:dyDescent="0.3">
      <c r="A346" s="143">
        <v>345</v>
      </c>
      <c r="B346" s="144" t="s">
        <v>1516</v>
      </c>
      <c r="C346" s="45">
        <v>50</v>
      </c>
      <c r="D346" s="45"/>
      <c r="E346" s="145"/>
      <c r="F346" s="146"/>
      <c r="G346" s="147"/>
      <c r="H346" s="146"/>
      <c r="I346" s="146"/>
    </row>
    <row r="347" spans="1:9" x14ac:dyDescent="0.3">
      <c r="A347" s="143">
        <v>346</v>
      </c>
      <c r="B347" s="144" t="s">
        <v>1517</v>
      </c>
      <c r="C347" s="45">
        <v>570</v>
      </c>
      <c r="D347" s="45"/>
      <c r="E347" s="145"/>
      <c r="F347" s="146"/>
      <c r="G347" s="147"/>
      <c r="H347" s="146"/>
      <c r="I347" s="146"/>
    </row>
    <row r="348" spans="1:9" x14ac:dyDescent="0.3">
      <c r="A348" s="143">
        <v>347</v>
      </c>
      <c r="B348" s="144" t="s">
        <v>2382</v>
      </c>
      <c r="C348" s="45">
        <v>10</v>
      </c>
      <c r="D348" s="45"/>
      <c r="E348" s="145"/>
      <c r="F348" s="146"/>
      <c r="G348" s="147"/>
      <c r="H348" s="146"/>
      <c r="I348" s="146"/>
    </row>
    <row r="349" spans="1:9" x14ac:dyDescent="0.3">
      <c r="A349" s="143">
        <v>348</v>
      </c>
      <c r="B349" s="144" t="s">
        <v>2383</v>
      </c>
      <c r="C349" s="45">
        <v>140</v>
      </c>
      <c r="D349" s="45"/>
      <c r="E349" s="145"/>
      <c r="F349" s="146"/>
      <c r="G349" s="147"/>
      <c r="H349" s="146"/>
      <c r="I349" s="146"/>
    </row>
    <row r="350" spans="1:9" x14ac:dyDescent="0.3">
      <c r="A350" s="143">
        <v>349</v>
      </c>
      <c r="B350" s="144" t="s">
        <v>2385</v>
      </c>
      <c r="C350" s="45">
        <v>8850</v>
      </c>
      <c r="D350" s="45"/>
      <c r="E350" s="145"/>
      <c r="F350" s="146"/>
      <c r="G350" s="147"/>
      <c r="H350" s="146"/>
      <c r="I350" s="146"/>
    </row>
    <row r="351" spans="1:9" x14ac:dyDescent="0.3">
      <c r="A351" s="143">
        <v>350</v>
      </c>
      <c r="B351" s="144" t="s">
        <v>2359</v>
      </c>
      <c r="C351" s="45">
        <v>3140</v>
      </c>
      <c r="D351" s="45"/>
      <c r="E351" s="145"/>
      <c r="F351" s="146"/>
      <c r="G351" s="147"/>
      <c r="H351" s="146"/>
      <c r="I351" s="146"/>
    </row>
    <row r="352" spans="1:9" x14ac:dyDescent="0.3">
      <c r="A352" s="143">
        <v>351</v>
      </c>
      <c r="B352" s="144" t="s">
        <v>2410</v>
      </c>
      <c r="C352" s="45"/>
      <c r="D352" s="45">
        <v>320</v>
      </c>
      <c r="E352" s="145" t="s">
        <v>1518</v>
      </c>
      <c r="F352" s="146" t="s">
        <v>166</v>
      </c>
      <c r="G352" s="147">
        <v>39811</v>
      </c>
      <c r="H352" s="146" t="s">
        <v>171</v>
      </c>
      <c r="I352" s="146" t="s">
        <v>2422</v>
      </c>
    </row>
    <row r="353" spans="1:9" x14ac:dyDescent="0.3">
      <c r="A353" s="143">
        <v>352</v>
      </c>
      <c r="B353" s="144" t="s">
        <v>2381</v>
      </c>
      <c r="C353" s="45"/>
      <c r="D353" s="45">
        <v>170</v>
      </c>
      <c r="E353" s="145" t="s">
        <v>172</v>
      </c>
      <c r="F353" s="146" t="s">
        <v>173</v>
      </c>
      <c r="G353" s="147">
        <v>39811</v>
      </c>
      <c r="H353" s="146" t="s">
        <v>171</v>
      </c>
      <c r="I353" s="146" t="s">
        <v>2422</v>
      </c>
    </row>
    <row r="354" spans="1:9" x14ac:dyDescent="0.3">
      <c r="A354" s="143">
        <v>353</v>
      </c>
      <c r="B354" s="144" t="s">
        <v>2407</v>
      </c>
      <c r="C354" s="45"/>
      <c r="D354" s="45">
        <v>20</v>
      </c>
      <c r="E354" s="145" t="s">
        <v>174</v>
      </c>
      <c r="F354" s="146" t="s">
        <v>188</v>
      </c>
      <c r="G354" s="147">
        <v>39811</v>
      </c>
      <c r="H354" s="146" t="s">
        <v>171</v>
      </c>
      <c r="I354" s="146" t="s">
        <v>2422</v>
      </c>
    </row>
    <row r="355" spans="1:9" x14ac:dyDescent="0.3">
      <c r="A355" s="143">
        <v>354</v>
      </c>
      <c r="B355" s="144" t="s">
        <v>2407</v>
      </c>
      <c r="C355" s="45"/>
      <c r="D355" s="45">
        <v>40</v>
      </c>
      <c r="E355" s="145" t="s">
        <v>189</v>
      </c>
      <c r="F355" s="146" t="s">
        <v>190</v>
      </c>
      <c r="G355" s="147">
        <v>39811</v>
      </c>
      <c r="H355" s="146" t="s">
        <v>171</v>
      </c>
      <c r="I355" s="146" t="s">
        <v>2422</v>
      </c>
    </row>
    <row r="356" spans="1:9" x14ac:dyDescent="0.3">
      <c r="A356" s="143">
        <v>355</v>
      </c>
      <c r="B356" s="144" t="s">
        <v>2408</v>
      </c>
      <c r="C356" s="45"/>
      <c r="D356" s="45">
        <v>10</v>
      </c>
      <c r="E356" s="145" t="s">
        <v>191</v>
      </c>
      <c r="F356" s="146" t="s">
        <v>192</v>
      </c>
      <c r="G356" s="147">
        <v>39811</v>
      </c>
      <c r="H356" s="146" t="s">
        <v>171</v>
      </c>
      <c r="I356" s="146" t="s">
        <v>2422</v>
      </c>
    </row>
    <row r="357" spans="1:9" x14ac:dyDescent="0.3">
      <c r="A357" s="143">
        <v>356</v>
      </c>
      <c r="B357" s="144" t="s">
        <v>2409</v>
      </c>
      <c r="C357" s="45"/>
      <c r="D357" s="45">
        <v>50</v>
      </c>
      <c r="E357" s="145" t="s">
        <v>193</v>
      </c>
      <c r="F357" s="146" t="s">
        <v>194</v>
      </c>
      <c r="G357" s="147">
        <v>39811</v>
      </c>
      <c r="H357" s="146" t="s">
        <v>171</v>
      </c>
      <c r="I357" s="146" t="s">
        <v>2422</v>
      </c>
    </row>
    <row r="358" spans="1:9" x14ac:dyDescent="0.3">
      <c r="A358" s="143">
        <v>357</v>
      </c>
      <c r="B358" s="144" t="s">
        <v>1516</v>
      </c>
      <c r="C358" s="45"/>
      <c r="D358" s="45">
        <v>50</v>
      </c>
      <c r="E358" s="145" t="s">
        <v>195</v>
      </c>
      <c r="F358" s="146" t="s">
        <v>196</v>
      </c>
      <c r="G358" s="147">
        <v>39811</v>
      </c>
      <c r="H358" s="146" t="s">
        <v>171</v>
      </c>
      <c r="I358" s="146" t="s">
        <v>2422</v>
      </c>
    </row>
    <row r="359" spans="1:9" x14ac:dyDescent="0.3">
      <c r="A359" s="143">
        <v>358</v>
      </c>
      <c r="B359" s="144" t="s">
        <v>1517</v>
      </c>
      <c r="C359" s="45"/>
      <c r="D359" s="45">
        <v>570</v>
      </c>
      <c r="E359" s="145" t="s">
        <v>197</v>
      </c>
      <c r="F359" s="146" t="s">
        <v>198</v>
      </c>
      <c r="G359" s="147">
        <v>39811</v>
      </c>
      <c r="H359" s="146" t="s">
        <v>171</v>
      </c>
      <c r="I359" s="146" t="s">
        <v>2422</v>
      </c>
    </row>
    <row r="360" spans="1:9" x14ac:dyDescent="0.3">
      <c r="A360" s="143">
        <v>359</v>
      </c>
      <c r="B360" s="144" t="s">
        <v>2382</v>
      </c>
      <c r="C360" s="45"/>
      <c r="D360" s="45">
        <v>10</v>
      </c>
      <c r="E360" s="145" t="s">
        <v>199</v>
      </c>
      <c r="F360" s="146" t="s">
        <v>1543</v>
      </c>
      <c r="G360" s="147">
        <v>39811</v>
      </c>
      <c r="H360" s="146" t="s">
        <v>171</v>
      </c>
      <c r="I360" s="146" t="s">
        <v>2422</v>
      </c>
    </row>
    <row r="361" spans="1:9" x14ac:dyDescent="0.3">
      <c r="A361" s="143">
        <v>360</v>
      </c>
      <c r="B361" s="144" t="s">
        <v>2385</v>
      </c>
      <c r="C361" s="45"/>
      <c r="D361" s="45">
        <v>8850</v>
      </c>
      <c r="E361" s="145" t="s">
        <v>1544</v>
      </c>
      <c r="F361" s="146" t="s">
        <v>1545</v>
      </c>
      <c r="G361" s="147">
        <v>39812</v>
      </c>
      <c r="H361" s="146" t="s">
        <v>2389</v>
      </c>
      <c r="I361" s="146" t="s">
        <v>2389</v>
      </c>
    </row>
    <row r="362" spans="1:9" ht="14.25" customHeight="1" x14ac:dyDescent="0.3">
      <c r="A362" s="143"/>
      <c r="B362" s="144"/>
      <c r="C362" s="45"/>
      <c r="D362" s="45"/>
      <c r="E362" s="145"/>
      <c r="F362" s="146"/>
      <c r="G362" s="146"/>
      <c r="H362" s="146"/>
      <c r="I362" s="146"/>
    </row>
    <row r="363" spans="1:9" ht="14.25" customHeight="1" x14ac:dyDescent="0.3">
      <c r="A363" s="143"/>
      <c r="B363" s="144"/>
      <c r="C363" s="45"/>
      <c r="D363" s="45"/>
      <c r="E363" s="145"/>
      <c r="F363" s="146"/>
      <c r="G363" s="146"/>
      <c r="H363" s="146"/>
      <c r="I363" s="146"/>
    </row>
    <row r="364" spans="1:9" ht="14.25" customHeight="1" x14ac:dyDescent="0.3">
      <c r="A364" s="143"/>
      <c r="B364" s="144"/>
      <c r="C364" s="45"/>
      <c r="D364" s="45"/>
      <c r="E364" s="145"/>
      <c r="F364" s="146"/>
      <c r="G364" s="147"/>
      <c r="H364" s="146"/>
      <c r="I364" s="146"/>
    </row>
    <row r="365" spans="1:9" ht="14.25" customHeight="1" x14ac:dyDescent="0.3">
      <c r="A365" s="143"/>
      <c r="B365" s="144"/>
      <c r="C365" s="45"/>
      <c r="D365" s="45"/>
      <c r="E365" s="145"/>
      <c r="F365" s="146"/>
      <c r="G365" s="147"/>
      <c r="H365" s="146"/>
      <c r="I365" s="146"/>
    </row>
    <row r="366" spans="1:9" ht="14.25" customHeight="1" x14ac:dyDescent="0.3">
      <c r="A366" s="143"/>
      <c r="B366" s="144"/>
      <c r="C366" s="45"/>
      <c r="D366" s="45"/>
      <c r="E366" s="145"/>
      <c r="F366" s="146"/>
      <c r="G366" s="146"/>
      <c r="H366" s="146"/>
      <c r="I366" s="146"/>
    </row>
    <row r="367" spans="1:9" ht="14.25" customHeight="1" x14ac:dyDescent="0.3">
      <c r="A367" s="143"/>
      <c r="B367" s="144"/>
      <c r="C367" s="45"/>
      <c r="D367" s="45"/>
      <c r="E367" s="145"/>
      <c r="F367" s="146"/>
      <c r="G367" s="147"/>
      <c r="H367" s="146"/>
      <c r="I367" s="146"/>
    </row>
    <row r="368" spans="1:9" ht="14.25" customHeight="1" x14ac:dyDescent="0.3">
      <c r="A368" s="143"/>
      <c r="B368" s="144"/>
      <c r="C368" s="45"/>
      <c r="D368" s="45"/>
      <c r="E368" s="145"/>
      <c r="F368" s="146"/>
      <c r="G368" s="146"/>
      <c r="H368" s="146"/>
      <c r="I368" s="146"/>
    </row>
    <row r="369" spans="1:9" ht="14.25" customHeight="1" x14ac:dyDescent="0.3">
      <c r="A369" s="143"/>
      <c r="B369" s="144"/>
      <c r="C369" s="45"/>
      <c r="D369" s="45"/>
      <c r="E369" s="145"/>
      <c r="F369" s="146"/>
      <c r="G369" s="147"/>
      <c r="H369" s="146"/>
      <c r="I369" s="146"/>
    </row>
    <row r="370" spans="1:9" ht="14.25" customHeight="1" x14ac:dyDescent="0.3">
      <c r="A370" s="143"/>
      <c r="B370" s="144"/>
      <c r="C370" s="45"/>
      <c r="D370" s="45"/>
      <c r="E370" s="145"/>
      <c r="F370" s="146"/>
      <c r="G370" s="146"/>
      <c r="H370" s="146"/>
      <c r="I370" s="146"/>
    </row>
    <row r="371" spans="1:9" ht="14.25" customHeight="1" x14ac:dyDescent="0.3">
      <c r="A371" s="143"/>
      <c r="B371" s="144"/>
      <c r="C371" s="45"/>
      <c r="D371" s="45"/>
      <c r="E371" s="145"/>
      <c r="F371" s="146"/>
      <c r="G371" s="146"/>
      <c r="H371" s="146"/>
      <c r="I371" s="146"/>
    </row>
    <row r="372" spans="1:9" ht="14.25" customHeight="1" x14ac:dyDescent="0.3">
      <c r="A372" s="143"/>
      <c r="B372" s="144"/>
      <c r="C372" s="45"/>
      <c r="D372" s="45"/>
      <c r="E372" s="145"/>
      <c r="F372" s="146"/>
      <c r="G372" s="146"/>
      <c r="H372" s="146"/>
      <c r="I372" s="146"/>
    </row>
    <row r="373" spans="1:9" ht="14.25" customHeight="1" x14ac:dyDescent="0.3">
      <c r="A373" s="143"/>
      <c r="B373" s="144"/>
      <c r="C373" s="45"/>
      <c r="D373" s="45"/>
      <c r="E373" s="145"/>
      <c r="F373" s="146"/>
      <c r="G373" s="146"/>
      <c r="H373" s="146"/>
      <c r="I373" s="146"/>
    </row>
    <row r="374" spans="1:9" ht="14.25" customHeight="1" x14ac:dyDescent="0.3">
      <c r="A374" s="143"/>
      <c r="B374" s="144"/>
      <c r="C374" s="45"/>
      <c r="D374" s="45"/>
      <c r="E374" s="145"/>
      <c r="F374" s="146"/>
      <c r="G374" s="147"/>
      <c r="H374" s="146"/>
      <c r="I374" s="146"/>
    </row>
    <row r="375" spans="1:9" ht="14.25" customHeight="1" x14ac:dyDescent="0.3">
      <c r="A375" s="143"/>
      <c r="B375" s="144"/>
      <c r="C375" s="45"/>
      <c r="D375" s="45"/>
      <c r="E375" s="145"/>
      <c r="F375" s="146"/>
      <c r="G375" s="147"/>
      <c r="H375" s="146"/>
      <c r="I375" s="146"/>
    </row>
    <row r="376" spans="1:9" ht="14.25" customHeight="1" x14ac:dyDescent="0.3">
      <c r="A376" s="143"/>
      <c r="B376" s="144"/>
      <c r="C376" s="45"/>
      <c r="D376" s="45"/>
      <c r="E376" s="145"/>
      <c r="F376" s="146"/>
      <c r="G376" s="147"/>
      <c r="H376" s="146"/>
      <c r="I376" s="146"/>
    </row>
    <row r="377" spans="1:9" ht="14.25" customHeight="1" x14ac:dyDescent="0.3">
      <c r="A377" s="143"/>
      <c r="B377" s="144"/>
      <c r="C377" s="45"/>
      <c r="D377" s="45"/>
      <c r="E377" s="145"/>
      <c r="F377" s="146"/>
      <c r="G377" s="146"/>
      <c r="H377" s="146"/>
      <c r="I377" s="146"/>
    </row>
    <row r="378" spans="1:9" ht="14.25" customHeight="1" x14ac:dyDescent="0.3">
      <c r="A378" s="143"/>
      <c r="B378" s="144"/>
      <c r="C378" s="45"/>
      <c r="D378" s="45"/>
      <c r="E378" s="145"/>
      <c r="F378" s="146"/>
      <c r="G378" s="146"/>
      <c r="H378" s="146"/>
      <c r="I378" s="146"/>
    </row>
    <row r="379" spans="1:9" ht="14.25" customHeight="1" x14ac:dyDescent="0.3">
      <c r="A379" s="143"/>
      <c r="B379" s="144"/>
      <c r="C379" s="45"/>
      <c r="D379" s="45"/>
      <c r="E379" s="145"/>
      <c r="F379" s="146"/>
      <c r="G379" s="146"/>
      <c r="H379" s="146"/>
      <c r="I379" s="146"/>
    </row>
    <row r="380" spans="1:9" ht="14.25" customHeight="1" x14ac:dyDescent="0.3">
      <c r="A380" s="143"/>
      <c r="B380" s="144"/>
      <c r="C380" s="45"/>
      <c r="D380" s="45"/>
      <c r="E380" s="145"/>
      <c r="F380" s="146"/>
      <c r="G380" s="147"/>
      <c r="H380" s="146"/>
      <c r="I380" s="146"/>
    </row>
    <row r="381" spans="1:9" ht="14.25" customHeight="1" x14ac:dyDescent="0.3">
      <c r="A381" s="143"/>
      <c r="B381" s="144"/>
      <c r="C381" s="45"/>
      <c r="D381" s="45"/>
      <c r="E381" s="145"/>
      <c r="F381" s="146"/>
      <c r="G381" s="146"/>
      <c r="H381" s="146"/>
      <c r="I381" s="146"/>
    </row>
    <row r="382" spans="1:9" ht="14.25" customHeight="1" x14ac:dyDescent="0.3">
      <c r="A382" s="143"/>
      <c r="B382" s="144"/>
      <c r="C382" s="45"/>
      <c r="D382" s="45"/>
      <c r="E382" s="145"/>
      <c r="F382" s="146"/>
      <c r="G382" s="146"/>
      <c r="H382" s="146"/>
      <c r="I382" s="146"/>
    </row>
    <row r="383" spans="1:9" ht="14.25" customHeight="1" x14ac:dyDescent="0.3">
      <c r="A383" s="143"/>
      <c r="B383" s="144"/>
      <c r="C383" s="45"/>
      <c r="D383" s="45"/>
      <c r="E383" s="145"/>
      <c r="F383" s="146"/>
      <c r="G383" s="147"/>
      <c r="H383" s="146"/>
      <c r="I383" s="146"/>
    </row>
    <row r="384" spans="1:9" ht="14.25" customHeight="1" x14ac:dyDescent="0.3">
      <c r="A384" s="143"/>
      <c r="B384" s="144"/>
      <c r="C384" s="45"/>
      <c r="D384" s="45"/>
      <c r="E384" s="145"/>
      <c r="F384" s="146"/>
      <c r="G384" s="147"/>
      <c r="H384" s="146"/>
      <c r="I384" s="146"/>
    </row>
    <row r="385" spans="1:12" ht="14.25" customHeight="1" x14ac:dyDescent="0.3">
      <c r="A385" s="143"/>
      <c r="B385" s="144"/>
      <c r="C385" s="45"/>
      <c r="D385" s="45"/>
      <c r="E385" s="145"/>
      <c r="F385" s="146"/>
      <c r="G385" s="146"/>
      <c r="H385" s="146"/>
      <c r="I385" s="146"/>
    </row>
    <row r="386" spans="1:12" ht="14.25" customHeight="1" x14ac:dyDescent="0.3">
      <c r="A386" s="143"/>
      <c r="B386" s="144"/>
      <c r="C386" s="45"/>
      <c r="D386" s="45"/>
      <c r="E386" s="145"/>
      <c r="F386" s="146"/>
      <c r="G386" s="146"/>
      <c r="H386" s="146"/>
      <c r="I386" s="146"/>
    </row>
    <row r="387" spans="1:12" ht="14.25" customHeight="1" x14ac:dyDescent="0.3">
      <c r="A387" s="143"/>
      <c r="B387" s="144"/>
      <c r="C387" s="45"/>
      <c r="D387" s="45"/>
      <c r="E387" s="145"/>
      <c r="F387" s="146"/>
      <c r="G387" s="147"/>
      <c r="H387" s="146"/>
      <c r="I387" s="146"/>
    </row>
    <row r="388" spans="1:12" ht="14.25" customHeight="1" x14ac:dyDescent="0.3">
      <c r="A388" s="143"/>
      <c r="B388" s="144"/>
      <c r="C388" s="45"/>
      <c r="D388" s="45"/>
      <c r="E388" s="145"/>
      <c r="F388" s="146"/>
      <c r="G388" s="146"/>
      <c r="H388" s="146"/>
      <c r="I388" s="146"/>
    </row>
    <row r="389" spans="1:12" ht="14.25" customHeight="1" x14ac:dyDescent="0.3">
      <c r="A389" s="143"/>
      <c r="B389" s="144"/>
      <c r="C389" s="45"/>
      <c r="D389" s="45"/>
      <c r="E389" s="145"/>
      <c r="F389" s="146"/>
      <c r="G389" s="147"/>
      <c r="H389" s="146"/>
      <c r="I389" s="146"/>
    </row>
    <row r="390" spans="1:12" ht="14.25" customHeight="1" x14ac:dyDescent="0.3">
      <c r="A390" s="143"/>
      <c r="B390" s="144"/>
      <c r="C390" s="45"/>
      <c r="D390" s="45"/>
      <c r="E390" s="145"/>
      <c r="F390" s="146"/>
      <c r="G390" s="146"/>
      <c r="H390" s="146"/>
      <c r="I390" s="146"/>
    </row>
    <row r="391" spans="1:12" ht="14.25" customHeight="1" x14ac:dyDescent="0.3">
      <c r="A391" s="143"/>
      <c r="B391" s="144"/>
      <c r="C391" s="45"/>
      <c r="D391" s="45"/>
      <c r="E391" s="145"/>
      <c r="F391" s="146"/>
      <c r="G391" s="146"/>
      <c r="H391" s="146"/>
      <c r="I391" s="146"/>
    </row>
    <row r="392" spans="1:12" ht="14.25" customHeight="1" x14ac:dyDescent="0.3">
      <c r="A392" s="143"/>
      <c r="B392" s="144"/>
      <c r="C392" s="45"/>
      <c r="D392" s="45"/>
      <c r="E392" s="145"/>
      <c r="F392" s="146"/>
      <c r="G392" s="147"/>
      <c r="H392" s="146"/>
      <c r="I392" s="146"/>
    </row>
    <row r="393" spans="1:12" ht="14.25" customHeight="1" x14ac:dyDescent="0.3">
      <c r="A393" s="143"/>
      <c r="B393" s="144"/>
      <c r="C393" s="45"/>
      <c r="D393" s="45"/>
      <c r="E393" s="145"/>
      <c r="F393" s="146"/>
      <c r="G393" s="147"/>
      <c r="H393" s="146"/>
      <c r="I393" s="146"/>
      <c r="J393" s="152"/>
      <c r="K393" s="152"/>
      <c r="L393" s="152"/>
    </row>
    <row r="394" spans="1:12" ht="14.25" customHeight="1" x14ac:dyDescent="0.3">
      <c r="A394" s="143"/>
      <c r="B394" s="144"/>
      <c r="C394" s="45"/>
      <c r="D394" s="45"/>
      <c r="E394" s="145"/>
      <c r="F394" s="146"/>
      <c r="G394" s="146"/>
      <c r="H394" s="146"/>
      <c r="I394" s="146"/>
      <c r="J394" s="152"/>
      <c r="K394" s="152"/>
      <c r="L394" s="152"/>
    </row>
    <row r="395" spans="1:12" ht="14.25" customHeight="1" x14ac:dyDescent="0.3">
      <c r="A395" s="143"/>
      <c r="B395" s="144"/>
      <c r="C395" s="45"/>
      <c r="D395" s="45"/>
      <c r="E395" s="145"/>
      <c r="F395" s="146"/>
      <c r="G395" s="147"/>
      <c r="H395" s="146"/>
      <c r="I395" s="146"/>
      <c r="J395" s="152"/>
      <c r="K395" s="152"/>
      <c r="L395" s="152"/>
    </row>
    <row r="396" spans="1:12" ht="14.25" customHeight="1" x14ac:dyDescent="0.3">
      <c r="A396" s="143"/>
      <c r="B396" s="144"/>
      <c r="C396" s="45"/>
      <c r="D396" s="45"/>
      <c r="E396" s="145"/>
      <c r="F396" s="146"/>
      <c r="G396" s="146"/>
      <c r="H396" s="146"/>
      <c r="I396" s="146"/>
      <c r="J396" s="152"/>
      <c r="K396" s="152"/>
      <c r="L396" s="152"/>
    </row>
    <row r="397" spans="1:12" ht="14.25" customHeight="1" x14ac:dyDescent="0.3">
      <c r="A397" s="143"/>
      <c r="B397" s="144"/>
      <c r="C397" s="45"/>
      <c r="D397" s="45"/>
      <c r="E397" s="145"/>
      <c r="F397" s="146"/>
      <c r="G397" s="146"/>
      <c r="H397" s="146"/>
      <c r="I397" s="146"/>
      <c r="J397" s="152"/>
      <c r="K397" s="152"/>
      <c r="L397" s="152"/>
    </row>
    <row r="398" spans="1:12" ht="14.25" customHeight="1" x14ac:dyDescent="0.3">
      <c r="A398" s="143"/>
      <c r="B398" s="144"/>
      <c r="C398" s="45"/>
      <c r="D398" s="45"/>
      <c r="E398" s="145"/>
      <c r="F398" s="146"/>
      <c r="G398" s="147"/>
      <c r="H398" s="146"/>
      <c r="I398" s="146"/>
      <c r="J398" s="152"/>
      <c r="K398" s="152"/>
      <c r="L398" s="152"/>
    </row>
    <row r="399" spans="1:12" ht="14.25" customHeight="1" x14ac:dyDescent="0.3">
      <c r="A399" s="143"/>
      <c r="B399" s="144"/>
      <c r="C399" s="45"/>
      <c r="D399" s="45"/>
      <c r="E399" s="145"/>
      <c r="F399" s="146"/>
      <c r="G399" s="146"/>
      <c r="H399" s="146"/>
      <c r="I399" s="146"/>
      <c r="J399" s="152"/>
      <c r="K399" s="152"/>
      <c r="L399" s="152"/>
    </row>
    <row r="400" spans="1:12" ht="14.25" customHeight="1" x14ac:dyDescent="0.3">
      <c r="A400" s="143"/>
      <c r="B400" s="144"/>
      <c r="C400" s="45"/>
      <c r="D400" s="45"/>
      <c r="E400" s="145"/>
      <c r="F400" s="146"/>
      <c r="G400" s="146"/>
      <c r="H400" s="146"/>
      <c r="I400" s="146"/>
      <c r="J400" s="152"/>
      <c r="K400" s="152"/>
      <c r="L400" s="152"/>
    </row>
    <row r="401" spans="1:12" ht="14.25" customHeight="1" x14ac:dyDescent="0.3">
      <c r="A401" s="143"/>
      <c r="B401" s="144"/>
      <c r="C401" s="45"/>
      <c r="D401" s="45"/>
      <c r="E401" s="145"/>
      <c r="F401" s="146"/>
      <c r="G401" s="147"/>
      <c r="H401" s="146"/>
      <c r="I401" s="146"/>
      <c r="J401" s="152"/>
      <c r="K401" s="152"/>
      <c r="L401" s="152"/>
    </row>
    <row r="402" spans="1:12" ht="14.25" customHeight="1" x14ac:dyDescent="0.3">
      <c r="A402" s="143"/>
      <c r="B402" s="144"/>
      <c r="C402" s="45"/>
      <c r="D402" s="45"/>
      <c r="E402" s="145"/>
      <c r="F402" s="146"/>
      <c r="G402" s="146"/>
      <c r="H402" s="146"/>
      <c r="I402" s="146"/>
      <c r="J402" s="152"/>
      <c r="K402" s="152"/>
      <c r="L402" s="152"/>
    </row>
    <row r="403" spans="1:12" ht="14.25" customHeight="1" x14ac:dyDescent="0.3">
      <c r="A403" s="143"/>
      <c r="B403" s="144"/>
      <c r="C403" s="45"/>
      <c r="D403" s="45"/>
      <c r="E403" s="145"/>
      <c r="F403" s="146"/>
      <c r="G403" s="146"/>
      <c r="H403" s="146"/>
      <c r="I403" s="146"/>
      <c r="J403" s="152"/>
      <c r="K403" s="152"/>
      <c r="L403" s="152"/>
    </row>
    <row r="404" spans="1:12" ht="14.25" customHeight="1" x14ac:dyDescent="0.3">
      <c r="A404" s="143"/>
      <c r="B404" s="144"/>
      <c r="C404" s="45"/>
      <c r="D404" s="45"/>
      <c r="E404" s="145"/>
      <c r="F404" s="146"/>
      <c r="G404" s="146"/>
      <c r="H404" s="146"/>
      <c r="I404" s="146"/>
      <c r="J404" s="152"/>
      <c r="K404" s="152"/>
      <c r="L404" s="152"/>
    </row>
    <row r="405" spans="1:12" ht="14.25" customHeight="1" x14ac:dyDescent="0.3">
      <c r="A405" s="143"/>
      <c r="B405" s="144"/>
      <c r="C405" s="45"/>
      <c r="D405" s="45"/>
      <c r="E405" s="145"/>
      <c r="F405" s="146"/>
      <c r="G405" s="147"/>
      <c r="H405" s="146"/>
      <c r="I405" s="146"/>
      <c r="J405" s="152"/>
      <c r="K405" s="152"/>
      <c r="L405" s="152"/>
    </row>
    <row r="406" spans="1:12" ht="14.25" customHeight="1" x14ac:dyDescent="0.3">
      <c r="A406" s="143"/>
      <c r="B406" s="144"/>
      <c r="C406" s="45"/>
      <c r="D406" s="45"/>
      <c r="E406" s="145"/>
      <c r="F406" s="146"/>
      <c r="G406" s="147"/>
      <c r="H406" s="146"/>
      <c r="I406" s="146"/>
      <c r="J406" s="152"/>
      <c r="K406" s="152"/>
      <c r="L406" s="152"/>
    </row>
    <row r="407" spans="1:12" ht="14.25" customHeight="1" x14ac:dyDescent="0.3">
      <c r="A407" s="143"/>
      <c r="B407" s="144"/>
      <c r="C407" s="45"/>
      <c r="D407" s="45"/>
      <c r="E407" s="145"/>
      <c r="F407" s="146"/>
      <c r="G407" s="146"/>
      <c r="H407" s="146"/>
      <c r="I407" s="146"/>
    </row>
    <row r="408" spans="1:12" ht="14.25" customHeight="1" x14ac:dyDescent="0.3">
      <c r="A408" s="143"/>
      <c r="B408" s="144"/>
      <c r="C408" s="45"/>
      <c r="D408" s="45"/>
      <c r="E408" s="145"/>
      <c r="F408" s="146"/>
      <c r="G408" s="146"/>
      <c r="H408" s="146"/>
      <c r="I408" s="146"/>
    </row>
    <row r="409" spans="1:12" ht="14.25" customHeight="1" x14ac:dyDescent="0.3">
      <c r="A409" s="143"/>
      <c r="B409" s="144"/>
      <c r="C409" s="45"/>
      <c r="D409" s="45"/>
      <c r="E409" s="145"/>
      <c r="F409" s="146"/>
      <c r="G409" s="147"/>
      <c r="H409" s="146"/>
      <c r="I409" s="146"/>
    </row>
    <row r="410" spans="1:12" ht="14.25" customHeight="1" x14ac:dyDescent="0.3">
      <c r="A410" s="143"/>
      <c r="B410" s="144"/>
      <c r="C410" s="45"/>
      <c r="D410" s="45"/>
      <c r="E410" s="145"/>
      <c r="F410" s="146"/>
      <c r="G410" s="147"/>
      <c r="H410" s="146"/>
      <c r="I410" s="146"/>
    </row>
    <row r="411" spans="1:12" ht="14.25" customHeight="1" x14ac:dyDescent="0.3">
      <c r="A411" s="143"/>
      <c r="B411" s="144"/>
      <c r="C411" s="45"/>
      <c r="D411" s="45"/>
      <c r="E411" s="145"/>
      <c r="F411" s="146"/>
      <c r="G411" s="146"/>
      <c r="H411" s="146"/>
      <c r="I411" s="146"/>
    </row>
    <row r="412" spans="1:12" ht="14.25" customHeight="1" x14ac:dyDescent="0.3">
      <c r="A412" s="143"/>
      <c r="B412" s="144"/>
      <c r="C412" s="45"/>
      <c r="D412" s="45"/>
      <c r="E412" s="145"/>
      <c r="F412" s="146"/>
      <c r="G412" s="146"/>
      <c r="H412" s="146"/>
      <c r="I412" s="146"/>
    </row>
    <row r="413" spans="1:12" ht="14.25" customHeight="1" x14ac:dyDescent="0.3">
      <c r="A413" s="143"/>
      <c r="B413" s="144"/>
      <c r="C413" s="45"/>
      <c r="D413" s="45"/>
      <c r="E413" s="145"/>
      <c r="F413" s="146"/>
      <c r="G413" s="146"/>
      <c r="H413" s="146"/>
      <c r="I413" s="146"/>
    </row>
    <row r="414" spans="1:12" ht="14.25" customHeight="1" x14ac:dyDescent="0.3">
      <c r="A414" s="143"/>
      <c r="B414" s="144"/>
      <c r="C414" s="45"/>
      <c r="D414" s="45"/>
      <c r="E414" s="145"/>
      <c r="F414" s="146"/>
      <c r="G414" s="146"/>
      <c r="H414" s="146"/>
      <c r="I414" s="146"/>
    </row>
    <row r="415" spans="1:12" ht="14.25" customHeight="1" x14ac:dyDescent="0.3">
      <c r="A415" s="143"/>
      <c r="B415" s="144"/>
      <c r="C415" s="45"/>
      <c r="D415" s="45"/>
      <c r="E415" s="145"/>
      <c r="F415" s="146"/>
      <c r="G415" s="146"/>
      <c r="H415" s="146"/>
      <c r="I415" s="146"/>
    </row>
    <row r="416" spans="1:12" ht="14.25" customHeight="1" x14ac:dyDescent="0.3">
      <c r="A416" s="143"/>
      <c r="B416" s="144"/>
      <c r="C416" s="45"/>
      <c r="D416" s="45"/>
      <c r="E416" s="145"/>
      <c r="F416" s="146"/>
      <c r="G416" s="147"/>
      <c r="H416" s="146"/>
      <c r="I416" s="146"/>
    </row>
    <row r="417" spans="1:9" ht="14.25" customHeight="1" x14ac:dyDescent="0.3">
      <c r="A417" s="143"/>
      <c r="B417" s="144"/>
      <c r="C417" s="45"/>
      <c r="D417" s="45"/>
      <c r="E417" s="145"/>
      <c r="F417" s="146"/>
      <c r="G417" s="146"/>
      <c r="H417" s="146"/>
      <c r="I417" s="146"/>
    </row>
    <row r="418" spans="1:9" ht="14.25" customHeight="1" x14ac:dyDescent="0.3">
      <c r="A418" s="143"/>
      <c r="B418" s="144"/>
      <c r="C418" s="45"/>
      <c r="D418" s="45"/>
      <c r="E418" s="145"/>
      <c r="F418" s="146"/>
      <c r="G418" s="147"/>
      <c r="H418" s="146"/>
      <c r="I418" s="146"/>
    </row>
    <row r="419" spans="1:9" ht="14.25" customHeight="1" x14ac:dyDescent="0.3">
      <c r="A419" s="143"/>
      <c r="B419" s="144"/>
      <c r="C419" s="45"/>
      <c r="D419" s="45"/>
      <c r="E419" s="145"/>
      <c r="F419" s="146"/>
      <c r="G419" s="147"/>
      <c r="H419" s="146"/>
      <c r="I419" s="146"/>
    </row>
    <row r="420" spans="1:9" ht="14.25" customHeight="1" x14ac:dyDescent="0.3">
      <c r="A420" s="143"/>
      <c r="B420" s="144"/>
      <c r="C420" s="45"/>
      <c r="D420" s="45"/>
      <c r="E420" s="145"/>
      <c r="F420" s="146"/>
      <c r="G420" s="146"/>
      <c r="H420" s="146"/>
      <c r="I420" s="146"/>
    </row>
    <row r="421" spans="1:9" ht="14.25" customHeight="1" x14ac:dyDescent="0.3">
      <c r="A421" s="143"/>
      <c r="B421" s="144"/>
      <c r="C421" s="45"/>
      <c r="D421" s="45"/>
      <c r="E421" s="145"/>
      <c r="F421" s="146"/>
      <c r="G421" s="146"/>
      <c r="H421" s="146"/>
      <c r="I421" s="146"/>
    </row>
    <row r="422" spans="1:9" ht="14.25" customHeight="1" x14ac:dyDescent="0.3">
      <c r="A422" s="143"/>
      <c r="B422" s="144"/>
      <c r="C422" s="45"/>
      <c r="D422" s="45"/>
      <c r="E422" s="145"/>
      <c r="F422" s="146"/>
      <c r="G422" s="146"/>
      <c r="H422" s="146"/>
      <c r="I422" s="146"/>
    </row>
    <row r="423" spans="1:9" ht="14.25" customHeight="1" x14ac:dyDescent="0.3">
      <c r="A423" s="143"/>
      <c r="B423" s="144"/>
      <c r="C423" s="45"/>
      <c r="D423" s="45"/>
      <c r="E423" s="145"/>
      <c r="F423" s="146"/>
      <c r="G423" s="146"/>
      <c r="H423" s="146"/>
      <c r="I423" s="146"/>
    </row>
    <row r="424" spans="1:9" ht="14.25" customHeight="1" x14ac:dyDescent="0.3">
      <c r="A424" s="143"/>
      <c r="B424" s="144"/>
      <c r="C424" s="45"/>
      <c r="D424" s="45"/>
      <c r="E424" s="145"/>
      <c r="F424" s="146"/>
      <c r="G424" s="146"/>
      <c r="H424" s="146"/>
      <c r="I424" s="146"/>
    </row>
    <row r="425" spans="1:9" ht="14.25" customHeight="1" x14ac:dyDescent="0.3">
      <c r="A425" s="143"/>
      <c r="B425" s="144"/>
      <c r="C425" s="45"/>
      <c r="D425" s="45"/>
      <c r="E425" s="145"/>
      <c r="F425" s="146"/>
      <c r="G425" s="146"/>
      <c r="H425" s="146"/>
      <c r="I425" s="146"/>
    </row>
    <row r="426" spans="1:9" ht="14.25" customHeight="1" x14ac:dyDescent="0.3">
      <c r="A426" s="143"/>
      <c r="B426" s="144"/>
      <c r="C426" s="45"/>
      <c r="D426" s="45"/>
      <c r="E426" s="145"/>
      <c r="F426" s="146"/>
      <c r="G426" s="146"/>
      <c r="H426" s="146"/>
      <c r="I426" s="146"/>
    </row>
    <row r="427" spans="1:9" ht="14.25" customHeight="1" x14ac:dyDescent="0.3">
      <c r="A427" s="143"/>
      <c r="B427" s="144"/>
      <c r="C427" s="45"/>
      <c r="D427" s="45"/>
      <c r="E427" s="145"/>
      <c r="F427" s="146"/>
      <c r="G427" s="147"/>
      <c r="H427" s="146"/>
      <c r="I427" s="146"/>
    </row>
    <row r="428" spans="1:9" ht="14.25" customHeight="1" x14ac:dyDescent="0.3">
      <c r="A428" s="143"/>
      <c r="B428" s="144"/>
      <c r="C428" s="45"/>
      <c r="D428" s="45"/>
      <c r="E428" s="145"/>
      <c r="F428" s="146"/>
      <c r="G428" s="147"/>
      <c r="H428" s="146"/>
      <c r="I428" s="146"/>
    </row>
    <row r="429" spans="1:9" ht="14.25" customHeight="1" x14ac:dyDescent="0.3">
      <c r="A429" s="143"/>
      <c r="B429" s="144"/>
      <c r="C429" s="45"/>
      <c r="D429" s="45"/>
      <c r="E429" s="145"/>
      <c r="F429" s="146"/>
      <c r="G429" s="146"/>
      <c r="H429" s="146"/>
      <c r="I429" s="146"/>
    </row>
    <row r="430" spans="1:9" ht="14.25" customHeight="1" x14ac:dyDescent="0.3">
      <c r="A430" s="143"/>
      <c r="B430" s="144"/>
      <c r="C430" s="45"/>
      <c r="D430" s="45"/>
      <c r="E430" s="145"/>
      <c r="F430" s="146"/>
      <c r="G430" s="147"/>
      <c r="H430" s="146"/>
      <c r="I430" s="146"/>
    </row>
    <row r="431" spans="1:9" ht="14.25" customHeight="1" x14ac:dyDescent="0.3">
      <c r="A431" s="143"/>
      <c r="B431" s="144"/>
      <c r="C431" s="45"/>
      <c r="D431" s="45"/>
      <c r="E431" s="145"/>
      <c r="F431" s="146"/>
      <c r="G431" s="146"/>
      <c r="H431" s="146"/>
      <c r="I431" s="146"/>
    </row>
    <row r="432" spans="1:9" ht="14.25" customHeight="1" x14ac:dyDescent="0.3">
      <c r="A432" s="143"/>
      <c r="B432" s="144"/>
      <c r="C432" s="45"/>
      <c r="D432" s="45"/>
      <c r="E432" s="145"/>
      <c r="F432" s="146"/>
      <c r="G432" s="146"/>
      <c r="H432" s="146"/>
      <c r="I432" s="146"/>
    </row>
    <row r="433" spans="1:9" ht="14.25" customHeight="1" x14ac:dyDescent="0.3">
      <c r="A433" s="143"/>
      <c r="B433" s="144"/>
      <c r="C433" s="45"/>
      <c r="D433" s="45"/>
      <c r="E433" s="145"/>
      <c r="F433" s="146"/>
      <c r="G433" s="146"/>
      <c r="H433" s="146"/>
      <c r="I433" s="146"/>
    </row>
    <row r="434" spans="1:9" ht="14.25" customHeight="1" x14ac:dyDescent="0.3">
      <c r="A434" s="143"/>
      <c r="B434" s="144"/>
      <c r="C434" s="45"/>
      <c r="D434" s="45"/>
      <c r="E434" s="145"/>
      <c r="F434" s="146"/>
      <c r="G434" s="146"/>
      <c r="H434" s="146"/>
      <c r="I434" s="146"/>
    </row>
    <row r="435" spans="1:9" ht="14.25" customHeight="1" x14ac:dyDescent="0.3">
      <c r="A435" s="143"/>
      <c r="B435" s="144"/>
      <c r="C435" s="45"/>
      <c r="D435" s="45"/>
      <c r="E435" s="145"/>
      <c r="F435" s="146"/>
      <c r="G435" s="146"/>
      <c r="H435" s="146"/>
      <c r="I435" s="146"/>
    </row>
    <row r="436" spans="1:9" ht="14.25" customHeight="1" x14ac:dyDescent="0.3">
      <c r="A436" s="143"/>
      <c r="B436" s="144"/>
      <c r="C436" s="45"/>
      <c r="D436" s="45"/>
      <c r="E436" s="145"/>
      <c r="F436" s="146"/>
      <c r="G436" s="147"/>
      <c r="H436" s="146"/>
      <c r="I436" s="146"/>
    </row>
    <row r="437" spans="1:9" ht="14.25" customHeight="1" x14ac:dyDescent="0.3">
      <c r="A437" s="143"/>
      <c r="B437" s="144"/>
      <c r="C437" s="45"/>
      <c r="D437" s="45"/>
      <c r="E437" s="145"/>
      <c r="F437" s="146"/>
      <c r="G437" s="146"/>
      <c r="H437" s="146"/>
      <c r="I437" s="146"/>
    </row>
    <row r="438" spans="1:9" ht="14.25" customHeight="1" x14ac:dyDescent="0.3">
      <c r="A438" s="143"/>
      <c r="B438" s="144"/>
      <c r="C438" s="45"/>
      <c r="D438" s="45"/>
      <c r="E438" s="145"/>
      <c r="F438" s="146"/>
      <c r="G438" s="147"/>
      <c r="H438" s="146"/>
      <c r="I438" s="146"/>
    </row>
    <row r="439" spans="1:9" ht="14.25" customHeight="1" x14ac:dyDescent="0.3">
      <c r="A439" s="143"/>
      <c r="B439" s="144"/>
      <c r="C439" s="45"/>
      <c r="D439" s="45"/>
      <c r="E439" s="145"/>
      <c r="F439" s="146"/>
      <c r="G439" s="146"/>
      <c r="H439" s="146"/>
      <c r="I439" s="146"/>
    </row>
    <row r="440" spans="1:9" ht="14.25" customHeight="1" x14ac:dyDescent="0.3">
      <c r="A440" s="143"/>
      <c r="B440" s="153"/>
      <c r="C440" s="45"/>
      <c r="D440" s="45"/>
      <c r="E440" s="145"/>
      <c r="F440" s="146"/>
      <c r="G440" s="146"/>
      <c r="H440" s="146"/>
      <c r="I440" s="146"/>
    </row>
    <row r="441" spans="1:9" ht="14.25" customHeight="1" x14ac:dyDescent="0.3">
      <c r="A441" s="143"/>
      <c r="B441" s="144"/>
      <c r="C441" s="45"/>
      <c r="D441" s="45"/>
      <c r="E441" s="145"/>
      <c r="F441" s="146"/>
      <c r="G441" s="146"/>
      <c r="H441" s="146"/>
      <c r="I441" s="146"/>
    </row>
    <row r="442" spans="1:9" ht="14.25" customHeight="1" x14ac:dyDescent="0.3">
      <c r="A442" s="143"/>
      <c r="B442" s="144"/>
      <c r="C442" s="45"/>
      <c r="D442" s="45"/>
      <c r="E442" s="145"/>
      <c r="F442" s="146"/>
      <c r="G442" s="146"/>
      <c r="H442" s="146"/>
      <c r="I442" s="146"/>
    </row>
    <row r="443" spans="1:9" ht="14.25" customHeight="1" x14ac:dyDescent="0.3">
      <c r="A443" s="143"/>
      <c r="B443" s="144"/>
      <c r="C443" s="45"/>
      <c r="D443" s="45"/>
      <c r="E443" s="145"/>
      <c r="F443" s="146"/>
      <c r="G443" s="146"/>
      <c r="H443" s="146"/>
      <c r="I443" s="146"/>
    </row>
    <row r="444" spans="1:9" ht="14.25" customHeight="1" x14ac:dyDescent="0.3">
      <c r="A444" s="143"/>
      <c r="B444" s="144"/>
      <c r="C444" s="45"/>
      <c r="D444" s="45"/>
      <c r="E444" s="145"/>
      <c r="F444" s="146"/>
      <c r="G444" s="147"/>
      <c r="H444" s="146"/>
      <c r="I444" s="146"/>
    </row>
    <row r="445" spans="1:9" ht="14.25" customHeight="1" x14ac:dyDescent="0.3">
      <c r="A445" s="143"/>
      <c r="B445" s="144"/>
      <c r="C445" s="45"/>
      <c r="D445" s="45"/>
      <c r="E445" s="145"/>
      <c r="F445" s="146"/>
      <c r="G445" s="147"/>
      <c r="H445" s="146"/>
      <c r="I445" s="146"/>
    </row>
    <row r="446" spans="1:9" ht="14.25" customHeight="1" x14ac:dyDescent="0.3">
      <c r="A446" s="143"/>
      <c r="B446" s="144"/>
      <c r="C446" s="45"/>
      <c r="D446" s="45"/>
      <c r="E446" s="145"/>
      <c r="F446" s="146"/>
      <c r="G446" s="146"/>
      <c r="H446" s="146"/>
      <c r="I446" s="146"/>
    </row>
    <row r="447" spans="1:9" ht="14.25" customHeight="1" x14ac:dyDescent="0.3">
      <c r="A447" s="143"/>
      <c r="B447" s="144"/>
      <c r="C447" s="45"/>
      <c r="D447" s="45"/>
      <c r="E447" s="145"/>
      <c r="F447" s="146"/>
      <c r="G447" s="146"/>
      <c r="H447" s="146"/>
      <c r="I447" s="146"/>
    </row>
    <row r="448" spans="1:9" ht="14.25" customHeight="1" x14ac:dyDescent="0.3">
      <c r="A448" s="143"/>
      <c r="B448" s="153"/>
      <c r="C448" s="45"/>
      <c r="D448" s="45"/>
      <c r="E448" s="145"/>
      <c r="F448" s="146"/>
      <c r="G448" s="146"/>
      <c r="H448" s="146"/>
      <c r="I448" s="146"/>
    </row>
    <row r="449" spans="1:9" ht="14.25" customHeight="1" x14ac:dyDescent="0.3">
      <c r="A449" s="143"/>
      <c r="B449" s="153"/>
      <c r="C449" s="45"/>
      <c r="D449" s="45"/>
      <c r="E449" s="145"/>
      <c r="F449" s="146"/>
      <c r="G449" s="147"/>
      <c r="H449" s="146"/>
      <c r="I449" s="146"/>
    </row>
    <row r="450" spans="1:9" ht="14.25" customHeight="1" x14ac:dyDescent="0.3">
      <c r="A450" s="143"/>
      <c r="B450" s="144"/>
      <c r="C450" s="45"/>
      <c r="D450" s="45"/>
      <c r="E450" s="145"/>
      <c r="F450" s="146"/>
      <c r="G450" s="146"/>
      <c r="H450" s="146"/>
      <c r="I450" s="146"/>
    </row>
    <row r="451" spans="1:9" ht="14.25" customHeight="1" x14ac:dyDescent="0.3">
      <c r="A451" s="143"/>
      <c r="B451" s="144"/>
      <c r="C451" s="45"/>
      <c r="D451" s="45"/>
      <c r="E451" s="145"/>
      <c r="F451" s="146"/>
      <c r="G451" s="146"/>
      <c r="H451" s="146"/>
      <c r="I451" s="146"/>
    </row>
    <row r="452" spans="1:9" ht="14.25" customHeight="1" x14ac:dyDescent="0.3">
      <c r="A452" s="143"/>
      <c r="B452" s="144"/>
      <c r="C452" s="45"/>
      <c r="D452" s="45"/>
      <c r="E452" s="145"/>
      <c r="F452" s="146"/>
      <c r="G452" s="146"/>
      <c r="H452" s="146"/>
      <c r="I452" s="146"/>
    </row>
    <row r="453" spans="1:9" ht="14.25" customHeight="1" x14ac:dyDescent="0.3">
      <c r="A453" s="143"/>
      <c r="B453" s="144"/>
      <c r="C453" s="45"/>
      <c r="D453" s="45"/>
      <c r="E453" s="145"/>
      <c r="F453" s="146"/>
      <c r="G453" s="146"/>
      <c r="H453" s="146"/>
      <c r="I453" s="146"/>
    </row>
    <row r="454" spans="1:9" ht="14.25" customHeight="1" x14ac:dyDescent="0.3">
      <c r="A454" s="143"/>
      <c r="B454" s="144"/>
      <c r="C454" s="45"/>
      <c r="D454" s="45"/>
      <c r="E454" s="145"/>
      <c r="F454" s="146"/>
      <c r="G454" s="146"/>
      <c r="H454" s="146"/>
      <c r="I454" s="146"/>
    </row>
    <row r="455" spans="1:9" ht="14.25" customHeight="1" x14ac:dyDescent="0.3">
      <c r="A455" s="143"/>
      <c r="B455" s="144"/>
      <c r="C455" s="45"/>
      <c r="D455" s="45"/>
      <c r="E455" s="145"/>
      <c r="F455" s="146"/>
      <c r="G455" s="146"/>
      <c r="H455" s="146"/>
      <c r="I455" s="146"/>
    </row>
    <row r="456" spans="1:9" ht="14.25" customHeight="1" x14ac:dyDescent="0.3">
      <c r="A456" s="143"/>
      <c r="B456" s="144"/>
      <c r="C456" s="45"/>
      <c r="D456" s="45"/>
      <c r="E456" s="145"/>
      <c r="F456" s="146"/>
      <c r="G456" s="146"/>
      <c r="H456" s="146"/>
      <c r="I456" s="146"/>
    </row>
    <row r="457" spans="1:9" ht="14.25" customHeight="1" x14ac:dyDescent="0.3">
      <c r="A457" s="143"/>
      <c r="B457" s="144"/>
      <c r="C457" s="45"/>
      <c r="D457" s="45"/>
      <c r="E457" s="145"/>
      <c r="F457" s="146"/>
      <c r="G457" s="146"/>
      <c r="H457" s="146"/>
      <c r="I457" s="146"/>
    </row>
    <row r="458" spans="1:9" ht="14.25" customHeight="1" x14ac:dyDescent="0.3">
      <c r="A458" s="143"/>
      <c r="B458" s="144"/>
      <c r="C458" s="45"/>
      <c r="D458" s="45"/>
      <c r="E458" s="145"/>
      <c r="F458" s="146"/>
      <c r="G458" s="146"/>
      <c r="H458" s="146"/>
      <c r="I458" s="146"/>
    </row>
    <row r="459" spans="1:9" ht="14.25" customHeight="1" x14ac:dyDescent="0.3">
      <c r="A459" s="143"/>
      <c r="B459" s="144"/>
      <c r="C459" s="45"/>
      <c r="D459" s="45"/>
      <c r="E459" s="145"/>
      <c r="F459" s="146"/>
      <c r="G459" s="147"/>
      <c r="H459" s="146"/>
      <c r="I459" s="146"/>
    </row>
    <row r="460" spans="1:9" ht="14.25" customHeight="1" x14ac:dyDescent="0.3">
      <c r="A460" s="143"/>
      <c r="B460" s="144"/>
      <c r="C460" s="45"/>
      <c r="D460" s="45"/>
      <c r="E460" s="145"/>
      <c r="F460" s="146"/>
      <c r="G460" s="147"/>
      <c r="H460" s="146"/>
      <c r="I460" s="146"/>
    </row>
    <row r="461" spans="1:9" ht="14.25" customHeight="1" x14ac:dyDescent="0.3">
      <c r="A461" s="143"/>
      <c r="B461" s="144"/>
      <c r="C461" s="45"/>
      <c r="D461" s="45"/>
      <c r="E461" s="145"/>
      <c r="F461" s="146"/>
      <c r="G461" s="146"/>
      <c r="H461" s="146"/>
      <c r="I461" s="146"/>
    </row>
    <row r="462" spans="1:9" ht="14.25" customHeight="1" x14ac:dyDescent="0.3">
      <c r="A462" s="143"/>
      <c r="B462" s="144"/>
      <c r="C462" s="45"/>
      <c r="D462" s="45"/>
      <c r="E462" s="145"/>
      <c r="F462" s="146"/>
      <c r="G462" s="146"/>
      <c r="H462" s="146"/>
      <c r="I462" s="146"/>
    </row>
    <row r="463" spans="1:9" ht="14.25" customHeight="1" x14ac:dyDescent="0.3">
      <c r="A463" s="143"/>
      <c r="B463" s="144"/>
      <c r="C463" s="45"/>
      <c r="D463" s="45"/>
      <c r="E463" s="145"/>
      <c r="F463" s="146"/>
      <c r="G463" s="146"/>
      <c r="H463" s="146"/>
      <c r="I463" s="146"/>
    </row>
    <row r="464" spans="1:9" ht="14.25" customHeight="1" x14ac:dyDescent="0.3">
      <c r="A464" s="143"/>
      <c r="B464" s="144"/>
      <c r="C464" s="45"/>
      <c r="D464" s="45"/>
      <c r="E464" s="145"/>
      <c r="F464" s="146"/>
      <c r="G464" s="146"/>
      <c r="H464" s="146"/>
      <c r="I464" s="146"/>
    </row>
    <row r="465" spans="1:9" ht="14.25" customHeight="1" x14ac:dyDescent="0.3">
      <c r="A465" s="143"/>
      <c r="B465" s="144"/>
      <c r="C465" s="45"/>
      <c r="D465" s="45"/>
      <c r="E465" s="145"/>
      <c r="F465" s="146"/>
      <c r="G465" s="146"/>
      <c r="H465" s="146"/>
      <c r="I465" s="146"/>
    </row>
    <row r="466" spans="1:9" ht="14.25" customHeight="1" x14ac:dyDescent="0.3">
      <c r="A466" s="143"/>
      <c r="B466" s="144"/>
      <c r="C466" s="45"/>
      <c r="D466" s="45"/>
      <c r="E466" s="145"/>
      <c r="F466" s="146"/>
      <c r="G466" s="146"/>
      <c r="H466" s="146"/>
      <c r="I466" s="146"/>
    </row>
    <row r="467" spans="1:9" ht="14.25" customHeight="1" x14ac:dyDescent="0.3">
      <c r="A467" s="143"/>
      <c r="B467" s="144"/>
      <c r="C467" s="45"/>
      <c r="D467" s="45"/>
      <c r="E467" s="145"/>
      <c r="F467" s="146"/>
      <c r="G467" s="146"/>
      <c r="H467" s="146"/>
      <c r="I467" s="146"/>
    </row>
    <row r="468" spans="1:9" ht="14.25" customHeight="1" x14ac:dyDescent="0.3">
      <c r="A468" s="143"/>
      <c r="B468" s="144"/>
      <c r="C468" s="45"/>
      <c r="D468" s="45"/>
      <c r="E468" s="145"/>
      <c r="F468" s="146"/>
      <c r="G468" s="146"/>
      <c r="H468" s="146"/>
      <c r="I468" s="146"/>
    </row>
    <row r="469" spans="1:9" ht="14.25" customHeight="1" x14ac:dyDescent="0.3">
      <c r="A469" s="143"/>
      <c r="B469" s="144"/>
      <c r="C469" s="45"/>
      <c r="D469" s="45"/>
      <c r="E469" s="145"/>
      <c r="F469" s="146"/>
      <c r="G469" s="146"/>
      <c r="H469" s="146"/>
      <c r="I469" s="146"/>
    </row>
    <row r="470" spans="1:9" ht="14.25" customHeight="1" x14ac:dyDescent="0.3">
      <c r="A470" s="143"/>
      <c r="B470" s="144"/>
      <c r="C470" s="45"/>
      <c r="D470" s="45"/>
      <c r="E470" s="145"/>
      <c r="F470" s="146"/>
      <c r="G470" s="146"/>
      <c r="H470" s="146"/>
      <c r="I470" s="146"/>
    </row>
    <row r="471" spans="1:9" ht="14.25" customHeight="1" x14ac:dyDescent="0.3">
      <c r="A471" s="143"/>
      <c r="B471" s="144"/>
      <c r="C471" s="45"/>
      <c r="D471" s="45"/>
      <c r="E471" s="145"/>
      <c r="F471" s="146"/>
      <c r="G471" s="146"/>
      <c r="H471" s="146"/>
      <c r="I471" s="146"/>
    </row>
    <row r="472" spans="1:9" ht="14.25" customHeight="1" x14ac:dyDescent="0.3">
      <c r="A472" s="143"/>
      <c r="B472" s="144"/>
      <c r="C472" s="45"/>
      <c r="D472" s="45"/>
      <c r="E472" s="145"/>
      <c r="F472" s="146"/>
      <c r="G472" s="147"/>
      <c r="H472" s="146"/>
      <c r="I472" s="146"/>
    </row>
    <row r="473" spans="1:9" ht="14.25" customHeight="1" x14ac:dyDescent="0.3">
      <c r="A473" s="143"/>
      <c r="B473" s="144"/>
      <c r="C473" s="45"/>
      <c r="D473" s="45"/>
      <c r="E473" s="145"/>
      <c r="F473" s="146"/>
      <c r="G473" s="146"/>
      <c r="H473" s="146"/>
      <c r="I473" s="146"/>
    </row>
    <row r="474" spans="1:9" ht="14.25" customHeight="1" x14ac:dyDescent="0.3">
      <c r="A474" s="143"/>
      <c r="B474" s="144"/>
      <c r="C474" s="45"/>
      <c r="D474" s="45"/>
      <c r="E474" s="145"/>
      <c r="F474" s="146"/>
      <c r="G474" s="146"/>
      <c r="H474" s="146"/>
      <c r="I474" s="146"/>
    </row>
    <row r="475" spans="1:9" ht="14.25" customHeight="1" x14ac:dyDescent="0.3">
      <c r="A475" s="143"/>
      <c r="B475" s="144"/>
      <c r="C475" s="45"/>
      <c r="D475" s="45"/>
      <c r="E475" s="145"/>
      <c r="F475" s="146"/>
      <c r="G475" s="146"/>
      <c r="H475" s="146"/>
      <c r="I475" s="146"/>
    </row>
    <row r="476" spans="1:9" ht="14.25" customHeight="1" x14ac:dyDescent="0.3">
      <c r="A476" s="143"/>
      <c r="B476" s="144"/>
      <c r="C476" s="45"/>
      <c r="D476" s="45"/>
      <c r="E476" s="145"/>
      <c r="F476" s="146"/>
      <c r="G476" s="146"/>
      <c r="H476" s="146"/>
      <c r="I476" s="146"/>
    </row>
    <row r="477" spans="1:9" ht="14.25" customHeight="1" x14ac:dyDescent="0.3">
      <c r="A477" s="143"/>
      <c r="B477" s="144"/>
      <c r="C477" s="45"/>
      <c r="D477" s="45"/>
      <c r="E477" s="145"/>
      <c r="F477" s="146"/>
      <c r="G477" s="146"/>
      <c r="H477" s="146"/>
      <c r="I477" s="146"/>
    </row>
    <row r="478" spans="1:9" ht="14.25" customHeight="1" x14ac:dyDescent="0.3">
      <c r="A478" s="143"/>
      <c r="B478" s="144"/>
      <c r="C478" s="45"/>
      <c r="D478" s="45"/>
      <c r="E478" s="145"/>
      <c r="F478" s="146"/>
      <c r="G478" s="146"/>
      <c r="H478" s="146"/>
      <c r="I478" s="146"/>
    </row>
    <row r="479" spans="1:9" ht="14.25" customHeight="1" x14ac:dyDescent="0.3">
      <c r="A479" s="143"/>
      <c r="B479" s="144"/>
      <c r="C479" s="45"/>
      <c r="D479" s="45"/>
      <c r="E479" s="145"/>
      <c r="F479" s="146"/>
      <c r="G479" s="146"/>
      <c r="H479" s="146"/>
      <c r="I479" s="146"/>
    </row>
    <row r="480" spans="1:9" ht="14.25" customHeight="1" x14ac:dyDescent="0.3">
      <c r="A480" s="143"/>
      <c r="B480" s="144"/>
      <c r="C480" s="45"/>
      <c r="D480" s="45"/>
      <c r="E480" s="145"/>
      <c r="F480" s="146"/>
      <c r="G480" s="147"/>
      <c r="H480" s="146"/>
      <c r="I480" s="146"/>
    </row>
    <row r="481" spans="1:9" ht="14.25" customHeight="1" x14ac:dyDescent="0.3">
      <c r="A481" s="143"/>
      <c r="B481" s="144"/>
      <c r="C481" s="45"/>
      <c r="D481" s="45"/>
      <c r="E481" s="145"/>
      <c r="F481" s="146"/>
      <c r="G481" s="146"/>
      <c r="H481" s="146"/>
      <c r="I481" s="146"/>
    </row>
    <row r="482" spans="1:9" ht="14.25" customHeight="1" x14ac:dyDescent="0.3">
      <c r="A482" s="143"/>
      <c r="B482" s="144"/>
      <c r="C482" s="45"/>
      <c r="D482" s="45"/>
      <c r="E482" s="145"/>
      <c r="F482" s="146"/>
      <c r="G482" s="147"/>
      <c r="H482" s="146"/>
      <c r="I482" s="146"/>
    </row>
    <row r="483" spans="1:9" ht="14.25" customHeight="1" x14ac:dyDescent="0.3">
      <c r="A483" s="143"/>
      <c r="B483" s="144"/>
      <c r="C483" s="45"/>
      <c r="D483" s="45"/>
      <c r="E483" s="145"/>
      <c r="F483" s="146"/>
      <c r="G483" s="146"/>
      <c r="H483" s="146"/>
      <c r="I483" s="146"/>
    </row>
    <row r="484" spans="1:9" ht="14.25" customHeight="1" x14ac:dyDescent="0.3">
      <c r="A484" s="143"/>
      <c r="B484" s="144"/>
      <c r="C484" s="45"/>
      <c r="D484" s="45"/>
      <c r="E484" s="145"/>
      <c r="F484" s="146"/>
      <c r="G484" s="146"/>
      <c r="H484" s="146"/>
      <c r="I484" s="146"/>
    </row>
    <row r="485" spans="1:9" ht="14.25" customHeight="1" x14ac:dyDescent="0.3">
      <c r="A485" s="143"/>
      <c r="B485" s="144"/>
      <c r="C485" s="45"/>
      <c r="D485" s="45"/>
      <c r="E485" s="145"/>
      <c r="F485" s="146"/>
      <c r="G485" s="147"/>
      <c r="H485" s="146"/>
      <c r="I485" s="146"/>
    </row>
    <row r="486" spans="1:9" ht="14.25" customHeight="1" x14ac:dyDescent="0.3">
      <c r="A486" s="143"/>
      <c r="B486" s="144"/>
      <c r="C486" s="45"/>
      <c r="D486" s="45"/>
      <c r="E486" s="145"/>
      <c r="F486" s="146"/>
      <c r="G486" s="146"/>
      <c r="H486" s="146"/>
      <c r="I486" s="146"/>
    </row>
    <row r="487" spans="1:9" ht="14.25" customHeight="1" x14ac:dyDescent="0.3">
      <c r="A487" s="143"/>
      <c r="B487" s="144"/>
      <c r="C487" s="45"/>
      <c r="D487" s="45"/>
      <c r="E487" s="145"/>
      <c r="F487" s="146"/>
      <c r="G487" s="146"/>
      <c r="H487" s="146"/>
      <c r="I487" s="146"/>
    </row>
    <row r="488" spans="1:9" ht="14.25" customHeight="1" x14ac:dyDescent="0.3">
      <c r="A488" s="143"/>
      <c r="B488" s="144"/>
      <c r="C488" s="45"/>
      <c r="D488" s="45"/>
      <c r="E488" s="145"/>
      <c r="F488" s="146"/>
      <c r="G488" s="146"/>
      <c r="H488" s="146"/>
      <c r="I488" s="146"/>
    </row>
    <row r="489" spans="1:9" ht="14.25" customHeight="1" x14ac:dyDescent="0.3">
      <c r="A489" s="143"/>
      <c r="B489" s="144"/>
      <c r="C489" s="45"/>
      <c r="D489" s="45"/>
      <c r="E489" s="145"/>
      <c r="F489" s="146"/>
      <c r="G489" s="146"/>
      <c r="H489" s="146"/>
      <c r="I489" s="146"/>
    </row>
    <row r="490" spans="1:9" ht="14.25" customHeight="1" x14ac:dyDescent="0.3">
      <c r="A490" s="143"/>
      <c r="B490" s="144"/>
      <c r="C490" s="45"/>
      <c r="D490" s="45"/>
      <c r="E490" s="145"/>
      <c r="F490" s="146"/>
      <c r="G490" s="146"/>
      <c r="H490" s="146"/>
      <c r="I490" s="146"/>
    </row>
    <row r="491" spans="1:9" ht="14.25" customHeight="1" x14ac:dyDescent="0.3">
      <c r="A491" s="143"/>
      <c r="B491" s="144"/>
      <c r="C491" s="45"/>
      <c r="D491" s="45"/>
      <c r="E491" s="145"/>
      <c r="F491" s="146"/>
      <c r="G491" s="146"/>
      <c r="H491" s="146"/>
      <c r="I491" s="146"/>
    </row>
    <row r="492" spans="1:9" ht="14.25" customHeight="1" x14ac:dyDescent="0.3">
      <c r="A492" s="143"/>
      <c r="B492" s="144"/>
      <c r="C492" s="45"/>
      <c r="D492" s="45"/>
      <c r="E492" s="145"/>
      <c r="F492" s="146"/>
      <c r="G492" s="146"/>
      <c r="H492" s="146"/>
      <c r="I492" s="146"/>
    </row>
    <row r="493" spans="1:9" ht="14.25" customHeight="1" x14ac:dyDescent="0.3">
      <c r="A493" s="143"/>
      <c r="B493" s="144"/>
      <c r="C493" s="45"/>
      <c r="D493" s="45"/>
      <c r="E493" s="145"/>
      <c r="F493" s="146"/>
      <c r="G493" s="146"/>
      <c r="H493" s="146"/>
      <c r="I493" s="146"/>
    </row>
    <row r="494" spans="1:9" ht="14.25" customHeight="1" x14ac:dyDescent="0.3">
      <c r="A494" s="143"/>
      <c r="B494" s="144"/>
      <c r="C494" s="45"/>
      <c r="D494" s="45"/>
      <c r="E494" s="145"/>
      <c r="F494" s="146"/>
      <c r="G494" s="146"/>
      <c r="H494" s="146"/>
      <c r="I494" s="146"/>
    </row>
    <row r="495" spans="1:9" ht="14.25" customHeight="1" x14ac:dyDescent="0.3">
      <c r="A495" s="143"/>
      <c r="B495" s="144"/>
      <c r="C495" s="45"/>
      <c r="D495" s="45"/>
      <c r="E495" s="145"/>
      <c r="F495" s="146"/>
      <c r="G495" s="146"/>
      <c r="H495" s="146"/>
      <c r="I495" s="146"/>
    </row>
    <row r="496" spans="1:9" ht="14.25" customHeight="1" x14ac:dyDescent="0.3">
      <c r="A496" s="143"/>
      <c r="B496" s="144"/>
      <c r="C496" s="45"/>
      <c r="D496" s="45"/>
      <c r="E496" s="145"/>
      <c r="F496" s="146"/>
      <c r="G496" s="146"/>
      <c r="H496" s="146"/>
      <c r="I496" s="146"/>
    </row>
    <row r="497" spans="1:9" ht="14.25" customHeight="1" x14ac:dyDescent="0.3">
      <c r="A497" s="143"/>
      <c r="B497" s="144"/>
      <c r="C497" s="45"/>
      <c r="D497" s="45"/>
      <c r="E497" s="145"/>
      <c r="F497" s="146"/>
      <c r="G497" s="146"/>
      <c r="H497" s="146"/>
      <c r="I497" s="146"/>
    </row>
    <row r="498" spans="1:9" ht="14.25" customHeight="1" x14ac:dyDescent="0.3">
      <c r="A498" s="143"/>
      <c r="B498" s="144"/>
      <c r="C498" s="45"/>
      <c r="D498" s="45"/>
      <c r="E498" s="145"/>
      <c r="F498" s="146"/>
      <c r="G498" s="146"/>
      <c r="H498" s="146"/>
      <c r="I498" s="146"/>
    </row>
    <row r="499" spans="1:9" ht="14.25" customHeight="1" x14ac:dyDescent="0.3">
      <c r="A499" s="159"/>
      <c r="B499" s="144"/>
      <c r="C499" s="45"/>
      <c r="D499" s="45"/>
      <c r="E499" s="145"/>
      <c r="F499" s="160"/>
      <c r="G499" s="146"/>
      <c r="H499" s="146"/>
      <c r="I499" s="146"/>
    </row>
    <row r="500" spans="1:9" ht="14.25" customHeight="1" x14ac:dyDescent="0.3">
      <c r="A500" s="159"/>
      <c r="B500" s="144"/>
      <c r="C500" s="45"/>
      <c r="D500" s="45"/>
      <c r="E500" s="145"/>
      <c r="F500" s="160"/>
      <c r="G500" s="146"/>
      <c r="H500" s="146"/>
      <c r="I500" s="146"/>
    </row>
    <row r="501" spans="1:9" ht="14.25" customHeight="1" x14ac:dyDescent="0.3">
      <c r="A501" s="143"/>
      <c r="B501" s="156"/>
      <c r="C501" s="157"/>
      <c r="D501" s="157"/>
      <c r="E501" s="158"/>
      <c r="F501" s="146"/>
      <c r="G501" s="146"/>
      <c r="H501" s="146"/>
      <c r="I501" s="146"/>
    </row>
    <row r="502" spans="1:9" ht="14.25" customHeight="1" x14ac:dyDescent="0.3">
      <c r="A502" s="143"/>
      <c r="B502" s="144"/>
      <c r="C502" s="45"/>
      <c r="D502" s="45"/>
      <c r="E502" s="145"/>
      <c r="F502" s="146"/>
      <c r="G502" s="146"/>
      <c r="H502" s="146"/>
      <c r="I502" s="146"/>
    </row>
    <row r="503" spans="1:9" ht="14.25" customHeight="1" x14ac:dyDescent="0.3">
      <c r="A503" s="143"/>
      <c r="B503" s="144"/>
      <c r="C503" s="45"/>
      <c r="D503" s="45"/>
      <c r="E503" s="145"/>
      <c r="F503" s="146"/>
      <c r="G503" s="146"/>
      <c r="H503" s="146"/>
      <c r="I503" s="146"/>
    </row>
    <row r="504" spans="1:9" ht="14.25" customHeight="1" x14ac:dyDescent="0.3">
      <c r="A504" s="143"/>
      <c r="B504" s="144"/>
      <c r="C504" s="45"/>
      <c r="D504" s="45"/>
      <c r="E504" s="145"/>
      <c r="F504" s="146"/>
      <c r="G504" s="146"/>
      <c r="H504" s="146"/>
      <c r="I504" s="146"/>
    </row>
    <row r="505" spans="1:9" x14ac:dyDescent="0.3">
      <c r="A505" s="143"/>
      <c r="B505" s="144"/>
      <c r="C505" s="45"/>
      <c r="D505" s="45"/>
      <c r="E505" s="145"/>
      <c r="F505" s="146"/>
      <c r="G505" s="146"/>
      <c r="H505" s="146"/>
      <c r="I505" s="146"/>
    </row>
    <row r="506" spans="1:9" x14ac:dyDescent="0.3">
      <c r="A506" s="143"/>
      <c r="B506" s="144"/>
      <c r="C506" s="45"/>
      <c r="D506" s="45"/>
      <c r="E506" s="145"/>
      <c r="F506" s="146"/>
      <c r="G506" s="146"/>
      <c r="H506" s="146"/>
      <c r="I506" s="146"/>
    </row>
    <row r="507" spans="1:9" x14ac:dyDescent="0.3">
      <c r="A507" s="143"/>
      <c r="B507" s="144"/>
      <c r="C507" s="45"/>
      <c r="D507" s="45"/>
      <c r="E507" s="145"/>
      <c r="F507" s="146"/>
      <c r="G507" s="146"/>
      <c r="H507" s="146"/>
      <c r="I507" s="146"/>
    </row>
    <row r="508" spans="1:9" x14ac:dyDescent="0.3">
      <c r="A508" s="143"/>
      <c r="B508" s="144"/>
      <c r="C508" s="45"/>
      <c r="D508" s="45"/>
      <c r="E508" s="145"/>
      <c r="F508" s="146"/>
      <c r="G508" s="146"/>
      <c r="H508" s="146"/>
      <c r="I508" s="146"/>
    </row>
    <row r="509" spans="1:9" x14ac:dyDescent="0.3">
      <c r="A509" s="143"/>
      <c r="B509" s="144"/>
      <c r="C509" s="45"/>
      <c r="D509" s="45"/>
      <c r="E509" s="145"/>
      <c r="F509" s="146"/>
      <c r="G509" s="146"/>
      <c r="H509" s="146"/>
      <c r="I509" s="146"/>
    </row>
    <row r="510" spans="1:9" x14ac:dyDescent="0.3">
      <c r="A510" s="143"/>
      <c r="B510" s="144"/>
      <c r="C510" s="45"/>
      <c r="D510" s="45"/>
      <c r="E510" s="145"/>
      <c r="F510" s="146"/>
      <c r="G510" s="146"/>
      <c r="H510" s="146"/>
      <c r="I510" s="146"/>
    </row>
    <row r="511" spans="1:9" x14ac:dyDescent="0.3">
      <c r="A511" s="143"/>
      <c r="B511" s="144"/>
      <c r="C511" s="45"/>
      <c r="D511" s="45"/>
      <c r="E511" s="145"/>
      <c r="F511" s="146"/>
      <c r="G511" s="146"/>
      <c r="H511" s="146"/>
      <c r="I511" s="146"/>
    </row>
    <row r="512" spans="1:9" x14ac:dyDescent="0.3">
      <c r="A512" s="143"/>
      <c r="B512" s="144"/>
      <c r="C512" s="45"/>
      <c r="D512" s="45"/>
      <c r="E512" s="145"/>
      <c r="F512" s="146"/>
      <c r="G512" s="146"/>
      <c r="H512" s="146"/>
      <c r="I512" s="146"/>
    </row>
    <row r="513" spans="1:9" x14ac:dyDescent="0.3">
      <c r="A513" s="143"/>
      <c r="B513" s="144"/>
      <c r="C513" s="45"/>
      <c r="D513" s="45"/>
      <c r="E513" s="145"/>
      <c r="F513" s="146"/>
      <c r="G513" s="146"/>
      <c r="H513" s="146"/>
      <c r="I513" s="146"/>
    </row>
    <row r="514" spans="1:9" x14ac:dyDescent="0.3">
      <c r="A514" s="143"/>
      <c r="B514" s="144"/>
      <c r="C514" s="45"/>
      <c r="D514" s="45"/>
      <c r="E514" s="145"/>
      <c r="F514" s="146"/>
      <c r="G514" s="146"/>
      <c r="H514" s="146"/>
      <c r="I514" s="146"/>
    </row>
    <row r="515" spans="1:9" x14ac:dyDescent="0.3">
      <c r="A515" s="143"/>
      <c r="B515" s="144"/>
      <c r="C515" s="45"/>
      <c r="D515" s="45"/>
      <c r="E515" s="145"/>
      <c r="F515" s="146"/>
      <c r="G515" s="146"/>
      <c r="H515" s="146"/>
      <c r="I515" s="146"/>
    </row>
    <row r="516" spans="1:9" x14ac:dyDescent="0.3">
      <c r="A516" s="143"/>
      <c r="B516" s="144"/>
      <c r="C516" s="45"/>
      <c r="D516" s="45"/>
      <c r="E516" s="145"/>
      <c r="F516" s="146"/>
      <c r="G516" s="146"/>
      <c r="H516" s="146"/>
      <c r="I516" s="146"/>
    </row>
    <row r="517" spans="1:9" x14ac:dyDescent="0.3">
      <c r="A517" s="143"/>
      <c r="B517" s="144"/>
      <c r="C517" s="45"/>
      <c r="D517" s="45"/>
      <c r="E517" s="145"/>
      <c r="F517" s="146"/>
      <c r="G517" s="146"/>
      <c r="H517" s="146"/>
      <c r="I517" s="146"/>
    </row>
    <row r="518" spans="1:9" x14ac:dyDescent="0.3">
      <c r="A518" s="143"/>
      <c r="B518" s="144"/>
      <c r="C518" s="45"/>
      <c r="D518" s="45"/>
      <c r="E518" s="145"/>
      <c r="F518" s="146"/>
      <c r="G518" s="146"/>
      <c r="H518" s="146"/>
      <c r="I518" s="146"/>
    </row>
    <row r="519" spans="1:9" x14ac:dyDescent="0.3">
      <c r="A519" s="143"/>
      <c r="B519" s="144"/>
      <c r="C519" s="45"/>
      <c r="D519" s="45"/>
      <c r="E519" s="145"/>
      <c r="F519" s="146"/>
      <c r="G519" s="146"/>
      <c r="H519" s="146"/>
      <c r="I519" s="146"/>
    </row>
    <row r="520" spans="1:9" x14ac:dyDescent="0.3">
      <c r="A520" s="143"/>
      <c r="B520" s="144"/>
      <c r="C520" s="45"/>
      <c r="D520" s="45"/>
      <c r="E520" s="145"/>
      <c r="F520" s="146"/>
      <c r="G520" s="146"/>
      <c r="H520" s="146"/>
      <c r="I520" s="146"/>
    </row>
    <row r="521" spans="1:9" x14ac:dyDescent="0.3">
      <c r="A521" s="143"/>
      <c r="B521" s="144"/>
      <c r="C521" s="45"/>
      <c r="D521" s="45"/>
      <c r="E521" s="145"/>
      <c r="F521" s="146"/>
      <c r="G521" s="146"/>
      <c r="H521" s="146"/>
      <c r="I521" s="146"/>
    </row>
    <row r="522" spans="1:9" x14ac:dyDescent="0.3">
      <c r="A522" s="143"/>
      <c r="B522" s="144"/>
      <c r="C522" s="45"/>
      <c r="D522" s="45"/>
      <c r="E522" s="145"/>
      <c r="F522" s="146"/>
      <c r="G522" s="146"/>
      <c r="H522" s="146"/>
      <c r="I522" s="146"/>
    </row>
    <row r="523" spans="1:9" x14ac:dyDescent="0.3">
      <c r="A523" s="143"/>
      <c r="B523" s="144"/>
      <c r="C523" s="45"/>
      <c r="D523" s="45"/>
      <c r="E523" s="145"/>
      <c r="F523" s="146"/>
      <c r="G523" s="146"/>
      <c r="H523" s="146"/>
      <c r="I523" s="146"/>
    </row>
    <row r="524" spans="1:9" x14ac:dyDescent="0.3">
      <c r="A524" s="143"/>
      <c r="B524" s="144"/>
      <c r="C524" s="45"/>
      <c r="D524" s="45"/>
      <c r="E524" s="145"/>
      <c r="F524" s="146"/>
      <c r="G524" s="146"/>
      <c r="H524" s="146"/>
      <c r="I524" s="146"/>
    </row>
    <row r="525" spans="1:9" x14ac:dyDescent="0.3">
      <c r="A525" s="143"/>
      <c r="B525" s="144"/>
      <c r="C525" s="45"/>
      <c r="D525" s="45"/>
      <c r="E525" s="145"/>
      <c r="F525" s="146"/>
      <c r="G525" s="146"/>
      <c r="H525" s="146"/>
      <c r="I525" s="146"/>
    </row>
    <row r="526" spans="1:9" x14ac:dyDescent="0.3">
      <c r="A526" s="143"/>
      <c r="B526" s="144"/>
      <c r="C526" s="45"/>
      <c r="D526" s="45"/>
      <c r="E526" s="145"/>
      <c r="F526" s="146"/>
      <c r="G526" s="146"/>
      <c r="H526" s="146"/>
      <c r="I526" s="146"/>
    </row>
    <row r="527" spans="1:9" x14ac:dyDescent="0.3">
      <c r="A527" s="143"/>
      <c r="B527" s="144"/>
      <c r="C527" s="45"/>
      <c r="D527" s="45"/>
      <c r="E527" s="145"/>
      <c r="F527" s="146"/>
      <c r="G527" s="146"/>
      <c r="H527" s="146"/>
      <c r="I527" s="146"/>
    </row>
    <row r="528" spans="1:9" x14ac:dyDescent="0.3">
      <c r="A528" s="143"/>
      <c r="B528" s="144"/>
      <c r="C528" s="45"/>
      <c r="D528" s="45"/>
      <c r="E528" s="145"/>
      <c r="F528" s="146"/>
      <c r="G528" s="146"/>
      <c r="H528" s="146"/>
      <c r="I528" s="146"/>
    </row>
    <row r="529" spans="1:9" x14ac:dyDescent="0.3">
      <c r="A529" s="143"/>
      <c r="B529" s="144"/>
      <c r="C529" s="45"/>
      <c r="D529" s="45"/>
      <c r="E529" s="145"/>
      <c r="F529" s="146"/>
      <c r="G529" s="146"/>
      <c r="H529" s="146"/>
      <c r="I529" s="146"/>
    </row>
    <row r="530" spans="1:9" x14ac:dyDescent="0.3">
      <c r="A530" s="143"/>
      <c r="B530" s="144"/>
      <c r="C530" s="45"/>
      <c r="D530" s="45"/>
      <c r="E530" s="145"/>
      <c r="F530" s="146"/>
      <c r="G530" s="146"/>
      <c r="H530" s="146"/>
      <c r="I530" s="146"/>
    </row>
    <row r="531" spans="1:9" x14ac:dyDescent="0.3">
      <c r="A531" s="143"/>
      <c r="B531" s="144"/>
      <c r="C531" s="45"/>
      <c r="D531" s="45"/>
      <c r="E531" s="145"/>
      <c r="F531" s="146"/>
      <c r="G531" s="146"/>
      <c r="H531" s="146"/>
      <c r="I531" s="146"/>
    </row>
    <row r="532" spans="1:9" x14ac:dyDescent="0.3">
      <c r="A532" s="143"/>
      <c r="B532" s="144"/>
      <c r="C532" s="45"/>
      <c r="D532" s="45"/>
      <c r="E532" s="145"/>
      <c r="F532" s="146"/>
      <c r="G532" s="146"/>
      <c r="H532" s="146"/>
      <c r="I532" s="146"/>
    </row>
    <row r="533" spans="1:9" x14ac:dyDescent="0.3">
      <c r="A533" s="143"/>
      <c r="B533" s="144"/>
      <c r="C533" s="45"/>
      <c r="D533" s="45"/>
      <c r="E533" s="145"/>
      <c r="F533" s="146"/>
      <c r="G533" s="146"/>
      <c r="H533" s="146"/>
      <c r="I533" s="146"/>
    </row>
    <row r="534" spans="1:9" x14ac:dyDescent="0.3">
      <c r="A534" s="143"/>
      <c r="B534" s="144"/>
      <c r="C534" s="45"/>
      <c r="D534" s="45"/>
      <c r="E534" s="145"/>
      <c r="F534" s="146"/>
      <c r="G534" s="146"/>
      <c r="H534" s="146"/>
      <c r="I534" s="146"/>
    </row>
    <row r="535" spans="1:9" x14ac:dyDescent="0.3">
      <c r="A535" s="143"/>
      <c r="B535" s="144"/>
      <c r="C535" s="45"/>
      <c r="D535" s="45"/>
      <c r="E535" s="145"/>
      <c r="F535" s="146"/>
      <c r="G535" s="146"/>
      <c r="H535" s="146"/>
      <c r="I535" s="146"/>
    </row>
    <row r="536" spans="1:9" x14ac:dyDescent="0.3">
      <c r="A536" s="143"/>
      <c r="B536" s="144"/>
      <c r="C536" s="45"/>
      <c r="D536" s="45"/>
      <c r="E536" s="145"/>
      <c r="F536" s="146"/>
      <c r="G536" s="146"/>
      <c r="H536" s="146"/>
      <c r="I536" s="146"/>
    </row>
    <row r="537" spans="1:9" x14ac:dyDescent="0.3">
      <c r="A537" s="143"/>
      <c r="B537" s="144"/>
      <c r="C537" s="45"/>
      <c r="D537" s="45"/>
      <c r="E537" s="145"/>
      <c r="F537" s="146"/>
      <c r="G537" s="146"/>
      <c r="H537" s="146"/>
      <c r="I537" s="146"/>
    </row>
    <row r="538" spans="1:9" x14ac:dyDescent="0.3">
      <c r="A538" s="143"/>
      <c r="B538" s="144"/>
      <c r="C538" s="45"/>
      <c r="D538" s="45"/>
      <c r="E538" s="145"/>
      <c r="F538" s="146"/>
      <c r="G538" s="146"/>
      <c r="H538" s="146"/>
      <c r="I538" s="146"/>
    </row>
    <row r="539" spans="1:9" x14ac:dyDescent="0.3">
      <c r="A539" s="143"/>
      <c r="B539" s="144"/>
      <c r="C539" s="45"/>
      <c r="D539" s="45"/>
      <c r="E539" s="145"/>
      <c r="F539" s="146"/>
      <c r="G539" s="146"/>
      <c r="H539" s="146"/>
      <c r="I539" s="146"/>
    </row>
    <row r="540" spans="1:9" x14ac:dyDescent="0.3">
      <c r="A540" s="143"/>
      <c r="B540" s="144"/>
      <c r="C540" s="45"/>
      <c r="D540" s="45"/>
      <c r="E540" s="145"/>
      <c r="F540" s="146"/>
      <c r="G540" s="146"/>
      <c r="H540" s="146"/>
      <c r="I540" s="146"/>
    </row>
    <row r="541" spans="1:9" x14ac:dyDescent="0.3">
      <c r="A541" s="143"/>
      <c r="B541" s="144"/>
      <c r="C541" s="45"/>
      <c r="D541" s="45"/>
      <c r="E541" s="145"/>
      <c r="F541" s="146"/>
      <c r="G541" s="146"/>
      <c r="H541" s="146"/>
      <c r="I541" s="146"/>
    </row>
    <row r="542" spans="1:9" x14ac:dyDescent="0.3">
      <c r="A542" s="143"/>
      <c r="B542" s="144"/>
      <c r="C542" s="45"/>
      <c r="D542" s="45"/>
      <c r="E542" s="145"/>
      <c r="F542" s="146"/>
      <c r="G542" s="146"/>
      <c r="H542" s="146"/>
      <c r="I542" s="146"/>
    </row>
    <row r="543" spans="1:9" x14ac:dyDescent="0.3">
      <c r="A543" s="143"/>
      <c r="B543" s="144"/>
      <c r="C543" s="45"/>
      <c r="D543" s="45"/>
      <c r="E543" s="145"/>
      <c r="F543" s="146"/>
      <c r="G543" s="146"/>
      <c r="H543" s="146"/>
      <c r="I543" s="146"/>
    </row>
    <row r="544" spans="1:9" x14ac:dyDescent="0.3">
      <c r="A544" s="143"/>
      <c r="B544" s="144"/>
      <c r="C544" s="45"/>
      <c r="D544" s="45"/>
      <c r="E544" s="145"/>
      <c r="F544" s="146"/>
      <c r="G544" s="146"/>
      <c r="H544" s="146"/>
      <c r="I544" s="146"/>
    </row>
    <row r="545" spans="1:9" x14ac:dyDescent="0.3">
      <c r="A545" s="143"/>
      <c r="B545" s="144"/>
      <c r="C545" s="45"/>
      <c r="D545" s="45"/>
      <c r="E545" s="145"/>
      <c r="F545" s="146"/>
      <c r="G545" s="146"/>
      <c r="H545" s="146"/>
      <c r="I545" s="146"/>
    </row>
    <row r="546" spans="1:9" x14ac:dyDescent="0.3">
      <c r="A546" s="143"/>
      <c r="B546" s="144"/>
      <c r="C546" s="45"/>
      <c r="D546" s="45"/>
      <c r="E546" s="145"/>
      <c r="F546" s="146"/>
      <c r="G546" s="146"/>
      <c r="H546" s="146"/>
      <c r="I546" s="146"/>
    </row>
    <row r="547" spans="1:9" x14ac:dyDescent="0.3">
      <c r="A547" s="143"/>
      <c r="B547" s="144"/>
      <c r="C547" s="45"/>
      <c r="D547" s="45"/>
      <c r="E547" s="145"/>
      <c r="F547" s="146"/>
      <c r="G547" s="146"/>
      <c r="H547" s="146"/>
      <c r="I547" s="146"/>
    </row>
    <row r="548" spans="1:9" x14ac:dyDescent="0.3">
      <c r="A548" s="143"/>
      <c r="B548" s="144"/>
      <c r="C548" s="45"/>
      <c r="D548" s="45"/>
      <c r="E548" s="145"/>
      <c r="F548" s="146"/>
      <c r="G548" s="146"/>
      <c r="H548" s="146"/>
      <c r="I548" s="146"/>
    </row>
    <row r="549" spans="1:9" x14ac:dyDescent="0.3">
      <c r="A549" s="143"/>
      <c r="B549" s="144"/>
      <c r="C549" s="45"/>
      <c r="D549" s="45"/>
      <c r="E549" s="145"/>
      <c r="F549" s="146"/>
      <c r="G549" s="146"/>
      <c r="H549" s="146"/>
      <c r="I549" s="146"/>
    </row>
    <row r="550" spans="1:9" x14ac:dyDescent="0.3">
      <c r="A550" s="143"/>
      <c r="B550" s="144"/>
      <c r="C550" s="45"/>
      <c r="D550" s="45"/>
      <c r="E550" s="145"/>
      <c r="F550" s="146"/>
      <c r="G550" s="146"/>
      <c r="H550" s="146"/>
      <c r="I550" s="146"/>
    </row>
    <row r="551" spans="1:9" x14ac:dyDescent="0.3">
      <c r="A551" s="143"/>
      <c r="B551" s="144"/>
      <c r="C551" s="45"/>
      <c r="D551" s="45"/>
      <c r="E551" s="145"/>
      <c r="F551" s="146"/>
      <c r="G551" s="146"/>
      <c r="H551" s="146"/>
      <c r="I551" s="146"/>
    </row>
    <row r="552" spans="1:9" x14ac:dyDescent="0.3">
      <c r="A552" s="143"/>
      <c r="B552" s="144"/>
      <c r="C552" s="45"/>
      <c r="D552" s="45"/>
      <c r="E552" s="145"/>
      <c r="F552" s="146"/>
      <c r="G552" s="146"/>
      <c r="H552" s="146"/>
      <c r="I552" s="146"/>
    </row>
    <row r="553" spans="1:9" x14ac:dyDescent="0.3">
      <c r="A553" s="143"/>
      <c r="B553" s="144"/>
      <c r="C553" s="45"/>
      <c r="D553" s="45"/>
      <c r="E553" s="145"/>
      <c r="F553" s="146"/>
      <c r="G553" s="146"/>
      <c r="H553" s="146"/>
      <c r="I553" s="146"/>
    </row>
    <row r="554" spans="1:9" x14ac:dyDescent="0.3">
      <c r="A554" s="143"/>
      <c r="B554" s="144"/>
      <c r="C554" s="45"/>
      <c r="D554" s="45"/>
      <c r="E554" s="145"/>
      <c r="F554" s="146"/>
      <c r="G554" s="146"/>
      <c r="H554" s="146"/>
      <c r="I554" s="146"/>
    </row>
    <row r="555" spans="1:9" x14ac:dyDescent="0.3">
      <c r="A555" s="143"/>
      <c r="B555" s="144"/>
      <c r="C555" s="45"/>
      <c r="D555" s="45"/>
      <c r="E555" s="145"/>
      <c r="F555" s="146"/>
      <c r="G555" s="146"/>
      <c r="H555" s="146"/>
      <c r="I555" s="146"/>
    </row>
    <row r="556" spans="1:9" x14ac:dyDescent="0.3">
      <c r="A556" s="143"/>
      <c r="B556" s="144"/>
      <c r="C556" s="45"/>
      <c r="D556" s="45"/>
      <c r="E556" s="145"/>
      <c r="F556" s="146"/>
      <c r="G556" s="146"/>
      <c r="H556" s="146"/>
      <c r="I556" s="146"/>
    </row>
    <row r="557" spans="1:9" x14ac:dyDescent="0.3">
      <c r="A557" s="143"/>
      <c r="B557" s="144"/>
      <c r="C557" s="45"/>
      <c r="D557" s="45"/>
      <c r="E557" s="145"/>
      <c r="F557" s="146"/>
      <c r="G557" s="146"/>
      <c r="H557" s="146"/>
      <c r="I557" s="146"/>
    </row>
    <row r="558" spans="1:9" x14ac:dyDescent="0.3">
      <c r="A558" s="143"/>
      <c r="B558" s="144"/>
      <c r="C558" s="45"/>
      <c r="D558" s="45"/>
      <c r="E558" s="145"/>
      <c r="F558" s="146"/>
      <c r="G558" s="146"/>
      <c r="H558" s="146"/>
      <c r="I558" s="146"/>
    </row>
    <row r="559" spans="1:9" x14ac:dyDescent="0.3">
      <c r="A559" s="143"/>
      <c r="B559" s="144"/>
      <c r="C559" s="45"/>
      <c r="D559" s="45"/>
      <c r="E559" s="145"/>
      <c r="F559" s="146"/>
      <c r="G559" s="146"/>
      <c r="H559" s="146"/>
      <c r="I559" s="146"/>
    </row>
    <row r="560" spans="1:9" x14ac:dyDescent="0.3">
      <c r="A560" s="143"/>
      <c r="B560" s="144"/>
      <c r="C560" s="45"/>
      <c r="D560" s="45"/>
      <c r="E560" s="145"/>
      <c r="F560" s="146"/>
      <c r="G560" s="146"/>
      <c r="H560" s="146"/>
      <c r="I560" s="146"/>
    </row>
    <row r="561" spans="1:9" x14ac:dyDescent="0.3">
      <c r="A561" s="143"/>
      <c r="B561" s="144"/>
      <c r="C561" s="45"/>
      <c r="D561" s="45"/>
      <c r="E561" s="145"/>
      <c r="F561" s="146"/>
      <c r="G561" s="146"/>
      <c r="H561" s="146"/>
      <c r="I561" s="146"/>
    </row>
    <row r="562" spans="1:9" x14ac:dyDescent="0.3">
      <c r="A562" s="143"/>
      <c r="B562" s="144"/>
      <c r="C562" s="45"/>
      <c r="D562" s="45"/>
      <c r="E562" s="145"/>
      <c r="F562" s="146"/>
      <c r="G562" s="146"/>
      <c r="H562" s="146"/>
      <c r="I562" s="146"/>
    </row>
    <row r="563" spans="1:9" x14ac:dyDescent="0.3">
      <c r="A563" s="143"/>
      <c r="B563" s="144"/>
      <c r="C563" s="45"/>
      <c r="D563" s="45"/>
      <c r="E563" s="145"/>
      <c r="F563" s="146"/>
      <c r="G563" s="146"/>
      <c r="H563" s="146"/>
      <c r="I563" s="146"/>
    </row>
    <row r="564" spans="1:9" x14ac:dyDescent="0.3">
      <c r="A564" s="143"/>
      <c r="B564" s="144"/>
      <c r="C564" s="45"/>
      <c r="D564" s="45"/>
      <c r="E564" s="145"/>
      <c r="F564" s="146"/>
      <c r="G564" s="146"/>
      <c r="H564" s="146"/>
      <c r="I564" s="146"/>
    </row>
    <row r="565" spans="1:9" x14ac:dyDescent="0.3">
      <c r="A565" s="143"/>
      <c r="B565" s="144"/>
      <c r="C565" s="45"/>
      <c r="D565" s="45"/>
      <c r="E565" s="145"/>
      <c r="F565" s="146"/>
      <c r="G565" s="146"/>
      <c r="H565" s="146"/>
      <c r="I565" s="146"/>
    </row>
    <row r="566" spans="1:9" x14ac:dyDescent="0.3">
      <c r="A566" s="143"/>
      <c r="B566" s="144"/>
      <c r="C566" s="45"/>
      <c r="D566" s="45"/>
      <c r="E566" s="145"/>
      <c r="F566" s="146"/>
      <c r="G566" s="146"/>
      <c r="H566" s="146"/>
      <c r="I566" s="146"/>
    </row>
    <row r="567" spans="1:9" x14ac:dyDescent="0.3">
      <c r="A567" s="143"/>
      <c r="B567" s="144"/>
      <c r="C567" s="45"/>
      <c r="D567" s="45"/>
      <c r="E567" s="145"/>
      <c r="F567" s="146"/>
      <c r="G567" s="146"/>
      <c r="H567" s="146"/>
      <c r="I567" s="146"/>
    </row>
    <row r="568" spans="1:9" x14ac:dyDescent="0.3">
      <c r="A568" s="143"/>
      <c r="B568" s="144"/>
      <c r="C568" s="45"/>
      <c r="D568" s="45"/>
      <c r="E568" s="145"/>
      <c r="F568" s="146"/>
      <c r="G568" s="146"/>
      <c r="H568" s="146"/>
      <c r="I568" s="146"/>
    </row>
    <row r="569" spans="1:9" x14ac:dyDescent="0.3">
      <c r="A569" s="143"/>
      <c r="B569" s="144"/>
      <c r="C569" s="45"/>
      <c r="D569" s="45"/>
      <c r="E569" s="145"/>
      <c r="F569" s="146"/>
      <c r="G569" s="146"/>
      <c r="H569" s="146"/>
      <c r="I569" s="146"/>
    </row>
    <row r="570" spans="1:9" x14ac:dyDescent="0.3">
      <c r="A570" s="143"/>
      <c r="B570" s="144"/>
      <c r="C570" s="45"/>
      <c r="D570" s="45"/>
      <c r="E570" s="145"/>
      <c r="F570" s="146"/>
      <c r="G570" s="146"/>
      <c r="H570" s="146"/>
      <c r="I570" s="146"/>
    </row>
    <row r="571" spans="1:9" x14ac:dyDescent="0.3">
      <c r="A571" s="143"/>
      <c r="B571" s="144"/>
      <c r="C571" s="45"/>
      <c r="D571" s="45"/>
      <c r="E571" s="145"/>
      <c r="F571" s="146"/>
      <c r="G571" s="146"/>
      <c r="H571" s="146"/>
      <c r="I571" s="146"/>
    </row>
    <row r="572" spans="1:9" x14ac:dyDescent="0.3">
      <c r="A572" s="143"/>
      <c r="B572" s="144"/>
      <c r="C572" s="45"/>
      <c r="D572" s="45"/>
      <c r="E572" s="145"/>
      <c r="F572" s="146"/>
      <c r="G572" s="146"/>
      <c r="H572" s="146"/>
      <c r="I572" s="146"/>
    </row>
    <row r="573" spans="1:9" x14ac:dyDescent="0.3">
      <c r="A573" s="143"/>
      <c r="B573" s="144"/>
      <c r="C573" s="45"/>
      <c r="D573" s="45"/>
      <c r="E573" s="145"/>
      <c r="F573" s="146"/>
      <c r="G573" s="146"/>
      <c r="H573" s="146"/>
      <c r="I573" s="146"/>
    </row>
    <row r="574" spans="1:9" x14ac:dyDescent="0.3">
      <c r="A574" s="143"/>
      <c r="B574" s="144"/>
      <c r="C574" s="45"/>
      <c r="D574" s="45"/>
      <c r="E574" s="145"/>
      <c r="F574" s="146"/>
      <c r="G574" s="146"/>
      <c r="H574" s="146"/>
      <c r="I574" s="146"/>
    </row>
    <row r="575" spans="1:9" x14ac:dyDescent="0.3">
      <c r="A575" s="143"/>
      <c r="B575" s="144"/>
      <c r="C575" s="45"/>
      <c r="D575" s="45"/>
      <c r="E575" s="145"/>
      <c r="F575" s="146"/>
      <c r="G575" s="146"/>
      <c r="H575" s="146"/>
      <c r="I575" s="146"/>
    </row>
    <row r="576" spans="1:9" x14ac:dyDescent="0.3">
      <c r="A576" s="143"/>
      <c r="B576" s="144"/>
      <c r="C576" s="45"/>
      <c r="D576" s="45"/>
      <c r="E576" s="145"/>
      <c r="F576" s="146"/>
      <c r="G576" s="146"/>
      <c r="H576" s="146"/>
      <c r="I576" s="146"/>
    </row>
    <row r="577" spans="1:9" x14ac:dyDescent="0.3">
      <c r="A577" s="143"/>
      <c r="B577" s="144"/>
      <c r="C577" s="45"/>
      <c r="D577" s="45"/>
      <c r="E577" s="145"/>
      <c r="F577" s="146"/>
      <c r="G577" s="146"/>
      <c r="H577" s="146"/>
      <c r="I577" s="146"/>
    </row>
    <row r="578" spans="1:9" x14ac:dyDescent="0.3">
      <c r="A578" s="143"/>
      <c r="B578" s="144"/>
      <c r="C578" s="45"/>
      <c r="D578" s="45"/>
      <c r="E578" s="145"/>
      <c r="F578" s="146"/>
      <c r="G578" s="146"/>
      <c r="H578" s="146"/>
      <c r="I578" s="146"/>
    </row>
    <row r="579" spans="1:9" x14ac:dyDescent="0.3">
      <c r="A579" s="143"/>
      <c r="B579" s="144"/>
      <c r="C579" s="45"/>
      <c r="D579" s="45"/>
      <c r="E579" s="145"/>
      <c r="F579" s="146"/>
      <c r="G579" s="146"/>
      <c r="H579" s="146"/>
      <c r="I579" s="146"/>
    </row>
    <row r="580" spans="1:9" x14ac:dyDescent="0.3">
      <c r="A580" s="143"/>
      <c r="B580" s="144"/>
      <c r="C580" s="45"/>
      <c r="D580" s="45"/>
      <c r="E580" s="145"/>
      <c r="F580" s="146"/>
      <c r="G580" s="146"/>
      <c r="H580" s="146"/>
      <c r="I580" s="146"/>
    </row>
    <row r="581" spans="1:9" x14ac:dyDescent="0.3">
      <c r="A581" s="143"/>
      <c r="B581" s="144"/>
      <c r="C581" s="45"/>
      <c r="D581" s="45"/>
      <c r="E581" s="145"/>
      <c r="F581" s="146"/>
      <c r="G581" s="146"/>
      <c r="H581" s="146"/>
      <c r="I581" s="146"/>
    </row>
    <row r="582" spans="1:9" x14ac:dyDescent="0.3">
      <c r="A582" s="143"/>
      <c r="B582" s="144"/>
      <c r="C582" s="45"/>
      <c r="D582" s="45"/>
      <c r="E582" s="145"/>
      <c r="F582" s="146"/>
      <c r="G582" s="146"/>
      <c r="H582" s="146"/>
      <c r="I582" s="146"/>
    </row>
    <row r="583" spans="1:9" x14ac:dyDescent="0.3">
      <c r="A583" s="143"/>
      <c r="B583" s="144"/>
      <c r="C583" s="45"/>
      <c r="D583" s="45"/>
      <c r="E583" s="145"/>
      <c r="F583" s="146"/>
      <c r="G583" s="146"/>
      <c r="H583" s="146"/>
      <c r="I583" s="146"/>
    </row>
    <row r="584" spans="1:9" x14ac:dyDescent="0.3">
      <c r="A584" s="143"/>
      <c r="B584" s="144"/>
      <c r="C584" s="45"/>
      <c r="D584" s="45"/>
      <c r="E584" s="145"/>
      <c r="F584" s="146"/>
      <c r="G584" s="146"/>
      <c r="H584" s="146"/>
      <c r="I584" s="146"/>
    </row>
    <row r="585" spans="1:9" x14ac:dyDescent="0.3">
      <c r="A585" s="143"/>
      <c r="B585" s="144"/>
      <c r="C585" s="45"/>
      <c r="D585" s="45"/>
      <c r="E585" s="145"/>
      <c r="F585" s="146"/>
      <c r="G585" s="146"/>
      <c r="H585" s="146"/>
      <c r="I585" s="146"/>
    </row>
    <row r="586" spans="1:9" x14ac:dyDescent="0.3">
      <c r="A586" s="143"/>
      <c r="B586" s="144"/>
      <c r="C586" s="45"/>
      <c r="D586" s="45"/>
      <c r="E586" s="145"/>
      <c r="F586" s="146"/>
      <c r="G586" s="146"/>
      <c r="H586" s="146"/>
      <c r="I586" s="146"/>
    </row>
    <row r="587" spans="1:9" x14ac:dyDescent="0.3">
      <c r="A587" s="143"/>
      <c r="B587" s="144"/>
      <c r="C587" s="45"/>
      <c r="D587" s="45"/>
      <c r="E587" s="145"/>
      <c r="F587" s="146"/>
      <c r="G587" s="146"/>
      <c r="H587" s="146"/>
      <c r="I587" s="146"/>
    </row>
    <row r="588" spans="1:9" x14ac:dyDescent="0.3">
      <c r="A588" s="143"/>
      <c r="B588" s="144"/>
      <c r="C588" s="45"/>
      <c r="D588" s="45"/>
      <c r="E588" s="145"/>
      <c r="F588" s="146"/>
      <c r="G588" s="146"/>
      <c r="H588" s="146"/>
      <c r="I588" s="146"/>
    </row>
    <row r="589" spans="1:9" x14ac:dyDescent="0.3">
      <c r="A589" s="143"/>
      <c r="B589" s="144"/>
      <c r="C589" s="45"/>
      <c r="D589" s="45"/>
      <c r="E589" s="145"/>
      <c r="F589" s="146"/>
      <c r="G589" s="146"/>
      <c r="H589" s="146"/>
      <c r="I589" s="146"/>
    </row>
    <row r="590" spans="1:9" x14ac:dyDescent="0.3">
      <c r="A590" s="143"/>
      <c r="B590" s="144"/>
      <c r="C590" s="45"/>
      <c r="D590" s="45"/>
      <c r="E590" s="145"/>
      <c r="F590" s="146"/>
      <c r="G590" s="146"/>
      <c r="H590" s="146"/>
      <c r="I590" s="146"/>
    </row>
    <row r="591" spans="1:9" x14ac:dyDescent="0.3">
      <c r="A591" s="143"/>
      <c r="B591" s="144"/>
      <c r="C591" s="45"/>
      <c r="D591" s="45"/>
      <c r="E591" s="145"/>
      <c r="F591" s="146"/>
      <c r="G591" s="146"/>
      <c r="H591" s="146"/>
      <c r="I591" s="146"/>
    </row>
    <row r="592" spans="1:9" x14ac:dyDescent="0.3">
      <c r="A592" s="143"/>
      <c r="B592" s="144"/>
      <c r="C592" s="45"/>
      <c r="D592" s="45"/>
      <c r="E592" s="145"/>
      <c r="F592" s="146"/>
      <c r="G592" s="146"/>
      <c r="H592" s="146"/>
      <c r="I592" s="146"/>
    </row>
    <row r="593" spans="1:9" x14ac:dyDescent="0.3">
      <c r="A593" s="143"/>
      <c r="B593" s="144"/>
      <c r="C593" s="45"/>
      <c r="D593" s="45"/>
      <c r="E593" s="145"/>
      <c r="F593" s="146"/>
      <c r="G593" s="146"/>
      <c r="H593" s="146"/>
      <c r="I593" s="146"/>
    </row>
    <row r="594" spans="1:9" x14ac:dyDescent="0.3">
      <c r="A594" s="143"/>
      <c r="B594" s="144"/>
      <c r="C594" s="45"/>
      <c r="D594" s="45"/>
      <c r="E594" s="145"/>
      <c r="F594" s="146"/>
      <c r="G594" s="146"/>
      <c r="H594" s="146"/>
      <c r="I594" s="146"/>
    </row>
    <row r="595" spans="1:9" x14ac:dyDescent="0.3">
      <c r="A595" s="143"/>
      <c r="B595" s="144"/>
      <c r="C595" s="45"/>
      <c r="D595" s="45"/>
      <c r="E595" s="145"/>
      <c r="F595" s="146"/>
      <c r="G595" s="146"/>
      <c r="H595" s="146"/>
      <c r="I595" s="146"/>
    </row>
    <row r="596" spans="1:9" x14ac:dyDescent="0.3">
      <c r="A596" s="143"/>
      <c r="B596" s="144"/>
      <c r="C596" s="45"/>
      <c r="D596" s="45"/>
      <c r="E596" s="145"/>
      <c r="F596" s="146"/>
      <c r="G596" s="146"/>
      <c r="H596" s="146"/>
      <c r="I596" s="146"/>
    </row>
    <row r="597" spans="1:9" x14ac:dyDescent="0.3">
      <c r="A597" s="143"/>
      <c r="B597" s="144"/>
      <c r="C597" s="45"/>
      <c r="D597" s="45"/>
      <c r="E597" s="145"/>
      <c r="F597" s="146"/>
      <c r="G597" s="146"/>
      <c r="H597" s="146"/>
      <c r="I597" s="146"/>
    </row>
    <row r="598" spans="1:9" x14ac:dyDescent="0.3">
      <c r="A598" s="143"/>
      <c r="B598" s="144"/>
      <c r="C598" s="45"/>
      <c r="D598" s="45"/>
      <c r="E598" s="145"/>
      <c r="F598" s="146"/>
      <c r="G598" s="146"/>
      <c r="H598" s="146"/>
      <c r="I598" s="146"/>
    </row>
    <row r="599" spans="1:9" x14ac:dyDescent="0.3">
      <c r="A599" s="143"/>
      <c r="B599" s="144"/>
      <c r="C599" s="45"/>
      <c r="D599" s="45"/>
      <c r="E599" s="145"/>
      <c r="F599" s="146"/>
      <c r="G599" s="146"/>
      <c r="H599" s="146"/>
      <c r="I599" s="146"/>
    </row>
    <row r="600" spans="1:9" x14ac:dyDescent="0.3">
      <c r="A600" s="143"/>
      <c r="B600" s="144"/>
      <c r="C600" s="45"/>
      <c r="D600" s="45"/>
      <c r="E600" s="145"/>
      <c r="F600" s="146"/>
      <c r="G600" s="146"/>
      <c r="H600" s="146"/>
      <c r="I600" s="146"/>
    </row>
    <row r="601" spans="1:9" x14ac:dyDescent="0.3">
      <c r="A601" s="143"/>
      <c r="B601" s="144"/>
      <c r="C601" s="45"/>
      <c r="D601" s="45"/>
      <c r="E601" s="145"/>
      <c r="F601" s="146"/>
      <c r="G601" s="146"/>
      <c r="H601" s="146"/>
      <c r="I601" s="146"/>
    </row>
    <row r="602" spans="1:9" x14ac:dyDescent="0.3">
      <c r="A602" s="143"/>
      <c r="B602" s="144"/>
      <c r="C602" s="45"/>
      <c r="D602" s="45"/>
      <c r="E602" s="145"/>
      <c r="F602" s="146"/>
      <c r="G602" s="146"/>
      <c r="H602" s="146"/>
      <c r="I602" s="146"/>
    </row>
    <row r="603" spans="1:9" x14ac:dyDescent="0.3">
      <c r="A603" s="143"/>
      <c r="B603" s="144"/>
      <c r="C603" s="45"/>
      <c r="D603" s="45"/>
      <c r="E603" s="145"/>
      <c r="F603" s="146"/>
      <c r="G603" s="146"/>
      <c r="H603" s="146"/>
      <c r="I603" s="146"/>
    </row>
    <row r="604" spans="1:9" x14ac:dyDescent="0.3">
      <c r="A604" s="143"/>
      <c r="B604" s="144"/>
      <c r="C604" s="45"/>
      <c r="D604" s="45"/>
      <c r="E604" s="145"/>
      <c r="F604" s="146"/>
      <c r="G604" s="146"/>
      <c r="H604" s="146"/>
      <c r="I604" s="146"/>
    </row>
  </sheetData>
  <autoFilter ref="A1:L483" xr:uid="{00000000-0009-0000-0000-00000E000000}"/>
  <phoneticPr fontId="0" type="noConversion"/>
  <pageMargins left="0.2" right="0.17" top="0.63" bottom="0.45" header="0.5" footer="0.5"/>
  <pageSetup paperSize="9" scale="6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L302"/>
  <sheetViews>
    <sheetView workbookViewId="0">
      <pane ySplit="1" topLeftCell="A221" activePane="bottomLeft" state="frozen"/>
      <selection pane="bottomLeft" activeCell="C245" sqref="C245"/>
    </sheetView>
  </sheetViews>
  <sheetFormatPr defaultColWidth="9.109375" defaultRowHeight="13.2" x14ac:dyDescent="0.3"/>
  <cols>
    <col min="1" max="1" width="23.5546875" style="152" customWidth="1"/>
    <col min="2" max="2" width="20" style="149" customWidth="1"/>
    <col min="3" max="3" width="9.44140625" style="150" customWidth="1"/>
    <col min="4" max="4" width="12" style="150" customWidth="1"/>
    <col min="5" max="5" width="20.5546875" style="154" customWidth="1"/>
    <col min="6" max="6" width="18.6640625" style="142" customWidth="1"/>
    <col min="7" max="7" width="20.109375" style="142" customWidth="1"/>
    <col min="8" max="8" width="135.33203125" style="142" customWidth="1"/>
    <col min="9" max="9" width="134.6640625" style="142" customWidth="1"/>
    <col min="10" max="16384" width="9.109375" style="142"/>
  </cols>
  <sheetData>
    <row r="1" spans="1:9" ht="35.25" customHeight="1" x14ac:dyDescent="0.35">
      <c r="A1" s="137" t="s">
        <v>2350</v>
      </c>
      <c r="B1" s="138" t="s">
        <v>2351</v>
      </c>
      <c r="C1" s="139" t="s">
        <v>2352</v>
      </c>
      <c r="D1" s="139" t="s">
        <v>2353</v>
      </c>
      <c r="E1" s="140" t="s">
        <v>2354</v>
      </c>
      <c r="F1" s="141" t="s">
        <v>2355</v>
      </c>
      <c r="G1" s="141" t="s">
        <v>2356</v>
      </c>
      <c r="H1" s="137" t="s">
        <v>2357</v>
      </c>
      <c r="I1" s="137" t="s">
        <v>2358</v>
      </c>
    </row>
    <row r="2" spans="1:9" x14ac:dyDescent="0.3">
      <c r="A2" s="143">
        <v>1</v>
      </c>
      <c r="B2" s="144" t="s">
        <v>2359</v>
      </c>
      <c r="D2" s="45">
        <v>3140</v>
      </c>
      <c r="E2" s="145" t="s">
        <v>1546</v>
      </c>
      <c r="F2" s="146" t="s">
        <v>1547</v>
      </c>
      <c r="G2" s="147">
        <v>39816</v>
      </c>
      <c r="H2" s="146" t="s">
        <v>2380</v>
      </c>
      <c r="I2" s="146" t="s">
        <v>2372</v>
      </c>
    </row>
    <row r="3" spans="1:9" ht="14.25" customHeight="1" x14ac:dyDescent="0.3">
      <c r="A3" s="143">
        <v>2</v>
      </c>
      <c r="B3" s="144" t="s">
        <v>2385</v>
      </c>
      <c r="C3" s="45">
        <v>4900</v>
      </c>
      <c r="D3" s="45"/>
      <c r="E3" s="145"/>
      <c r="F3" s="146"/>
      <c r="G3" s="146"/>
      <c r="H3" s="146"/>
      <c r="I3" s="146"/>
    </row>
    <row r="4" spans="1:9" ht="14.25" customHeight="1" x14ac:dyDescent="0.3">
      <c r="A4" s="143">
        <v>3</v>
      </c>
      <c r="B4" s="144" t="s">
        <v>2528</v>
      </c>
      <c r="C4" s="45">
        <v>60</v>
      </c>
      <c r="D4" s="45"/>
      <c r="E4" s="145"/>
      <c r="F4" s="146"/>
      <c r="G4" s="146"/>
      <c r="H4" s="146"/>
      <c r="I4" s="146"/>
    </row>
    <row r="5" spans="1:9" ht="14.25" customHeight="1" x14ac:dyDescent="0.3">
      <c r="A5" s="143">
        <v>4</v>
      </c>
      <c r="B5" s="144" t="s">
        <v>2385</v>
      </c>
      <c r="C5" s="45"/>
      <c r="D5" s="45">
        <v>4900</v>
      </c>
      <c r="E5" s="145" t="s">
        <v>1548</v>
      </c>
      <c r="F5" s="146" t="s">
        <v>1549</v>
      </c>
      <c r="G5" s="147">
        <v>39822</v>
      </c>
      <c r="H5" s="146" t="s">
        <v>2389</v>
      </c>
      <c r="I5" s="146" t="s">
        <v>2389</v>
      </c>
    </row>
    <row r="6" spans="1:9" ht="14.25" customHeight="1" x14ac:dyDescent="0.3">
      <c r="A6" s="143">
        <v>5</v>
      </c>
      <c r="B6" s="144" t="s">
        <v>2528</v>
      </c>
      <c r="C6" s="45"/>
      <c r="D6" s="45">
        <v>160</v>
      </c>
      <c r="E6" s="145" t="s">
        <v>1550</v>
      </c>
      <c r="F6" s="146" t="s">
        <v>1551</v>
      </c>
      <c r="G6" s="147">
        <v>39818</v>
      </c>
      <c r="H6" s="146" t="s">
        <v>1552</v>
      </c>
      <c r="I6" s="146" t="s">
        <v>2538</v>
      </c>
    </row>
    <row r="7" spans="1:9" ht="14.25" customHeight="1" x14ac:dyDescent="0.3">
      <c r="A7" s="143">
        <v>6</v>
      </c>
      <c r="B7" s="144" t="s">
        <v>2385</v>
      </c>
      <c r="C7" s="45">
        <v>7900</v>
      </c>
      <c r="D7" s="45"/>
      <c r="E7" s="145"/>
      <c r="F7" s="146"/>
      <c r="G7" s="146"/>
      <c r="H7" s="146"/>
      <c r="I7" s="146"/>
    </row>
    <row r="8" spans="1:9" ht="14.25" customHeight="1" x14ac:dyDescent="0.3">
      <c r="A8" s="143">
        <v>7</v>
      </c>
      <c r="B8" s="144" t="s">
        <v>2385</v>
      </c>
      <c r="C8" s="45"/>
      <c r="D8" s="45">
        <v>7900</v>
      </c>
      <c r="E8" s="145" t="s">
        <v>1553</v>
      </c>
      <c r="F8" s="146" t="s">
        <v>1554</v>
      </c>
      <c r="G8" s="147">
        <v>39825</v>
      </c>
      <c r="H8" s="146" t="s">
        <v>2389</v>
      </c>
      <c r="I8" s="146" t="s">
        <v>2389</v>
      </c>
    </row>
    <row r="9" spans="1:9" ht="14.25" customHeight="1" x14ac:dyDescent="0.3">
      <c r="A9" s="143">
        <v>8</v>
      </c>
      <c r="B9" s="144" t="s">
        <v>2385</v>
      </c>
      <c r="C9" s="45">
        <v>5900</v>
      </c>
      <c r="D9" s="45"/>
      <c r="E9" s="145"/>
      <c r="F9" s="146"/>
      <c r="G9" s="146"/>
      <c r="H9" s="146"/>
      <c r="I9" s="146"/>
    </row>
    <row r="10" spans="1:9" ht="14.25" customHeight="1" x14ac:dyDescent="0.3">
      <c r="A10" s="143">
        <v>9</v>
      </c>
      <c r="B10" s="144" t="s">
        <v>2385</v>
      </c>
      <c r="C10" s="45"/>
      <c r="D10" s="45">
        <v>5900</v>
      </c>
      <c r="E10" s="145" t="s">
        <v>1555</v>
      </c>
      <c r="F10" s="146" t="s">
        <v>1556</v>
      </c>
      <c r="G10" s="147">
        <v>39828</v>
      </c>
      <c r="H10" s="146" t="s">
        <v>2389</v>
      </c>
      <c r="I10" s="146" t="s">
        <v>2389</v>
      </c>
    </row>
    <row r="11" spans="1:9" ht="14.25" customHeight="1" x14ac:dyDescent="0.3">
      <c r="A11" s="143">
        <v>10</v>
      </c>
      <c r="B11" s="144" t="s">
        <v>2359</v>
      </c>
      <c r="C11" s="45">
        <v>2000</v>
      </c>
      <c r="D11" s="45"/>
      <c r="E11" s="145"/>
      <c r="F11" s="146"/>
      <c r="G11" s="146"/>
      <c r="H11" s="146"/>
      <c r="I11" s="146"/>
    </row>
    <row r="12" spans="1:9" ht="14.25" customHeight="1" x14ac:dyDescent="0.3">
      <c r="A12" s="143">
        <v>11</v>
      </c>
      <c r="B12" s="144" t="s">
        <v>2384</v>
      </c>
      <c r="C12" s="45">
        <v>500</v>
      </c>
      <c r="D12" s="45"/>
      <c r="E12" s="145"/>
      <c r="F12" s="146"/>
      <c r="G12" s="146"/>
      <c r="H12" s="146"/>
      <c r="I12" s="146"/>
    </row>
    <row r="13" spans="1:9" ht="14.25" customHeight="1" x14ac:dyDescent="0.3">
      <c r="A13" s="143">
        <v>12</v>
      </c>
      <c r="B13" s="144" t="s">
        <v>2359</v>
      </c>
      <c r="C13" s="45">
        <v>2320</v>
      </c>
      <c r="D13" s="45"/>
      <c r="E13" s="145"/>
      <c r="F13" s="146"/>
      <c r="G13" s="146"/>
      <c r="H13" s="146"/>
      <c r="I13" s="146"/>
    </row>
    <row r="14" spans="1:9" ht="14.25" customHeight="1" x14ac:dyDescent="0.3">
      <c r="A14" s="143">
        <v>13</v>
      </c>
      <c r="B14" s="144" t="s">
        <v>2385</v>
      </c>
      <c r="C14" s="45">
        <v>4200</v>
      </c>
      <c r="D14" s="45"/>
      <c r="E14" s="145"/>
      <c r="F14" s="146"/>
      <c r="G14" s="146"/>
      <c r="H14" s="146"/>
      <c r="I14" s="146"/>
    </row>
    <row r="15" spans="1:9" ht="14.25" customHeight="1" x14ac:dyDescent="0.3">
      <c r="A15" s="143">
        <v>14</v>
      </c>
      <c r="B15" s="144" t="s">
        <v>2359</v>
      </c>
      <c r="C15" s="45"/>
      <c r="D15" s="45">
        <v>4320</v>
      </c>
      <c r="E15" s="145" t="s">
        <v>1557</v>
      </c>
      <c r="F15" s="146" t="s">
        <v>1558</v>
      </c>
      <c r="G15" s="147">
        <v>39832</v>
      </c>
      <c r="H15" s="146" t="s">
        <v>2380</v>
      </c>
      <c r="I15" s="146" t="s">
        <v>2372</v>
      </c>
    </row>
    <row r="16" spans="1:9" ht="14.25" customHeight="1" x14ac:dyDescent="0.3">
      <c r="A16" s="143">
        <v>15</v>
      </c>
      <c r="B16" s="144" t="s">
        <v>2383</v>
      </c>
      <c r="C16" s="45"/>
      <c r="D16" s="45">
        <v>240</v>
      </c>
      <c r="E16" s="145" t="s">
        <v>1559</v>
      </c>
      <c r="F16" s="146" t="s">
        <v>1560</v>
      </c>
      <c r="G16" s="147">
        <v>39832</v>
      </c>
      <c r="H16" s="146" t="s">
        <v>171</v>
      </c>
      <c r="I16" s="146" t="s">
        <v>2519</v>
      </c>
    </row>
    <row r="17" spans="1:9" ht="14.25" customHeight="1" x14ac:dyDescent="0.3">
      <c r="A17" s="143">
        <v>16</v>
      </c>
      <c r="B17" s="144" t="s">
        <v>2385</v>
      </c>
      <c r="C17" s="45"/>
      <c r="D17" s="45">
        <v>4200</v>
      </c>
      <c r="E17" s="145" t="s">
        <v>1561</v>
      </c>
      <c r="F17" s="146" t="s">
        <v>1565</v>
      </c>
      <c r="G17" s="147">
        <v>39833</v>
      </c>
      <c r="H17" s="146" t="s">
        <v>2389</v>
      </c>
      <c r="I17" s="146" t="s">
        <v>2389</v>
      </c>
    </row>
    <row r="18" spans="1:9" ht="14.25" customHeight="1" x14ac:dyDescent="0.3">
      <c r="A18" s="143">
        <v>17</v>
      </c>
      <c r="B18" s="144" t="s">
        <v>2359</v>
      </c>
      <c r="C18" s="45">
        <v>1000</v>
      </c>
      <c r="D18" s="45"/>
      <c r="E18" s="145"/>
      <c r="F18" s="146"/>
      <c r="G18" s="146"/>
      <c r="H18" s="146"/>
      <c r="I18" s="146"/>
    </row>
    <row r="19" spans="1:9" ht="14.25" customHeight="1" x14ac:dyDescent="0.3">
      <c r="A19" s="143">
        <v>18</v>
      </c>
      <c r="B19" s="144" t="s">
        <v>1982</v>
      </c>
      <c r="C19" s="45">
        <v>2500</v>
      </c>
      <c r="D19" s="45"/>
      <c r="E19" s="145"/>
      <c r="F19" s="146"/>
      <c r="G19" s="146"/>
      <c r="H19" s="146"/>
      <c r="I19" s="146"/>
    </row>
    <row r="20" spans="1:9" ht="14.25" customHeight="1" x14ac:dyDescent="0.3">
      <c r="A20" s="143">
        <v>19</v>
      </c>
      <c r="B20" s="144" t="s">
        <v>2384</v>
      </c>
      <c r="C20" s="45">
        <v>240</v>
      </c>
      <c r="D20" s="45"/>
      <c r="E20" s="145"/>
      <c r="F20" s="146"/>
      <c r="G20" s="146"/>
      <c r="H20" s="146"/>
      <c r="I20" s="146"/>
    </row>
    <row r="21" spans="1:9" ht="14.25" customHeight="1" x14ac:dyDescent="0.3">
      <c r="A21" s="143">
        <v>20</v>
      </c>
      <c r="B21" s="144" t="s">
        <v>2384</v>
      </c>
      <c r="C21" s="45"/>
      <c r="D21" s="45">
        <v>740</v>
      </c>
      <c r="E21" s="145" t="s">
        <v>1566</v>
      </c>
      <c r="F21" s="146" t="s">
        <v>1567</v>
      </c>
      <c r="G21" s="147">
        <v>39837</v>
      </c>
      <c r="H21" s="146" t="s">
        <v>2608</v>
      </c>
      <c r="I21" s="146" t="s">
        <v>2377</v>
      </c>
    </row>
    <row r="22" spans="1:9" ht="14.25" customHeight="1" x14ac:dyDescent="0.3">
      <c r="A22" s="143">
        <v>21</v>
      </c>
      <c r="B22" s="144" t="s">
        <v>2385</v>
      </c>
      <c r="C22" s="45">
        <v>8820</v>
      </c>
      <c r="D22" s="45"/>
      <c r="E22" s="145"/>
      <c r="F22" s="146"/>
      <c r="G22" s="146"/>
      <c r="H22" s="146"/>
      <c r="I22" s="146"/>
    </row>
    <row r="23" spans="1:9" ht="14.25" customHeight="1" x14ac:dyDescent="0.3">
      <c r="A23" s="143">
        <v>22</v>
      </c>
      <c r="B23" s="144" t="s">
        <v>1982</v>
      </c>
      <c r="C23" s="45">
        <v>860</v>
      </c>
      <c r="D23" s="45"/>
      <c r="E23" s="145"/>
      <c r="F23" s="146"/>
      <c r="G23" s="146"/>
      <c r="H23" s="146"/>
      <c r="I23" s="146"/>
    </row>
    <row r="24" spans="1:9" ht="14.25" customHeight="1" x14ac:dyDescent="0.3">
      <c r="A24" s="143">
        <v>23</v>
      </c>
      <c r="B24" s="144" t="s">
        <v>2385</v>
      </c>
      <c r="C24" s="45"/>
      <c r="D24" s="45">
        <v>8820</v>
      </c>
      <c r="E24" s="145" t="s">
        <v>2386</v>
      </c>
      <c r="F24" s="146" t="s">
        <v>1574</v>
      </c>
      <c r="G24" s="147">
        <v>39836</v>
      </c>
      <c r="H24" s="146" t="s">
        <v>2389</v>
      </c>
      <c r="I24" s="146" t="s">
        <v>2389</v>
      </c>
    </row>
    <row r="25" spans="1:9" ht="14.25" customHeight="1" x14ac:dyDescent="0.3">
      <c r="A25" s="143">
        <v>24</v>
      </c>
      <c r="B25" s="144" t="s">
        <v>1982</v>
      </c>
      <c r="C25" s="45"/>
      <c r="D25" s="45">
        <v>3860</v>
      </c>
      <c r="E25" s="145" t="s">
        <v>1575</v>
      </c>
      <c r="F25" s="146" t="s">
        <v>1576</v>
      </c>
      <c r="G25" s="147">
        <v>39841</v>
      </c>
      <c r="H25" s="146" t="s">
        <v>2377</v>
      </c>
      <c r="I25" s="146" t="s">
        <v>66</v>
      </c>
    </row>
    <row r="26" spans="1:9" ht="14.25" customHeight="1" x14ac:dyDescent="0.3">
      <c r="A26" s="143">
        <v>25</v>
      </c>
      <c r="B26" s="144" t="s">
        <v>2359</v>
      </c>
      <c r="C26" s="45">
        <v>2000</v>
      </c>
      <c r="D26" s="45"/>
      <c r="E26" s="145"/>
      <c r="F26" s="146"/>
      <c r="G26" s="146"/>
      <c r="H26" s="146"/>
      <c r="I26" s="146"/>
    </row>
    <row r="27" spans="1:9" ht="14.25" customHeight="1" x14ac:dyDescent="0.3">
      <c r="A27" s="143">
        <v>26</v>
      </c>
      <c r="B27" s="144" t="s">
        <v>2385</v>
      </c>
      <c r="C27" s="45">
        <v>3780</v>
      </c>
      <c r="D27" s="45"/>
      <c r="E27" s="145"/>
      <c r="F27" s="146"/>
      <c r="G27" s="146"/>
      <c r="H27" s="146"/>
      <c r="I27" s="146"/>
    </row>
    <row r="28" spans="1:9" ht="14.25" customHeight="1" x14ac:dyDescent="0.3">
      <c r="A28" s="143">
        <v>27</v>
      </c>
      <c r="B28" s="144" t="s">
        <v>2385</v>
      </c>
      <c r="C28" s="45"/>
      <c r="D28" s="45">
        <v>3780</v>
      </c>
      <c r="E28" s="145" t="s">
        <v>1577</v>
      </c>
      <c r="F28" s="146" t="s">
        <v>1578</v>
      </c>
      <c r="G28" s="147">
        <v>39842</v>
      </c>
      <c r="H28" s="146" t="s">
        <v>2389</v>
      </c>
      <c r="I28" s="146" t="s">
        <v>2389</v>
      </c>
    </row>
    <row r="29" spans="1:9" ht="14.25" customHeight="1" x14ac:dyDescent="0.3">
      <c r="A29" s="143">
        <v>28</v>
      </c>
      <c r="B29" s="144" t="s">
        <v>2385</v>
      </c>
      <c r="C29" s="45">
        <v>7040</v>
      </c>
      <c r="D29" s="45"/>
      <c r="E29" s="145"/>
      <c r="F29" s="146"/>
      <c r="G29" s="146"/>
      <c r="H29" s="146"/>
      <c r="I29" s="146"/>
    </row>
    <row r="30" spans="1:9" ht="14.25" customHeight="1" x14ac:dyDescent="0.3">
      <c r="A30" s="143">
        <v>29</v>
      </c>
      <c r="B30" s="144" t="s">
        <v>2385</v>
      </c>
      <c r="C30" s="45"/>
      <c r="D30" s="45">
        <v>7040</v>
      </c>
      <c r="E30" s="145" t="s">
        <v>2394</v>
      </c>
      <c r="F30" s="146" t="s">
        <v>1579</v>
      </c>
      <c r="G30" s="147">
        <v>39848</v>
      </c>
      <c r="H30" s="146" t="s">
        <v>2389</v>
      </c>
      <c r="I30" s="146" t="s">
        <v>2389</v>
      </c>
    </row>
    <row r="31" spans="1:9" ht="14.25" customHeight="1" x14ac:dyDescent="0.3">
      <c r="A31" s="143">
        <v>30</v>
      </c>
      <c r="B31" s="144" t="s">
        <v>2359</v>
      </c>
      <c r="C31" s="45">
        <v>1960</v>
      </c>
      <c r="D31" s="45"/>
      <c r="E31" s="145"/>
      <c r="F31" s="146"/>
      <c r="G31" s="146"/>
      <c r="H31" s="146"/>
      <c r="I31" s="146"/>
    </row>
    <row r="32" spans="1:9" ht="14.25" customHeight="1" x14ac:dyDescent="0.3">
      <c r="A32" s="143">
        <v>31</v>
      </c>
      <c r="B32" s="144" t="s">
        <v>2385</v>
      </c>
      <c r="C32" s="45">
        <v>3500</v>
      </c>
      <c r="D32" s="45"/>
      <c r="E32" s="145"/>
      <c r="F32" s="146"/>
      <c r="G32" s="146"/>
      <c r="H32" s="146"/>
      <c r="I32" s="146"/>
    </row>
    <row r="33" spans="1:12" ht="14.25" customHeight="1" x14ac:dyDescent="0.3">
      <c r="A33" s="143">
        <v>32</v>
      </c>
      <c r="B33" s="144" t="s">
        <v>2385</v>
      </c>
      <c r="C33" s="45"/>
      <c r="D33" s="45">
        <v>3500</v>
      </c>
      <c r="E33" s="145" t="s">
        <v>1580</v>
      </c>
      <c r="F33" s="146" t="s">
        <v>1581</v>
      </c>
      <c r="G33" s="147">
        <v>39850</v>
      </c>
      <c r="H33" s="146" t="s">
        <v>2389</v>
      </c>
      <c r="I33" s="146" t="s">
        <v>2389</v>
      </c>
    </row>
    <row r="34" spans="1:12" ht="14.25" customHeight="1" x14ac:dyDescent="0.3">
      <c r="A34" s="143">
        <v>33</v>
      </c>
      <c r="B34" s="144" t="s">
        <v>2359</v>
      </c>
      <c r="C34" s="45"/>
      <c r="D34" s="45">
        <v>4960</v>
      </c>
      <c r="E34" s="145" t="s">
        <v>1582</v>
      </c>
      <c r="F34" s="146" t="s">
        <v>1583</v>
      </c>
      <c r="G34" s="147">
        <v>39850</v>
      </c>
      <c r="H34" s="146" t="s">
        <v>2380</v>
      </c>
      <c r="I34" s="146" t="s">
        <v>2372</v>
      </c>
      <c r="J34" s="152"/>
      <c r="K34" s="152"/>
      <c r="L34" s="152"/>
    </row>
    <row r="35" spans="1:12" ht="14.25" customHeight="1" x14ac:dyDescent="0.3">
      <c r="A35" s="143">
        <v>34</v>
      </c>
      <c r="B35" s="144" t="s">
        <v>2385</v>
      </c>
      <c r="C35" s="45">
        <v>5300</v>
      </c>
      <c r="D35" s="45"/>
      <c r="E35" s="145"/>
      <c r="F35" s="146"/>
      <c r="G35" s="146"/>
      <c r="H35" s="146"/>
      <c r="I35" s="146"/>
      <c r="J35" s="152"/>
      <c r="K35" s="152"/>
      <c r="L35" s="152"/>
    </row>
    <row r="36" spans="1:12" ht="14.25" customHeight="1" x14ac:dyDescent="0.3">
      <c r="A36" s="143">
        <v>35</v>
      </c>
      <c r="B36" s="144" t="s">
        <v>2385</v>
      </c>
      <c r="C36" s="45"/>
      <c r="D36" s="45">
        <v>5300</v>
      </c>
      <c r="E36" s="145" t="s">
        <v>1584</v>
      </c>
      <c r="F36" s="146" t="s">
        <v>1585</v>
      </c>
      <c r="G36" s="147">
        <v>39854</v>
      </c>
      <c r="H36" s="146" t="s">
        <v>2389</v>
      </c>
      <c r="I36" s="146" t="s">
        <v>2389</v>
      </c>
      <c r="J36" s="152"/>
      <c r="K36" s="152"/>
      <c r="L36" s="152"/>
    </row>
    <row r="37" spans="1:12" ht="14.25" customHeight="1" x14ac:dyDescent="0.3">
      <c r="A37" s="143">
        <v>36</v>
      </c>
      <c r="B37" s="144" t="s">
        <v>2385</v>
      </c>
      <c r="C37" s="45">
        <v>2400</v>
      </c>
      <c r="D37" s="45"/>
      <c r="E37" s="145"/>
      <c r="F37" s="146"/>
      <c r="G37" s="146"/>
      <c r="H37" s="146"/>
      <c r="I37" s="146"/>
      <c r="J37" s="152"/>
      <c r="K37" s="152"/>
      <c r="L37" s="152"/>
    </row>
    <row r="38" spans="1:12" ht="14.25" customHeight="1" x14ac:dyDescent="0.3">
      <c r="A38" s="143">
        <v>37</v>
      </c>
      <c r="B38" s="144" t="s">
        <v>2359</v>
      </c>
      <c r="C38" s="45">
        <v>1000</v>
      </c>
      <c r="D38" s="45"/>
      <c r="E38" s="145"/>
      <c r="F38" s="146"/>
      <c r="G38" s="146"/>
      <c r="H38" s="146"/>
      <c r="I38" s="146"/>
      <c r="J38" s="152"/>
      <c r="K38" s="152"/>
      <c r="L38" s="152"/>
    </row>
    <row r="39" spans="1:12" ht="14.25" customHeight="1" x14ac:dyDescent="0.3">
      <c r="A39" s="143">
        <v>38</v>
      </c>
      <c r="B39" s="144" t="s">
        <v>2385</v>
      </c>
      <c r="C39" s="45"/>
      <c r="D39" s="45">
        <v>2400</v>
      </c>
      <c r="E39" s="145" t="s">
        <v>229</v>
      </c>
      <c r="F39" s="146" t="s">
        <v>230</v>
      </c>
      <c r="G39" s="147">
        <v>39857</v>
      </c>
      <c r="H39" s="146" t="s">
        <v>2389</v>
      </c>
      <c r="I39" s="146" t="s">
        <v>2389</v>
      </c>
      <c r="J39" s="152"/>
      <c r="K39" s="152"/>
      <c r="L39" s="152"/>
    </row>
    <row r="40" spans="1:12" ht="14.25" customHeight="1" x14ac:dyDescent="0.3">
      <c r="A40" s="143">
        <v>39</v>
      </c>
      <c r="B40" s="144" t="s">
        <v>2385</v>
      </c>
      <c r="C40" s="45">
        <v>5700</v>
      </c>
      <c r="D40" s="45"/>
      <c r="E40" s="145"/>
      <c r="F40" s="146"/>
      <c r="G40" s="146"/>
      <c r="H40" s="146"/>
      <c r="I40" s="146"/>
      <c r="J40" s="152"/>
      <c r="K40" s="152"/>
      <c r="L40" s="152"/>
    </row>
    <row r="41" spans="1:12" ht="14.25" customHeight="1" x14ac:dyDescent="0.3">
      <c r="A41" s="143">
        <v>40</v>
      </c>
      <c r="B41" s="144" t="s">
        <v>2359</v>
      </c>
      <c r="C41" s="45">
        <v>1000</v>
      </c>
      <c r="D41" s="45"/>
      <c r="E41" s="145"/>
      <c r="F41" s="146"/>
      <c r="G41" s="146"/>
      <c r="H41" s="146"/>
      <c r="I41" s="146"/>
      <c r="J41" s="152"/>
      <c r="K41" s="152"/>
      <c r="L41" s="152"/>
    </row>
    <row r="42" spans="1:12" ht="14.25" customHeight="1" x14ac:dyDescent="0.3">
      <c r="A42" s="143">
        <v>41</v>
      </c>
      <c r="B42" s="144" t="s">
        <v>2385</v>
      </c>
      <c r="C42" s="45"/>
      <c r="D42" s="45">
        <v>5700</v>
      </c>
      <c r="E42" s="145" t="s">
        <v>231</v>
      </c>
      <c r="F42" s="146" t="s">
        <v>232</v>
      </c>
      <c r="G42" s="147">
        <v>39861</v>
      </c>
      <c r="H42" s="146" t="s">
        <v>2389</v>
      </c>
      <c r="I42" s="146" t="s">
        <v>2389</v>
      </c>
      <c r="J42" s="152"/>
      <c r="K42" s="152"/>
      <c r="L42" s="152"/>
    </row>
    <row r="43" spans="1:12" ht="14.25" customHeight="1" x14ac:dyDescent="0.3">
      <c r="A43" s="143">
        <v>42</v>
      </c>
      <c r="B43" s="144" t="s">
        <v>2384</v>
      </c>
      <c r="C43" s="45">
        <v>500</v>
      </c>
      <c r="D43" s="45"/>
      <c r="E43" s="145"/>
      <c r="F43" s="146"/>
      <c r="G43" s="146"/>
      <c r="H43" s="146"/>
      <c r="I43" s="146"/>
      <c r="J43" s="152"/>
      <c r="K43" s="152"/>
      <c r="L43" s="152"/>
    </row>
    <row r="44" spans="1:12" ht="14.25" customHeight="1" x14ac:dyDescent="0.3">
      <c r="A44" s="143">
        <v>43</v>
      </c>
      <c r="B44" s="144" t="s">
        <v>2385</v>
      </c>
      <c r="C44" s="45">
        <v>4620</v>
      </c>
      <c r="D44" s="45"/>
      <c r="E44" s="145"/>
      <c r="F44" s="146"/>
      <c r="G44" s="146"/>
      <c r="H44" s="146"/>
      <c r="I44" s="146"/>
      <c r="J44" s="152"/>
      <c r="K44" s="152"/>
      <c r="L44" s="152"/>
    </row>
    <row r="45" spans="1:12" ht="14.25" customHeight="1" x14ac:dyDescent="0.3">
      <c r="A45" s="143">
        <v>44</v>
      </c>
      <c r="B45" s="144" t="s">
        <v>2359</v>
      </c>
      <c r="C45" s="45">
        <v>1960</v>
      </c>
      <c r="D45" s="45"/>
      <c r="E45" s="145"/>
      <c r="F45" s="146"/>
      <c r="G45" s="146"/>
      <c r="H45" s="146"/>
      <c r="I45" s="146"/>
      <c r="J45" s="152"/>
      <c r="K45" s="152"/>
      <c r="L45" s="152"/>
    </row>
    <row r="46" spans="1:12" ht="14.25" customHeight="1" x14ac:dyDescent="0.3">
      <c r="A46" s="143">
        <v>45</v>
      </c>
      <c r="B46" s="144" t="s">
        <v>2385</v>
      </c>
      <c r="C46" s="45"/>
      <c r="D46" s="45">
        <v>4620</v>
      </c>
      <c r="E46" s="145" t="s">
        <v>233</v>
      </c>
      <c r="F46" s="146" t="s">
        <v>234</v>
      </c>
      <c r="G46" s="147">
        <v>39864</v>
      </c>
      <c r="H46" s="146" t="s">
        <v>2389</v>
      </c>
      <c r="I46" s="146" t="s">
        <v>2389</v>
      </c>
      <c r="J46" s="152"/>
      <c r="K46" s="152"/>
      <c r="L46" s="152"/>
    </row>
    <row r="47" spans="1:12" ht="14.25" customHeight="1" x14ac:dyDescent="0.3">
      <c r="A47" s="143">
        <v>46</v>
      </c>
      <c r="B47" s="144" t="s">
        <v>2359</v>
      </c>
      <c r="C47" s="45"/>
      <c r="D47" s="45">
        <v>3960</v>
      </c>
      <c r="E47" s="145" t="s">
        <v>235</v>
      </c>
      <c r="F47" s="146" t="s">
        <v>236</v>
      </c>
      <c r="G47" s="147">
        <v>39865</v>
      </c>
      <c r="H47" s="146" t="s">
        <v>2380</v>
      </c>
      <c r="I47" s="146" t="s">
        <v>2372</v>
      </c>
      <c r="J47" s="152"/>
      <c r="K47" s="152"/>
      <c r="L47" s="152"/>
    </row>
    <row r="48" spans="1:12" ht="14.25" customHeight="1" x14ac:dyDescent="0.3">
      <c r="A48" s="143">
        <v>47</v>
      </c>
      <c r="B48" s="144" t="s">
        <v>2384</v>
      </c>
      <c r="C48" s="45">
        <v>1080</v>
      </c>
      <c r="D48" s="45"/>
      <c r="E48" s="145"/>
      <c r="F48" s="146"/>
      <c r="G48" s="146"/>
      <c r="H48" s="146"/>
      <c r="I48" s="146"/>
    </row>
    <row r="49" spans="1:9" ht="14.25" customHeight="1" x14ac:dyDescent="0.3">
      <c r="A49" s="143">
        <v>48</v>
      </c>
      <c r="B49" s="144" t="s">
        <v>2385</v>
      </c>
      <c r="C49" s="45">
        <v>5880</v>
      </c>
      <c r="D49" s="45"/>
      <c r="E49" s="145"/>
      <c r="F49" s="146"/>
      <c r="G49" s="146"/>
      <c r="H49" s="146"/>
      <c r="I49" s="146"/>
    </row>
    <row r="50" spans="1:9" ht="14.25" customHeight="1" x14ac:dyDescent="0.3">
      <c r="A50" s="143">
        <v>49</v>
      </c>
      <c r="B50" s="144" t="s">
        <v>2384</v>
      </c>
      <c r="C50" s="45"/>
      <c r="D50" s="45">
        <v>1580</v>
      </c>
      <c r="E50" s="145" t="s">
        <v>237</v>
      </c>
      <c r="F50" s="146" t="s">
        <v>238</v>
      </c>
      <c r="G50" s="147">
        <v>39870</v>
      </c>
      <c r="H50" s="146" t="s">
        <v>2376</v>
      </c>
      <c r="I50" s="146" t="s">
        <v>2377</v>
      </c>
    </row>
    <row r="51" spans="1:9" ht="14.25" customHeight="1" x14ac:dyDescent="0.3">
      <c r="A51" s="143">
        <v>50</v>
      </c>
      <c r="B51" s="144" t="s">
        <v>2385</v>
      </c>
      <c r="C51" s="45"/>
      <c r="D51" s="45">
        <v>5880</v>
      </c>
      <c r="E51" s="145" t="s">
        <v>239</v>
      </c>
      <c r="F51" s="146" t="s">
        <v>241</v>
      </c>
      <c r="G51" s="147">
        <v>39867</v>
      </c>
      <c r="H51" s="146" t="s">
        <v>2389</v>
      </c>
      <c r="I51" s="146" t="s">
        <v>2389</v>
      </c>
    </row>
    <row r="52" spans="1:9" ht="14.25" customHeight="1" x14ac:dyDescent="0.3">
      <c r="A52" s="143">
        <v>51</v>
      </c>
      <c r="B52" s="144" t="s">
        <v>2359</v>
      </c>
      <c r="C52" s="45">
        <v>1000</v>
      </c>
      <c r="D52" s="45"/>
      <c r="E52" s="145"/>
      <c r="F52" s="146"/>
      <c r="G52" s="146"/>
      <c r="H52" s="146"/>
      <c r="I52" s="146"/>
    </row>
    <row r="53" spans="1:9" ht="14.25" customHeight="1" x14ac:dyDescent="0.3">
      <c r="A53" s="143">
        <v>52</v>
      </c>
      <c r="B53" s="144" t="s">
        <v>2359</v>
      </c>
      <c r="C53" s="45">
        <v>2000</v>
      </c>
      <c r="D53" s="45"/>
      <c r="E53" s="145"/>
      <c r="F53" s="146"/>
      <c r="G53" s="146"/>
      <c r="H53" s="146"/>
      <c r="I53" s="146"/>
    </row>
    <row r="54" spans="1:9" ht="14.25" customHeight="1" x14ac:dyDescent="0.3">
      <c r="A54" s="143">
        <v>53</v>
      </c>
      <c r="B54" s="144" t="s">
        <v>2384</v>
      </c>
      <c r="C54" s="45">
        <v>500</v>
      </c>
      <c r="D54" s="45"/>
      <c r="E54" s="145"/>
      <c r="F54" s="146"/>
      <c r="G54" s="146"/>
      <c r="H54" s="146"/>
      <c r="I54" s="146"/>
    </row>
    <row r="55" spans="1:9" ht="14.25" customHeight="1" x14ac:dyDescent="0.3">
      <c r="A55" s="143">
        <v>54</v>
      </c>
      <c r="B55" s="144" t="s">
        <v>2385</v>
      </c>
      <c r="C55" s="45">
        <v>3906</v>
      </c>
      <c r="D55" s="45"/>
      <c r="E55" s="145"/>
      <c r="F55" s="146"/>
      <c r="G55" s="146"/>
      <c r="H55" s="146"/>
      <c r="I55" s="146"/>
    </row>
    <row r="56" spans="1:9" ht="14.25" customHeight="1" x14ac:dyDescent="0.3">
      <c r="A56" s="143">
        <v>55</v>
      </c>
      <c r="B56" s="144" t="s">
        <v>2359</v>
      </c>
      <c r="C56" s="45">
        <v>1900</v>
      </c>
      <c r="D56" s="45"/>
      <c r="E56" s="145"/>
      <c r="F56" s="146"/>
      <c r="G56" s="146"/>
      <c r="H56" s="146"/>
      <c r="I56" s="146"/>
    </row>
    <row r="57" spans="1:9" ht="14.25" customHeight="1" x14ac:dyDescent="0.3">
      <c r="A57" s="143">
        <v>56</v>
      </c>
      <c r="B57" s="144" t="s">
        <v>2359</v>
      </c>
      <c r="C57" s="45"/>
      <c r="D57" s="45">
        <v>4900</v>
      </c>
      <c r="E57" s="145" t="s">
        <v>242</v>
      </c>
      <c r="F57" s="146" t="s">
        <v>243</v>
      </c>
      <c r="G57" s="147">
        <v>39884</v>
      </c>
      <c r="H57" s="146" t="s">
        <v>2380</v>
      </c>
      <c r="I57" s="146" t="s">
        <v>2372</v>
      </c>
    </row>
    <row r="58" spans="1:9" ht="14.25" customHeight="1" x14ac:dyDescent="0.3">
      <c r="A58" s="143">
        <v>57</v>
      </c>
      <c r="B58" s="144" t="s">
        <v>2384</v>
      </c>
      <c r="C58" s="45">
        <v>420</v>
      </c>
      <c r="D58" s="45"/>
      <c r="E58" s="145"/>
      <c r="F58" s="146"/>
      <c r="G58" s="146"/>
      <c r="H58" s="146"/>
      <c r="I58" s="146"/>
    </row>
    <row r="59" spans="1:9" ht="14.25" customHeight="1" x14ac:dyDescent="0.3">
      <c r="A59" s="143">
        <v>58</v>
      </c>
      <c r="B59" s="144" t="s">
        <v>2385</v>
      </c>
      <c r="C59" s="45"/>
      <c r="D59" s="45">
        <v>3906</v>
      </c>
      <c r="E59" s="145" t="s">
        <v>244</v>
      </c>
      <c r="F59" s="146" t="s">
        <v>245</v>
      </c>
      <c r="G59" s="147">
        <v>39881</v>
      </c>
      <c r="H59" s="146" t="s">
        <v>2389</v>
      </c>
      <c r="I59" s="146" t="s">
        <v>2389</v>
      </c>
    </row>
    <row r="60" spans="1:9" ht="14.25" customHeight="1" x14ac:dyDescent="0.3">
      <c r="A60" s="143">
        <v>59</v>
      </c>
      <c r="B60" s="144" t="s">
        <v>2384</v>
      </c>
      <c r="C60" s="45"/>
      <c r="D60" s="45">
        <v>920</v>
      </c>
      <c r="E60" s="145" t="s">
        <v>246</v>
      </c>
      <c r="F60" s="146" t="s">
        <v>247</v>
      </c>
      <c r="G60" s="147">
        <v>39885</v>
      </c>
      <c r="H60" s="146" t="s">
        <v>2608</v>
      </c>
      <c r="I60" s="146" t="s">
        <v>2377</v>
      </c>
    </row>
    <row r="61" spans="1:9" ht="14.25" customHeight="1" x14ac:dyDescent="0.3">
      <c r="A61" s="143">
        <v>60</v>
      </c>
      <c r="B61" s="144" t="s">
        <v>1982</v>
      </c>
      <c r="C61" s="45">
        <v>300</v>
      </c>
      <c r="D61" s="45"/>
      <c r="E61" s="145"/>
      <c r="F61" s="146"/>
      <c r="G61" s="146"/>
      <c r="H61" s="146"/>
      <c r="I61" s="146"/>
    </row>
    <row r="62" spans="1:9" ht="14.25" customHeight="1" x14ac:dyDescent="0.3">
      <c r="A62" s="143">
        <v>61</v>
      </c>
      <c r="B62" s="144" t="s">
        <v>2516</v>
      </c>
      <c r="C62" s="45">
        <v>500</v>
      </c>
      <c r="D62" s="45"/>
      <c r="E62" s="145"/>
      <c r="F62" s="146"/>
      <c r="G62" s="146"/>
      <c r="H62" s="146"/>
      <c r="I62" s="146"/>
    </row>
    <row r="63" spans="1:9" ht="14.25" customHeight="1" x14ac:dyDescent="0.3">
      <c r="A63" s="143">
        <v>62</v>
      </c>
      <c r="B63" s="144" t="s">
        <v>2359</v>
      </c>
      <c r="C63" s="45">
        <v>1000</v>
      </c>
      <c r="D63" s="45"/>
      <c r="E63" s="145"/>
      <c r="F63" s="146"/>
      <c r="G63" s="146"/>
      <c r="H63" s="146"/>
      <c r="I63" s="146"/>
    </row>
    <row r="64" spans="1:9" ht="14.25" customHeight="1" x14ac:dyDescent="0.3">
      <c r="A64" s="143">
        <v>63</v>
      </c>
      <c r="B64" s="144" t="s">
        <v>2384</v>
      </c>
      <c r="C64" s="45">
        <v>300</v>
      </c>
      <c r="D64" s="45"/>
      <c r="E64" s="145"/>
      <c r="F64" s="146"/>
      <c r="G64" s="146"/>
      <c r="H64" s="146"/>
      <c r="I64" s="146"/>
    </row>
    <row r="65" spans="1:9" ht="14.25" customHeight="1" x14ac:dyDescent="0.3">
      <c r="A65" s="143">
        <v>64</v>
      </c>
      <c r="B65" s="144" t="s">
        <v>2359</v>
      </c>
      <c r="C65" s="45">
        <v>1000</v>
      </c>
      <c r="D65" s="45"/>
      <c r="E65" s="145"/>
      <c r="F65" s="146"/>
      <c r="G65" s="146"/>
      <c r="H65" s="146"/>
      <c r="I65" s="146"/>
    </row>
    <row r="66" spans="1:9" ht="14.25" customHeight="1" x14ac:dyDescent="0.3">
      <c r="A66" s="143">
        <v>65</v>
      </c>
      <c r="B66" s="144" t="s">
        <v>2385</v>
      </c>
      <c r="C66" s="45">
        <v>2268</v>
      </c>
      <c r="D66" s="45"/>
      <c r="E66" s="145"/>
      <c r="F66" s="146"/>
      <c r="G66" s="146"/>
      <c r="H66" s="146"/>
      <c r="I66" s="146"/>
    </row>
    <row r="67" spans="1:9" ht="14.25" customHeight="1" x14ac:dyDescent="0.3">
      <c r="A67" s="143">
        <v>66</v>
      </c>
      <c r="B67" s="144" t="s">
        <v>2384</v>
      </c>
      <c r="C67" s="45">
        <v>340</v>
      </c>
      <c r="D67" s="45"/>
      <c r="E67" s="145"/>
      <c r="F67" s="146"/>
      <c r="G67" s="146"/>
      <c r="H67" s="146"/>
      <c r="I67" s="146"/>
    </row>
    <row r="68" spans="1:9" ht="14.25" customHeight="1" x14ac:dyDescent="0.3">
      <c r="A68" s="143">
        <v>67</v>
      </c>
      <c r="B68" s="144" t="s">
        <v>2384</v>
      </c>
      <c r="C68" s="45"/>
      <c r="D68" s="45">
        <v>640</v>
      </c>
      <c r="E68" s="145" t="s">
        <v>248</v>
      </c>
      <c r="F68" s="146" t="s">
        <v>249</v>
      </c>
      <c r="G68" s="147">
        <v>39898</v>
      </c>
      <c r="H68" s="146" t="s">
        <v>2608</v>
      </c>
      <c r="I68" s="146" t="s">
        <v>2377</v>
      </c>
    </row>
    <row r="69" spans="1:9" ht="14.25" customHeight="1" x14ac:dyDescent="0.3">
      <c r="A69" s="143">
        <v>68</v>
      </c>
      <c r="B69" s="144" t="s">
        <v>2385</v>
      </c>
      <c r="C69" s="45"/>
      <c r="D69" s="45">
        <v>2268</v>
      </c>
      <c r="E69" s="145" t="s">
        <v>250</v>
      </c>
      <c r="F69" s="146" t="s">
        <v>251</v>
      </c>
      <c r="G69" s="147">
        <v>39898</v>
      </c>
      <c r="H69" s="146" t="s">
        <v>2389</v>
      </c>
      <c r="I69" s="146" t="s">
        <v>2389</v>
      </c>
    </row>
    <row r="70" spans="1:9" ht="14.25" customHeight="1" x14ac:dyDescent="0.3">
      <c r="A70" s="143">
        <v>69</v>
      </c>
      <c r="B70" s="144" t="s">
        <v>2359</v>
      </c>
      <c r="C70" s="45">
        <v>1200</v>
      </c>
      <c r="D70" s="45"/>
      <c r="E70" s="145"/>
      <c r="F70" s="146"/>
      <c r="G70" s="146"/>
      <c r="H70" s="146"/>
      <c r="I70" s="146"/>
    </row>
    <row r="71" spans="1:9" ht="14.25" customHeight="1" x14ac:dyDescent="0.3">
      <c r="A71" s="143">
        <v>70</v>
      </c>
      <c r="B71" s="144" t="s">
        <v>2359</v>
      </c>
      <c r="C71" s="45"/>
      <c r="D71" s="45">
        <v>3200</v>
      </c>
      <c r="E71" s="145" t="s">
        <v>1614</v>
      </c>
      <c r="F71" s="146" t="s">
        <v>1615</v>
      </c>
      <c r="G71" s="147">
        <v>39899</v>
      </c>
      <c r="H71" s="146" t="s">
        <v>2380</v>
      </c>
      <c r="I71" s="146" t="s">
        <v>2372</v>
      </c>
    </row>
    <row r="72" spans="1:9" ht="14.25" customHeight="1" x14ac:dyDescent="0.3">
      <c r="A72" s="143">
        <v>71</v>
      </c>
      <c r="B72" s="144" t="s">
        <v>2359</v>
      </c>
      <c r="C72" s="45">
        <v>1000</v>
      </c>
      <c r="D72" s="45"/>
      <c r="E72" s="145"/>
      <c r="F72" s="146"/>
      <c r="G72" s="146"/>
      <c r="H72" s="146"/>
      <c r="I72" s="146"/>
    </row>
    <row r="73" spans="1:9" ht="14.25" customHeight="1" x14ac:dyDescent="0.3">
      <c r="A73" s="143">
        <v>72</v>
      </c>
      <c r="B73" s="144" t="s">
        <v>2384</v>
      </c>
      <c r="C73" s="45">
        <v>500</v>
      </c>
      <c r="D73" s="45"/>
      <c r="E73" s="145"/>
      <c r="F73" s="146"/>
      <c r="G73" s="146"/>
      <c r="H73" s="146"/>
      <c r="I73" s="146"/>
    </row>
    <row r="74" spans="1:9" ht="14.25" customHeight="1" x14ac:dyDescent="0.3">
      <c r="A74" s="143">
        <v>73</v>
      </c>
      <c r="B74" s="144" t="s">
        <v>2359</v>
      </c>
      <c r="C74" s="45">
        <v>1000</v>
      </c>
      <c r="D74" s="45"/>
      <c r="E74" s="145"/>
      <c r="F74" s="146"/>
      <c r="G74" s="146"/>
      <c r="H74" s="146"/>
      <c r="I74" s="146"/>
    </row>
    <row r="75" spans="1:9" ht="14.25" customHeight="1" x14ac:dyDescent="0.3">
      <c r="A75" s="143">
        <v>74</v>
      </c>
      <c r="B75" s="144" t="s">
        <v>2384</v>
      </c>
      <c r="C75" s="45">
        <v>500</v>
      </c>
      <c r="D75" s="45"/>
      <c r="E75" s="145"/>
      <c r="F75" s="146"/>
      <c r="G75" s="146"/>
      <c r="H75" s="146"/>
      <c r="I75" s="146"/>
    </row>
    <row r="76" spans="1:9" ht="14.25" customHeight="1" x14ac:dyDescent="0.3">
      <c r="A76" s="143">
        <v>75</v>
      </c>
      <c r="B76" s="144" t="s">
        <v>2359</v>
      </c>
      <c r="C76" s="45">
        <v>2040</v>
      </c>
      <c r="D76" s="45"/>
      <c r="E76" s="145"/>
      <c r="F76" s="146"/>
      <c r="G76" s="146"/>
      <c r="H76" s="146"/>
      <c r="I76" s="146"/>
    </row>
    <row r="77" spans="1:9" ht="14.25" customHeight="1" x14ac:dyDescent="0.3">
      <c r="A77" s="143">
        <v>76</v>
      </c>
      <c r="B77" s="144" t="s">
        <v>2359</v>
      </c>
      <c r="C77" s="45"/>
      <c r="D77" s="45">
        <v>4040</v>
      </c>
      <c r="E77" s="145" t="s">
        <v>1616</v>
      </c>
      <c r="F77" s="146" t="s">
        <v>1617</v>
      </c>
      <c r="G77" s="147">
        <v>39913</v>
      </c>
      <c r="H77" s="146" t="s">
        <v>2380</v>
      </c>
      <c r="I77" s="146" t="s">
        <v>2372</v>
      </c>
    </row>
    <row r="78" spans="1:9" ht="14.25" customHeight="1" x14ac:dyDescent="0.3">
      <c r="A78" s="143">
        <v>77</v>
      </c>
      <c r="B78" s="144" t="s">
        <v>2384</v>
      </c>
      <c r="C78" s="45">
        <v>700</v>
      </c>
      <c r="D78" s="45"/>
      <c r="E78" s="145"/>
      <c r="F78" s="146"/>
      <c r="G78" s="146"/>
      <c r="H78" s="146"/>
      <c r="I78" s="146"/>
    </row>
    <row r="79" spans="1:9" ht="14.25" customHeight="1" x14ac:dyDescent="0.3">
      <c r="A79" s="143">
        <v>78</v>
      </c>
      <c r="B79" s="144" t="s">
        <v>2384</v>
      </c>
      <c r="C79" s="45"/>
      <c r="D79" s="45">
        <v>1700</v>
      </c>
      <c r="E79" s="145" t="s">
        <v>1618</v>
      </c>
      <c r="F79" s="146" t="s">
        <v>1619</v>
      </c>
      <c r="G79" s="147">
        <v>39918</v>
      </c>
      <c r="H79" s="146" t="s">
        <v>2608</v>
      </c>
      <c r="I79" s="146" t="s">
        <v>2377</v>
      </c>
    </row>
    <row r="80" spans="1:9" ht="14.25" customHeight="1" x14ac:dyDescent="0.3">
      <c r="A80" s="143">
        <v>79</v>
      </c>
      <c r="B80" s="144" t="s">
        <v>2359</v>
      </c>
      <c r="C80" s="45">
        <v>1000</v>
      </c>
      <c r="D80" s="45"/>
      <c r="E80" s="145"/>
      <c r="F80" s="146"/>
      <c r="G80" s="146"/>
      <c r="H80" s="146"/>
      <c r="I80" s="146"/>
    </row>
    <row r="81" spans="1:9" ht="14.25" customHeight="1" x14ac:dyDescent="0.3">
      <c r="A81" s="143">
        <v>80</v>
      </c>
      <c r="B81" s="153" t="s">
        <v>1982</v>
      </c>
      <c r="C81" s="45">
        <v>300</v>
      </c>
      <c r="D81" s="45"/>
      <c r="E81" s="145"/>
      <c r="F81" s="146"/>
      <c r="G81" s="146"/>
      <c r="H81" s="146"/>
      <c r="I81" s="146"/>
    </row>
    <row r="82" spans="1:9" ht="14.25" customHeight="1" x14ac:dyDescent="0.3">
      <c r="A82" s="143">
        <v>81</v>
      </c>
      <c r="B82" s="144" t="s">
        <v>2359</v>
      </c>
      <c r="C82" s="45">
        <v>1500</v>
      </c>
      <c r="D82" s="45"/>
      <c r="E82" s="145"/>
      <c r="F82" s="146"/>
      <c r="G82" s="146"/>
      <c r="H82" s="146"/>
      <c r="I82" s="146"/>
    </row>
    <row r="83" spans="1:9" ht="14.25" customHeight="1" x14ac:dyDescent="0.3">
      <c r="A83" s="143">
        <v>82</v>
      </c>
      <c r="B83" s="144" t="s">
        <v>2359</v>
      </c>
      <c r="C83" s="45">
        <v>1200</v>
      </c>
      <c r="D83" s="45"/>
      <c r="E83" s="145"/>
      <c r="F83" s="146"/>
      <c r="G83" s="146"/>
      <c r="H83" s="146"/>
      <c r="I83" s="146"/>
    </row>
    <row r="84" spans="1:9" ht="14.25" customHeight="1" x14ac:dyDescent="0.3">
      <c r="A84" s="143">
        <v>83</v>
      </c>
      <c r="B84" s="144" t="s">
        <v>2449</v>
      </c>
      <c r="C84" s="45">
        <v>2400</v>
      </c>
      <c r="D84" s="45"/>
      <c r="E84" s="145"/>
      <c r="F84" s="146"/>
      <c r="G84" s="146"/>
      <c r="H84" s="146"/>
      <c r="I84" s="146"/>
    </row>
    <row r="85" spans="1:9" ht="14.25" customHeight="1" x14ac:dyDescent="0.3">
      <c r="A85" s="143">
        <v>84</v>
      </c>
      <c r="B85" s="144" t="s">
        <v>2449</v>
      </c>
      <c r="C85" s="45"/>
      <c r="D85" s="45">
        <v>2400</v>
      </c>
      <c r="E85" s="145" t="s">
        <v>1620</v>
      </c>
      <c r="F85" s="146" t="s">
        <v>1621</v>
      </c>
      <c r="G85" s="147">
        <v>39927</v>
      </c>
      <c r="H85" s="146" t="s">
        <v>2510</v>
      </c>
      <c r="I85" s="146" t="s">
        <v>2511</v>
      </c>
    </row>
    <row r="86" spans="1:9" ht="14.25" customHeight="1" x14ac:dyDescent="0.3">
      <c r="A86" s="143">
        <v>85</v>
      </c>
      <c r="B86" s="144" t="s">
        <v>2359</v>
      </c>
      <c r="C86" s="45"/>
      <c r="D86" s="45">
        <v>3700</v>
      </c>
      <c r="E86" s="145" t="s">
        <v>1622</v>
      </c>
      <c r="F86" s="146" t="s">
        <v>1623</v>
      </c>
      <c r="G86" s="147">
        <v>39927</v>
      </c>
      <c r="H86" s="146" t="s">
        <v>2380</v>
      </c>
      <c r="I86" s="146" t="s">
        <v>2372</v>
      </c>
    </row>
    <row r="87" spans="1:9" ht="14.25" customHeight="1" x14ac:dyDescent="0.3">
      <c r="A87" s="143">
        <v>86</v>
      </c>
      <c r="B87" s="144" t="s">
        <v>2359</v>
      </c>
      <c r="C87" s="45">
        <v>1000</v>
      </c>
      <c r="D87" s="45"/>
      <c r="E87" s="145"/>
      <c r="F87" s="146"/>
      <c r="G87" s="146"/>
      <c r="H87" s="146"/>
      <c r="I87" s="146"/>
    </row>
    <row r="88" spans="1:9" ht="14.25" customHeight="1" x14ac:dyDescent="0.3">
      <c r="A88" s="143">
        <v>87</v>
      </c>
      <c r="B88" s="144" t="s">
        <v>2384</v>
      </c>
      <c r="C88" s="45">
        <v>500</v>
      </c>
      <c r="D88" s="45"/>
      <c r="E88" s="145"/>
      <c r="F88" s="146"/>
      <c r="G88" s="146"/>
      <c r="H88" s="146"/>
      <c r="I88" s="146"/>
    </row>
    <row r="89" spans="1:9" ht="14.25" customHeight="1" x14ac:dyDescent="0.3">
      <c r="A89" s="143">
        <v>88</v>
      </c>
      <c r="B89" s="153" t="s">
        <v>1982</v>
      </c>
      <c r="C89" s="45">
        <v>4260</v>
      </c>
      <c r="D89" s="45"/>
      <c r="E89" s="145"/>
      <c r="F89" s="146"/>
      <c r="G89" s="146"/>
      <c r="H89" s="146"/>
      <c r="I89" s="146"/>
    </row>
    <row r="90" spans="1:9" ht="14.25" customHeight="1" x14ac:dyDescent="0.3">
      <c r="A90" s="143">
        <v>89</v>
      </c>
      <c r="B90" s="153" t="s">
        <v>1982</v>
      </c>
      <c r="C90" s="45"/>
      <c r="D90" s="45">
        <v>4860</v>
      </c>
      <c r="E90" s="145" t="s">
        <v>1624</v>
      </c>
      <c r="F90" s="146" t="s">
        <v>1625</v>
      </c>
      <c r="G90" s="147">
        <v>39931</v>
      </c>
      <c r="H90" s="146" t="s">
        <v>2608</v>
      </c>
      <c r="I90" s="146" t="s">
        <v>66</v>
      </c>
    </row>
    <row r="91" spans="1:9" ht="14.25" customHeight="1" x14ac:dyDescent="0.3">
      <c r="A91" s="143">
        <v>90</v>
      </c>
      <c r="B91" s="144" t="s">
        <v>2528</v>
      </c>
      <c r="C91" s="45">
        <v>50</v>
      </c>
      <c r="D91" s="45"/>
      <c r="E91" s="145"/>
      <c r="F91" s="146"/>
      <c r="G91" s="146"/>
      <c r="H91" s="146"/>
      <c r="I91" s="146"/>
    </row>
    <row r="92" spans="1:9" ht="14.25" customHeight="1" x14ac:dyDescent="0.3">
      <c r="A92" s="143">
        <v>91</v>
      </c>
      <c r="B92" s="144" t="s">
        <v>2381</v>
      </c>
      <c r="C92" s="45">
        <v>30</v>
      </c>
      <c r="D92" s="45"/>
      <c r="E92" s="145"/>
      <c r="F92" s="146"/>
      <c r="G92" s="146"/>
      <c r="H92" s="146"/>
      <c r="I92" s="146"/>
    </row>
    <row r="93" spans="1:9" ht="14.25" customHeight="1" x14ac:dyDescent="0.3">
      <c r="A93" s="143">
        <v>92</v>
      </c>
      <c r="B93" s="144" t="s">
        <v>2407</v>
      </c>
      <c r="C93" s="45">
        <v>2</v>
      </c>
      <c r="D93" s="45"/>
      <c r="E93" s="145"/>
      <c r="F93" s="146"/>
      <c r="G93" s="146"/>
      <c r="H93" s="146"/>
      <c r="I93" s="146"/>
    </row>
    <row r="94" spans="1:9" ht="14.25" customHeight="1" x14ac:dyDescent="0.3">
      <c r="A94" s="143">
        <v>93</v>
      </c>
      <c r="B94" s="144" t="s">
        <v>2407</v>
      </c>
      <c r="C94" s="45">
        <v>1</v>
      </c>
      <c r="D94" s="45"/>
      <c r="E94" s="145"/>
      <c r="F94" s="146"/>
      <c r="G94" s="146"/>
      <c r="H94" s="146"/>
      <c r="I94" s="146"/>
    </row>
    <row r="95" spans="1:9" ht="14.25" customHeight="1" x14ac:dyDescent="0.3">
      <c r="A95" s="143">
        <v>94</v>
      </c>
      <c r="B95" s="144" t="s">
        <v>2408</v>
      </c>
      <c r="C95" s="45">
        <v>5</v>
      </c>
      <c r="D95" s="45"/>
      <c r="E95" s="145"/>
      <c r="F95" s="146"/>
      <c r="G95" s="146"/>
      <c r="H95" s="146"/>
      <c r="I95" s="146"/>
    </row>
    <row r="96" spans="1:9" ht="14.25" customHeight="1" x14ac:dyDescent="0.3">
      <c r="A96" s="143">
        <v>95</v>
      </c>
      <c r="B96" s="144" t="s">
        <v>2382</v>
      </c>
      <c r="C96" s="45">
        <v>5</v>
      </c>
      <c r="D96" s="45"/>
      <c r="E96" s="145"/>
      <c r="F96" s="146"/>
      <c r="G96" s="146"/>
      <c r="H96" s="146"/>
      <c r="I96" s="146"/>
    </row>
    <row r="97" spans="1:9" ht="14.25" customHeight="1" x14ac:dyDescent="0.3">
      <c r="A97" s="143">
        <v>96</v>
      </c>
      <c r="B97" s="144" t="s">
        <v>164</v>
      </c>
      <c r="C97" s="45">
        <v>5</v>
      </c>
      <c r="D97" s="45"/>
      <c r="E97" s="145"/>
      <c r="F97" s="146"/>
      <c r="G97" s="146"/>
      <c r="H97" s="146"/>
      <c r="I97" s="146"/>
    </row>
    <row r="98" spans="1:9" ht="14.25" customHeight="1" x14ac:dyDescent="0.3">
      <c r="A98" s="143">
        <v>97</v>
      </c>
      <c r="B98" s="144" t="s">
        <v>2384</v>
      </c>
      <c r="C98" s="45">
        <v>280</v>
      </c>
      <c r="D98" s="45"/>
      <c r="E98" s="145"/>
      <c r="F98" s="146"/>
      <c r="G98" s="146"/>
      <c r="H98" s="146"/>
      <c r="I98" s="146"/>
    </row>
    <row r="99" spans="1:9" ht="14.25" customHeight="1" x14ac:dyDescent="0.3">
      <c r="A99" s="143">
        <v>98</v>
      </c>
      <c r="B99" s="144" t="s">
        <v>2516</v>
      </c>
      <c r="C99" s="45">
        <v>3800</v>
      </c>
      <c r="D99" s="45"/>
      <c r="E99" s="145"/>
      <c r="F99" s="146"/>
      <c r="G99" s="146"/>
      <c r="H99" s="146"/>
      <c r="I99" s="146"/>
    </row>
    <row r="100" spans="1:9" ht="14.25" customHeight="1" x14ac:dyDescent="0.3">
      <c r="A100" s="143">
        <v>99</v>
      </c>
      <c r="B100" s="144" t="s">
        <v>2384</v>
      </c>
      <c r="C100" s="45"/>
      <c r="D100" s="45">
        <v>780</v>
      </c>
      <c r="E100" s="145" t="s">
        <v>1626</v>
      </c>
      <c r="F100" s="146" t="s">
        <v>1660</v>
      </c>
      <c r="G100" s="147">
        <v>39937</v>
      </c>
      <c r="H100" s="146" t="s">
        <v>2608</v>
      </c>
      <c r="I100" s="146" t="s">
        <v>2377</v>
      </c>
    </row>
    <row r="101" spans="1:9" ht="14.25" customHeight="1" x14ac:dyDescent="0.3">
      <c r="A101" s="143">
        <v>100</v>
      </c>
      <c r="B101" s="144" t="s">
        <v>2516</v>
      </c>
      <c r="C101" s="45"/>
      <c r="D101" s="45">
        <v>4300</v>
      </c>
      <c r="E101" s="145" t="s">
        <v>1661</v>
      </c>
      <c r="F101" s="146" t="s">
        <v>1662</v>
      </c>
      <c r="G101" s="147">
        <v>39937</v>
      </c>
      <c r="H101" s="146" t="s">
        <v>2560</v>
      </c>
      <c r="I101" s="146" t="s">
        <v>2560</v>
      </c>
    </row>
    <row r="102" spans="1:9" ht="14.25" customHeight="1" x14ac:dyDescent="0.3">
      <c r="A102" s="143">
        <v>101</v>
      </c>
      <c r="B102" s="144" t="s">
        <v>2359</v>
      </c>
      <c r="C102" s="45">
        <v>1000</v>
      </c>
      <c r="D102" s="45"/>
      <c r="E102" s="145"/>
      <c r="F102" s="146"/>
      <c r="G102" s="146"/>
      <c r="H102" s="146"/>
      <c r="I102" s="146"/>
    </row>
    <row r="103" spans="1:9" ht="14.25" customHeight="1" x14ac:dyDescent="0.3">
      <c r="A103" s="143">
        <v>102</v>
      </c>
      <c r="B103" s="144" t="s">
        <v>1516</v>
      </c>
      <c r="C103" s="45">
        <v>10</v>
      </c>
      <c r="D103" s="45"/>
      <c r="E103" s="145"/>
      <c r="F103" s="146"/>
      <c r="G103" s="146"/>
      <c r="H103" s="146"/>
      <c r="I103" s="146"/>
    </row>
    <row r="104" spans="1:9" ht="14.25" customHeight="1" x14ac:dyDescent="0.3">
      <c r="A104" s="143">
        <v>103</v>
      </c>
      <c r="B104" s="144" t="s">
        <v>2409</v>
      </c>
      <c r="C104" s="45">
        <v>2</v>
      </c>
      <c r="D104" s="45"/>
      <c r="E104" s="145"/>
      <c r="F104" s="146"/>
      <c r="G104" s="146"/>
      <c r="H104" s="146"/>
      <c r="I104" s="146"/>
    </row>
    <row r="105" spans="1:9" ht="14.25" customHeight="1" x14ac:dyDescent="0.3">
      <c r="A105" s="143">
        <v>104</v>
      </c>
      <c r="B105" s="144" t="s">
        <v>2410</v>
      </c>
      <c r="C105" s="45">
        <v>100</v>
      </c>
      <c r="D105" s="45"/>
      <c r="E105" s="145"/>
      <c r="F105" s="146"/>
      <c r="G105" s="146"/>
      <c r="H105" s="146"/>
      <c r="I105" s="146"/>
    </row>
    <row r="106" spans="1:9" ht="14.25" customHeight="1" x14ac:dyDescent="0.3">
      <c r="A106" s="143">
        <v>105</v>
      </c>
      <c r="B106" s="144" t="s">
        <v>2383</v>
      </c>
      <c r="C106" s="45">
        <v>100</v>
      </c>
      <c r="D106" s="45"/>
      <c r="E106" s="145"/>
      <c r="F106" s="146"/>
      <c r="G106" s="146"/>
      <c r="H106" s="146"/>
      <c r="I106" s="146"/>
    </row>
    <row r="107" spans="1:9" ht="14.25" customHeight="1" x14ac:dyDescent="0.3">
      <c r="A107" s="143">
        <v>106</v>
      </c>
      <c r="B107" s="144" t="s">
        <v>2574</v>
      </c>
      <c r="C107" s="45">
        <v>50</v>
      </c>
      <c r="D107" s="45"/>
      <c r="E107" s="145"/>
      <c r="F107" s="146"/>
      <c r="G107" s="146"/>
      <c r="H107" s="146"/>
      <c r="I107" s="146"/>
    </row>
    <row r="108" spans="1:9" ht="14.25" customHeight="1" x14ac:dyDescent="0.3">
      <c r="A108" s="143">
        <v>107</v>
      </c>
      <c r="B108" s="144" t="s">
        <v>2359</v>
      </c>
      <c r="C108" s="45">
        <v>1000</v>
      </c>
      <c r="D108" s="45"/>
      <c r="E108" s="145"/>
      <c r="F108" s="146"/>
      <c r="G108" s="146"/>
      <c r="H108" s="146"/>
      <c r="I108" s="146"/>
    </row>
    <row r="109" spans="1:9" ht="14.25" customHeight="1" x14ac:dyDescent="0.3">
      <c r="A109" s="143">
        <v>108</v>
      </c>
      <c r="B109" s="144" t="s">
        <v>2384</v>
      </c>
      <c r="C109" s="45">
        <v>200</v>
      </c>
      <c r="D109" s="45"/>
      <c r="E109" s="145"/>
      <c r="F109" s="146"/>
      <c r="G109" s="146"/>
      <c r="H109" s="146"/>
      <c r="I109" s="146"/>
    </row>
    <row r="110" spans="1:9" ht="14.25" customHeight="1" x14ac:dyDescent="0.3">
      <c r="A110" s="143">
        <v>109</v>
      </c>
      <c r="B110" s="144" t="s">
        <v>2574</v>
      </c>
      <c r="C110" s="45">
        <v>100</v>
      </c>
      <c r="D110" s="45"/>
      <c r="E110" s="145"/>
      <c r="F110" s="146"/>
      <c r="G110" s="146"/>
      <c r="H110" s="146"/>
      <c r="I110" s="146"/>
    </row>
    <row r="111" spans="1:9" ht="14.25" customHeight="1" x14ac:dyDescent="0.3">
      <c r="A111" s="143">
        <v>110</v>
      </c>
      <c r="B111" s="144" t="s">
        <v>2359</v>
      </c>
      <c r="C111" s="45">
        <v>1080</v>
      </c>
      <c r="D111" s="45"/>
      <c r="E111" s="145"/>
      <c r="F111" s="146"/>
      <c r="G111" s="146"/>
      <c r="H111" s="146"/>
      <c r="I111" s="146"/>
    </row>
    <row r="112" spans="1:9" ht="14.25" customHeight="1" x14ac:dyDescent="0.3">
      <c r="A112" s="143">
        <v>111</v>
      </c>
      <c r="B112" s="144" t="s">
        <v>2574</v>
      </c>
      <c r="C112" s="45">
        <v>50</v>
      </c>
      <c r="D112" s="45"/>
      <c r="E112" s="145"/>
      <c r="F112" s="146"/>
      <c r="G112" s="146"/>
      <c r="H112" s="146"/>
      <c r="I112" s="146"/>
    </row>
    <row r="113" spans="1:9" ht="14.25" customHeight="1" x14ac:dyDescent="0.3">
      <c r="A113" s="143">
        <v>112</v>
      </c>
      <c r="B113" s="144" t="s">
        <v>2359</v>
      </c>
      <c r="C113" s="45"/>
      <c r="D113" s="45">
        <v>4080</v>
      </c>
      <c r="E113" s="145" t="s">
        <v>1663</v>
      </c>
      <c r="F113" s="146" t="s">
        <v>1664</v>
      </c>
      <c r="G113" s="147">
        <v>39947</v>
      </c>
      <c r="H113" s="146" t="s">
        <v>2380</v>
      </c>
      <c r="I113" s="146" t="s">
        <v>2372</v>
      </c>
    </row>
    <row r="114" spans="1:9" ht="14.25" customHeight="1" x14ac:dyDescent="0.3">
      <c r="A114" s="143">
        <v>113</v>
      </c>
      <c r="B114" s="144" t="s">
        <v>2516</v>
      </c>
      <c r="C114" s="45">
        <v>100</v>
      </c>
      <c r="D114" s="45"/>
      <c r="E114" s="145"/>
      <c r="F114" s="146"/>
      <c r="G114" s="146"/>
      <c r="H114" s="146"/>
      <c r="I114" s="146"/>
    </row>
    <row r="115" spans="1:9" ht="14.25" customHeight="1" x14ac:dyDescent="0.3">
      <c r="A115" s="143">
        <v>114</v>
      </c>
      <c r="B115" s="144" t="s">
        <v>2359</v>
      </c>
      <c r="C115" s="45">
        <v>1000</v>
      </c>
      <c r="D115" s="45"/>
      <c r="E115" s="145"/>
      <c r="F115" s="146"/>
      <c r="G115" s="146"/>
      <c r="H115" s="146"/>
      <c r="I115" s="146"/>
    </row>
    <row r="116" spans="1:9" ht="14.25" customHeight="1" x14ac:dyDescent="0.3">
      <c r="A116" s="143">
        <v>115</v>
      </c>
      <c r="B116" s="144" t="s">
        <v>2384</v>
      </c>
      <c r="C116" s="45">
        <v>200</v>
      </c>
      <c r="D116" s="45"/>
      <c r="E116" s="145"/>
      <c r="F116" s="146"/>
      <c r="G116" s="146"/>
      <c r="H116" s="146"/>
      <c r="I116" s="146"/>
    </row>
    <row r="117" spans="1:9" ht="14.25" customHeight="1" x14ac:dyDescent="0.3">
      <c r="A117" s="143">
        <v>116</v>
      </c>
      <c r="B117" s="144" t="s">
        <v>2407</v>
      </c>
      <c r="C117" s="45">
        <v>3</v>
      </c>
      <c r="D117" s="45"/>
      <c r="E117" s="145"/>
      <c r="F117" s="146"/>
      <c r="G117" s="146"/>
      <c r="H117" s="146"/>
      <c r="I117" s="146"/>
    </row>
    <row r="118" spans="1:9" ht="14.25" customHeight="1" x14ac:dyDescent="0.3">
      <c r="A118" s="143">
        <v>117</v>
      </c>
      <c r="B118" s="144" t="s">
        <v>2359</v>
      </c>
      <c r="C118" s="45">
        <v>1000</v>
      </c>
      <c r="D118" s="45"/>
      <c r="E118" s="145"/>
      <c r="F118" s="146"/>
      <c r="G118" s="146"/>
      <c r="H118" s="146"/>
      <c r="I118" s="146"/>
    </row>
    <row r="119" spans="1:9" ht="14.25" customHeight="1" x14ac:dyDescent="0.3">
      <c r="A119" s="143">
        <v>118</v>
      </c>
      <c r="B119" s="144" t="s">
        <v>1982</v>
      </c>
      <c r="C119" s="45">
        <v>100</v>
      </c>
      <c r="D119" s="45"/>
      <c r="E119" s="145"/>
      <c r="F119" s="146"/>
      <c r="G119" s="146"/>
      <c r="H119" s="146"/>
      <c r="I119" s="146"/>
    </row>
    <row r="120" spans="1:9" ht="14.25" customHeight="1" x14ac:dyDescent="0.3">
      <c r="A120" s="143">
        <v>119</v>
      </c>
      <c r="B120" s="144" t="s">
        <v>2385</v>
      </c>
      <c r="C120" s="45">
        <v>3780</v>
      </c>
      <c r="D120" s="45"/>
      <c r="E120" s="145"/>
      <c r="F120" s="146"/>
      <c r="G120" s="146"/>
      <c r="H120" s="146"/>
      <c r="I120" s="146"/>
    </row>
    <row r="121" spans="1:9" ht="14.25" customHeight="1" x14ac:dyDescent="0.3">
      <c r="A121" s="143">
        <v>120</v>
      </c>
      <c r="B121" s="144" t="s">
        <v>2385</v>
      </c>
      <c r="C121" s="45"/>
      <c r="D121" s="45">
        <v>3780</v>
      </c>
      <c r="E121" s="145" t="s">
        <v>1673</v>
      </c>
      <c r="F121" s="146" t="s">
        <v>1672</v>
      </c>
      <c r="G121" s="147">
        <v>39955</v>
      </c>
      <c r="H121" s="146" t="s">
        <v>2389</v>
      </c>
      <c r="I121" s="146" t="s">
        <v>2389</v>
      </c>
    </row>
    <row r="122" spans="1:9" ht="14.25" customHeight="1" x14ac:dyDescent="0.3">
      <c r="A122" s="143">
        <v>121</v>
      </c>
      <c r="B122" s="144" t="s">
        <v>2384</v>
      </c>
      <c r="C122" s="45">
        <v>240</v>
      </c>
      <c r="D122" s="45"/>
      <c r="E122" s="145"/>
      <c r="F122" s="146"/>
      <c r="G122" s="146"/>
      <c r="H122" s="146"/>
      <c r="I122" s="146"/>
    </row>
    <row r="123" spans="1:9" ht="14.25" customHeight="1" x14ac:dyDescent="0.3">
      <c r="A123" s="143">
        <v>122</v>
      </c>
      <c r="B123" s="144" t="s">
        <v>2384</v>
      </c>
      <c r="C123" s="45"/>
      <c r="D123" s="45">
        <v>640</v>
      </c>
      <c r="E123" s="145" t="s">
        <v>329</v>
      </c>
      <c r="F123" s="146" t="s">
        <v>330</v>
      </c>
      <c r="G123" s="147">
        <v>39962</v>
      </c>
      <c r="H123" s="146" t="s">
        <v>2608</v>
      </c>
      <c r="I123" s="146" t="s">
        <v>2377</v>
      </c>
    </row>
    <row r="124" spans="1:9" ht="14.25" customHeight="1" x14ac:dyDescent="0.3">
      <c r="A124" s="143">
        <v>123</v>
      </c>
      <c r="B124" s="144" t="s">
        <v>2359</v>
      </c>
      <c r="C124" s="45">
        <v>1000</v>
      </c>
      <c r="D124" s="45"/>
      <c r="E124" s="145"/>
      <c r="F124" s="146"/>
      <c r="G124" s="146"/>
      <c r="H124" s="146"/>
      <c r="I124" s="146"/>
    </row>
    <row r="125" spans="1:9" ht="14.25" customHeight="1" x14ac:dyDescent="0.3">
      <c r="A125" s="143">
        <v>124</v>
      </c>
      <c r="B125" s="144" t="s">
        <v>2359</v>
      </c>
      <c r="C125" s="45">
        <v>1620</v>
      </c>
      <c r="D125" s="45"/>
      <c r="E125" s="145"/>
      <c r="F125" s="146"/>
      <c r="G125" s="146"/>
      <c r="H125" s="146"/>
      <c r="I125" s="146"/>
    </row>
    <row r="126" spans="1:9" ht="14.25" customHeight="1" x14ac:dyDescent="0.3">
      <c r="A126" s="143">
        <v>125</v>
      </c>
      <c r="B126" s="144" t="s">
        <v>2359</v>
      </c>
      <c r="C126" s="45"/>
      <c r="D126" s="45">
        <v>4620</v>
      </c>
      <c r="E126" s="145" t="s">
        <v>331</v>
      </c>
      <c r="F126" s="146" t="s">
        <v>332</v>
      </c>
      <c r="G126" s="147">
        <v>39976</v>
      </c>
      <c r="H126" s="146" t="s">
        <v>2380</v>
      </c>
      <c r="I126" s="146" t="s">
        <v>2372</v>
      </c>
    </row>
    <row r="127" spans="1:9" ht="14.25" customHeight="1" x14ac:dyDescent="0.3">
      <c r="A127" s="143">
        <v>126</v>
      </c>
      <c r="B127" s="144" t="s">
        <v>2359</v>
      </c>
      <c r="C127" s="45">
        <v>1000</v>
      </c>
      <c r="D127" s="45"/>
      <c r="E127" s="145"/>
      <c r="F127" s="146"/>
      <c r="G127" s="146"/>
      <c r="H127" s="146"/>
      <c r="I127" s="146"/>
    </row>
    <row r="128" spans="1:9" ht="14.25" customHeight="1" x14ac:dyDescent="0.3">
      <c r="A128" s="143">
        <v>127</v>
      </c>
      <c r="B128" s="144" t="s">
        <v>2384</v>
      </c>
      <c r="C128" s="45">
        <v>100</v>
      </c>
      <c r="D128" s="45"/>
      <c r="E128" s="145"/>
      <c r="F128" s="146"/>
      <c r="G128" s="146"/>
      <c r="H128" s="146"/>
      <c r="I128" s="146"/>
    </row>
    <row r="129" spans="1:9" ht="14.25" customHeight="1" x14ac:dyDescent="0.3">
      <c r="A129" s="143">
        <v>128</v>
      </c>
      <c r="B129" s="144" t="s">
        <v>2359</v>
      </c>
      <c r="C129" s="45">
        <v>1000</v>
      </c>
      <c r="D129" s="45"/>
      <c r="E129" s="145"/>
      <c r="F129" s="146"/>
      <c r="G129" s="146"/>
      <c r="H129" s="146"/>
      <c r="I129" s="146"/>
    </row>
    <row r="130" spans="1:9" ht="14.25" customHeight="1" x14ac:dyDescent="0.3">
      <c r="A130" s="143">
        <v>129</v>
      </c>
      <c r="B130" s="144" t="s">
        <v>1982</v>
      </c>
      <c r="C130" s="45">
        <v>200</v>
      </c>
      <c r="D130" s="45"/>
      <c r="E130" s="145"/>
      <c r="F130" s="146"/>
      <c r="G130" s="146"/>
      <c r="H130" s="146"/>
      <c r="I130" s="146"/>
    </row>
    <row r="131" spans="1:9" ht="14.25" customHeight="1" x14ac:dyDescent="0.3">
      <c r="A131" s="143">
        <v>130</v>
      </c>
      <c r="B131" s="144" t="s">
        <v>2359</v>
      </c>
      <c r="C131" s="45">
        <v>2340</v>
      </c>
      <c r="D131" s="45"/>
      <c r="E131" s="145"/>
      <c r="F131" s="146"/>
      <c r="G131" s="146"/>
      <c r="H131" s="146"/>
      <c r="I131" s="146"/>
    </row>
    <row r="132" spans="1:9" ht="14.25" customHeight="1" x14ac:dyDescent="0.3">
      <c r="A132" s="143">
        <v>131</v>
      </c>
      <c r="B132" s="144" t="s">
        <v>2516</v>
      </c>
      <c r="C132" s="45">
        <v>100</v>
      </c>
      <c r="D132" s="45"/>
      <c r="E132" s="145"/>
      <c r="F132" s="146"/>
      <c r="G132" s="146"/>
      <c r="H132" s="146"/>
      <c r="I132" s="146"/>
    </row>
    <row r="133" spans="1:9" ht="14.25" customHeight="1" x14ac:dyDescent="0.3">
      <c r="A133" s="143">
        <v>132</v>
      </c>
      <c r="B133" s="144" t="s">
        <v>2359</v>
      </c>
      <c r="C133" s="45">
        <v>4000</v>
      </c>
      <c r="D133" s="45"/>
      <c r="E133" s="145"/>
      <c r="F133" s="146"/>
      <c r="G133" s="146"/>
      <c r="H133" s="146"/>
      <c r="I133" s="146"/>
    </row>
    <row r="134" spans="1:9" ht="14.25" customHeight="1" x14ac:dyDescent="0.3">
      <c r="A134" s="143">
        <v>133</v>
      </c>
      <c r="B134" s="144" t="s">
        <v>2384</v>
      </c>
      <c r="C134" s="45">
        <v>200</v>
      </c>
      <c r="D134" s="45"/>
      <c r="E134" s="145"/>
      <c r="F134" s="146"/>
      <c r="G134" s="146"/>
      <c r="H134" s="146"/>
      <c r="I134" s="146"/>
    </row>
    <row r="135" spans="1:9" ht="14.25" customHeight="1" x14ac:dyDescent="0.3">
      <c r="A135" s="143">
        <v>134</v>
      </c>
      <c r="B135" s="144" t="s">
        <v>2359</v>
      </c>
      <c r="C135" s="45">
        <v>4840</v>
      </c>
      <c r="D135" s="45"/>
      <c r="E135" s="145"/>
      <c r="F135" s="146"/>
      <c r="G135" s="146"/>
      <c r="H135" s="146"/>
      <c r="I135" s="146"/>
    </row>
    <row r="136" spans="1:9" ht="14.25" customHeight="1" x14ac:dyDescent="0.3">
      <c r="A136" s="143">
        <v>135</v>
      </c>
      <c r="B136" s="144" t="s">
        <v>2359</v>
      </c>
      <c r="C136" s="45">
        <v>7280</v>
      </c>
      <c r="D136" s="45"/>
      <c r="E136" s="145"/>
      <c r="F136" s="146"/>
      <c r="G136" s="146"/>
      <c r="H136" s="146"/>
      <c r="I136" s="146"/>
    </row>
    <row r="137" spans="1:9" ht="14.25" customHeight="1" x14ac:dyDescent="0.3">
      <c r="A137" s="143">
        <v>136</v>
      </c>
      <c r="B137" s="144" t="s">
        <v>2359</v>
      </c>
      <c r="C137" s="45"/>
      <c r="D137" s="45">
        <v>4340</v>
      </c>
      <c r="E137" s="145" t="s">
        <v>343</v>
      </c>
      <c r="F137" s="146" t="s">
        <v>344</v>
      </c>
      <c r="G137" s="147">
        <v>40001</v>
      </c>
      <c r="H137" s="146" t="s">
        <v>2380</v>
      </c>
      <c r="I137" s="146" t="s">
        <v>2372</v>
      </c>
    </row>
    <row r="138" spans="1:9" ht="14.25" customHeight="1" x14ac:dyDescent="0.3">
      <c r="A138" s="143">
        <v>137</v>
      </c>
      <c r="B138" s="144" t="s">
        <v>2359</v>
      </c>
      <c r="C138" s="45"/>
      <c r="D138" s="45">
        <v>8840</v>
      </c>
      <c r="E138" s="145" t="s">
        <v>345</v>
      </c>
      <c r="F138" s="146" t="s">
        <v>346</v>
      </c>
      <c r="G138" s="147">
        <v>40001</v>
      </c>
      <c r="H138" s="146" t="s">
        <v>2380</v>
      </c>
      <c r="I138" s="146" t="s">
        <v>2372</v>
      </c>
    </row>
    <row r="139" spans="1:9" ht="14.25" customHeight="1" x14ac:dyDescent="0.3">
      <c r="A139" s="143">
        <v>138</v>
      </c>
      <c r="B139" s="144" t="s">
        <v>2359</v>
      </c>
      <c r="C139" s="45"/>
      <c r="D139" s="45">
        <v>7280</v>
      </c>
      <c r="E139" s="145" t="s">
        <v>347</v>
      </c>
      <c r="F139" s="146" t="s">
        <v>348</v>
      </c>
      <c r="G139" s="147">
        <v>40001</v>
      </c>
      <c r="H139" s="146" t="s">
        <v>2380</v>
      </c>
      <c r="I139" s="146" t="s">
        <v>2372</v>
      </c>
    </row>
    <row r="140" spans="1:9" ht="14.25" customHeight="1" x14ac:dyDescent="0.3">
      <c r="A140" s="159">
        <v>139</v>
      </c>
      <c r="B140" s="144" t="s">
        <v>2384</v>
      </c>
      <c r="C140" s="45">
        <v>500</v>
      </c>
      <c r="D140" s="45"/>
      <c r="E140" s="145"/>
      <c r="F140" s="160"/>
      <c r="G140" s="146"/>
      <c r="H140" s="146"/>
      <c r="I140" s="146"/>
    </row>
    <row r="141" spans="1:9" ht="14.25" customHeight="1" x14ac:dyDescent="0.3">
      <c r="A141" s="159">
        <v>140</v>
      </c>
      <c r="B141" s="144" t="s">
        <v>2359</v>
      </c>
      <c r="C141" s="45">
        <v>1000</v>
      </c>
      <c r="D141" s="45"/>
      <c r="E141" s="145"/>
      <c r="F141" s="160"/>
      <c r="G141" s="146"/>
      <c r="H141" s="146"/>
      <c r="I141" s="146"/>
    </row>
    <row r="142" spans="1:9" ht="14.25" customHeight="1" x14ac:dyDescent="0.3">
      <c r="A142" s="143">
        <v>141</v>
      </c>
      <c r="B142" s="156" t="s">
        <v>2384</v>
      </c>
      <c r="C142" s="157">
        <v>2420</v>
      </c>
      <c r="D142" s="157"/>
      <c r="E142" s="158"/>
      <c r="F142" s="146"/>
      <c r="G142" s="146"/>
      <c r="H142" s="146"/>
      <c r="I142" s="146"/>
    </row>
    <row r="143" spans="1:9" ht="14.25" customHeight="1" x14ac:dyDescent="0.3">
      <c r="A143" s="143">
        <v>142</v>
      </c>
      <c r="B143" s="144" t="s">
        <v>2359</v>
      </c>
      <c r="C143" s="45">
        <v>1000</v>
      </c>
      <c r="D143" s="45"/>
      <c r="E143" s="145"/>
      <c r="F143" s="146"/>
      <c r="G143" s="146"/>
      <c r="H143" s="146"/>
      <c r="I143" s="146"/>
    </row>
    <row r="144" spans="1:9" ht="14.25" customHeight="1" x14ac:dyDescent="0.3">
      <c r="A144" s="143">
        <v>143</v>
      </c>
      <c r="B144" s="144" t="s">
        <v>2384</v>
      </c>
      <c r="C144" s="45"/>
      <c r="D144" s="45">
        <v>3220</v>
      </c>
      <c r="E144" s="145" t="s">
        <v>349</v>
      </c>
      <c r="F144" s="146" t="s">
        <v>350</v>
      </c>
      <c r="G144" s="147">
        <v>40017</v>
      </c>
      <c r="H144" s="146" t="s">
        <v>2377</v>
      </c>
      <c r="I144" s="146" t="s">
        <v>2377</v>
      </c>
    </row>
    <row r="145" spans="1:9" ht="14.25" customHeight="1" x14ac:dyDescent="0.3">
      <c r="A145" s="143">
        <v>144</v>
      </c>
      <c r="B145" s="144" t="s">
        <v>2359</v>
      </c>
      <c r="C145" s="45">
        <v>1000</v>
      </c>
      <c r="D145" s="45"/>
      <c r="E145" s="145"/>
      <c r="F145" s="146"/>
      <c r="G145" s="146"/>
      <c r="H145" s="146"/>
      <c r="I145" s="146"/>
    </row>
    <row r="146" spans="1:9" x14ac:dyDescent="0.3">
      <c r="A146" s="143">
        <v>145</v>
      </c>
      <c r="B146" s="144" t="s">
        <v>1982</v>
      </c>
      <c r="C146" s="45">
        <v>3380</v>
      </c>
      <c r="D146" s="45"/>
      <c r="E146" s="145"/>
      <c r="F146" s="146"/>
      <c r="G146" s="146"/>
      <c r="H146" s="146"/>
      <c r="I146" s="146"/>
    </row>
    <row r="147" spans="1:9" x14ac:dyDescent="0.3">
      <c r="A147" s="143">
        <v>146</v>
      </c>
      <c r="B147" s="144" t="s">
        <v>2528</v>
      </c>
      <c r="C147" s="45">
        <v>150</v>
      </c>
      <c r="D147" s="45"/>
      <c r="E147" s="145"/>
      <c r="F147" s="146"/>
      <c r="G147" s="146"/>
      <c r="H147" s="146"/>
      <c r="I147" s="146"/>
    </row>
    <row r="148" spans="1:9" x14ac:dyDescent="0.3">
      <c r="A148" s="143">
        <v>147</v>
      </c>
      <c r="B148" s="144" t="s">
        <v>1982</v>
      </c>
      <c r="C148" s="45"/>
      <c r="D148" s="45">
        <v>3680</v>
      </c>
      <c r="E148" s="145" t="s">
        <v>351</v>
      </c>
      <c r="F148" s="146" t="s">
        <v>352</v>
      </c>
      <c r="G148" s="147">
        <v>40025</v>
      </c>
      <c r="H148" s="146" t="s">
        <v>2377</v>
      </c>
      <c r="I148" s="146" t="s">
        <v>66</v>
      </c>
    </row>
    <row r="149" spans="1:9" x14ac:dyDescent="0.3">
      <c r="A149" s="143">
        <v>148</v>
      </c>
      <c r="B149" s="144" t="s">
        <v>2359</v>
      </c>
      <c r="C149" s="45">
        <v>2240</v>
      </c>
      <c r="D149" s="45"/>
      <c r="E149" s="145"/>
      <c r="F149" s="146"/>
      <c r="G149" s="146"/>
      <c r="H149" s="146"/>
      <c r="I149" s="146"/>
    </row>
    <row r="150" spans="1:9" x14ac:dyDescent="0.3">
      <c r="A150" s="143">
        <v>149</v>
      </c>
      <c r="B150" s="144" t="s">
        <v>2528</v>
      </c>
      <c r="C150" s="45"/>
      <c r="D150" s="45">
        <v>200</v>
      </c>
      <c r="E150" s="145" t="s">
        <v>353</v>
      </c>
      <c r="F150" s="146" t="s">
        <v>354</v>
      </c>
      <c r="G150" s="147">
        <v>40031</v>
      </c>
      <c r="H150" s="146" t="s">
        <v>1552</v>
      </c>
      <c r="I150" s="146" t="s">
        <v>2538</v>
      </c>
    </row>
    <row r="151" spans="1:9" x14ac:dyDescent="0.3">
      <c r="A151" s="143">
        <v>150</v>
      </c>
      <c r="B151" s="144" t="s">
        <v>2359</v>
      </c>
      <c r="C151" s="45"/>
      <c r="D151" s="45">
        <v>5240</v>
      </c>
      <c r="E151" s="145" t="s">
        <v>1708</v>
      </c>
      <c r="F151" s="146" t="s">
        <v>1709</v>
      </c>
      <c r="G151" s="147">
        <v>40031</v>
      </c>
      <c r="H151" s="146" t="s">
        <v>2380</v>
      </c>
      <c r="I151" s="146" t="s">
        <v>2372</v>
      </c>
    </row>
    <row r="152" spans="1:9" x14ac:dyDescent="0.3">
      <c r="A152" s="143">
        <v>151</v>
      </c>
      <c r="B152" s="144" t="s">
        <v>2359</v>
      </c>
      <c r="C152" s="45">
        <v>1000</v>
      </c>
      <c r="D152" s="45"/>
      <c r="E152" s="145"/>
      <c r="F152" s="146"/>
      <c r="G152" s="146"/>
      <c r="H152" s="146"/>
      <c r="I152" s="146"/>
    </row>
    <row r="153" spans="1:9" x14ac:dyDescent="0.3">
      <c r="A153" s="143">
        <v>152</v>
      </c>
      <c r="B153" s="144" t="s">
        <v>1982</v>
      </c>
      <c r="C153" s="45">
        <v>200</v>
      </c>
      <c r="D153" s="45"/>
      <c r="E153" s="145"/>
      <c r="F153" s="146"/>
      <c r="G153" s="146"/>
      <c r="H153" s="146"/>
      <c r="I153" s="146"/>
    </row>
    <row r="154" spans="1:9" x14ac:dyDescent="0.3">
      <c r="A154" s="143">
        <v>153</v>
      </c>
      <c r="B154" s="144" t="s">
        <v>2359</v>
      </c>
      <c r="C154" s="45">
        <v>1000</v>
      </c>
      <c r="D154" s="45"/>
      <c r="E154" s="145"/>
      <c r="F154" s="146"/>
      <c r="G154" s="146"/>
      <c r="H154" s="146"/>
      <c r="I154" s="146"/>
    </row>
    <row r="155" spans="1:9" x14ac:dyDescent="0.3">
      <c r="A155" s="143">
        <v>154</v>
      </c>
      <c r="B155" s="144" t="s">
        <v>2359</v>
      </c>
      <c r="C155" s="45">
        <v>1000</v>
      </c>
      <c r="D155" s="45"/>
      <c r="E155" s="145"/>
      <c r="F155" s="146"/>
      <c r="G155" s="146"/>
      <c r="H155" s="146"/>
      <c r="I155" s="146"/>
    </row>
    <row r="156" spans="1:9" x14ac:dyDescent="0.3">
      <c r="A156" s="143">
        <v>155</v>
      </c>
      <c r="B156" s="144" t="s">
        <v>2384</v>
      </c>
      <c r="C156" s="45">
        <v>500</v>
      </c>
      <c r="D156" s="45"/>
      <c r="E156" s="145"/>
      <c r="F156" s="146"/>
      <c r="G156" s="146"/>
      <c r="H156" s="146"/>
      <c r="I156" s="146"/>
    </row>
    <row r="157" spans="1:9" x14ac:dyDescent="0.3">
      <c r="A157" s="143">
        <v>156</v>
      </c>
      <c r="B157" s="144" t="s">
        <v>2359</v>
      </c>
      <c r="C157" s="45">
        <v>1040</v>
      </c>
      <c r="D157" s="45"/>
      <c r="E157" s="145"/>
      <c r="F157" s="146"/>
      <c r="G157" s="146"/>
      <c r="H157" s="146"/>
      <c r="I157" s="146"/>
    </row>
    <row r="158" spans="1:9" x14ac:dyDescent="0.3">
      <c r="A158" s="143">
        <v>157</v>
      </c>
      <c r="B158" s="144" t="s">
        <v>2384</v>
      </c>
      <c r="C158" s="45">
        <v>620</v>
      </c>
      <c r="D158" s="45"/>
      <c r="E158" s="145"/>
      <c r="F158" s="146"/>
      <c r="G158" s="146"/>
      <c r="H158" s="146"/>
      <c r="I158" s="146"/>
    </row>
    <row r="159" spans="1:9" x14ac:dyDescent="0.3">
      <c r="A159" s="143">
        <v>158</v>
      </c>
      <c r="B159" s="144" t="s">
        <v>2359</v>
      </c>
      <c r="C159" s="45"/>
      <c r="D159" s="45">
        <v>4040</v>
      </c>
      <c r="E159" s="145" t="s">
        <v>1713</v>
      </c>
      <c r="F159" s="146" t="s">
        <v>1714</v>
      </c>
      <c r="G159" s="147">
        <v>40059</v>
      </c>
      <c r="H159" s="146" t="s">
        <v>2380</v>
      </c>
      <c r="I159" s="146" t="s">
        <v>2372</v>
      </c>
    </row>
    <row r="160" spans="1:9" x14ac:dyDescent="0.3">
      <c r="A160" s="143">
        <v>159</v>
      </c>
      <c r="B160" s="144" t="s">
        <v>2384</v>
      </c>
      <c r="C160" s="45"/>
      <c r="D160" s="45">
        <v>1120</v>
      </c>
      <c r="E160" s="145" t="s">
        <v>1715</v>
      </c>
      <c r="F160" s="146" t="s">
        <v>1716</v>
      </c>
      <c r="G160" s="147">
        <v>40063</v>
      </c>
      <c r="H160" s="146" t="s">
        <v>2377</v>
      </c>
      <c r="I160" s="146" t="s">
        <v>2377</v>
      </c>
    </row>
    <row r="161" spans="1:9" x14ac:dyDescent="0.3">
      <c r="A161" s="143">
        <v>160</v>
      </c>
      <c r="B161" s="144" t="s">
        <v>2359</v>
      </c>
      <c r="C161" s="45">
        <v>1000</v>
      </c>
      <c r="D161" s="45"/>
      <c r="E161" s="145"/>
      <c r="F161" s="146"/>
      <c r="G161" s="146"/>
      <c r="H161" s="146"/>
      <c r="I161" s="146"/>
    </row>
    <row r="162" spans="1:9" x14ac:dyDescent="0.3">
      <c r="A162" s="143">
        <v>161</v>
      </c>
      <c r="B162" s="144" t="s">
        <v>2384</v>
      </c>
      <c r="C162" s="45">
        <v>500</v>
      </c>
      <c r="D162" s="45"/>
      <c r="E162" s="145"/>
      <c r="F162" s="146"/>
      <c r="G162" s="146"/>
      <c r="H162" s="146"/>
      <c r="I162" s="146"/>
    </row>
    <row r="163" spans="1:9" x14ac:dyDescent="0.3">
      <c r="A163" s="143">
        <v>162</v>
      </c>
      <c r="B163" s="144" t="s">
        <v>2359</v>
      </c>
      <c r="C163" s="45">
        <v>1000</v>
      </c>
      <c r="D163" s="45"/>
      <c r="E163" s="145"/>
      <c r="F163" s="146"/>
      <c r="G163" s="146"/>
      <c r="H163" s="146"/>
      <c r="I163" s="146"/>
    </row>
    <row r="164" spans="1:9" x14ac:dyDescent="0.3">
      <c r="A164" s="143">
        <v>163</v>
      </c>
      <c r="B164" s="144" t="s">
        <v>2359</v>
      </c>
      <c r="C164" s="45">
        <v>1000</v>
      </c>
      <c r="D164" s="45"/>
      <c r="E164" s="145"/>
      <c r="F164" s="146"/>
      <c r="G164" s="146"/>
      <c r="H164" s="146"/>
      <c r="I164" s="146"/>
    </row>
    <row r="165" spans="1:9" x14ac:dyDescent="0.3">
      <c r="A165" s="143">
        <v>164</v>
      </c>
      <c r="B165" s="144" t="s">
        <v>2384</v>
      </c>
      <c r="C165" s="45">
        <v>740</v>
      </c>
      <c r="D165" s="45"/>
      <c r="E165" s="145"/>
      <c r="F165" s="146"/>
      <c r="G165" s="146"/>
      <c r="H165" s="146"/>
      <c r="I165" s="146"/>
    </row>
    <row r="166" spans="1:9" x14ac:dyDescent="0.3">
      <c r="A166" s="143">
        <v>165</v>
      </c>
      <c r="B166" s="144" t="s">
        <v>2359</v>
      </c>
      <c r="C166" s="45">
        <v>1580</v>
      </c>
      <c r="D166" s="45"/>
      <c r="E166" s="145"/>
      <c r="F166" s="146"/>
      <c r="G166" s="146"/>
      <c r="H166" s="146"/>
      <c r="I166" s="146"/>
    </row>
    <row r="167" spans="1:9" x14ac:dyDescent="0.3">
      <c r="A167" s="143">
        <v>166</v>
      </c>
      <c r="B167" s="144" t="s">
        <v>2384</v>
      </c>
      <c r="C167" s="45"/>
      <c r="D167" s="45">
        <v>1240</v>
      </c>
      <c r="E167" s="145" t="s">
        <v>1719</v>
      </c>
      <c r="F167" s="146" t="s">
        <v>1720</v>
      </c>
      <c r="G167" s="147">
        <v>40081</v>
      </c>
      <c r="H167" s="146" t="s">
        <v>2377</v>
      </c>
      <c r="I167" s="146" t="s">
        <v>2377</v>
      </c>
    </row>
    <row r="168" spans="1:9" x14ac:dyDescent="0.3">
      <c r="A168" s="143">
        <v>167</v>
      </c>
      <c r="B168" s="144" t="s">
        <v>2359</v>
      </c>
      <c r="C168" s="45"/>
      <c r="D168" s="45">
        <v>4580</v>
      </c>
      <c r="E168" s="145" t="s">
        <v>1721</v>
      </c>
      <c r="F168" s="146" t="s">
        <v>1722</v>
      </c>
      <c r="G168" s="147">
        <v>40081</v>
      </c>
      <c r="H168" s="146" t="s">
        <v>2380</v>
      </c>
      <c r="I168" s="146" t="s">
        <v>2372</v>
      </c>
    </row>
    <row r="169" spans="1:9" x14ac:dyDescent="0.3">
      <c r="A169" s="143">
        <v>168</v>
      </c>
      <c r="B169" s="144" t="s">
        <v>2359</v>
      </c>
      <c r="C169" s="45">
        <v>1000</v>
      </c>
      <c r="D169" s="45"/>
      <c r="E169" s="145"/>
      <c r="F169" s="146"/>
      <c r="G169" s="146"/>
      <c r="H169" s="146"/>
      <c r="I169" s="146"/>
    </row>
    <row r="170" spans="1:9" x14ac:dyDescent="0.3">
      <c r="A170" s="143">
        <v>169</v>
      </c>
      <c r="B170" s="144" t="s">
        <v>2410</v>
      </c>
      <c r="C170" s="45">
        <v>490</v>
      </c>
      <c r="D170" s="45"/>
      <c r="E170" s="145"/>
      <c r="F170" s="146"/>
      <c r="G170" s="146"/>
      <c r="H170" s="146"/>
      <c r="I170" s="146"/>
    </row>
    <row r="171" spans="1:9" x14ac:dyDescent="0.3">
      <c r="A171" s="143">
        <v>170</v>
      </c>
      <c r="B171" s="144" t="s">
        <v>2383</v>
      </c>
      <c r="C171" s="45">
        <v>1000</v>
      </c>
      <c r="D171" s="45"/>
      <c r="E171" s="145"/>
      <c r="F171" s="146"/>
      <c r="G171" s="146"/>
      <c r="H171" s="146"/>
      <c r="I171" s="146"/>
    </row>
    <row r="172" spans="1:9" x14ac:dyDescent="0.3">
      <c r="A172" s="143">
        <v>171</v>
      </c>
      <c r="B172" s="144" t="s">
        <v>2359</v>
      </c>
      <c r="C172" s="45">
        <v>1000</v>
      </c>
      <c r="D172" s="45"/>
      <c r="E172" s="145"/>
      <c r="F172" s="146"/>
      <c r="G172" s="146"/>
      <c r="H172" s="146"/>
      <c r="I172" s="146"/>
    </row>
    <row r="173" spans="1:9" x14ac:dyDescent="0.3">
      <c r="A173" s="143">
        <v>172</v>
      </c>
      <c r="B173" s="144" t="s">
        <v>2381</v>
      </c>
      <c r="C173" s="45">
        <v>110</v>
      </c>
      <c r="D173" s="45"/>
      <c r="E173" s="145"/>
      <c r="F173" s="146"/>
      <c r="G173" s="146"/>
      <c r="H173" s="146"/>
      <c r="I173" s="146"/>
    </row>
    <row r="174" spans="1:9" x14ac:dyDescent="0.3">
      <c r="A174" s="143">
        <v>173</v>
      </c>
      <c r="B174" s="144" t="s">
        <v>2407</v>
      </c>
      <c r="C174" s="45">
        <v>9</v>
      </c>
      <c r="D174" s="45"/>
      <c r="E174" s="145"/>
      <c r="F174" s="146"/>
      <c r="G174" s="146"/>
      <c r="H174" s="146"/>
      <c r="I174" s="146"/>
    </row>
    <row r="175" spans="1:9" x14ac:dyDescent="0.3">
      <c r="A175" s="143">
        <v>174</v>
      </c>
      <c r="B175" s="144" t="s">
        <v>2384</v>
      </c>
      <c r="C175" s="45">
        <v>1000</v>
      </c>
      <c r="D175" s="45"/>
      <c r="E175" s="145"/>
      <c r="F175" s="146"/>
      <c r="G175" s="146"/>
      <c r="H175" s="146"/>
      <c r="I175" s="146"/>
    </row>
    <row r="176" spans="1:9" x14ac:dyDescent="0.3">
      <c r="A176" s="143">
        <v>175</v>
      </c>
      <c r="B176" s="144" t="s">
        <v>2407</v>
      </c>
      <c r="C176" s="45">
        <v>60</v>
      </c>
      <c r="D176" s="45"/>
      <c r="E176" s="145"/>
      <c r="F176" s="146"/>
      <c r="G176" s="146"/>
      <c r="H176" s="146"/>
      <c r="I176" s="146"/>
    </row>
    <row r="177" spans="1:9" x14ac:dyDescent="0.3">
      <c r="A177" s="143">
        <v>176</v>
      </c>
      <c r="B177" s="144" t="s">
        <v>2409</v>
      </c>
      <c r="C177" s="45">
        <v>28</v>
      </c>
      <c r="D177" s="45"/>
      <c r="E177" s="145"/>
      <c r="F177" s="146"/>
      <c r="G177" s="146"/>
      <c r="H177" s="146"/>
      <c r="I177" s="146"/>
    </row>
    <row r="178" spans="1:9" x14ac:dyDescent="0.3">
      <c r="A178" s="143">
        <v>177</v>
      </c>
      <c r="B178" s="144" t="s">
        <v>2359</v>
      </c>
      <c r="C178" s="45">
        <v>1000</v>
      </c>
      <c r="D178" s="45"/>
      <c r="E178" s="145"/>
      <c r="F178" s="146"/>
      <c r="G178" s="146"/>
      <c r="H178" s="146"/>
      <c r="I178" s="146"/>
    </row>
    <row r="179" spans="1:9" x14ac:dyDescent="0.3">
      <c r="A179" s="143">
        <v>178</v>
      </c>
      <c r="B179" s="144" t="s">
        <v>164</v>
      </c>
      <c r="C179" s="45">
        <v>100</v>
      </c>
      <c r="D179" s="45"/>
      <c r="E179" s="145"/>
      <c r="F179" s="146"/>
      <c r="G179" s="146"/>
      <c r="H179" s="146"/>
      <c r="I179" s="146"/>
    </row>
    <row r="180" spans="1:9" x14ac:dyDescent="0.3">
      <c r="A180" s="143">
        <v>179</v>
      </c>
      <c r="B180" s="144" t="s">
        <v>1516</v>
      </c>
      <c r="C180" s="45">
        <v>20</v>
      </c>
      <c r="D180" s="45"/>
      <c r="E180" s="145"/>
      <c r="F180" s="146"/>
      <c r="G180" s="146"/>
      <c r="H180" s="146"/>
      <c r="I180" s="146"/>
    </row>
    <row r="181" spans="1:9" x14ac:dyDescent="0.3">
      <c r="A181" s="143">
        <v>180</v>
      </c>
      <c r="B181" s="144" t="s">
        <v>1517</v>
      </c>
      <c r="C181" s="45">
        <v>60</v>
      </c>
      <c r="D181" s="45"/>
      <c r="E181" s="145"/>
      <c r="F181" s="146"/>
      <c r="G181" s="146"/>
      <c r="H181" s="146"/>
      <c r="I181" s="146"/>
    </row>
    <row r="182" spans="1:9" x14ac:dyDescent="0.3">
      <c r="A182" s="143">
        <v>181</v>
      </c>
      <c r="B182" s="144" t="s">
        <v>164</v>
      </c>
      <c r="C182" s="45">
        <v>75</v>
      </c>
      <c r="D182" s="45"/>
      <c r="E182" s="145"/>
      <c r="F182" s="146"/>
      <c r="G182" s="146"/>
      <c r="H182" s="146"/>
      <c r="I182" s="146"/>
    </row>
    <row r="183" spans="1:9" x14ac:dyDescent="0.3">
      <c r="A183" s="143">
        <v>182</v>
      </c>
      <c r="B183" s="144" t="s">
        <v>2359</v>
      </c>
      <c r="C183" s="45">
        <v>2500</v>
      </c>
      <c r="D183" s="45"/>
      <c r="E183" s="145"/>
      <c r="F183" s="146"/>
      <c r="G183" s="146"/>
      <c r="H183" s="146"/>
      <c r="I183" s="146"/>
    </row>
    <row r="184" spans="1:9" x14ac:dyDescent="0.3">
      <c r="A184" s="143">
        <v>183</v>
      </c>
      <c r="B184" s="144" t="s">
        <v>2410</v>
      </c>
      <c r="C184" s="45"/>
      <c r="D184" s="45">
        <v>590</v>
      </c>
      <c r="E184" s="145" t="s">
        <v>1724</v>
      </c>
      <c r="F184" s="146" t="s">
        <v>1725</v>
      </c>
      <c r="G184" s="147">
        <v>40100</v>
      </c>
      <c r="H184" s="146" t="s">
        <v>171</v>
      </c>
      <c r="I184" s="146" t="s">
        <v>2538</v>
      </c>
    </row>
    <row r="185" spans="1:9" x14ac:dyDescent="0.3">
      <c r="A185" s="143">
        <v>184</v>
      </c>
      <c r="B185" s="144" t="s">
        <v>2381</v>
      </c>
      <c r="C185" s="45"/>
      <c r="D185" s="45">
        <v>140</v>
      </c>
      <c r="E185" s="145" t="s">
        <v>385</v>
      </c>
      <c r="F185" s="146" t="s">
        <v>386</v>
      </c>
      <c r="G185" s="147">
        <v>40100</v>
      </c>
      <c r="H185" s="146" t="s">
        <v>171</v>
      </c>
      <c r="I185" s="146" t="s">
        <v>2422</v>
      </c>
    </row>
    <row r="186" spans="1:9" x14ac:dyDescent="0.3">
      <c r="A186" s="143">
        <v>185</v>
      </c>
      <c r="B186" s="144" t="s">
        <v>2407</v>
      </c>
      <c r="C186" s="45"/>
      <c r="D186" s="45">
        <v>10</v>
      </c>
      <c r="E186" s="145" t="s">
        <v>387</v>
      </c>
      <c r="F186" s="146" t="s">
        <v>388</v>
      </c>
      <c r="G186" s="147">
        <v>40100</v>
      </c>
      <c r="H186" s="146" t="s">
        <v>171</v>
      </c>
      <c r="I186" s="146" t="s">
        <v>2422</v>
      </c>
    </row>
    <row r="187" spans="1:9" x14ac:dyDescent="0.3">
      <c r="A187" s="143">
        <v>186</v>
      </c>
      <c r="B187" s="144" t="s">
        <v>2407</v>
      </c>
      <c r="C187" s="45"/>
      <c r="D187" s="45">
        <v>65</v>
      </c>
      <c r="E187" s="145" t="s">
        <v>389</v>
      </c>
      <c r="F187" s="146" t="s">
        <v>390</v>
      </c>
      <c r="G187" s="147">
        <v>40100</v>
      </c>
      <c r="H187" s="146" t="s">
        <v>171</v>
      </c>
      <c r="I187" s="146" t="s">
        <v>2422</v>
      </c>
    </row>
    <row r="188" spans="1:9" x14ac:dyDescent="0.3">
      <c r="A188" s="143">
        <v>187</v>
      </c>
      <c r="B188" s="144" t="s">
        <v>2382</v>
      </c>
      <c r="C188" s="45"/>
      <c r="D188" s="45">
        <v>5</v>
      </c>
      <c r="E188" s="145" t="s">
        <v>391</v>
      </c>
      <c r="F188" s="146" t="s">
        <v>392</v>
      </c>
      <c r="G188" s="147">
        <v>40100</v>
      </c>
      <c r="H188" s="146" t="s">
        <v>171</v>
      </c>
      <c r="I188" s="146" t="s">
        <v>2422</v>
      </c>
    </row>
    <row r="189" spans="1:9" x14ac:dyDescent="0.3">
      <c r="A189" s="143">
        <v>188</v>
      </c>
      <c r="B189" s="144" t="s">
        <v>2408</v>
      </c>
      <c r="C189" s="45"/>
      <c r="D189" s="45">
        <v>5</v>
      </c>
      <c r="E189" s="145" t="s">
        <v>393</v>
      </c>
      <c r="F189" s="146" t="s">
        <v>394</v>
      </c>
      <c r="G189" s="147">
        <v>40100</v>
      </c>
      <c r="H189" s="146" t="s">
        <v>171</v>
      </c>
      <c r="I189" s="146" t="s">
        <v>2422</v>
      </c>
    </row>
    <row r="190" spans="1:9" x14ac:dyDescent="0.3">
      <c r="A190" s="143">
        <v>189</v>
      </c>
      <c r="B190" s="144" t="s">
        <v>2409</v>
      </c>
      <c r="C190" s="45"/>
      <c r="D190" s="45">
        <v>30</v>
      </c>
      <c r="E190" s="145" t="s">
        <v>395</v>
      </c>
      <c r="F190" s="146" t="s">
        <v>396</v>
      </c>
      <c r="G190" s="147">
        <v>40100</v>
      </c>
      <c r="H190" s="146" t="s">
        <v>171</v>
      </c>
      <c r="I190" s="146" t="s">
        <v>2422</v>
      </c>
    </row>
    <row r="191" spans="1:9" x14ac:dyDescent="0.3">
      <c r="A191" s="143">
        <v>190</v>
      </c>
      <c r="B191" s="144" t="s">
        <v>1516</v>
      </c>
      <c r="C191" s="45"/>
      <c r="D191" s="45">
        <v>30</v>
      </c>
      <c r="E191" s="145" t="s">
        <v>397</v>
      </c>
      <c r="F191" s="146" t="s">
        <v>398</v>
      </c>
      <c r="G191" s="147">
        <v>40100</v>
      </c>
      <c r="H191" s="146" t="s">
        <v>171</v>
      </c>
      <c r="I191" s="146" t="s">
        <v>2422</v>
      </c>
    </row>
    <row r="192" spans="1:9" x14ac:dyDescent="0.3">
      <c r="A192" s="143">
        <v>191</v>
      </c>
      <c r="B192" s="144" t="s">
        <v>1517</v>
      </c>
      <c r="C192" s="45"/>
      <c r="D192" s="45">
        <v>60</v>
      </c>
      <c r="E192" s="145" t="s">
        <v>399</v>
      </c>
      <c r="F192" s="146" t="s">
        <v>400</v>
      </c>
      <c r="G192" s="147">
        <v>40100</v>
      </c>
      <c r="H192" s="146" t="s">
        <v>171</v>
      </c>
      <c r="I192" s="146" t="s">
        <v>2422</v>
      </c>
    </row>
    <row r="193" spans="1:9" x14ac:dyDescent="0.3">
      <c r="A193" s="143">
        <v>192</v>
      </c>
      <c r="B193" s="144" t="s">
        <v>164</v>
      </c>
      <c r="C193" s="45"/>
      <c r="D193" s="45">
        <v>180</v>
      </c>
      <c r="E193" s="145" t="s">
        <v>401</v>
      </c>
      <c r="F193" s="146" t="s">
        <v>402</v>
      </c>
      <c r="G193" s="147">
        <v>40100</v>
      </c>
      <c r="H193" s="146" t="s">
        <v>171</v>
      </c>
      <c r="I193" s="146" t="s">
        <v>2422</v>
      </c>
    </row>
    <row r="194" spans="1:9" x14ac:dyDescent="0.3">
      <c r="A194" s="143">
        <v>193</v>
      </c>
      <c r="B194" s="144" t="s">
        <v>2359</v>
      </c>
      <c r="C194" s="45"/>
      <c r="D194" s="45">
        <v>5500</v>
      </c>
      <c r="E194" s="145" t="s">
        <v>405</v>
      </c>
      <c r="F194" s="146" t="s">
        <v>406</v>
      </c>
      <c r="G194" s="147">
        <v>40103</v>
      </c>
      <c r="H194" s="146" t="s">
        <v>2380</v>
      </c>
      <c r="I194" s="146" t="s">
        <v>2372</v>
      </c>
    </row>
    <row r="195" spans="1:9" x14ac:dyDescent="0.3">
      <c r="A195" s="143">
        <v>194</v>
      </c>
      <c r="B195" s="144" t="s">
        <v>2384</v>
      </c>
      <c r="C195" s="45">
        <v>540</v>
      </c>
      <c r="D195" s="45"/>
      <c r="E195" s="145"/>
      <c r="F195" s="146"/>
      <c r="G195" s="146"/>
      <c r="H195" s="146"/>
      <c r="I195" s="146"/>
    </row>
    <row r="196" spans="1:9" x14ac:dyDescent="0.3">
      <c r="A196" s="143">
        <v>195</v>
      </c>
      <c r="B196" s="144" t="s">
        <v>2384</v>
      </c>
      <c r="C196" s="45"/>
      <c r="D196" s="45">
        <v>1540</v>
      </c>
      <c r="E196" s="145" t="s">
        <v>408</v>
      </c>
      <c r="F196" s="146" t="s">
        <v>409</v>
      </c>
      <c r="G196" s="147">
        <v>40109</v>
      </c>
      <c r="H196" s="146" t="s">
        <v>2377</v>
      </c>
      <c r="I196" s="146" t="s">
        <v>2377</v>
      </c>
    </row>
    <row r="197" spans="1:9" x14ac:dyDescent="0.3">
      <c r="A197" s="143">
        <v>196</v>
      </c>
      <c r="B197" s="144" t="s">
        <v>2383</v>
      </c>
      <c r="C197" s="45"/>
      <c r="D197" s="45">
        <v>1100</v>
      </c>
      <c r="E197" s="145" t="s">
        <v>410</v>
      </c>
      <c r="F197" s="146" t="s">
        <v>411</v>
      </c>
      <c r="G197" s="147">
        <v>40109</v>
      </c>
      <c r="H197" s="146" t="s">
        <v>171</v>
      </c>
      <c r="I197" s="146" t="s">
        <v>2519</v>
      </c>
    </row>
    <row r="198" spans="1:9" x14ac:dyDescent="0.3">
      <c r="A198" s="143">
        <v>197</v>
      </c>
      <c r="B198" s="144" t="s">
        <v>2359</v>
      </c>
      <c r="C198" s="45">
        <v>1000</v>
      </c>
      <c r="D198" s="45"/>
      <c r="E198" s="145"/>
      <c r="F198" s="146"/>
      <c r="G198" s="146"/>
      <c r="H198" s="146"/>
      <c r="I198" s="146"/>
    </row>
    <row r="199" spans="1:9" x14ac:dyDescent="0.3">
      <c r="A199" s="143">
        <v>198</v>
      </c>
      <c r="B199" s="144" t="s">
        <v>2359</v>
      </c>
      <c r="C199" s="45">
        <v>2380</v>
      </c>
      <c r="D199" s="45"/>
      <c r="E199" s="145"/>
      <c r="F199" s="146"/>
      <c r="G199" s="146"/>
      <c r="H199" s="146"/>
      <c r="I199" s="146"/>
    </row>
    <row r="200" spans="1:9" x14ac:dyDescent="0.3">
      <c r="A200" s="143">
        <v>199</v>
      </c>
      <c r="B200" s="144" t="s">
        <v>2359</v>
      </c>
      <c r="C200" s="45"/>
      <c r="D200" s="45">
        <v>3380</v>
      </c>
      <c r="E200" s="145" t="s">
        <v>412</v>
      </c>
      <c r="F200" s="146" t="s">
        <v>413</v>
      </c>
      <c r="G200" s="147">
        <v>40117</v>
      </c>
      <c r="H200" s="146" t="s">
        <v>2380</v>
      </c>
      <c r="I200" s="146" t="s">
        <v>2372</v>
      </c>
    </row>
    <row r="201" spans="1:9" x14ac:dyDescent="0.3">
      <c r="A201" s="143">
        <v>200</v>
      </c>
      <c r="B201" s="144" t="s">
        <v>2384</v>
      </c>
      <c r="C201" s="45">
        <v>500</v>
      </c>
      <c r="D201" s="45"/>
      <c r="E201" s="145"/>
      <c r="F201" s="146"/>
      <c r="G201" s="146"/>
      <c r="H201" s="146"/>
      <c r="I201" s="146"/>
    </row>
    <row r="202" spans="1:9" x14ac:dyDescent="0.3">
      <c r="A202" s="143">
        <v>201</v>
      </c>
      <c r="B202" s="144" t="s">
        <v>2359</v>
      </c>
      <c r="C202" s="45">
        <v>1000</v>
      </c>
      <c r="D202" s="45"/>
      <c r="E202" s="145"/>
      <c r="F202" s="146"/>
      <c r="G202" s="146"/>
      <c r="H202" s="146"/>
      <c r="I202" s="146"/>
    </row>
    <row r="203" spans="1:9" x14ac:dyDescent="0.3">
      <c r="A203" s="143">
        <v>202</v>
      </c>
      <c r="B203" s="144" t="s">
        <v>2359</v>
      </c>
      <c r="C203" s="45">
        <v>1000</v>
      </c>
      <c r="D203" s="45"/>
      <c r="E203" s="145"/>
      <c r="F203" s="146"/>
      <c r="G203" s="146"/>
      <c r="H203" s="146"/>
      <c r="I203" s="146"/>
    </row>
    <row r="204" spans="1:9" x14ac:dyDescent="0.3">
      <c r="A204" s="143">
        <v>203</v>
      </c>
      <c r="B204" s="144" t="s">
        <v>2359</v>
      </c>
      <c r="C204" s="45">
        <v>2180</v>
      </c>
      <c r="D204" s="45"/>
      <c r="E204" s="145"/>
      <c r="F204" s="146"/>
      <c r="G204" s="146"/>
      <c r="H204" s="146"/>
      <c r="I204" s="146"/>
    </row>
    <row r="205" spans="1:9" x14ac:dyDescent="0.3">
      <c r="A205" s="143">
        <v>204</v>
      </c>
      <c r="B205" s="144" t="s">
        <v>2359</v>
      </c>
      <c r="C205" s="45"/>
      <c r="D205" s="45">
        <v>4180</v>
      </c>
      <c r="E205" s="145" t="s">
        <v>414</v>
      </c>
      <c r="F205" s="146" t="s">
        <v>415</v>
      </c>
      <c r="G205" s="147">
        <v>40136</v>
      </c>
      <c r="H205" s="146" t="s">
        <v>2380</v>
      </c>
      <c r="I205" s="146" t="s">
        <v>2372</v>
      </c>
    </row>
    <row r="206" spans="1:9" x14ac:dyDescent="0.3">
      <c r="A206" s="143">
        <v>205</v>
      </c>
      <c r="B206" s="144" t="s">
        <v>2384</v>
      </c>
      <c r="C206" s="45">
        <v>500</v>
      </c>
      <c r="D206" s="45"/>
      <c r="E206" s="145"/>
      <c r="F206" s="146"/>
      <c r="G206" s="146"/>
      <c r="H206" s="146"/>
      <c r="I206" s="146"/>
    </row>
    <row r="207" spans="1:9" x14ac:dyDescent="0.3">
      <c r="A207" s="143">
        <v>206</v>
      </c>
      <c r="B207" s="144" t="s">
        <v>1982</v>
      </c>
      <c r="C207" s="45">
        <v>1000</v>
      </c>
      <c r="D207" s="45"/>
      <c r="E207" s="145"/>
      <c r="F207" s="146"/>
      <c r="G207" s="146"/>
      <c r="H207" s="146"/>
      <c r="I207" s="146"/>
    </row>
    <row r="208" spans="1:9" x14ac:dyDescent="0.3">
      <c r="A208" s="143">
        <v>207</v>
      </c>
      <c r="B208" s="144" t="s">
        <v>2359</v>
      </c>
      <c r="C208" s="45">
        <v>1000</v>
      </c>
      <c r="D208" s="45"/>
      <c r="E208" s="145"/>
      <c r="F208" s="146"/>
      <c r="G208" s="146"/>
      <c r="H208" s="146"/>
      <c r="I208" s="146"/>
    </row>
    <row r="209" spans="1:9" x14ac:dyDescent="0.3">
      <c r="A209" s="143">
        <v>208</v>
      </c>
      <c r="B209" s="144" t="s">
        <v>2516</v>
      </c>
      <c r="C209" s="45">
        <v>1000</v>
      </c>
      <c r="D209" s="45"/>
      <c r="E209" s="145"/>
      <c r="F209" s="146"/>
      <c r="G209" s="146"/>
      <c r="H209" s="146"/>
      <c r="I209" s="146"/>
    </row>
    <row r="210" spans="1:9" x14ac:dyDescent="0.3">
      <c r="A210" s="143">
        <v>209</v>
      </c>
      <c r="B210" s="144" t="s">
        <v>2359</v>
      </c>
      <c r="C210" s="45">
        <v>1000</v>
      </c>
      <c r="D210" s="45"/>
      <c r="E210" s="145"/>
      <c r="F210" s="146"/>
      <c r="G210" s="146"/>
      <c r="H210" s="146"/>
      <c r="I210" s="146"/>
    </row>
    <row r="211" spans="1:9" x14ac:dyDescent="0.3">
      <c r="A211" s="143">
        <v>210</v>
      </c>
      <c r="B211" s="144" t="s">
        <v>2384</v>
      </c>
      <c r="C211" s="45">
        <v>1100</v>
      </c>
      <c r="D211" s="45"/>
      <c r="E211" s="145"/>
      <c r="F211" s="146"/>
      <c r="G211" s="146"/>
      <c r="H211" s="146"/>
      <c r="I211" s="146"/>
    </row>
    <row r="212" spans="1:9" x14ac:dyDescent="0.3">
      <c r="A212" s="143">
        <v>211</v>
      </c>
      <c r="B212" s="144" t="s">
        <v>1982</v>
      </c>
      <c r="C212" s="45">
        <v>3160</v>
      </c>
      <c r="D212" s="45"/>
      <c r="E212" s="145"/>
      <c r="F212" s="146"/>
      <c r="G212" s="146"/>
      <c r="H212" s="146"/>
      <c r="I212" s="146"/>
    </row>
    <row r="213" spans="1:9" x14ac:dyDescent="0.3">
      <c r="A213" s="143">
        <v>212</v>
      </c>
      <c r="B213" s="144" t="s">
        <v>2359</v>
      </c>
      <c r="C213" s="45">
        <v>1860</v>
      </c>
      <c r="D213" s="45"/>
      <c r="E213" s="145"/>
      <c r="F213" s="146"/>
      <c r="G213" s="146"/>
      <c r="H213" s="146"/>
      <c r="I213" s="146"/>
    </row>
    <row r="214" spans="1:9" x14ac:dyDescent="0.3">
      <c r="A214" s="143">
        <v>213</v>
      </c>
      <c r="B214" s="144" t="s">
        <v>2516</v>
      </c>
      <c r="C214" s="45">
        <v>700</v>
      </c>
      <c r="D214" s="45"/>
      <c r="E214" s="145"/>
      <c r="F214" s="146"/>
      <c r="G214" s="146"/>
      <c r="H214" s="146"/>
      <c r="I214" s="146"/>
    </row>
    <row r="215" spans="1:9" x14ac:dyDescent="0.3">
      <c r="A215" s="143">
        <v>214</v>
      </c>
      <c r="B215" s="144" t="s">
        <v>2384</v>
      </c>
      <c r="C215" s="45"/>
      <c r="D215" s="45">
        <v>2100</v>
      </c>
      <c r="E215" s="145" t="s">
        <v>2731</v>
      </c>
      <c r="F215" s="145" t="s">
        <v>416</v>
      </c>
      <c r="G215" s="147">
        <v>40148</v>
      </c>
      <c r="H215" s="146" t="s">
        <v>2377</v>
      </c>
      <c r="I215" s="146" t="s">
        <v>2377</v>
      </c>
    </row>
    <row r="216" spans="1:9" x14ac:dyDescent="0.3">
      <c r="A216" s="143">
        <v>215</v>
      </c>
      <c r="B216" s="144" t="s">
        <v>1982</v>
      </c>
      <c r="C216" s="45"/>
      <c r="D216" s="45">
        <v>4360</v>
      </c>
      <c r="E216" s="145" t="s">
        <v>417</v>
      </c>
      <c r="F216" s="146" t="s">
        <v>418</v>
      </c>
      <c r="G216" s="147">
        <v>40150</v>
      </c>
      <c r="H216" s="146" t="s">
        <v>2377</v>
      </c>
      <c r="I216" s="146" t="s">
        <v>66</v>
      </c>
    </row>
    <row r="217" spans="1:9" x14ac:dyDescent="0.3">
      <c r="A217" s="143">
        <v>216</v>
      </c>
      <c r="B217" s="144" t="s">
        <v>2359</v>
      </c>
      <c r="C217" s="45"/>
      <c r="D217" s="45">
        <v>3860</v>
      </c>
      <c r="E217" s="145" t="s">
        <v>419</v>
      </c>
      <c r="F217" s="146" t="s">
        <v>422</v>
      </c>
      <c r="G217" s="147">
        <v>40151</v>
      </c>
      <c r="H217" s="146" t="s">
        <v>2380</v>
      </c>
      <c r="I217" s="146" t="s">
        <v>2372</v>
      </c>
    </row>
    <row r="218" spans="1:9" x14ac:dyDescent="0.3">
      <c r="A218" s="143">
        <v>217</v>
      </c>
      <c r="B218" s="144" t="s">
        <v>2359</v>
      </c>
      <c r="C218" s="45">
        <v>1000</v>
      </c>
      <c r="D218" s="45"/>
      <c r="E218" s="145"/>
      <c r="F218" s="146"/>
      <c r="G218" s="146"/>
      <c r="H218" s="146"/>
      <c r="I218" s="146"/>
    </row>
    <row r="219" spans="1:9" x14ac:dyDescent="0.3">
      <c r="A219" s="143">
        <v>218</v>
      </c>
      <c r="B219" s="144" t="s">
        <v>2516</v>
      </c>
      <c r="C219" s="45"/>
      <c r="D219" s="45">
        <v>1900</v>
      </c>
      <c r="E219" s="145" t="s">
        <v>423</v>
      </c>
      <c r="F219" s="146" t="s">
        <v>424</v>
      </c>
      <c r="G219" s="147">
        <v>40156</v>
      </c>
      <c r="H219" s="146" t="s">
        <v>2560</v>
      </c>
      <c r="I219" s="146" t="s">
        <v>2560</v>
      </c>
    </row>
    <row r="220" spans="1:9" x14ac:dyDescent="0.3">
      <c r="A220" s="143">
        <v>219</v>
      </c>
      <c r="B220" s="144" t="s">
        <v>2359</v>
      </c>
      <c r="C220" s="45">
        <v>1000</v>
      </c>
      <c r="D220" s="45"/>
      <c r="E220" s="145"/>
      <c r="F220" s="146"/>
      <c r="G220" s="146"/>
      <c r="H220" s="146"/>
      <c r="I220" s="146"/>
    </row>
    <row r="221" spans="1:9" x14ac:dyDescent="0.3">
      <c r="A221" s="143">
        <v>220</v>
      </c>
      <c r="B221" s="144" t="s">
        <v>2574</v>
      </c>
      <c r="C221" s="45">
        <v>500</v>
      </c>
      <c r="D221" s="45"/>
      <c r="E221" s="145"/>
      <c r="F221" s="146"/>
      <c r="G221" s="146"/>
      <c r="H221" s="146"/>
      <c r="I221" s="146"/>
    </row>
    <row r="222" spans="1:9" x14ac:dyDescent="0.3">
      <c r="A222" s="143">
        <v>221</v>
      </c>
      <c r="B222" s="144" t="s">
        <v>2516</v>
      </c>
      <c r="C222" s="45">
        <v>5240</v>
      </c>
      <c r="D222" s="45"/>
      <c r="E222" s="145"/>
      <c r="F222" s="146"/>
      <c r="G222" s="146"/>
      <c r="H222" s="146"/>
      <c r="I222" s="146"/>
    </row>
    <row r="223" spans="1:9" x14ac:dyDescent="0.3">
      <c r="A223" s="143">
        <v>222</v>
      </c>
      <c r="B223" s="144" t="s">
        <v>2359</v>
      </c>
      <c r="C223" s="45">
        <v>1000</v>
      </c>
      <c r="D223" s="45"/>
      <c r="E223" s="145"/>
      <c r="F223" s="146"/>
      <c r="G223" s="146"/>
      <c r="H223" s="146"/>
      <c r="I223" s="146"/>
    </row>
    <row r="224" spans="1:9" x14ac:dyDescent="0.3">
      <c r="A224" s="143">
        <v>223</v>
      </c>
      <c r="B224" s="144" t="s">
        <v>2516</v>
      </c>
      <c r="C224" s="45"/>
      <c r="D224" s="45">
        <v>5240</v>
      </c>
      <c r="E224" s="145" t="s">
        <v>45</v>
      </c>
      <c r="F224" s="146" t="s">
        <v>425</v>
      </c>
      <c r="G224" s="147">
        <v>40162</v>
      </c>
      <c r="H224" s="146" t="s">
        <v>2560</v>
      </c>
      <c r="I224" s="146" t="s">
        <v>2560</v>
      </c>
    </row>
    <row r="225" spans="1:9" x14ac:dyDescent="0.3">
      <c r="A225" s="143">
        <v>224</v>
      </c>
      <c r="B225" s="144" t="s">
        <v>2516</v>
      </c>
      <c r="C225" s="45">
        <v>2880</v>
      </c>
      <c r="D225" s="45"/>
      <c r="E225" s="145"/>
      <c r="F225" s="146"/>
      <c r="G225" s="146"/>
      <c r="H225" s="146"/>
      <c r="I225" s="146"/>
    </row>
    <row r="226" spans="1:9" x14ac:dyDescent="0.3">
      <c r="A226" s="143">
        <v>225</v>
      </c>
      <c r="B226" s="144" t="s">
        <v>2516</v>
      </c>
      <c r="C226" s="45"/>
      <c r="D226" s="45">
        <v>2880</v>
      </c>
      <c r="E226" s="145" t="s">
        <v>426</v>
      </c>
      <c r="F226" s="146" t="s">
        <v>1756</v>
      </c>
      <c r="G226" s="147">
        <v>40163</v>
      </c>
      <c r="H226" s="146" t="s">
        <v>2560</v>
      </c>
      <c r="I226" s="146" t="s">
        <v>2560</v>
      </c>
    </row>
    <row r="227" spans="1:9" x14ac:dyDescent="0.3">
      <c r="A227" s="143">
        <v>226</v>
      </c>
      <c r="B227" s="144" t="s">
        <v>2574</v>
      </c>
      <c r="C227" s="45">
        <v>500</v>
      </c>
      <c r="D227" s="45"/>
      <c r="E227" s="145"/>
      <c r="F227" s="146"/>
      <c r="G227" s="146"/>
      <c r="H227" s="146"/>
      <c r="I227" s="146"/>
    </row>
    <row r="228" spans="1:9" x14ac:dyDescent="0.3">
      <c r="A228" s="143">
        <v>227</v>
      </c>
      <c r="B228" s="144" t="s">
        <v>2359</v>
      </c>
      <c r="C228" s="45">
        <v>780</v>
      </c>
      <c r="D228" s="45"/>
      <c r="E228" s="145"/>
      <c r="F228" s="146"/>
      <c r="G228" s="146"/>
      <c r="H228" s="146"/>
      <c r="I228" s="146"/>
    </row>
    <row r="229" spans="1:9" x14ac:dyDescent="0.3">
      <c r="A229" s="143">
        <v>228</v>
      </c>
      <c r="B229" s="144" t="s">
        <v>2574</v>
      </c>
      <c r="C229" s="45"/>
      <c r="D229" s="45">
        <v>1200</v>
      </c>
      <c r="E229" s="145" t="s">
        <v>1758</v>
      </c>
      <c r="F229" s="146" t="s">
        <v>1759</v>
      </c>
      <c r="G229" s="147">
        <v>40165</v>
      </c>
      <c r="H229" s="146" t="s">
        <v>1762</v>
      </c>
      <c r="I229" s="146" t="s">
        <v>1762</v>
      </c>
    </row>
    <row r="230" spans="1:9" x14ac:dyDescent="0.3">
      <c r="A230" s="143">
        <v>229</v>
      </c>
      <c r="B230" s="144" t="s">
        <v>2359</v>
      </c>
      <c r="C230" s="45"/>
      <c r="D230" s="45">
        <v>3780</v>
      </c>
      <c r="E230" s="145" t="s">
        <v>1760</v>
      </c>
      <c r="F230" s="146" t="s">
        <v>1761</v>
      </c>
      <c r="G230" s="147">
        <v>40165</v>
      </c>
      <c r="H230" s="146" t="s">
        <v>2380</v>
      </c>
      <c r="I230" s="146" t="s">
        <v>2372</v>
      </c>
    </row>
    <row r="231" spans="1:9" x14ac:dyDescent="0.3">
      <c r="A231" s="143">
        <v>230</v>
      </c>
      <c r="B231" s="144" t="s">
        <v>2359</v>
      </c>
      <c r="C231" s="45">
        <v>1000</v>
      </c>
      <c r="D231" s="45"/>
      <c r="E231" s="145"/>
      <c r="F231" s="146"/>
      <c r="G231" s="146"/>
      <c r="H231" s="146"/>
      <c r="I231" s="146"/>
    </row>
    <row r="232" spans="1:9" x14ac:dyDescent="0.3">
      <c r="A232" s="143">
        <v>231</v>
      </c>
      <c r="B232" s="144" t="s">
        <v>2359</v>
      </c>
      <c r="C232" s="45">
        <v>1000</v>
      </c>
      <c r="D232" s="45"/>
      <c r="E232" s="145"/>
      <c r="F232" s="146"/>
      <c r="G232" s="146"/>
      <c r="H232" s="146"/>
      <c r="I232" s="146"/>
    </row>
    <row r="233" spans="1:9" x14ac:dyDescent="0.3">
      <c r="A233" s="143">
        <v>232</v>
      </c>
      <c r="B233" s="144" t="s">
        <v>2359</v>
      </c>
      <c r="C233" s="45">
        <v>760</v>
      </c>
      <c r="D233" s="45"/>
      <c r="E233" s="145"/>
      <c r="F233" s="146"/>
      <c r="G233" s="146"/>
      <c r="H233" s="146"/>
      <c r="I233" s="146"/>
    </row>
    <row r="234" spans="1:9" x14ac:dyDescent="0.3">
      <c r="A234" s="143">
        <v>233</v>
      </c>
      <c r="B234" s="144" t="s">
        <v>2359</v>
      </c>
      <c r="C234" s="45"/>
      <c r="D234" s="45">
        <v>2760</v>
      </c>
      <c r="E234" s="145" t="s">
        <v>1763</v>
      </c>
      <c r="F234" s="146" t="s">
        <v>1764</v>
      </c>
      <c r="G234" s="147">
        <v>40176</v>
      </c>
      <c r="H234" s="146" t="s">
        <v>2380</v>
      </c>
      <c r="I234" s="146" t="s">
        <v>2372</v>
      </c>
    </row>
    <row r="235" spans="1:9" x14ac:dyDescent="0.3">
      <c r="A235" s="143"/>
      <c r="B235" s="144"/>
      <c r="C235" s="45"/>
      <c r="D235" s="45"/>
      <c r="E235" s="145"/>
      <c r="F235" s="146"/>
      <c r="G235" s="146"/>
      <c r="H235" s="146"/>
      <c r="I235" s="146"/>
    </row>
    <row r="236" spans="1:9" x14ac:dyDescent="0.3">
      <c r="A236" s="143"/>
      <c r="B236" s="144"/>
      <c r="C236" s="45"/>
      <c r="D236" s="45"/>
      <c r="E236" s="145"/>
      <c r="F236" s="146"/>
      <c r="G236" s="146"/>
      <c r="H236" s="146"/>
      <c r="I236" s="146"/>
    </row>
    <row r="237" spans="1:9" x14ac:dyDescent="0.3">
      <c r="A237" s="143"/>
      <c r="B237" s="144"/>
      <c r="C237" s="45"/>
      <c r="D237" s="45"/>
      <c r="E237" s="145"/>
      <c r="F237" s="146"/>
      <c r="G237" s="146"/>
      <c r="H237" s="146"/>
      <c r="I237" s="146"/>
    </row>
    <row r="238" spans="1:9" x14ac:dyDescent="0.3">
      <c r="A238" s="143"/>
      <c r="B238" s="144"/>
      <c r="C238" s="45"/>
      <c r="D238" s="45"/>
      <c r="E238" s="145"/>
      <c r="F238" s="146"/>
      <c r="G238" s="146"/>
      <c r="H238" s="146"/>
      <c r="I238" s="146"/>
    </row>
    <row r="239" spans="1:9" x14ac:dyDescent="0.3">
      <c r="A239" s="143"/>
      <c r="B239" s="144"/>
      <c r="C239" s="45"/>
      <c r="D239" s="45"/>
      <c r="E239" s="145"/>
      <c r="F239" s="146"/>
      <c r="G239" s="146"/>
      <c r="H239" s="146"/>
      <c r="I239" s="146"/>
    </row>
    <row r="240" spans="1:9" x14ac:dyDescent="0.3">
      <c r="A240" s="143"/>
      <c r="B240" s="144"/>
      <c r="C240" s="45"/>
      <c r="D240" s="45"/>
      <c r="E240" s="145"/>
      <c r="F240" s="146"/>
      <c r="G240" s="146"/>
      <c r="H240" s="146"/>
      <c r="I240" s="146"/>
    </row>
    <row r="241" spans="1:9" x14ac:dyDescent="0.3">
      <c r="A241" s="143"/>
      <c r="B241" s="144"/>
      <c r="C241" s="45"/>
      <c r="D241" s="45"/>
      <c r="E241" s="145"/>
      <c r="F241" s="146"/>
      <c r="G241" s="146"/>
      <c r="H241" s="146"/>
      <c r="I241" s="146"/>
    </row>
    <row r="242" spans="1:9" x14ac:dyDescent="0.3">
      <c r="A242" s="143"/>
      <c r="B242" s="144"/>
      <c r="C242" s="45"/>
      <c r="D242" s="45"/>
      <c r="E242" s="145"/>
      <c r="F242" s="146"/>
      <c r="G242" s="146"/>
      <c r="H242" s="146"/>
      <c r="I242" s="146"/>
    </row>
    <row r="243" spans="1:9" x14ac:dyDescent="0.3">
      <c r="A243" s="143"/>
      <c r="B243" s="144"/>
      <c r="C243" s="45"/>
      <c r="D243" s="45"/>
      <c r="E243" s="145"/>
      <c r="F243" s="146"/>
      <c r="G243" s="146"/>
      <c r="H243" s="146"/>
      <c r="I243" s="146"/>
    </row>
    <row r="244" spans="1:9" x14ac:dyDescent="0.3">
      <c r="A244" s="143"/>
      <c r="B244" s="144"/>
      <c r="C244" s="45"/>
      <c r="D244" s="45"/>
      <c r="E244" s="145"/>
      <c r="F244" s="146"/>
      <c r="G244" s="146"/>
      <c r="H244" s="146"/>
      <c r="I244" s="146"/>
    </row>
    <row r="245" spans="1:9" x14ac:dyDescent="0.3">
      <c r="A245" s="143"/>
      <c r="B245" s="144"/>
      <c r="C245" s="45"/>
      <c r="D245" s="45"/>
      <c r="E245" s="145"/>
      <c r="F245" s="146"/>
      <c r="G245" s="146"/>
      <c r="H245" s="146"/>
      <c r="I245" s="146"/>
    </row>
    <row r="246" spans="1:9" x14ac:dyDescent="0.3">
      <c r="A246" s="143"/>
      <c r="B246" s="144"/>
      <c r="C246" s="45"/>
      <c r="D246" s="45"/>
      <c r="E246" s="145"/>
      <c r="F246" s="146"/>
      <c r="G246" s="146"/>
      <c r="H246" s="146"/>
      <c r="I246" s="146"/>
    </row>
    <row r="247" spans="1:9" x14ac:dyDescent="0.3">
      <c r="A247" s="143"/>
      <c r="B247" s="144"/>
      <c r="C247" s="45"/>
      <c r="D247" s="45"/>
      <c r="E247" s="145"/>
      <c r="F247" s="146"/>
      <c r="G247" s="146"/>
      <c r="H247" s="146"/>
      <c r="I247" s="146"/>
    </row>
    <row r="248" spans="1:9" x14ac:dyDescent="0.3">
      <c r="A248" s="143"/>
      <c r="B248" s="144"/>
      <c r="C248" s="45"/>
      <c r="D248" s="45"/>
      <c r="E248" s="145"/>
      <c r="F248" s="146"/>
      <c r="G248" s="146"/>
      <c r="H248" s="146"/>
      <c r="I248" s="146"/>
    </row>
    <row r="249" spans="1:9" x14ac:dyDescent="0.3">
      <c r="A249" s="143"/>
      <c r="B249" s="144"/>
      <c r="C249" s="45"/>
      <c r="D249" s="45"/>
      <c r="E249" s="145"/>
      <c r="F249" s="146"/>
      <c r="G249" s="146"/>
      <c r="H249" s="146"/>
      <c r="I249" s="146"/>
    </row>
    <row r="250" spans="1:9" x14ac:dyDescent="0.3">
      <c r="A250" s="143"/>
      <c r="B250" s="144"/>
      <c r="C250" s="45"/>
      <c r="D250" s="45"/>
      <c r="E250" s="145"/>
      <c r="F250" s="146"/>
      <c r="G250" s="146"/>
      <c r="H250" s="146"/>
      <c r="I250" s="146"/>
    </row>
    <row r="251" spans="1:9" x14ac:dyDescent="0.3">
      <c r="A251" s="143"/>
      <c r="B251" s="144"/>
      <c r="C251" s="45"/>
      <c r="D251" s="45"/>
      <c r="E251" s="145"/>
      <c r="F251" s="146"/>
      <c r="G251" s="146"/>
      <c r="H251" s="146"/>
      <c r="I251" s="146"/>
    </row>
    <row r="252" spans="1:9" x14ac:dyDescent="0.3">
      <c r="A252" s="143"/>
      <c r="B252" s="144"/>
      <c r="C252" s="45"/>
      <c r="D252" s="45"/>
      <c r="E252" s="145"/>
      <c r="F252" s="146"/>
      <c r="G252" s="146"/>
      <c r="H252" s="146"/>
      <c r="I252" s="146"/>
    </row>
    <row r="253" spans="1:9" x14ac:dyDescent="0.3">
      <c r="A253" s="143"/>
      <c r="B253" s="144"/>
      <c r="C253" s="45"/>
      <c r="D253" s="45"/>
      <c r="E253" s="145"/>
      <c r="F253" s="146"/>
      <c r="G253" s="146"/>
      <c r="H253" s="146"/>
      <c r="I253" s="146"/>
    </row>
    <row r="254" spans="1:9" x14ac:dyDescent="0.3">
      <c r="A254" s="143"/>
      <c r="B254" s="144"/>
      <c r="C254" s="45"/>
      <c r="D254" s="45"/>
      <c r="E254" s="145"/>
      <c r="F254" s="146"/>
      <c r="G254" s="146"/>
      <c r="H254" s="146"/>
      <c r="I254" s="146"/>
    </row>
    <row r="255" spans="1:9" x14ac:dyDescent="0.3">
      <c r="A255" s="143"/>
      <c r="B255" s="144"/>
      <c r="C255" s="45"/>
      <c r="D255" s="45"/>
      <c r="E255" s="145"/>
      <c r="F255" s="146"/>
      <c r="G255" s="146"/>
      <c r="H255" s="146"/>
      <c r="I255" s="146"/>
    </row>
    <row r="256" spans="1:9" x14ac:dyDescent="0.3">
      <c r="A256" s="143"/>
      <c r="B256" s="144"/>
      <c r="C256" s="45"/>
      <c r="D256" s="45"/>
      <c r="E256" s="145"/>
      <c r="F256" s="146"/>
      <c r="G256" s="146"/>
      <c r="H256" s="146"/>
      <c r="I256" s="146"/>
    </row>
    <row r="257" spans="1:9" x14ac:dyDescent="0.3">
      <c r="A257" s="143"/>
      <c r="B257" s="144"/>
      <c r="C257" s="45"/>
      <c r="D257" s="45"/>
      <c r="E257" s="145"/>
      <c r="F257" s="146"/>
      <c r="G257" s="146"/>
      <c r="H257" s="146"/>
      <c r="I257" s="146"/>
    </row>
    <row r="258" spans="1:9" x14ac:dyDescent="0.3">
      <c r="A258" s="143"/>
      <c r="B258" s="144"/>
      <c r="C258" s="45"/>
      <c r="D258" s="45"/>
      <c r="E258" s="145"/>
      <c r="F258" s="146"/>
      <c r="G258" s="146"/>
      <c r="H258" s="146"/>
      <c r="I258" s="146"/>
    </row>
    <row r="259" spans="1:9" x14ac:dyDescent="0.3">
      <c r="A259" s="143"/>
      <c r="B259" s="144"/>
      <c r="C259" s="45"/>
      <c r="D259" s="45"/>
      <c r="E259" s="145"/>
      <c r="F259" s="146"/>
      <c r="G259" s="146"/>
      <c r="H259" s="146"/>
      <c r="I259" s="146"/>
    </row>
    <row r="260" spans="1:9" x14ac:dyDescent="0.3">
      <c r="A260" s="143"/>
      <c r="B260" s="144"/>
      <c r="C260" s="45"/>
      <c r="D260" s="45"/>
      <c r="E260" s="145"/>
      <c r="F260" s="146"/>
      <c r="G260" s="146"/>
      <c r="H260" s="146"/>
      <c r="I260" s="146"/>
    </row>
    <row r="261" spans="1:9" x14ac:dyDescent="0.3">
      <c r="A261" s="143"/>
      <c r="B261" s="144"/>
      <c r="C261" s="45"/>
      <c r="D261" s="45"/>
      <c r="E261" s="145"/>
      <c r="F261" s="146"/>
      <c r="G261" s="146"/>
      <c r="H261" s="146"/>
      <c r="I261" s="146"/>
    </row>
    <row r="262" spans="1:9" x14ac:dyDescent="0.3">
      <c r="A262" s="143"/>
      <c r="B262" s="144"/>
      <c r="C262" s="45"/>
      <c r="D262" s="45"/>
      <c r="E262" s="145"/>
      <c r="F262" s="146"/>
      <c r="G262" s="146"/>
      <c r="H262" s="146"/>
      <c r="I262" s="146"/>
    </row>
    <row r="263" spans="1:9" x14ac:dyDescent="0.3">
      <c r="A263" s="143"/>
      <c r="B263" s="144"/>
      <c r="C263" s="45"/>
      <c r="D263" s="45"/>
      <c r="E263" s="145"/>
      <c r="F263" s="146"/>
      <c r="G263" s="146"/>
      <c r="H263" s="146"/>
      <c r="I263" s="146"/>
    </row>
    <row r="264" spans="1:9" x14ac:dyDescent="0.3">
      <c r="A264" s="143"/>
      <c r="B264" s="144"/>
      <c r="C264" s="45"/>
      <c r="D264" s="45"/>
      <c r="E264" s="145"/>
      <c r="F264" s="146"/>
      <c r="G264" s="146"/>
      <c r="H264" s="146"/>
      <c r="I264" s="146"/>
    </row>
    <row r="265" spans="1:9" x14ac:dyDescent="0.3">
      <c r="A265" s="143"/>
      <c r="B265" s="144"/>
      <c r="C265" s="45"/>
      <c r="D265" s="45"/>
      <c r="E265" s="145"/>
      <c r="F265" s="146"/>
      <c r="G265" s="146"/>
      <c r="H265" s="146"/>
      <c r="I265" s="146"/>
    </row>
    <row r="266" spans="1:9" x14ac:dyDescent="0.3">
      <c r="A266" s="143"/>
      <c r="B266" s="144"/>
      <c r="C266" s="45"/>
      <c r="D266" s="45"/>
      <c r="E266" s="145"/>
      <c r="F266" s="146"/>
      <c r="G266" s="146"/>
      <c r="H266" s="146"/>
      <c r="I266" s="146"/>
    </row>
    <row r="267" spans="1:9" x14ac:dyDescent="0.3">
      <c r="A267" s="143"/>
      <c r="B267" s="144"/>
      <c r="C267" s="45"/>
      <c r="D267" s="45"/>
      <c r="E267" s="145"/>
      <c r="F267" s="146"/>
      <c r="G267" s="146"/>
      <c r="H267" s="146"/>
      <c r="I267" s="146"/>
    </row>
    <row r="268" spans="1:9" x14ac:dyDescent="0.3">
      <c r="A268" s="143"/>
      <c r="B268" s="144"/>
      <c r="C268" s="45"/>
      <c r="D268" s="45"/>
      <c r="E268" s="145"/>
      <c r="F268" s="146"/>
      <c r="G268" s="146"/>
      <c r="H268" s="146"/>
      <c r="I268" s="146"/>
    </row>
    <row r="269" spans="1:9" x14ac:dyDescent="0.3">
      <c r="A269" s="143"/>
      <c r="B269" s="144"/>
      <c r="C269" s="45"/>
      <c r="D269" s="45"/>
      <c r="E269" s="145"/>
      <c r="F269" s="146"/>
      <c r="G269" s="146"/>
      <c r="H269" s="146"/>
      <c r="I269" s="146"/>
    </row>
    <row r="270" spans="1:9" x14ac:dyDescent="0.3">
      <c r="A270" s="143"/>
      <c r="B270" s="144"/>
      <c r="C270" s="45"/>
      <c r="D270" s="45"/>
      <c r="E270" s="145"/>
      <c r="F270" s="146"/>
      <c r="G270" s="146"/>
      <c r="H270" s="146"/>
      <c r="I270" s="146"/>
    </row>
    <row r="271" spans="1:9" x14ac:dyDescent="0.3">
      <c r="A271" s="143"/>
      <c r="B271" s="144"/>
      <c r="C271" s="45"/>
      <c r="D271" s="45"/>
      <c r="E271" s="145"/>
      <c r="F271" s="146"/>
      <c r="G271" s="146"/>
      <c r="H271" s="146"/>
      <c r="I271" s="146"/>
    </row>
    <row r="272" spans="1:9" x14ac:dyDescent="0.3">
      <c r="A272" s="143"/>
      <c r="B272" s="144"/>
      <c r="C272" s="45"/>
      <c r="D272" s="45"/>
      <c r="E272" s="145"/>
      <c r="F272" s="146"/>
      <c r="G272" s="146"/>
      <c r="H272" s="146"/>
      <c r="I272" s="146"/>
    </row>
    <row r="273" spans="1:9" x14ac:dyDescent="0.3">
      <c r="A273" s="143"/>
      <c r="B273" s="144"/>
      <c r="C273" s="45"/>
      <c r="D273" s="45"/>
      <c r="E273" s="145"/>
      <c r="F273" s="146"/>
      <c r="G273" s="146"/>
      <c r="H273" s="146"/>
      <c r="I273" s="146"/>
    </row>
    <row r="274" spans="1:9" x14ac:dyDescent="0.3">
      <c r="A274" s="143"/>
      <c r="B274" s="144"/>
      <c r="C274" s="45"/>
      <c r="D274" s="45"/>
      <c r="E274" s="145"/>
      <c r="F274" s="146"/>
      <c r="G274" s="146"/>
      <c r="H274" s="146"/>
      <c r="I274" s="146"/>
    </row>
    <row r="275" spans="1:9" x14ac:dyDescent="0.3">
      <c r="A275" s="143"/>
      <c r="B275" s="144"/>
      <c r="C275" s="45"/>
      <c r="D275" s="45"/>
      <c r="E275" s="145"/>
      <c r="F275" s="146"/>
      <c r="G275" s="146"/>
      <c r="H275" s="146"/>
      <c r="I275" s="146"/>
    </row>
    <row r="276" spans="1:9" x14ac:dyDescent="0.3">
      <c r="A276" s="143"/>
      <c r="B276" s="144"/>
      <c r="C276" s="45"/>
      <c r="D276" s="45"/>
      <c r="E276" s="145"/>
      <c r="F276" s="146"/>
      <c r="G276" s="146"/>
      <c r="H276" s="146"/>
      <c r="I276" s="146"/>
    </row>
    <row r="277" spans="1:9" x14ac:dyDescent="0.3">
      <c r="A277" s="143"/>
      <c r="B277" s="144"/>
      <c r="C277" s="45"/>
      <c r="D277" s="45"/>
      <c r="E277" s="145"/>
      <c r="F277" s="146"/>
      <c r="G277" s="146"/>
      <c r="H277" s="146"/>
      <c r="I277" s="146"/>
    </row>
    <row r="278" spans="1:9" x14ac:dyDescent="0.3">
      <c r="A278" s="143"/>
      <c r="B278" s="144"/>
      <c r="C278" s="45"/>
      <c r="D278" s="45"/>
      <c r="E278" s="145"/>
      <c r="F278" s="146"/>
      <c r="G278" s="146"/>
      <c r="H278" s="146"/>
      <c r="I278" s="146"/>
    </row>
    <row r="279" spans="1:9" x14ac:dyDescent="0.3">
      <c r="A279" s="143"/>
      <c r="B279" s="144"/>
      <c r="C279" s="45"/>
      <c r="D279" s="45"/>
      <c r="E279" s="145"/>
      <c r="F279" s="146"/>
      <c r="G279" s="146"/>
      <c r="H279" s="146"/>
      <c r="I279" s="146"/>
    </row>
    <row r="280" spans="1:9" x14ac:dyDescent="0.3">
      <c r="A280" s="143"/>
      <c r="B280" s="144"/>
      <c r="C280" s="45"/>
      <c r="D280" s="45"/>
      <c r="E280" s="145"/>
      <c r="F280" s="146"/>
      <c r="G280" s="146"/>
      <c r="H280" s="146"/>
      <c r="I280" s="146"/>
    </row>
    <row r="281" spans="1:9" x14ac:dyDescent="0.3">
      <c r="A281" s="143"/>
      <c r="B281" s="144"/>
      <c r="C281" s="45"/>
      <c r="D281" s="45"/>
      <c r="E281" s="145"/>
      <c r="F281" s="146"/>
      <c r="G281" s="146"/>
      <c r="H281" s="146"/>
      <c r="I281" s="146"/>
    </row>
    <row r="282" spans="1:9" x14ac:dyDescent="0.3">
      <c r="A282" s="143"/>
      <c r="B282" s="144"/>
      <c r="C282" s="45"/>
      <c r="D282" s="45"/>
      <c r="E282" s="145"/>
      <c r="F282" s="146"/>
      <c r="G282" s="146"/>
      <c r="H282" s="146"/>
      <c r="I282" s="146"/>
    </row>
    <row r="283" spans="1:9" x14ac:dyDescent="0.3">
      <c r="A283" s="143"/>
      <c r="B283" s="144"/>
      <c r="C283" s="45"/>
      <c r="D283" s="45"/>
      <c r="E283" s="145"/>
      <c r="F283" s="146"/>
      <c r="G283" s="146"/>
      <c r="H283" s="146"/>
      <c r="I283" s="146"/>
    </row>
    <row r="284" spans="1:9" x14ac:dyDescent="0.3">
      <c r="A284" s="143"/>
      <c r="B284" s="144"/>
      <c r="C284" s="45"/>
      <c r="D284" s="45"/>
      <c r="E284" s="145"/>
      <c r="F284" s="146"/>
      <c r="G284" s="146"/>
      <c r="H284" s="146"/>
      <c r="I284" s="146"/>
    </row>
    <row r="285" spans="1:9" x14ac:dyDescent="0.3">
      <c r="A285" s="143"/>
      <c r="B285" s="144"/>
      <c r="C285" s="45"/>
      <c r="D285" s="45"/>
      <c r="E285" s="145"/>
      <c r="F285" s="146"/>
      <c r="G285" s="146"/>
      <c r="H285" s="146"/>
      <c r="I285" s="146"/>
    </row>
    <row r="286" spans="1:9" x14ac:dyDescent="0.3">
      <c r="A286" s="143"/>
      <c r="B286" s="144"/>
      <c r="C286" s="45"/>
      <c r="D286" s="45"/>
      <c r="E286" s="145"/>
      <c r="F286" s="146"/>
      <c r="G286" s="146"/>
      <c r="H286" s="146"/>
      <c r="I286" s="146"/>
    </row>
    <row r="287" spans="1:9" x14ac:dyDescent="0.3">
      <c r="A287" s="143"/>
      <c r="B287" s="144"/>
      <c r="C287" s="45"/>
      <c r="D287" s="45"/>
      <c r="E287" s="145"/>
      <c r="F287" s="146"/>
      <c r="G287" s="146"/>
      <c r="H287" s="146"/>
      <c r="I287" s="146"/>
    </row>
    <row r="288" spans="1:9" x14ac:dyDescent="0.3">
      <c r="A288" s="143"/>
      <c r="B288" s="144"/>
      <c r="C288" s="45"/>
      <c r="D288" s="45"/>
      <c r="E288" s="145"/>
      <c r="F288" s="146"/>
      <c r="G288" s="146"/>
      <c r="H288" s="146"/>
      <c r="I288" s="146"/>
    </row>
    <row r="289" spans="1:9" x14ac:dyDescent="0.3">
      <c r="A289" s="143"/>
      <c r="B289" s="144"/>
      <c r="C289" s="45"/>
      <c r="D289" s="45"/>
      <c r="E289" s="145"/>
      <c r="F289" s="146"/>
      <c r="G289" s="146"/>
      <c r="H289" s="146"/>
      <c r="I289" s="146"/>
    </row>
    <row r="290" spans="1:9" x14ac:dyDescent="0.3">
      <c r="A290" s="143"/>
      <c r="B290" s="144"/>
      <c r="C290" s="45"/>
      <c r="D290" s="45"/>
      <c r="E290" s="145"/>
      <c r="F290" s="146"/>
      <c r="G290" s="146"/>
      <c r="H290" s="146"/>
      <c r="I290" s="146"/>
    </row>
    <row r="291" spans="1:9" x14ac:dyDescent="0.3">
      <c r="A291" s="143"/>
      <c r="B291" s="144"/>
      <c r="C291" s="45"/>
      <c r="D291" s="45"/>
      <c r="E291" s="145"/>
      <c r="F291" s="146"/>
      <c r="G291" s="146"/>
      <c r="H291" s="146"/>
      <c r="I291" s="146"/>
    </row>
    <row r="292" spans="1:9" x14ac:dyDescent="0.3">
      <c r="A292" s="143"/>
      <c r="B292" s="144"/>
      <c r="C292" s="45"/>
      <c r="D292" s="45"/>
      <c r="E292" s="145"/>
      <c r="F292" s="146"/>
      <c r="G292" s="146"/>
      <c r="H292" s="146"/>
      <c r="I292" s="146"/>
    </row>
    <row r="293" spans="1:9" x14ac:dyDescent="0.3">
      <c r="A293" s="143"/>
      <c r="B293" s="144"/>
      <c r="C293" s="45"/>
      <c r="D293" s="45"/>
      <c r="E293" s="145"/>
      <c r="F293" s="146"/>
      <c r="G293" s="146"/>
      <c r="H293" s="146"/>
      <c r="I293" s="146"/>
    </row>
    <row r="294" spans="1:9" x14ac:dyDescent="0.3">
      <c r="A294" s="143"/>
      <c r="B294" s="144"/>
      <c r="C294" s="45"/>
      <c r="D294" s="45"/>
      <c r="E294" s="145"/>
      <c r="F294" s="146"/>
      <c r="G294" s="146"/>
      <c r="H294" s="146"/>
      <c r="I294" s="146"/>
    </row>
    <row r="295" spans="1:9" x14ac:dyDescent="0.3">
      <c r="A295" s="143"/>
      <c r="B295" s="144"/>
      <c r="C295" s="45"/>
      <c r="D295" s="45"/>
      <c r="E295" s="145"/>
      <c r="F295" s="146"/>
      <c r="G295" s="146"/>
      <c r="H295" s="146"/>
      <c r="I295" s="146"/>
    </row>
    <row r="296" spans="1:9" x14ac:dyDescent="0.3">
      <c r="A296" s="143"/>
      <c r="B296" s="144"/>
      <c r="C296" s="45"/>
      <c r="D296" s="45"/>
      <c r="E296" s="145"/>
      <c r="F296" s="146"/>
      <c r="G296" s="146"/>
      <c r="H296" s="146"/>
      <c r="I296" s="146"/>
    </row>
    <row r="297" spans="1:9" x14ac:dyDescent="0.3">
      <c r="A297" s="143"/>
      <c r="B297" s="144"/>
      <c r="C297" s="45"/>
      <c r="D297" s="45"/>
      <c r="E297" s="145"/>
      <c r="F297" s="146"/>
      <c r="G297" s="146"/>
      <c r="H297" s="146"/>
      <c r="I297" s="146"/>
    </row>
    <row r="298" spans="1:9" x14ac:dyDescent="0.3">
      <c r="A298" s="143"/>
      <c r="B298" s="144"/>
      <c r="C298" s="45"/>
      <c r="D298" s="45"/>
      <c r="E298" s="145"/>
      <c r="F298" s="146"/>
      <c r="G298" s="146"/>
      <c r="H298" s="146"/>
      <c r="I298" s="146"/>
    </row>
    <row r="299" spans="1:9" x14ac:dyDescent="0.3">
      <c r="A299" s="143"/>
      <c r="B299" s="144"/>
      <c r="C299" s="45"/>
      <c r="D299" s="45"/>
      <c r="E299" s="145"/>
      <c r="F299" s="146"/>
      <c r="G299" s="146"/>
      <c r="H299" s="146"/>
      <c r="I299" s="146"/>
    </row>
    <row r="300" spans="1:9" x14ac:dyDescent="0.3">
      <c r="A300" s="143"/>
      <c r="B300" s="144"/>
      <c r="C300" s="45"/>
      <c r="D300" s="45"/>
      <c r="E300" s="145"/>
      <c r="F300" s="146"/>
      <c r="G300" s="146"/>
      <c r="H300" s="146"/>
      <c r="I300" s="146"/>
    </row>
    <row r="301" spans="1:9" x14ac:dyDescent="0.3">
      <c r="A301" s="143"/>
      <c r="B301" s="144"/>
      <c r="C301" s="45"/>
      <c r="D301" s="45"/>
      <c r="E301" s="145"/>
      <c r="F301" s="146"/>
      <c r="G301" s="146"/>
      <c r="H301" s="146"/>
      <c r="I301" s="146"/>
    </row>
    <row r="302" spans="1:9" x14ac:dyDescent="0.3">
      <c r="A302" s="143"/>
      <c r="B302" s="144"/>
      <c r="C302" s="45"/>
      <c r="D302" s="45"/>
      <c r="E302" s="145"/>
      <c r="F302" s="146"/>
      <c r="G302" s="146"/>
      <c r="H302" s="146"/>
      <c r="I302" s="146"/>
    </row>
  </sheetData>
  <autoFilter ref="A1:L234" xr:uid="{00000000-0009-0000-0000-00000F000000}"/>
  <phoneticPr fontId="0" type="noConversion"/>
  <pageMargins left="0.2" right="0.17" top="0.63" bottom="0.45" header="0.5" footer="0.5"/>
  <pageSetup paperSize="9" scale="6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I377"/>
  <sheetViews>
    <sheetView workbookViewId="0">
      <pane ySplit="1" topLeftCell="A266" activePane="bottomLeft" state="frozen"/>
      <selection pane="bottomLeft" activeCell="A25" sqref="A25"/>
    </sheetView>
  </sheetViews>
  <sheetFormatPr defaultColWidth="9.109375" defaultRowHeight="13.2" x14ac:dyDescent="0.3"/>
  <cols>
    <col min="1" max="1" width="23.5546875" style="152" customWidth="1"/>
    <col min="2" max="2" width="20" style="149" customWidth="1"/>
    <col min="3" max="3" width="9.44140625" style="150" customWidth="1"/>
    <col min="4" max="4" width="12" style="150" customWidth="1"/>
    <col min="5" max="5" width="33.109375" style="154" customWidth="1"/>
    <col min="6" max="6" width="18.6640625" style="142" customWidth="1"/>
    <col min="7" max="7" width="20.109375" style="142" customWidth="1"/>
    <col min="8" max="8" width="135.33203125" style="142" customWidth="1"/>
    <col min="9" max="9" width="134.6640625" style="142" customWidth="1"/>
    <col min="10" max="16384" width="9.109375" style="142"/>
  </cols>
  <sheetData>
    <row r="1" spans="1:9" ht="35.25" customHeight="1" x14ac:dyDescent="0.35">
      <c r="A1" s="137" t="s">
        <v>2350</v>
      </c>
      <c r="B1" s="138" t="s">
        <v>2351</v>
      </c>
      <c r="C1" s="139" t="s">
        <v>2352</v>
      </c>
      <c r="D1" s="139" t="s">
        <v>2353</v>
      </c>
      <c r="E1" s="140" t="s">
        <v>2354</v>
      </c>
      <c r="F1" s="141" t="s">
        <v>2355</v>
      </c>
      <c r="G1" s="141" t="s">
        <v>2356</v>
      </c>
      <c r="H1" s="137" t="s">
        <v>2357</v>
      </c>
      <c r="I1" s="137" t="s">
        <v>2358</v>
      </c>
    </row>
    <row r="2" spans="1:9" x14ac:dyDescent="0.3">
      <c r="A2" s="143">
        <v>1</v>
      </c>
      <c r="B2" s="144" t="s">
        <v>2359</v>
      </c>
      <c r="C2" s="45">
        <v>1000</v>
      </c>
      <c r="D2" s="45"/>
      <c r="E2" s="145"/>
      <c r="F2" s="146"/>
      <c r="G2" s="146"/>
      <c r="H2" s="146"/>
      <c r="I2" s="146"/>
    </row>
    <row r="3" spans="1:9" x14ac:dyDescent="0.3">
      <c r="A3" s="143">
        <v>2</v>
      </c>
      <c r="B3" s="144" t="s">
        <v>2384</v>
      </c>
      <c r="C3" s="45">
        <v>1000</v>
      </c>
      <c r="D3" s="45"/>
      <c r="E3" s="145"/>
      <c r="F3" s="146"/>
      <c r="G3" s="146"/>
      <c r="H3" s="146"/>
      <c r="I3" s="146"/>
    </row>
    <row r="4" spans="1:9" x14ac:dyDescent="0.3">
      <c r="A4" s="143">
        <v>3</v>
      </c>
      <c r="B4" s="144" t="s">
        <v>2384</v>
      </c>
      <c r="C4" s="45">
        <v>1040</v>
      </c>
      <c r="D4" s="45"/>
      <c r="E4" s="145"/>
      <c r="F4" s="146"/>
      <c r="G4" s="146"/>
      <c r="H4" s="146"/>
      <c r="I4" s="146"/>
    </row>
    <row r="5" spans="1:9" x14ac:dyDescent="0.3">
      <c r="A5" s="143">
        <v>4</v>
      </c>
      <c r="B5" s="144" t="s">
        <v>2384</v>
      </c>
      <c r="C5" s="45"/>
      <c r="D5" s="45">
        <v>2040</v>
      </c>
      <c r="E5" s="145" t="s">
        <v>1766</v>
      </c>
      <c r="F5" s="146" t="s">
        <v>1767</v>
      </c>
      <c r="G5" s="147">
        <v>40186</v>
      </c>
      <c r="H5" s="146" t="s">
        <v>2377</v>
      </c>
      <c r="I5" s="146" t="s">
        <v>2377</v>
      </c>
    </row>
    <row r="6" spans="1:9" x14ac:dyDescent="0.3">
      <c r="A6" s="143">
        <v>5</v>
      </c>
      <c r="B6" s="144" t="s">
        <v>2359</v>
      </c>
      <c r="C6" s="45">
        <v>1000</v>
      </c>
      <c r="D6" s="45"/>
      <c r="E6" s="145" t="s">
        <v>1765</v>
      </c>
      <c r="F6" s="146"/>
      <c r="G6" s="146"/>
      <c r="H6" s="146"/>
      <c r="I6" s="146"/>
    </row>
    <row r="7" spans="1:9" x14ac:dyDescent="0.3">
      <c r="A7" s="143">
        <v>6</v>
      </c>
      <c r="B7" s="144" t="s">
        <v>2359</v>
      </c>
      <c r="C7" s="45">
        <v>1000</v>
      </c>
      <c r="D7" s="45"/>
      <c r="E7" s="145"/>
      <c r="F7" s="146"/>
      <c r="G7" s="146"/>
      <c r="H7" s="146"/>
      <c r="I7" s="146"/>
    </row>
    <row r="8" spans="1:9" x14ac:dyDescent="0.3">
      <c r="A8" s="143">
        <v>7</v>
      </c>
      <c r="B8" s="144" t="s">
        <v>2359</v>
      </c>
      <c r="C8" s="45">
        <v>2060</v>
      </c>
      <c r="D8" s="45"/>
      <c r="E8" s="145"/>
      <c r="F8" s="146"/>
      <c r="G8" s="146"/>
      <c r="H8" s="146"/>
      <c r="I8" s="146"/>
    </row>
    <row r="9" spans="1:9" x14ac:dyDescent="0.3">
      <c r="A9" s="143">
        <v>8</v>
      </c>
      <c r="B9" s="144" t="s">
        <v>2359</v>
      </c>
      <c r="C9" s="45"/>
      <c r="D9" s="45">
        <v>5060</v>
      </c>
      <c r="E9" s="145" t="s">
        <v>1770</v>
      </c>
      <c r="F9" s="146" t="s">
        <v>1775</v>
      </c>
      <c r="G9" s="147">
        <v>40197</v>
      </c>
      <c r="H9" s="146" t="s">
        <v>2380</v>
      </c>
      <c r="I9" s="146" t="s">
        <v>1771</v>
      </c>
    </row>
    <row r="10" spans="1:9" x14ac:dyDescent="0.3">
      <c r="A10" s="143">
        <v>9</v>
      </c>
      <c r="B10" s="144" t="s">
        <v>2359</v>
      </c>
      <c r="C10" s="45">
        <v>1000</v>
      </c>
      <c r="D10" s="45"/>
      <c r="E10" s="145"/>
      <c r="F10" s="146"/>
      <c r="G10" s="146"/>
      <c r="H10" s="146"/>
      <c r="I10" s="146"/>
    </row>
    <row r="11" spans="1:9" x14ac:dyDescent="0.3">
      <c r="A11" s="143">
        <v>10</v>
      </c>
      <c r="B11" s="144" t="s">
        <v>2359</v>
      </c>
      <c r="C11" s="45">
        <v>1000</v>
      </c>
      <c r="D11" s="45"/>
      <c r="E11" s="145"/>
      <c r="F11" s="146"/>
      <c r="G11" s="146"/>
      <c r="H11" s="146"/>
      <c r="I11" s="146"/>
    </row>
    <row r="12" spans="1:9" x14ac:dyDescent="0.3">
      <c r="A12" s="143">
        <v>11</v>
      </c>
      <c r="B12" s="144" t="s">
        <v>2359</v>
      </c>
      <c r="C12" s="45">
        <v>2000</v>
      </c>
      <c r="D12" s="45"/>
      <c r="E12" s="145"/>
      <c r="F12" s="146"/>
      <c r="G12" s="146"/>
      <c r="H12" s="146"/>
      <c r="I12" s="146"/>
    </row>
    <row r="13" spans="1:9" x14ac:dyDescent="0.3">
      <c r="A13" s="143">
        <v>12</v>
      </c>
      <c r="B13" s="144" t="s">
        <v>2384</v>
      </c>
      <c r="C13" s="45">
        <v>200</v>
      </c>
      <c r="D13" s="45"/>
      <c r="E13" s="145"/>
      <c r="F13" s="146"/>
      <c r="G13" s="146"/>
      <c r="H13" s="146"/>
      <c r="I13" s="146"/>
    </row>
    <row r="14" spans="1:9" x14ac:dyDescent="0.3">
      <c r="A14" s="143">
        <v>13</v>
      </c>
      <c r="B14" s="144" t="s">
        <v>2359</v>
      </c>
      <c r="C14" s="45">
        <v>1000</v>
      </c>
      <c r="D14" s="45"/>
      <c r="E14" s="145"/>
      <c r="F14" s="146"/>
      <c r="G14" s="146"/>
      <c r="H14" s="146"/>
      <c r="I14" s="146"/>
    </row>
    <row r="15" spans="1:9" x14ac:dyDescent="0.3">
      <c r="A15" s="143">
        <v>14</v>
      </c>
      <c r="B15" s="144" t="s">
        <v>2359</v>
      </c>
      <c r="C15" s="45">
        <v>1380</v>
      </c>
      <c r="D15" s="45"/>
      <c r="E15" s="145"/>
      <c r="F15" s="146"/>
      <c r="G15" s="146"/>
      <c r="H15" s="146"/>
      <c r="I15" s="146"/>
    </row>
    <row r="16" spans="1:9" x14ac:dyDescent="0.3">
      <c r="A16" s="143">
        <v>15</v>
      </c>
      <c r="B16" s="144" t="s">
        <v>2384</v>
      </c>
      <c r="C16" s="45">
        <v>200</v>
      </c>
      <c r="D16" s="45"/>
      <c r="E16" s="145"/>
      <c r="F16" s="146"/>
      <c r="G16" s="146"/>
      <c r="H16" s="146"/>
      <c r="I16" s="146"/>
    </row>
    <row r="17" spans="1:9" x14ac:dyDescent="0.3">
      <c r="A17" s="143">
        <v>16</v>
      </c>
      <c r="B17" s="144" t="s">
        <v>2359</v>
      </c>
      <c r="C17" s="45"/>
      <c r="D17" s="45">
        <v>6380</v>
      </c>
      <c r="E17" s="145" t="s">
        <v>1773</v>
      </c>
      <c r="F17" s="146" t="s">
        <v>1774</v>
      </c>
      <c r="G17" s="147">
        <v>40224</v>
      </c>
      <c r="H17" s="146" t="s">
        <v>2380</v>
      </c>
      <c r="I17" s="146" t="s">
        <v>1771</v>
      </c>
    </row>
    <row r="18" spans="1:9" x14ac:dyDescent="0.3">
      <c r="A18" s="143">
        <v>17</v>
      </c>
      <c r="B18" s="144" t="s">
        <v>1777</v>
      </c>
      <c r="C18" s="45">
        <v>2000</v>
      </c>
      <c r="D18" s="45"/>
      <c r="E18" s="145"/>
      <c r="F18" s="146"/>
      <c r="G18" s="146"/>
      <c r="H18" s="146"/>
      <c r="I18" s="146"/>
    </row>
    <row r="19" spans="1:9" x14ac:dyDescent="0.3">
      <c r="A19" s="143">
        <v>18</v>
      </c>
      <c r="B19" s="144" t="s">
        <v>2384</v>
      </c>
      <c r="C19" s="45">
        <v>1620</v>
      </c>
      <c r="D19" s="45"/>
      <c r="E19" s="145"/>
      <c r="F19" s="146"/>
      <c r="G19" s="146"/>
      <c r="H19" s="146"/>
      <c r="I19" s="146"/>
    </row>
    <row r="20" spans="1:9" x14ac:dyDescent="0.3">
      <c r="A20" s="143">
        <v>19</v>
      </c>
      <c r="B20" s="144" t="s">
        <v>2359</v>
      </c>
      <c r="C20" s="45">
        <v>1000</v>
      </c>
      <c r="D20" s="45"/>
      <c r="E20" s="145"/>
      <c r="F20" s="146"/>
      <c r="G20" s="146"/>
      <c r="H20" s="146"/>
      <c r="I20" s="146"/>
    </row>
    <row r="21" spans="1:9" x14ac:dyDescent="0.3">
      <c r="A21" s="143">
        <v>20</v>
      </c>
      <c r="B21" s="144" t="s">
        <v>2384</v>
      </c>
      <c r="C21" s="45"/>
      <c r="D21" s="45">
        <v>2020</v>
      </c>
      <c r="E21" s="145" t="s">
        <v>1778</v>
      </c>
      <c r="F21" s="146" t="s">
        <v>1779</v>
      </c>
      <c r="G21" s="147">
        <v>40227</v>
      </c>
      <c r="H21" s="146" t="s">
        <v>2377</v>
      </c>
      <c r="I21" s="146" t="s">
        <v>2377</v>
      </c>
    </row>
    <row r="22" spans="1:9" x14ac:dyDescent="0.3">
      <c r="A22" s="143">
        <v>21</v>
      </c>
      <c r="B22" s="144" t="s">
        <v>1777</v>
      </c>
      <c r="C22" s="45">
        <v>2000</v>
      </c>
      <c r="D22" s="45"/>
      <c r="E22" s="145"/>
      <c r="F22" s="146"/>
      <c r="G22" s="146"/>
      <c r="H22" s="146"/>
      <c r="I22" s="146"/>
    </row>
    <row r="23" spans="1:9" x14ac:dyDescent="0.3">
      <c r="A23" s="143">
        <v>22</v>
      </c>
      <c r="B23" s="144" t="s">
        <v>2359</v>
      </c>
      <c r="C23" s="45">
        <v>1000</v>
      </c>
      <c r="D23" s="45"/>
      <c r="E23" s="145"/>
      <c r="F23" s="146"/>
      <c r="G23" s="146"/>
      <c r="H23" s="146"/>
      <c r="I23" s="146"/>
    </row>
    <row r="24" spans="1:9" x14ac:dyDescent="0.3">
      <c r="A24" s="143">
        <v>23</v>
      </c>
      <c r="B24" s="144" t="s">
        <v>1777</v>
      </c>
      <c r="C24" s="45">
        <v>4000</v>
      </c>
      <c r="D24" s="45"/>
      <c r="E24" s="145"/>
      <c r="F24" s="146"/>
      <c r="G24" s="146"/>
      <c r="H24" s="146"/>
      <c r="I24" s="146"/>
    </row>
    <row r="25" spans="1:9" x14ac:dyDescent="0.3">
      <c r="A25" s="143">
        <v>24</v>
      </c>
      <c r="B25" s="144" t="s">
        <v>1982</v>
      </c>
      <c r="C25" s="45">
        <v>200</v>
      </c>
      <c r="D25" s="45"/>
      <c r="E25" s="145"/>
      <c r="F25" s="146"/>
      <c r="G25" s="146"/>
      <c r="H25" s="146"/>
      <c r="I25" s="146"/>
    </row>
    <row r="26" spans="1:9" x14ac:dyDescent="0.3">
      <c r="A26" s="143">
        <v>25</v>
      </c>
      <c r="B26" s="144" t="s">
        <v>1777</v>
      </c>
      <c r="C26" s="45">
        <v>5620</v>
      </c>
      <c r="D26" s="45"/>
      <c r="E26" s="145"/>
      <c r="F26" s="146"/>
      <c r="G26" s="146"/>
      <c r="H26" s="146"/>
      <c r="I26" s="146"/>
    </row>
    <row r="27" spans="1:9" x14ac:dyDescent="0.3">
      <c r="A27" s="143">
        <v>26</v>
      </c>
      <c r="B27" s="144" t="s">
        <v>1777</v>
      </c>
      <c r="C27" s="45"/>
      <c r="D27" s="45">
        <v>13620</v>
      </c>
      <c r="E27" s="145" t="s">
        <v>1780</v>
      </c>
      <c r="F27" s="146" t="s">
        <v>1785</v>
      </c>
      <c r="G27" s="147">
        <v>40233</v>
      </c>
      <c r="H27" s="146" t="s">
        <v>171</v>
      </c>
      <c r="I27" s="146" t="s">
        <v>485</v>
      </c>
    </row>
    <row r="28" spans="1:9" x14ac:dyDescent="0.3">
      <c r="A28" s="143">
        <v>27</v>
      </c>
      <c r="B28" s="144" t="s">
        <v>2359</v>
      </c>
      <c r="C28" s="45">
        <v>1000</v>
      </c>
      <c r="D28" s="45"/>
      <c r="E28" s="145"/>
      <c r="F28" s="146"/>
      <c r="G28" s="146"/>
      <c r="H28" s="146"/>
      <c r="I28" s="146"/>
    </row>
    <row r="29" spans="1:9" x14ac:dyDescent="0.3">
      <c r="A29" s="143">
        <v>28</v>
      </c>
      <c r="B29" s="144" t="s">
        <v>2359</v>
      </c>
      <c r="C29" s="45">
        <v>1500</v>
      </c>
      <c r="D29" s="45"/>
      <c r="E29" s="145"/>
      <c r="F29" s="146"/>
      <c r="G29" s="146"/>
      <c r="H29" s="146"/>
      <c r="I29" s="146"/>
    </row>
    <row r="30" spans="1:9" x14ac:dyDescent="0.3">
      <c r="A30" s="143">
        <v>29</v>
      </c>
      <c r="B30" s="144" t="s">
        <v>2359</v>
      </c>
      <c r="C30" s="45">
        <v>1280</v>
      </c>
      <c r="D30" s="45"/>
      <c r="E30" s="145"/>
      <c r="F30" s="146"/>
      <c r="G30" s="146"/>
      <c r="H30" s="146"/>
      <c r="I30" s="146"/>
    </row>
    <row r="31" spans="1:9" x14ac:dyDescent="0.3">
      <c r="A31" s="143">
        <v>30</v>
      </c>
      <c r="B31" s="144" t="s">
        <v>2359</v>
      </c>
      <c r="C31" s="45"/>
      <c r="D31" s="45">
        <v>5780</v>
      </c>
      <c r="E31" s="145" t="s">
        <v>491</v>
      </c>
      <c r="F31" s="146" t="s">
        <v>492</v>
      </c>
      <c r="G31" s="147">
        <v>40247</v>
      </c>
      <c r="H31" s="146" t="s">
        <v>2380</v>
      </c>
      <c r="I31" s="146" t="s">
        <v>1771</v>
      </c>
    </row>
    <row r="32" spans="1:9" x14ac:dyDescent="0.3">
      <c r="A32" s="143">
        <v>31</v>
      </c>
      <c r="B32" s="144" t="s">
        <v>1777</v>
      </c>
      <c r="C32" s="45">
        <v>1000</v>
      </c>
      <c r="D32" s="45"/>
      <c r="E32" s="145"/>
      <c r="F32" s="146"/>
      <c r="G32" s="146"/>
      <c r="H32" s="146"/>
      <c r="I32" s="146"/>
    </row>
    <row r="33" spans="1:9" x14ac:dyDescent="0.3">
      <c r="A33" s="143">
        <v>32</v>
      </c>
      <c r="B33" s="144" t="s">
        <v>2384</v>
      </c>
      <c r="C33" s="45">
        <v>500</v>
      </c>
      <c r="D33" s="45"/>
      <c r="E33" s="145"/>
      <c r="F33" s="146"/>
      <c r="G33" s="146"/>
      <c r="H33" s="146"/>
      <c r="I33" s="146"/>
    </row>
    <row r="34" spans="1:9" x14ac:dyDescent="0.3">
      <c r="A34" s="143">
        <v>33</v>
      </c>
      <c r="B34" s="144" t="s">
        <v>164</v>
      </c>
      <c r="C34" s="45">
        <v>50</v>
      </c>
      <c r="D34" s="45"/>
      <c r="E34" s="145"/>
      <c r="F34" s="146"/>
      <c r="G34" s="146"/>
      <c r="H34" s="146"/>
      <c r="I34" s="146"/>
    </row>
    <row r="35" spans="1:9" x14ac:dyDescent="0.3">
      <c r="A35" s="143">
        <v>34</v>
      </c>
      <c r="B35" s="144" t="s">
        <v>2359</v>
      </c>
      <c r="C35" s="45">
        <v>1000</v>
      </c>
      <c r="D35" s="45"/>
      <c r="E35" s="145"/>
      <c r="F35" s="146"/>
      <c r="G35" s="146"/>
      <c r="H35" s="146"/>
      <c r="I35" s="146"/>
    </row>
    <row r="36" spans="1:9" x14ac:dyDescent="0.3">
      <c r="A36" s="143">
        <v>35</v>
      </c>
      <c r="B36" s="144" t="s">
        <v>2449</v>
      </c>
      <c r="C36" s="45">
        <v>2500</v>
      </c>
      <c r="D36" s="45"/>
      <c r="E36" s="145"/>
      <c r="F36" s="146"/>
      <c r="G36" s="146"/>
      <c r="H36" s="146"/>
      <c r="I36" s="146"/>
    </row>
    <row r="37" spans="1:9" x14ac:dyDescent="0.3">
      <c r="A37" s="143">
        <v>36</v>
      </c>
      <c r="B37" s="144" t="s">
        <v>2449</v>
      </c>
      <c r="C37" s="45"/>
      <c r="D37" s="45">
        <v>2500</v>
      </c>
      <c r="E37" s="145" t="s">
        <v>510</v>
      </c>
      <c r="F37" s="146" t="s">
        <v>511</v>
      </c>
      <c r="G37" s="147">
        <v>40254</v>
      </c>
      <c r="H37" s="146" t="s">
        <v>2510</v>
      </c>
      <c r="I37" s="146" t="s">
        <v>2511</v>
      </c>
    </row>
    <row r="38" spans="1:9" x14ac:dyDescent="0.3">
      <c r="A38" s="143">
        <v>37</v>
      </c>
      <c r="B38" s="144" t="s">
        <v>2384</v>
      </c>
      <c r="C38" s="45">
        <v>360</v>
      </c>
      <c r="D38" s="45"/>
      <c r="E38" s="145"/>
      <c r="F38" s="146"/>
      <c r="G38" s="146"/>
      <c r="H38" s="146"/>
      <c r="I38" s="146"/>
    </row>
    <row r="39" spans="1:9" x14ac:dyDescent="0.3">
      <c r="A39" s="143">
        <v>38</v>
      </c>
      <c r="B39" s="144" t="s">
        <v>2384</v>
      </c>
      <c r="C39" s="45"/>
      <c r="D39" s="45">
        <v>860</v>
      </c>
      <c r="E39" s="145" t="s">
        <v>512</v>
      </c>
      <c r="F39" s="146" t="s">
        <v>513</v>
      </c>
      <c r="G39" s="147">
        <v>40255</v>
      </c>
      <c r="H39" s="146" t="s">
        <v>2377</v>
      </c>
      <c r="I39" s="146" t="s">
        <v>2377</v>
      </c>
    </row>
    <row r="40" spans="1:9" x14ac:dyDescent="0.3">
      <c r="A40" s="143">
        <v>39</v>
      </c>
      <c r="B40" s="144" t="s">
        <v>1777</v>
      </c>
      <c r="C40" s="45">
        <v>1000</v>
      </c>
      <c r="D40" s="45"/>
      <c r="E40" s="145"/>
      <c r="F40" s="146"/>
      <c r="G40" s="146"/>
      <c r="H40" s="146"/>
      <c r="I40" s="146"/>
    </row>
    <row r="41" spans="1:9" x14ac:dyDescent="0.3">
      <c r="A41" s="143">
        <v>40</v>
      </c>
      <c r="B41" s="144" t="s">
        <v>2359</v>
      </c>
      <c r="C41" s="45">
        <v>1780</v>
      </c>
      <c r="D41" s="45"/>
      <c r="E41" s="145"/>
      <c r="F41" s="146"/>
      <c r="G41" s="146"/>
      <c r="H41" s="146"/>
      <c r="I41" s="146"/>
    </row>
    <row r="42" spans="1:9" x14ac:dyDescent="0.3">
      <c r="A42" s="143">
        <v>41</v>
      </c>
      <c r="B42" s="144" t="s">
        <v>2359</v>
      </c>
      <c r="C42" s="45"/>
      <c r="D42" s="45">
        <v>2780</v>
      </c>
      <c r="E42" s="145" t="s">
        <v>514</v>
      </c>
      <c r="F42" s="146" t="s">
        <v>515</v>
      </c>
      <c r="G42" s="147">
        <v>40259</v>
      </c>
      <c r="H42" s="146" t="s">
        <v>2380</v>
      </c>
      <c r="I42" s="146" t="s">
        <v>1771</v>
      </c>
    </row>
    <row r="43" spans="1:9" x14ac:dyDescent="0.3">
      <c r="A43" s="143">
        <v>42</v>
      </c>
      <c r="B43" s="144" t="s">
        <v>1777</v>
      </c>
      <c r="C43" s="45">
        <v>1000</v>
      </c>
      <c r="D43" s="45"/>
      <c r="E43" s="145"/>
      <c r="F43" s="146"/>
      <c r="G43" s="146"/>
      <c r="H43" s="146"/>
      <c r="I43" s="146"/>
    </row>
    <row r="44" spans="1:9" x14ac:dyDescent="0.3">
      <c r="A44" s="143">
        <v>43</v>
      </c>
      <c r="B44" s="144" t="s">
        <v>2359</v>
      </c>
      <c r="C44" s="45">
        <v>1000</v>
      </c>
      <c r="D44" s="45"/>
      <c r="E44" s="145"/>
      <c r="F44" s="146"/>
      <c r="G44" s="146"/>
      <c r="H44" s="146"/>
      <c r="I44" s="146"/>
    </row>
    <row r="45" spans="1:9" x14ac:dyDescent="0.3">
      <c r="A45" s="143">
        <v>44</v>
      </c>
      <c r="B45" s="144" t="s">
        <v>2384</v>
      </c>
      <c r="C45" s="45">
        <v>200</v>
      </c>
      <c r="D45" s="45"/>
      <c r="E45" s="145"/>
      <c r="F45" s="146"/>
      <c r="G45" s="146"/>
      <c r="H45" s="146"/>
      <c r="I45" s="146"/>
    </row>
    <row r="46" spans="1:9" x14ac:dyDescent="0.3">
      <c r="A46" s="143">
        <v>45</v>
      </c>
      <c r="B46" s="144" t="s">
        <v>2359</v>
      </c>
      <c r="C46" s="45">
        <v>1000</v>
      </c>
      <c r="D46" s="45"/>
      <c r="E46" s="145"/>
      <c r="F46" s="146"/>
      <c r="G46" s="146"/>
      <c r="H46" s="146"/>
      <c r="I46" s="146"/>
    </row>
    <row r="47" spans="1:9" x14ac:dyDescent="0.3">
      <c r="A47" s="143">
        <v>46</v>
      </c>
      <c r="B47" s="144" t="s">
        <v>1777</v>
      </c>
      <c r="C47" s="45">
        <v>1000</v>
      </c>
      <c r="D47" s="45"/>
      <c r="E47" s="145"/>
      <c r="F47" s="146"/>
      <c r="G47" s="146"/>
      <c r="H47" s="146"/>
      <c r="I47" s="146"/>
    </row>
    <row r="48" spans="1:9" x14ac:dyDescent="0.3">
      <c r="A48" s="143">
        <v>47</v>
      </c>
      <c r="B48" s="144" t="s">
        <v>2359</v>
      </c>
      <c r="C48" s="45">
        <v>1000</v>
      </c>
      <c r="D48" s="45"/>
      <c r="E48" s="145"/>
      <c r="F48" s="146"/>
      <c r="G48" s="146"/>
      <c r="H48" s="146"/>
      <c r="I48" s="146"/>
    </row>
    <row r="49" spans="1:9" x14ac:dyDescent="0.3">
      <c r="A49" s="143">
        <v>48</v>
      </c>
      <c r="B49" s="144" t="s">
        <v>2359</v>
      </c>
      <c r="C49" s="45">
        <v>1000</v>
      </c>
      <c r="D49" s="45"/>
      <c r="E49" s="145"/>
      <c r="F49" s="146"/>
      <c r="G49" s="146"/>
      <c r="H49" s="146"/>
      <c r="I49" s="146"/>
    </row>
    <row r="50" spans="1:9" x14ac:dyDescent="0.3">
      <c r="A50" s="143">
        <v>49</v>
      </c>
      <c r="B50" s="144" t="s">
        <v>1777</v>
      </c>
      <c r="C50" s="45">
        <v>1000</v>
      </c>
      <c r="D50" s="45"/>
      <c r="E50" s="145"/>
      <c r="F50" s="146"/>
      <c r="G50" s="146"/>
      <c r="H50" s="146"/>
      <c r="I50" s="146"/>
    </row>
    <row r="51" spans="1:9" x14ac:dyDescent="0.3">
      <c r="A51" s="143">
        <v>50</v>
      </c>
      <c r="B51" s="144" t="s">
        <v>2359</v>
      </c>
      <c r="C51" s="45">
        <v>1200</v>
      </c>
      <c r="D51" s="45"/>
      <c r="E51" s="145"/>
      <c r="F51" s="146"/>
      <c r="G51" s="146"/>
      <c r="H51" s="146"/>
      <c r="I51" s="146"/>
    </row>
    <row r="52" spans="1:9" x14ac:dyDescent="0.3">
      <c r="A52" s="143">
        <v>51</v>
      </c>
      <c r="B52" s="144" t="s">
        <v>2359</v>
      </c>
      <c r="C52" s="45"/>
      <c r="D52" s="45">
        <v>5200</v>
      </c>
      <c r="E52" s="145" t="s">
        <v>516</v>
      </c>
      <c r="F52" s="146" t="s">
        <v>517</v>
      </c>
      <c r="G52" s="147">
        <v>40280</v>
      </c>
      <c r="H52" s="146" t="s">
        <v>2380</v>
      </c>
      <c r="I52" s="146" t="s">
        <v>1771</v>
      </c>
    </row>
    <row r="53" spans="1:9" x14ac:dyDescent="0.3">
      <c r="A53" s="143">
        <v>52</v>
      </c>
      <c r="B53" s="144" t="s">
        <v>2384</v>
      </c>
      <c r="C53" s="45">
        <v>300</v>
      </c>
      <c r="D53" s="45"/>
      <c r="E53" s="145"/>
      <c r="F53" s="146"/>
      <c r="G53" s="146"/>
      <c r="H53" s="146"/>
      <c r="I53" s="146"/>
    </row>
    <row r="54" spans="1:9" x14ac:dyDescent="0.3">
      <c r="A54" s="143">
        <v>53</v>
      </c>
      <c r="B54" s="144" t="s">
        <v>1777</v>
      </c>
      <c r="C54" s="45">
        <v>1000</v>
      </c>
      <c r="D54" s="45"/>
      <c r="E54" s="145"/>
      <c r="F54" s="146"/>
      <c r="G54" s="146"/>
      <c r="H54" s="146"/>
      <c r="I54" s="146"/>
    </row>
    <row r="55" spans="1:9" x14ac:dyDescent="0.3">
      <c r="A55" s="143">
        <v>54</v>
      </c>
      <c r="B55" s="144" t="s">
        <v>2359</v>
      </c>
      <c r="C55" s="45">
        <v>1000</v>
      </c>
      <c r="D55" s="45"/>
      <c r="E55" s="145"/>
      <c r="F55" s="146"/>
      <c r="G55" s="146"/>
      <c r="H55" s="146"/>
      <c r="I55" s="146"/>
    </row>
    <row r="56" spans="1:9" x14ac:dyDescent="0.3">
      <c r="A56" s="143">
        <v>55</v>
      </c>
      <c r="B56" s="144" t="s">
        <v>1777</v>
      </c>
      <c r="C56" s="45">
        <v>1000</v>
      </c>
      <c r="D56" s="45"/>
      <c r="E56" s="145"/>
      <c r="F56" s="146"/>
      <c r="G56" s="146"/>
      <c r="H56" s="146"/>
      <c r="I56" s="146"/>
    </row>
    <row r="57" spans="1:9" x14ac:dyDescent="0.3">
      <c r="A57" s="143">
        <v>56</v>
      </c>
      <c r="B57" s="144" t="s">
        <v>2359</v>
      </c>
      <c r="C57" s="45">
        <v>1000</v>
      </c>
      <c r="D57" s="45"/>
      <c r="E57" s="145"/>
      <c r="F57" s="146"/>
      <c r="G57" s="146"/>
      <c r="H57" s="146"/>
      <c r="I57" s="146"/>
    </row>
    <row r="58" spans="1:9" x14ac:dyDescent="0.3">
      <c r="A58" s="143">
        <v>57</v>
      </c>
      <c r="B58" s="144" t="s">
        <v>1777</v>
      </c>
      <c r="C58" s="45">
        <v>1000</v>
      </c>
      <c r="D58" s="45"/>
      <c r="E58" s="145"/>
      <c r="F58" s="146"/>
      <c r="G58" s="146"/>
      <c r="H58" s="146"/>
      <c r="I58" s="146"/>
    </row>
    <row r="59" spans="1:9" x14ac:dyDescent="0.3">
      <c r="A59" s="143">
        <v>58</v>
      </c>
      <c r="B59" s="144" t="s">
        <v>2410</v>
      </c>
      <c r="C59" s="45">
        <v>500</v>
      </c>
      <c r="D59" s="45"/>
      <c r="E59" s="145"/>
      <c r="F59" s="146"/>
      <c r="G59" s="146"/>
      <c r="H59" s="146"/>
      <c r="I59" s="146"/>
    </row>
    <row r="60" spans="1:9" x14ac:dyDescent="0.3">
      <c r="A60" s="143">
        <v>59</v>
      </c>
      <c r="B60" s="144" t="s">
        <v>2383</v>
      </c>
      <c r="C60" s="45">
        <v>1000</v>
      </c>
      <c r="D60" s="45"/>
      <c r="E60" s="145"/>
      <c r="F60" s="146"/>
      <c r="G60" s="146"/>
      <c r="H60" s="146"/>
      <c r="I60" s="146"/>
    </row>
    <row r="61" spans="1:9" x14ac:dyDescent="0.3">
      <c r="A61" s="143">
        <v>60</v>
      </c>
      <c r="B61" s="144" t="s">
        <v>2382</v>
      </c>
      <c r="C61" s="45">
        <v>5</v>
      </c>
      <c r="D61" s="45"/>
      <c r="E61" s="145"/>
      <c r="F61" s="146"/>
      <c r="G61" s="146"/>
      <c r="H61" s="146"/>
      <c r="I61" s="146"/>
    </row>
    <row r="62" spans="1:9" x14ac:dyDescent="0.3">
      <c r="A62" s="143">
        <v>61</v>
      </c>
      <c r="B62" s="144" t="s">
        <v>2408</v>
      </c>
      <c r="C62" s="45">
        <v>5</v>
      </c>
      <c r="D62" s="45"/>
      <c r="E62" s="145"/>
      <c r="F62" s="146"/>
      <c r="G62" s="146"/>
      <c r="H62" s="146"/>
      <c r="I62" s="146"/>
    </row>
    <row r="63" spans="1:9" x14ac:dyDescent="0.3">
      <c r="A63" s="143">
        <v>62</v>
      </c>
      <c r="B63" s="144" t="s">
        <v>2381</v>
      </c>
      <c r="C63" s="45">
        <v>200</v>
      </c>
      <c r="D63" s="45"/>
      <c r="E63" s="145"/>
      <c r="F63" s="146"/>
      <c r="G63" s="146"/>
      <c r="H63" s="146"/>
      <c r="I63" s="146"/>
    </row>
    <row r="64" spans="1:9" x14ac:dyDescent="0.3">
      <c r="A64" s="143">
        <v>63</v>
      </c>
      <c r="B64" s="144" t="s">
        <v>2407</v>
      </c>
      <c r="C64" s="45">
        <v>10</v>
      </c>
      <c r="D64" s="45"/>
      <c r="E64" s="145"/>
      <c r="F64" s="146"/>
      <c r="G64" s="146"/>
      <c r="H64" s="146"/>
      <c r="I64" s="146"/>
    </row>
    <row r="65" spans="1:9" x14ac:dyDescent="0.3">
      <c r="A65" s="143">
        <v>64</v>
      </c>
      <c r="B65" s="144" t="s">
        <v>2407</v>
      </c>
      <c r="C65" s="45">
        <v>10</v>
      </c>
      <c r="D65" s="45"/>
      <c r="E65" s="145"/>
      <c r="F65" s="146"/>
      <c r="G65" s="146"/>
      <c r="H65" s="146"/>
      <c r="I65" s="146"/>
    </row>
    <row r="66" spans="1:9" x14ac:dyDescent="0.3">
      <c r="A66" s="143">
        <v>65</v>
      </c>
      <c r="B66" s="144" t="s">
        <v>519</v>
      </c>
      <c r="C66" s="45">
        <v>200</v>
      </c>
      <c r="D66" s="45"/>
      <c r="E66" s="145"/>
      <c r="F66" s="146"/>
      <c r="G66" s="146"/>
      <c r="H66" s="146"/>
      <c r="I66" s="146"/>
    </row>
    <row r="67" spans="1:9" x14ac:dyDescent="0.3">
      <c r="A67" s="143">
        <v>66</v>
      </c>
      <c r="B67" s="144" t="s">
        <v>2409</v>
      </c>
      <c r="C67" s="45">
        <v>15</v>
      </c>
      <c r="D67" s="45"/>
      <c r="E67" s="145"/>
      <c r="F67" s="146"/>
      <c r="G67" s="146"/>
      <c r="H67" s="146"/>
      <c r="I67" s="146"/>
    </row>
    <row r="68" spans="1:9" x14ac:dyDescent="0.3">
      <c r="A68" s="143">
        <v>67</v>
      </c>
      <c r="B68" s="144" t="s">
        <v>2516</v>
      </c>
      <c r="C68" s="45">
        <v>500</v>
      </c>
      <c r="D68" s="45"/>
      <c r="E68" s="145"/>
      <c r="F68" s="146"/>
      <c r="G68" s="146"/>
      <c r="H68" s="146"/>
      <c r="I68" s="146"/>
    </row>
    <row r="69" spans="1:9" x14ac:dyDescent="0.3">
      <c r="A69" s="143">
        <v>68</v>
      </c>
      <c r="B69" s="144" t="s">
        <v>2528</v>
      </c>
      <c r="C69" s="45">
        <v>30</v>
      </c>
      <c r="D69" s="45"/>
      <c r="E69" s="145"/>
      <c r="F69" s="146"/>
      <c r="G69" s="146"/>
      <c r="H69" s="146"/>
      <c r="I69" s="146"/>
    </row>
    <row r="70" spans="1:9" x14ac:dyDescent="0.3">
      <c r="A70" s="143">
        <v>69</v>
      </c>
      <c r="B70" s="144" t="s">
        <v>2516</v>
      </c>
      <c r="C70" s="45">
        <v>2720</v>
      </c>
      <c r="D70" s="45"/>
      <c r="E70" s="145"/>
      <c r="F70" s="146"/>
      <c r="G70" s="146"/>
      <c r="H70" s="146"/>
      <c r="I70" s="146"/>
    </row>
    <row r="71" spans="1:9" x14ac:dyDescent="0.3">
      <c r="A71" s="143">
        <v>70</v>
      </c>
      <c r="B71" s="144" t="s">
        <v>2359</v>
      </c>
      <c r="C71" s="45">
        <v>1000</v>
      </c>
      <c r="D71" s="45"/>
      <c r="E71" s="145"/>
      <c r="F71" s="146"/>
      <c r="G71" s="146"/>
      <c r="H71" s="146"/>
      <c r="I71" s="146"/>
    </row>
    <row r="72" spans="1:9" x14ac:dyDescent="0.3">
      <c r="A72" s="143">
        <v>71</v>
      </c>
      <c r="B72" s="144" t="s">
        <v>1777</v>
      </c>
      <c r="C72" s="45">
        <v>1740</v>
      </c>
      <c r="D72" s="45"/>
      <c r="E72" s="145"/>
      <c r="F72" s="146"/>
      <c r="G72" s="146"/>
      <c r="H72" s="146"/>
      <c r="I72" s="146"/>
    </row>
    <row r="73" spans="1:9" x14ac:dyDescent="0.3">
      <c r="A73" s="143">
        <v>72</v>
      </c>
      <c r="B73" s="144" t="s">
        <v>1777</v>
      </c>
      <c r="C73" s="45"/>
      <c r="D73" s="45">
        <v>9740</v>
      </c>
      <c r="E73" s="145" t="s">
        <v>520</v>
      </c>
      <c r="F73" s="146" t="s">
        <v>521</v>
      </c>
      <c r="G73" s="147">
        <v>40291</v>
      </c>
      <c r="H73" s="146" t="s">
        <v>171</v>
      </c>
      <c r="I73" s="146" t="s">
        <v>485</v>
      </c>
    </row>
    <row r="74" spans="1:9" x14ac:dyDescent="0.3">
      <c r="A74" s="143">
        <v>73</v>
      </c>
      <c r="B74" s="144" t="s">
        <v>2410</v>
      </c>
      <c r="C74" s="45">
        <v>650</v>
      </c>
      <c r="D74" s="45"/>
      <c r="E74" s="145"/>
      <c r="F74" s="146"/>
      <c r="G74" s="146"/>
      <c r="H74" s="146"/>
      <c r="I74" s="146"/>
    </row>
    <row r="75" spans="1:9" x14ac:dyDescent="0.3">
      <c r="A75" s="143">
        <v>74</v>
      </c>
      <c r="B75" s="144" t="s">
        <v>2410</v>
      </c>
      <c r="C75" s="45"/>
      <c r="D75" s="45">
        <v>1150</v>
      </c>
      <c r="E75" s="145" t="s">
        <v>522</v>
      </c>
      <c r="F75" s="146" t="s">
        <v>523</v>
      </c>
      <c r="G75" s="147">
        <v>40294</v>
      </c>
      <c r="H75" s="146" t="s">
        <v>171</v>
      </c>
      <c r="I75" s="146" t="s">
        <v>2538</v>
      </c>
    </row>
    <row r="76" spans="1:9" x14ac:dyDescent="0.3">
      <c r="A76" s="143">
        <v>75</v>
      </c>
      <c r="B76" s="144" t="s">
        <v>2516</v>
      </c>
      <c r="C76" s="45"/>
      <c r="D76" s="45">
        <v>3220</v>
      </c>
      <c r="E76" s="145" t="s">
        <v>524</v>
      </c>
      <c r="F76" s="146" t="s">
        <v>1888</v>
      </c>
      <c r="G76" s="147">
        <v>40295</v>
      </c>
      <c r="H76" s="146" t="s">
        <v>2560</v>
      </c>
      <c r="I76" s="146" t="s">
        <v>2560</v>
      </c>
    </row>
    <row r="77" spans="1:9" x14ac:dyDescent="0.3">
      <c r="A77" s="143">
        <v>76</v>
      </c>
      <c r="B77" s="144" t="s">
        <v>2384</v>
      </c>
      <c r="C77" s="45">
        <v>1440</v>
      </c>
      <c r="D77" s="45"/>
      <c r="E77" s="145"/>
      <c r="F77" s="146"/>
      <c r="G77" s="146"/>
      <c r="H77" s="146"/>
      <c r="I77" s="146"/>
    </row>
    <row r="78" spans="1:9" x14ac:dyDescent="0.3">
      <c r="A78" s="143">
        <v>77</v>
      </c>
      <c r="B78" s="144" t="s">
        <v>2384</v>
      </c>
      <c r="C78" s="45"/>
      <c r="D78" s="45">
        <v>1940</v>
      </c>
      <c r="E78" s="145" t="s">
        <v>1892</v>
      </c>
      <c r="F78" s="146" t="s">
        <v>1893</v>
      </c>
      <c r="G78" s="147">
        <v>40296</v>
      </c>
      <c r="H78" s="146" t="s">
        <v>2377</v>
      </c>
      <c r="I78" s="146" t="s">
        <v>2377</v>
      </c>
    </row>
    <row r="79" spans="1:9" x14ac:dyDescent="0.3">
      <c r="A79" s="143">
        <v>78</v>
      </c>
      <c r="B79" s="144" t="s">
        <v>2384</v>
      </c>
      <c r="C79" s="45">
        <v>300</v>
      </c>
      <c r="D79" s="45"/>
      <c r="E79" s="145"/>
      <c r="F79" s="146"/>
      <c r="G79" s="146"/>
      <c r="H79" s="146"/>
      <c r="I79" s="146"/>
    </row>
    <row r="80" spans="1:9" x14ac:dyDescent="0.3">
      <c r="A80" s="143">
        <v>79</v>
      </c>
      <c r="B80" s="144" t="s">
        <v>2359</v>
      </c>
      <c r="C80" s="45">
        <v>1300</v>
      </c>
      <c r="D80" s="45"/>
      <c r="E80" s="145"/>
      <c r="F80" s="146"/>
      <c r="G80" s="146"/>
      <c r="H80" s="146"/>
      <c r="I80" s="146"/>
    </row>
    <row r="81" spans="1:9" x14ac:dyDescent="0.3">
      <c r="A81" s="143">
        <v>80</v>
      </c>
      <c r="B81" s="144" t="s">
        <v>2384</v>
      </c>
      <c r="C81" s="45"/>
      <c r="D81" s="45">
        <v>300</v>
      </c>
      <c r="E81" s="145" t="s">
        <v>2514</v>
      </c>
      <c r="F81" s="146" t="s">
        <v>1895</v>
      </c>
      <c r="G81" s="147">
        <v>40302</v>
      </c>
      <c r="H81" s="146" t="s">
        <v>2377</v>
      </c>
      <c r="I81" s="146" t="s">
        <v>2377</v>
      </c>
    </row>
    <row r="82" spans="1:9" x14ac:dyDescent="0.3">
      <c r="A82" s="143">
        <v>81</v>
      </c>
      <c r="B82" s="144" t="s">
        <v>2359</v>
      </c>
      <c r="C82" s="45"/>
      <c r="D82" s="45">
        <v>4300</v>
      </c>
      <c r="E82" s="145" t="s">
        <v>1896</v>
      </c>
      <c r="F82" s="146" t="s">
        <v>562</v>
      </c>
      <c r="G82" s="147">
        <v>40302</v>
      </c>
      <c r="H82" s="146" t="s">
        <v>2380</v>
      </c>
      <c r="I82" s="146" t="s">
        <v>1771</v>
      </c>
    </row>
    <row r="83" spans="1:9" x14ac:dyDescent="0.3">
      <c r="A83" s="143">
        <v>82</v>
      </c>
      <c r="B83" s="144" t="s">
        <v>2528</v>
      </c>
      <c r="C83" s="45">
        <v>70</v>
      </c>
      <c r="D83" s="45"/>
      <c r="E83" s="145"/>
      <c r="F83" s="146"/>
      <c r="G83" s="146"/>
      <c r="H83" s="146"/>
      <c r="I83" s="146"/>
    </row>
    <row r="84" spans="1:9" x14ac:dyDescent="0.3">
      <c r="A84" s="143">
        <v>83</v>
      </c>
      <c r="B84" s="144" t="s">
        <v>2528</v>
      </c>
      <c r="C84" s="45"/>
      <c r="D84" s="45">
        <v>100</v>
      </c>
      <c r="E84" s="145" t="s">
        <v>563</v>
      </c>
      <c r="F84" s="146" t="s">
        <v>564</v>
      </c>
      <c r="G84" s="147">
        <v>40295</v>
      </c>
      <c r="H84" s="146" t="s">
        <v>1552</v>
      </c>
      <c r="I84" s="146" t="s">
        <v>2538</v>
      </c>
    </row>
    <row r="85" spans="1:9" x14ac:dyDescent="0.3">
      <c r="A85" s="143">
        <v>84</v>
      </c>
      <c r="B85" s="144" t="s">
        <v>2384</v>
      </c>
      <c r="C85" s="45">
        <v>600</v>
      </c>
      <c r="D85" s="45"/>
      <c r="E85" s="145"/>
      <c r="F85" s="146"/>
      <c r="G85" s="146"/>
      <c r="H85" s="146"/>
      <c r="I85" s="146"/>
    </row>
    <row r="86" spans="1:9" x14ac:dyDescent="0.3">
      <c r="A86" s="143">
        <v>85</v>
      </c>
      <c r="B86" s="144" t="s">
        <v>2359</v>
      </c>
      <c r="C86" s="45">
        <v>1000</v>
      </c>
      <c r="D86" s="45"/>
      <c r="E86" s="145"/>
      <c r="F86" s="146"/>
      <c r="G86" s="146"/>
      <c r="H86" s="146"/>
      <c r="I86" s="146"/>
    </row>
    <row r="87" spans="1:9" x14ac:dyDescent="0.3">
      <c r="A87" s="143">
        <v>86</v>
      </c>
      <c r="B87" s="144" t="s">
        <v>2383</v>
      </c>
      <c r="C87" s="45">
        <v>120</v>
      </c>
      <c r="D87" s="45"/>
      <c r="E87" s="145"/>
      <c r="F87" s="146"/>
      <c r="G87" s="146"/>
      <c r="H87" s="146"/>
      <c r="I87" s="146"/>
    </row>
    <row r="88" spans="1:9" x14ac:dyDescent="0.3">
      <c r="A88" s="143">
        <v>87</v>
      </c>
      <c r="B88" s="144" t="s">
        <v>2359</v>
      </c>
      <c r="C88" s="45">
        <v>1000</v>
      </c>
      <c r="D88" s="45"/>
      <c r="E88" s="145"/>
      <c r="F88" s="146"/>
      <c r="G88" s="146"/>
      <c r="H88" s="146"/>
      <c r="I88" s="146"/>
    </row>
    <row r="89" spans="1:9" x14ac:dyDescent="0.3">
      <c r="A89" s="143">
        <v>88</v>
      </c>
      <c r="B89" s="144" t="s">
        <v>2383</v>
      </c>
      <c r="C89" s="45"/>
      <c r="D89" s="45">
        <v>1120</v>
      </c>
      <c r="E89" s="145" t="s">
        <v>565</v>
      </c>
      <c r="F89" s="146" t="s">
        <v>566</v>
      </c>
      <c r="G89" s="147">
        <v>40312</v>
      </c>
      <c r="H89" s="146" t="s">
        <v>171</v>
      </c>
      <c r="I89" s="215" t="s">
        <v>572</v>
      </c>
    </row>
    <row r="90" spans="1:9" x14ac:dyDescent="0.3">
      <c r="A90" s="143">
        <v>89</v>
      </c>
      <c r="B90" s="144" t="s">
        <v>2384</v>
      </c>
      <c r="C90" s="45">
        <v>700</v>
      </c>
      <c r="D90" s="45"/>
      <c r="E90" s="145"/>
      <c r="F90" s="146"/>
      <c r="G90" s="146"/>
      <c r="H90" s="146"/>
      <c r="I90" s="146"/>
    </row>
    <row r="91" spans="1:9" x14ac:dyDescent="0.3">
      <c r="A91" s="143">
        <v>90</v>
      </c>
      <c r="B91" s="144" t="s">
        <v>2384</v>
      </c>
      <c r="C91" s="45"/>
      <c r="D91" s="45">
        <v>1300</v>
      </c>
      <c r="E91" s="145" t="s">
        <v>573</v>
      </c>
      <c r="F91" s="146" t="s">
        <v>574</v>
      </c>
      <c r="G91" s="147">
        <v>40316</v>
      </c>
      <c r="H91" s="146" t="s">
        <v>2377</v>
      </c>
      <c r="I91" s="146" t="s">
        <v>2377</v>
      </c>
    </row>
    <row r="92" spans="1:9" x14ac:dyDescent="0.3">
      <c r="A92" s="143">
        <v>91</v>
      </c>
      <c r="B92" s="144" t="s">
        <v>2359</v>
      </c>
      <c r="C92" s="45">
        <v>1460</v>
      </c>
      <c r="D92" s="45"/>
      <c r="E92" s="145"/>
      <c r="F92" s="146"/>
      <c r="G92" s="146"/>
      <c r="H92" s="146"/>
      <c r="I92" s="146"/>
    </row>
    <row r="93" spans="1:9" x14ac:dyDescent="0.3">
      <c r="A93" s="143">
        <v>92</v>
      </c>
      <c r="B93" s="144" t="s">
        <v>1777</v>
      </c>
      <c r="C93" s="45">
        <v>2000</v>
      </c>
      <c r="D93" s="45"/>
      <c r="E93" s="145"/>
      <c r="F93" s="146"/>
      <c r="G93" s="146"/>
      <c r="H93" s="146"/>
      <c r="I93" s="146"/>
    </row>
    <row r="94" spans="1:9" x14ac:dyDescent="0.3">
      <c r="A94" s="143">
        <v>93</v>
      </c>
      <c r="B94" s="144" t="s">
        <v>1982</v>
      </c>
      <c r="C94" s="45">
        <v>3000</v>
      </c>
      <c r="D94" s="45"/>
      <c r="E94" s="145"/>
      <c r="F94" s="146"/>
      <c r="G94" s="146"/>
      <c r="H94" s="146"/>
      <c r="I94" s="146"/>
    </row>
    <row r="95" spans="1:9" x14ac:dyDescent="0.3">
      <c r="A95" s="143">
        <v>94</v>
      </c>
      <c r="B95" s="144" t="s">
        <v>519</v>
      </c>
      <c r="C95" s="45">
        <v>440</v>
      </c>
      <c r="D95" s="45"/>
      <c r="E95" s="145"/>
      <c r="F95" s="146"/>
      <c r="G95" s="146"/>
      <c r="H95" s="146"/>
      <c r="I95" s="146"/>
    </row>
    <row r="96" spans="1:9" x14ac:dyDescent="0.3">
      <c r="A96" s="143">
        <v>95</v>
      </c>
      <c r="B96" s="144" t="s">
        <v>2407</v>
      </c>
      <c r="C96" s="45">
        <v>30</v>
      </c>
      <c r="D96" s="45"/>
      <c r="E96" s="145"/>
      <c r="F96" s="146"/>
      <c r="G96" s="146"/>
      <c r="H96" s="146"/>
      <c r="I96" s="146"/>
    </row>
    <row r="97" spans="1:9" x14ac:dyDescent="0.3">
      <c r="A97" s="143">
        <v>96</v>
      </c>
      <c r="B97" s="144" t="s">
        <v>2382</v>
      </c>
      <c r="C97" s="45">
        <v>15</v>
      </c>
      <c r="D97" s="45"/>
      <c r="E97" s="145"/>
      <c r="F97" s="146"/>
      <c r="G97" s="146"/>
      <c r="H97" s="146"/>
      <c r="I97" s="146"/>
    </row>
    <row r="98" spans="1:9" x14ac:dyDescent="0.3">
      <c r="A98" s="143">
        <v>97</v>
      </c>
      <c r="B98" s="144" t="s">
        <v>2408</v>
      </c>
      <c r="C98" s="45">
        <v>15</v>
      </c>
      <c r="D98" s="45"/>
      <c r="E98" s="145"/>
      <c r="F98" s="146"/>
      <c r="G98" s="146"/>
      <c r="H98" s="146"/>
      <c r="I98" s="146"/>
    </row>
    <row r="99" spans="1:9" x14ac:dyDescent="0.3">
      <c r="A99" s="143">
        <v>98</v>
      </c>
      <c r="B99" s="144" t="s">
        <v>2409</v>
      </c>
      <c r="C99" s="45">
        <v>5</v>
      </c>
      <c r="D99" s="45"/>
      <c r="E99" s="145"/>
      <c r="F99" s="146"/>
      <c r="G99" s="146"/>
      <c r="H99" s="146"/>
      <c r="I99" s="146"/>
    </row>
    <row r="100" spans="1:9" x14ac:dyDescent="0.3">
      <c r="A100" s="143">
        <v>99</v>
      </c>
      <c r="B100" s="144" t="s">
        <v>1516</v>
      </c>
      <c r="C100" s="45">
        <v>38</v>
      </c>
      <c r="D100" s="45"/>
      <c r="E100" s="145"/>
      <c r="F100" s="146"/>
      <c r="G100" s="146"/>
      <c r="H100" s="146"/>
      <c r="I100" s="146"/>
    </row>
    <row r="101" spans="1:9" x14ac:dyDescent="0.3">
      <c r="A101" s="143">
        <v>100</v>
      </c>
      <c r="B101" s="144" t="s">
        <v>1517</v>
      </c>
      <c r="C101" s="45">
        <v>100</v>
      </c>
      <c r="D101" s="45"/>
      <c r="E101" s="145"/>
      <c r="F101" s="146"/>
      <c r="G101" s="146"/>
      <c r="H101" s="146"/>
      <c r="I101" s="146"/>
    </row>
    <row r="102" spans="1:9" x14ac:dyDescent="0.3">
      <c r="A102" s="143">
        <v>101</v>
      </c>
      <c r="B102" s="144" t="s">
        <v>164</v>
      </c>
      <c r="C102" s="45">
        <v>290</v>
      </c>
      <c r="D102" s="45"/>
      <c r="E102" s="145"/>
      <c r="F102" s="146"/>
      <c r="G102" s="146"/>
      <c r="H102" s="146"/>
      <c r="I102" s="146"/>
    </row>
    <row r="103" spans="1:9" x14ac:dyDescent="0.3">
      <c r="A103" s="143">
        <v>102</v>
      </c>
      <c r="B103" s="144" t="s">
        <v>2359</v>
      </c>
      <c r="C103" s="45"/>
      <c r="D103" s="45">
        <v>3460</v>
      </c>
      <c r="E103" s="145" t="s">
        <v>582</v>
      </c>
      <c r="F103" s="146" t="s">
        <v>583</v>
      </c>
      <c r="G103" s="147">
        <v>40319</v>
      </c>
      <c r="H103" s="146" t="s">
        <v>2380</v>
      </c>
      <c r="I103" s="146" t="s">
        <v>1771</v>
      </c>
    </row>
    <row r="104" spans="1:9" x14ac:dyDescent="0.3">
      <c r="A104" s="143">
        <v>103</v>
      </c>
      <c r="B104" s="144" t="s">
        <v>519</v>
      </c>
      <c r="C104" s="45"/>
      <c r="D104" s="45">
        <v>640</v>
      </c>
      <c r="E104" s="145" t="s">
        <v>584</v>
      </c>
      <c r="F104" s="146" t="s">
        <v>585</v>
      </c>
      <c r="G104" s="147">
        <v>40318</v>
      </c>
      <c r="H104" s="146" t="s">
        <v>171</v>
      </c>
      <c r="I104" s="146" t="s">
        <v>1771</v>
      </c>
    </row>
    <row r="105" spans="1:9" x14ac:dyDescent="0.3">
      <c r="A105" s="143">
        <v>104</v>
      </c>
      <c r="B105" s="144" t="s">
        <v>2381</v>
      </c>
      <c r="C105" s="45"/>
      <c r="D105" s="45">
        <v>200</v>
      </c>
      <c r="E105" s="145" t="s">
        <v>586</v>
      </c>
      <c r="F105" s="146" t="s">
        <v>587</v>
      </c>
      <c r="G105" s="147">
        <v>40318</v>
      </c>
      <c r="H105" s="146" t="s">
        <v>171</v>
      </c>
      <c r="I105" s="146" t="s">
        <v>2422</v>
      </c>
    </row>
    <row r="106" spans="1:9" x14ac:dyDescent="0.3">
      <c r="A106" s="143">
        <v>105</v>
      </c>
      <c r="B106" s="144" t="s">
        <v>2407</v>
      </c>
      <c r="C106" s="45"/>
      <c r="D106" s="45">
        <v>10</v>
      </c>
      <c r="E106" s="145" t="s">
        <v>588</v>
      </c>
      <c r="F106" s="146" t="s">
        <v>589</v>
      </c>
      <c r="G106" s="147">
        <v>40318</v>
      </c>
      <c r="H106" s="146" t="s">
        <v>171</v>
      </c>
      <c r="I106" s="146" t="s">
        <v>2422</v>
      </c>
    </row>
    <row r="107" spans="1:9" x14ac:dyDescent="0.3">
      <c r="A107" s="143">
        <v>106</v>
      </c>
      <c r="B107" s="144" t="s">
        <v>2407</v>
      </c>
      <c r="C107" s="45"/>
      <c r="D107" s="45">
        <v>40</v>
      </c>
      <c r="E107" s="145" t="s">
        <v>590</v>
      </c>
      <c r="F107" s="146" t="s">
        <v>608</v>
      </c>
      <c r="G107" s="147">
        <v>40318</v>
      </c>
      <c r="H107" s="146" t="s">
        <v>171</v>
      </c>
      <c r="I107" s="146" t="s">
        <v>2422</v>
      </c>
    </row>
    <row r="108" spans="1:9" x14ac:dyDescent="0.3">
      <c r="A108" s="143">
        <v>107</v>
      </c>
      <c r="B108" s="144" t="s">
        <v>2382</v>
      </c>
      <c r="C108" s="45"/>
      <c r="D108" s="45">
        <v>20</v>
      </c>
      <c r="E108" s="145" t="s">
        <v>609</v>
      </c>
      <c r="F108" s="146" t="s">
        <v>610</v>
      </c>
      <c r="G108" s="147">
        <v>40318</v>
      </c>
      <c r="H108" s="146" t="s">
        <v>171</v>
      </c>
      <c r="I108" s="146" t="s">
        <v>2422</v>
      </c>
    </row>
    <row r="109" spans="1:9" x14ac:dyDescent="0.3">
      <c r="A109" s="143">
        <v>108</v>
      </c>
      <c r="B109" s="144" t="s">
        <v>2408</v>
      </c>
      <c r="C109" s="45"/>
      <c r="D109" s="45">
        <v>20</v>
      </c>
      <c r="E109" s="145" t="s">
        <v>611</v>
      </c>
      <c r="F109" s="146" t="s">
        <v>612</v>
      </c>
      <c r="G109" s="147">
        <v>40318</v>
      </c>
      <c r="H109" s="146" t="s">
        <v>171</v>
      </c>
      <c r="I109" s="146" t="s">
        <v>2422</v>
      </c>
    </row>
    <row r="110" spans="1:9" x14ac:dyDescent="0.3">
      <c r="A110" s="143">
        <v>109</v>
      </c>
      <c r="B110" s="144" t="s">
        <v>2409</v>
      </c>
      <c r="C110" s="45"/>
      <c r="D110" s="45">
        <v>20</v>
      </c>
      <c r="E110" s="145" t="s">
        <v>613</v>
      </c>
      <c r="F110" s="146" t="s">
        <v>614</v>
      </c>
      <c r="G110" s="147">
        <v>40318</v>
      </c>
      <c r="H110" s="146" t="s">
        <v>171</v>
      </c>
      <c r="I110" s="146" t="s">
        <v>2422</v>
      </c>
    </row>
    <row r="111" spans="1:9" x14ac:dyDescent="0.3">
      <c r="A111" s="143">
        <v>110</v>
      </c>
      <c r="B111" s="144" t="s">
        <v>1516</v>
      </c>
      <c r="C111" s="45"/>
      <c r="D111" s="45">
        <v>38</v>
      </c>
      <c r="E111" s="145" t="s">
        <v>615</v>
      </c>
      <c r="F111" s="146" t="s">
        <v>616</v>
      </c>
      <c r="G111" s="147">
        <v>40318</v>
      </c>
      <c r="H111" s="146" t="s">
        <v>171</v>
      </c>
      <c r="I111" s="146" t="s">
        <v>2422</v>
      </c>
    </row>
    <row r="112" spans="1:9" x14ac:dyDescent="0.3">
      <c r="A112" s="143">
        <v>111</v>
      </c>
      <c r="B112" s="144" t="s">
        <v>1517</v>
      </c>
      <c r="C112" s="45"/>
      <c r="D112" s="45">
        <v>100</v>
      </c>
      <c r="E112" s="145" t="s">
        <v>617</v>
      </c>
      <c r="F112" s="146" t="s">
        <v>618</v>
      </c>
      <c r="G112" s="147">
        <v>40318</v>
      </c>
      <c r="H112" s="146" t="s">
        <v>171</v>
      </c>
      <c r="I112" s="146" t="s">
        <v>2422</v>
      </c>
    </row>
    <row r="113" spans="1:9" x14ac:dyDescent="0.3">
      <c r="A113" s="143">
        <v>112</v>
      </c>
      <c r="B113" s="144" t="s">
        <v>164</v>
      </c>
      <c r="C113" s="45"/>
      <c r="D113" s="45">
        <v>340</v>
      </c>
      <c r="E113" s="145" t="s">
        <v>622</v>
      </c>
      <c r="F113" s="146" t="s">
        <v>623</v>
      </c>
      <c r="G113" s="147">
        <v>40318</v>
      </c>
      <c r="H113" s="146" t="s">
        <v>171</v>
      </c>
      <c r="I113" s="146" t="s">
        <v>2422</v>
      </c>
    </row>
    <row r="114" spans="1:9" x14ac:dyDescent="0.3">
      <c r="A114" s="143">
        <v>113</v>
      </c>
      <c r="B114" s="144" t="s">
        <v>1982</v>
      </c>
      <c r="C114" s="45">
        <v>2600</v>
      </c>
      <c r="D114" s="45"/>
      <c r="E114" s="145"/>
      <c r="F114" s="146"/>
      <c r="G114" s="146"/>
      <c r="H114" s="146"/>
      <c r="I114" s="146"/>
    </row>
    <row r="115" spans="1:9" x14ac:dyDescent="0.3">
      <c r="A115" s="143">
        <v>114</v>
      </c>
      <c r="B115" s="144" t="s">
        <v>1982</v>
      </c>
      <c r="C115" s="45"/>
      <c r="D115" s="45">
        <v>5800</v>
      </c>
      <c r="E115" s="145" t="s">
        <v>624</v>
      </c>
      <c r="F115" s="146" t="s">
        <v>625</v>
      </c>
      <c r="G115" s="147">
        <v>40322</v>
      </c>
      <c r="H115" s="146" t="s">
        <v>2377</v>
      </c>
      <c r="I115" s="146" t="s">
        <v>66</v>
      </c>
    </row>
    <row r="116" spans="1:9" x14ac:dyDescent="0.3">
      <c r="A116" s="143">
        <v>115</v>
      </c>
      <c r="B116" s="144" t="s">
        <v>2384</v>
      </c>
      <c r="C116" s="45">
        <v>640</v>
      </c>
      <c r="D116" s="45"/>
      <c r="E116" s="145"/>
      <c r="F116" s="146"/>
      <c r="G116" s="146"/>
      <c r="H116" s="146"/>
      <c r="I116" s="146"/>
    </row>
    <row r="117" spans="1:9" x14ac:dyDescent="0.3">
      <c r="A117" s="143">
        <v>116</v>
      </c>
      <c r="B117" s="144" t="s">
        <v>2384</v>
      </c>
      <c r="C117" s="45"/>
      <c r="D117" s="45">
        <v>640</v>
      </c>
      <c r="E117" s="145" t="s">
        <v>626</v>
      </c>
      <c r="F117" s="146" t="s">
        <v>627</v>
      </c>
      <c r="G117" s="147">
        <v>40323</v>
      </c>
      <c r="H117" s="146" t="s">
        <v>2377</v>
      </c>
      <c r="I117" s="146" t="s">
        <v>2377</v>
      </c>
    </row>
    <row r="118" spans="1:9" x14ac:dyDescent="0.3">
      <c r="A118" s="143">
        <v>117</v>
      </c>
      <c r="B118" s="144" t="s">
        <v>2359</v>
      </c>
      <c r="C118" s="45">
        <v>1000</v>
      </c>
      <c r="D118" s="45"/>
      <c r="E118" s="145"/>
      <c r="F118" s="146"/>
      <c r="G118" s="146"/>
      <c r="H118" s="146"/>
      <c r="I118" s="146"/>
    </row>
    <row r="119" spans="1:9" x14ac:dyDescent="0.3">
      <c r="A119" s="143">
        <v>118</v>
      </c>
      <c r="B119" s="144" t="s">
        <v>1777</v>
      </c>
      <c r="C119" s="45">
        <v>1000</v>
      </c>
      <c r="D119" s="45"/>
      <c r="E119" s="145"/>
      <c r="F119" s="146"/>
      <c r="G119" s="146"/>
      <c r="H119" s="146"/>
      <c r="I119" s="146"/>
    </row>
    <row r="120" spans="1:9" x14ac:dyDescent="0.3">
      <c r="A120" s="143">
        <v>119</v>
      </c>
      <c r="B120" s="144" t="s">
        <v>2359</v>
      </c>
      <c r="C120" s="45">
        <v>1000</v>
      </c>
      <c r="D120" s="45"/>
      <c r="E120" s="145"/>
      <c r="F120" s="146"/>
      <c r="G120" s="146"/>
      <c r="H120" s="146"/>
      <c r="I120" s="146"/>
    </row>
    <row r="121" spans="1:9" x14ac:dyDescent="0.3">
      <c r="A121" s="143">
        <v>120</v>
      </c>
      <c r="B121" s="144" t="s">
        <v>2384</v>
      </c>
      <c r="C121" s="45">
        <v>760</v>
      </c>
      <c r="D121" s="45"/>
      <c r="E121" s="145"/>
      <c r="F121" s="146"/>
      <c r="G121" s="146"/>
      <c r="H121" s="146"/>
      <c r="I121" s="146"/>
    </row>
    <row r="122" spans="1:9" x14ac:dyDescent="0.3">
      <c r="A122" s="143">
        <v>121</v>
      </c>
      <c r="B122" s="144" t="s">
        <v>1777</v>
      </c>
      <c r="C122" s="45">
        <v>1000</v>
      </c>
      <c r="D122" s="45"/>
      <c r="E122" s="145"/>
      <c r="F122" s="146"/>
      <c r="G122" s="146"/>
      <c r="H122" s="146"/>
      <c r="I122" s="146"/>
    </row>
    <row r="123" spans="1:9" x14ac:dyDescent="0.3">
      <c r="A123" s="143">
        <v>122</v>
      </c>
      <c r="B123" s="144" t="s">
        <v>2384</v>
      </c>
      <c r="C123" s="45"/>
      <c r="D123" s="45">
        <v>760</v>
      </c>
      <c r="E123" s="145" t="s">
        <v>632</v>
      </c>
      <c r="F123" s="146" t="s">
        <v>633</v>
      </c>
      <c r="G123" s="147">
        <v>40336</v>
      </c>
      <c r="H123" s="146" t="s">
        <v>2377</v>
      </c>
      <c r="I123" s="146" t="s">
        <v>2377</v>
      </c>
    </row>
    <row r="124" spans="1:9" x14ac:dyDescent="0.3">
      <c r="A124" s="143">
        <v>123</v>
      </c>
      <c r="B124" s="144" t="s">
        <v>681</v>
      </c>
      <c r="C124" s="45">
        <v>182</v>
      </c>
      <c r="D124" s="45"/>
      <c r="E124" s="145"/>
      <c r="F124" s="146"/>
      <c r="G124" s="146"/>
      <c r="H124" s="146"/>
      <c r="I124" s="146"/>
    </row>
    <row r="125" spans="1:9" x14ac:dyDescent="0.3">
      <c r="A125" s="143">
        <v>124</v>
      </c>
      <c r="B125" s="144" t="s">
        <v>2359</v>
      </c>
      <c r="C125" s="45">
        <v>1000</v>
      </c>
      <c r="D125" s="45"/>
      <c r="E125" s="145"/>
      <c r="F125" s="146"/>
      <c r="G125" s="146"/>
      <c r="H125" s="146"/>
      <c r="I125" s="146"/>
    </row>
    <row r="126" spans="1:9" x14ac:dyDescent="0.3">
      <c r="A126" s="143">
        <v>125</v>
      </c>
      <c r="B126" s="144" t="s">
        <v>2384</v>
      </c>
      <c r="C126" s="45">
        <v>200</v>
      </c>
      <c r="D126" s="45"/>
      <c r="E126" s="145"/>
      <c r="F126" s="146"/>
      <c r="G126" s="146"/>
      <c r="H126" s="146"/>
      <c r="I126" s="146"/>
    </row>
    <row r="127" spans="1:9" x14ac:dyDescent="0.3">
      <c r="A127" s="143">
        <v>126</v>
      </c>
      <c r="B127" s="144" t="s">
        <v>1777</v>
      </c>
      <c r="C127" s="45">
        <v>1000</v>
      </c>
      <c r="D127" s="45"/>
      <c r="E127" s="145"/>
      <c r="F127" s="146"/>
      <c r="G127" s="146"/>
      <c r="H127" s="146"/>
      <c r="I127" s="146"/>
    </row>
    <row r="128" spans="1:9" x14ac:dyDescent="0.3">
      <c r="A128" s="143">
        <v>127</v>
      </c>
      <c r="B128" s="144" t="s">
        <v>681</v>
      </c>
      <c r="C128" s="45"/>
      <c r="D128" s="45">
        <v>182</v>
      </c>
      <c r="E128" s="145" t="s">
        <v>682</v>
      </c>
      <c r="F128" s="146" t="s">
        <v>683</v>
      </c>
      <c r="G128" s="147">
        <v>40343</v>
      </c>
      <c r="H128" s="146" t="s">
        <v>171</v>
      </c>
      <c r="I128" s="146" t="s">
        <v>690</v>
      </c>
    </row>
    <row r="129" spans="1:9" x14ac:dyDescent="0.3">
      <c r="A129" s="143">
        <v>128</v>
      </c>
      <c r="B129" s="144" t="s">
        <v>1777</v>
      </c>
      <c r="C129" s="45">
        <v>2000</v>
      </c>
      <c r="D129" s="45"/>
      <c r="E129" s="145"/>
      <c r="F129" s="146"/>
      <c r="G129" s="146"/>
      <c r="H129" s="146"/>
      <c r="I129" s="146"/>
    </row>
    <row r="130" spans="1:9" x14ac:dyDescent="0.3">
      <c r="A130" s="143">
        <v>129</v>
      </c>
      <c r="B130" s="144" t="s">
        <v>2359</v>
      </c>
      <c r="C130" s="45">
        <v>1000</v>
      </c>
      <c r="D130" s="45"/>
      <c r="E130" s="145"/>
      <c r="F130" s="146"/>
      <c r="G130" s="146"/>
      <c r="H130" s="146"/>
      <c r="I130" s="146"/>
    </row>
    <row r="131" spans="1:9" x14ac:dyDescent="0.3">
      <c r="A131" s="143">
        <v>130</v>
      </c>
      <c r="B131" s="144" t="s">
        <v>2359</v>
      </c>
      <c r="C131" s="45">
        <v>1880</v>
      </c>
      <c r="D131" s="45"/>
      <c r="E131" s="145"/>
      <c r="F131" s="146"/>
      <c r="G131" s="146"/>
      <c r="H131" s="146"/>
      <c r="I131" s="146"/>
    </row>
    <row r="132" spans="1:9" x14ac:dyDescent="0.3">
      <c r="A132" s="143">
        <v>131</v>
      </c>
      <c r="B132" s="144" t="s">
        <v>1777</v>
      </c>
      <c r="C132" s="45">
        <v>1000</v>
      </c>
      <c r="D132" s="45"/>
      <c r="E132" s="145"/>
      <c r="F132" s="146"/>
      <c r="G132" s="146"/>
      <c r="H132" s="146"/>
      <c r="I132" s="146"/>
    </row>
    <row r="133" spans="1:9" x14ac:dyDescent="0.3">
      <c r="A133" s="143">
        <v>132</v>
      </c>
      <c r="B133" s="144" t="s">
        <v>2359</v>
      </c>
      <c r="C133" s="45"/>
      <c r="D133" s="45">
        <v>5880</v>
      </c>
      <c r="E133" s="145" t="s">
        <v>711</v>
      </c>
      <c r="F133" s="146" t="s">
        <v>712</v>
      </c>
      <c r="G133" s="147">
        <v>40350</v>
      </c>
      <c r="H133" s="146" t="s">
        <v>2380</v>
      </c>
      <c r="I133" s="146" t="s">
        <v>1771</v>
      </c>
    </row>
    <row r="134" spans="1:9" x14ac:dyDescent="0.3">
      <c r="A134" s="143">
        <v>133</v>
      </c>
      <c r="B134" s="144" t="s">
        <v>2359</v>
      </c>
      <c r="C134" s="45">
        <v>1000</v>
      </c>
      <c r="D134" s="45"/>
      <c r="E134" s="145"/>
      <c r="F134" s="146"/>
      <c r="G134" s="146"/>
      <c r="H134" s="146"/>
      <c r="I134" s="146"/>
    </row>
    <row r="135" spans="1:9" x14ac:dyDescent="0.3">
      <c r="A135" s="143">
        <v>134</v>
      </c>
      <c r="B135" s="144" t="s">
        <v>2359</v>
      </c>
      <c r="C135" s="45">
        <v>1000</v>
      </c>
      <c r="D135" s="45"/>
      <c r="E135" s="145"/>
      <c r="F135" s="146"/>
      <c r="G135" s="146"/>
      <c r="H135" s="146"/>
      <c r="I135" s="146"/>
    </row>
    <row r="136" spans="1:9" x14ac:dyDescent="0.3">
      <c r="A136" s="143">
        <v>135</v>
      </c>
      <c r="B136" s="144" t="s">
        <v>1777</v>
      </c>
      <c r="C136" s="45">
        <v>1000</v>
      </c>
      <c r="D136" s="45"/>
      <c r="E136" s="145"/>
      <c r="F136" s="146"/>
      <c r="G136" s="146"/>
      <c r="H136" s="146"/>
      <c r="I136" s="146"/>
    </row>
    <row r="137" spans="1:9" x14ac:dyDescent="0.3">
      <c r="A137" s="143">
        <v>136</v>
      </c>
      <c r="B137" s="144" t="s">
        <v>2359</v>
      </c>
      <c r="C137" s="45">
        <v>13140</v>
      </c>
      <c r="D137" s="45"/>
      <c r="E137" s="145"/>
      <c r="F137" s="146"/>
      <c r="G137" s="146"/>
      <c r="H137" s="146"/>
      <c r="I137" s="146"/>
    </row>
    <row r="138" spans="1:9" x14ac:dyDescent="0.3">
      <c r="A138" s="143">
        <v>137</v>
      </c>
      <c r="B138" s="144" t="s">
        <v>2359</v>
      </c>
      <c r="C138" s="45"/>
      <c r="D138" s="45">
        <v>13140</v>
      </c>
      <c r="E138" s="145" t="s">
        <v>713</v>
      </c>
      <c r="F138" s="146" t="s">
        <v>714</v>
      </c>
      <c r="G138" s="147">
        <v>40360</v>
      </c>
      <c r="H138" s="146" t="s">
        <v>2380</v>
      </c>
      <c r="I138" s="146" t="s">
        <v>1771</v>
      </c>
    </row>
    <row r="139" spans="1:9" x14ac:dyDescent="0.3">
      <c r="A139" s="143">
        <v>138</v>
      </c>
      <c r="B139" s="144" t="s">
        <v>2359</v>
      </c>
      <c r="C139" s="45">
        <v>1000</v>
      </c>
      <c r="D139" s="45"/>
      <c r="E139" s="145"/>
      <c r="F139" s="146"/>
      <c r="G139" s="146"/>
      <c r="H139" s="146"/>
      <c r="I139" s="146"/>
    </row>
    <row r="140" spans="1:9" x14ac:dyDescent="0.3">
      <c r="A140" s="143">
        <v>139</v>
      </c>
      <c r="B140" s="144" t="s">
        <v>1777</v>
      </c>
      <c r="C140" s="45">
        <v>1520</v>
      </c>
      <c r="D140" s="45"/>
      <c r="E140" s="145"/>
      <c r="F140" s="146"/>
      <c r="G140" s="146"/>
      <c r="H140" s="146"/>
      <c r="I140" s="146"/>
    </row>
    <row r="141" spans="1:9" x14ac:dyDescent="0.3">
      <c r="A141" s="143">
        <v>140</v>
      </c>
      <c r="B141" s="144" t="s">
        <v>2384</v>
      </c>
      <c r="C141" s="45">
        <v>500</v>
      </c>
      <c r="D141" s="45"/>
      <c r="E141" s="145"/>
      <c r="F141" s="146"/>
      <c r="G141" s="146"/>
      <c r="H141" s="146"/>
      <c r="I141" s="146"/>
    </row>
    <row r="142" spans="1:9" x14ac:dyDescent="0.3">
      <c r="A142" s="143">
        <v>141</v>
      </c>
      <c r="B142" s="144" t="s">
        <v>1777</v>
      </c>
      <c r="C142" s="45"/>
      <c r="D142" s="45">
        <v>10520</v>
      </c>
      <c r="E142" s="145" t="s">
        <v>715</v>
      </c>
      <c r="F142" s="146" t="s">
        <v>716</v>
      </c>
      <c r="G142" s="147">
        <v>40366</v>
      </c>
      <c r="H142" s="146" t="s">
        <v>171</v>
      </c>
      <c r="I142" s="146" t="s">
        <v>485</v>
      </c>
    </row>
    <row r="143" spans="1:9" x14ac:dyDescent="0.3">
      <c r="A143" s="143">
        <v>142</v>
      </c>
      <c r="B143" s="144" t="s">
        <v>2384</v>
      </c>
      <c r="C143" s="45">
        <v>320</v>
      </c>
      <c r="D143" s="45"/>
      <c r="E143" s="145"/>
      <c r="F143" s="146"/>
      <c r="G143" s="146"/>
      <c r="H143" s="146"/>
      <c r="I143" s="146"/>
    </row>
    <row r="144" spans="1:9" x14ac:dyDescent="0.3">
      <c r="A144" s="143">
        <v>143</v>
      </c>
      <c r="B144" s="144" t="s">
        <v>2384</v>
      </c>
      <c r="C144" s="45"/>
      <c r="D144" s="45">
        <v>1020</v>
      </c>
      <c r="E144" s="145" t="s">
        <v>717</v>
      </c>
      <c r="F144" s="146" t="s">
        <v>718</v>
      </c>
      <c r="G144" s="147">
        <v>40375</v>
      </c>
      <c r="H144" s="146" t="s">
        <v>2377</v>
      </c>
      <c r="I144" s="146" t="s">
        <v>2377</v>
      </c>
    </row>
    <row r="145" spans="1:9" x14ac:dyDescent="0.3">
      <c r="A145" s="143">
        <v>144</v>
      </c>
      <c r="B145" s="144" t="s">
        <v>2359</v>
      </c>
      <c r="C145" s="45">
        <v>1000</v>
      </c>
      <c r="D145" s="45"/>
      <c r="E145" s="145"/>
      <c r="F145" s="146"/>
      <c r="G145" s="146"/>
      <c r="H145" s="146"/>
      <c r="I145" s="146"/>
    </row>
    <row r="146" spans="1:9" x14ac:dyDescent="0.3">
      <c r="A146" s="143">
        <v>145</v>
      </c>
      <c r="B146" s="144" t="s">
        <v>1777</v>
      </c>
      <c r="C146" s="45">
        <v>1000</v>
      </c>
      <c r="D146" s="45"/>
      <c r="E146" s="145"/>
      <c r="F146" s="146"/>
      <c r="G146" s="146"/>
      <c r="H146" s="146"/>
      <c r="I146" s="146"/>
    </row>
    <row r="147" spans="1:9" x14ac:dyDescent="0.3">
      <c r="A147" s="143">
        <v>146</v>
      </c>
      <c r="B147" s="144" t="s">
        <v>2359</v>
      </c>
      <c r="C147" s="45">
        <v>1140</v>
      </c>
      <c r="D147" s="45"/>
      <c r="E147" s="145"/>
      <c r="F147" s="146"/>
      <c r="G147" s="146"/>
      <c r="H147" s="146"/>
      <c r="I147" s="146"/>
    </row>
    <row r="148" spans="1:9" x14ac:dyDescent="0.3">
      <c r="A148" s="143">
        <v>147</v>
      </c>
      <c r="B148" s="144" t="s">
        <v>2359</v>
      </c>
      <c r="C148" s="45"/>
      <c r="D148" s="45">
        <v>5140</v>
      </c>
      <c r="E148" s="145" t="s">
        <v>719</v>
      </c>
      <c r="F148" s="146" t="s">
        <v>720</v>
      </c>
      <c r="G148" s="147">
        <v>40381</v>
      </c>
      <c r="H148" s="146" t="s">
        <v>2380</v>
      </c>
      <c r="I148" s="146" t="s">
        <v>1771</v>
      </c>
    </row>
    <row r="149" spans="1:9" x14ac:dyDescent="0.3">
      <c r="A149" s="143">
        <v>148</v>
      </c>
      <c r="B149" s="144" t="s">
        <v>2359</v>
      </c>
      <c r="C149" s="45">
        <v>1000</v>
      </c>
      <c r="D149" s="45"/>
      <c r="E149" s="145"/>
      <c r="F149" s="146"/>
      <c r="G149" s="146"/>
      <c r="H149" s="146"/>
      <c r="I149" s="146"/>
    </row>
    <row r="150" spans="1:9" x14ac:dyDescent="0.3">
      <c r="A150" s="143">
        <v>149</v>
      </c>
      <c r="B150" s="144" t="s">
        <v>2384</v>
      </c>
      <c r="C150" s="45">
        <v>500</v>
      </c>
      <c r="D150" s="45"/>
      <c r="E150" s="145"/>
      <c r="F150" s="146"/>
      <c r="G150" s="146"/>
      <c r="H150" s="146"/>
      <c r="I150" s="146"/>
    </row>
    <row r="151" spans="1:9" x14ac:dyDescent="0.3">
      <c r="A151" s="143">
        <v>150</v>
      </c>
      <c r="B151" s="144" t="s">
        <v>1982</v>
      </c>
      <c r="C151" s="45">
        <v>1000</v>
      </c>
      <c r="D151" s="45"/>
      <c r="E151" s="145"/>
      <c r="F151" s="146"/>
      <c r="G151" s="146"/>
      <c r="H151" s="146"/>
      <c r="I151" s="146"/>
    </row>
    <row r="152" spans="1:9" x14ac:dyDescent="0.3">
      <c r="A152" s="143">
        <v>151</v>
      </c>
      <c r="B152" s="144" t="s">
        <v>2359</v>
      </c>
      <c r="C152" s="45">
        <v>1000</v>
      </c>
      <c r="D152" s="45"/>
      <c r="E152" s="145"/>
      <c r="F152" s="146"/>
      <c r="G152" s="146"/>
      <c r="H152" s="146"/>
      <c r="I152" s="146"/>
    </row>
    <row r="153" spans="1:9" x14ac:dyDescent="0.3">
      <c r="A153" s="143">
        <v>152</v>
      </c>
      <c r="B153" s="144" t="s">
        <v>1777</v>
      </c>
      <c r="C153" s="45">
        <v>1000</v>
      </c>
      <c r="D153" s="45"/>
      <c r="E153" s="145"/>
      <c r="F153" s="146"/>
      <c r="G153" s="146"/>
      <c r="H153" s="146"/>
      <c r="I153" s="146"/>
    </row>
    <row r="154" spans="1:9" x14ac:dyDescent="0.3">
      <c r="A154" s="143">
        <v>153</v>
      </c>
      <c r="B154" s="144" t="s">
        <v>2359</v>
      </c>
      <c r="C154" s="45">
        <v>1000</v>
      </c>
      <c r="D154" s="45"/>
      <c r="E154" s="145"/>
      <c r="F154" s="146"/>
      <c r="G154" s="146"/>
      <c r="H154" s="146"/>
      <c r="I154" s="146"/>
    </row>
    <row r="155" spans="1:9" x14ac:dyDescent="0.3">
      <c r="A155" s="143">
        <v>154</v>
      </c>
      <c r="B155" s="144" t="s">
        <v>2384</v>
      </c>
      <c r="C155" s="45">
        <v>500</v>
      </c>
      <c r="D155" s="45"/>
      <c r="E155" s="145"/>
      <c r="F155" s="146"/>
      <c r="G155" s="146"/>
      <c r="H155" s="146"/>
      <c r="I155" s="146"/>
    </row>
    <row r="156" spans="1:9" x14ac:dyDescent="0.3">
      <c r="A156" s="143">
        <v>155</v>
      </c>
      <c r="B156" s="144" t="s">
        <v>1982</v>
      </c>
      <c r="C156" s="45">
        <v>1000</v>
      </c>
      <c r="D156" s="45"/>
      <c r="E156" s="145"/>
      <c r="F156" s="146"/>
      <c r="G156" s="146"/>
      <c r="H156" s="146"/>
      <c r="I156" s="146"/>
    </row>
    <row r="157" spans="1:9" x14ac:dyDescent="0.3">
      <c r="A157" s="143">
        <v>156</v>
      </c>
      <c r="B157" s="144" t="s">
        <v>1777</v>
      </c>
      <c r="C157" s="45">
        <v>1000</v>
      </c>
      <c r="D157" s="45"/>
      <c r="E157" s="145"/>
      <c r="F157" s="146"/>
      <c r="G157" s="146"/>
      <c r="H157" s="146"/>
      <c r="I157" s="146"/>
    </row>
    <row r="158" spans="1:9" x14ac:dyDescent="0.3">
      <c r="A158" s="143">
        <v>157</v>
      </c>
      <c r="B158" s="144" t="s">
        <v>2384</v>
      </c>
      <c r="C158" s="45">
        <v>1000</v>
      </c>
      <c r="D158" s="45"/>
      <c r="E158" s="145"/>
      <c r="F158" s="146"/>
      <c r="G158" s="146"/>
      <c r="H158" s="146"/>
      <c r="I158" s="146"/>
    </row>
    <row r="159" spans="1:9" x14ac:dyDescent="0.3">
      <c r="A159" s="143">
        <v>158</v>
      </c>
      <c r="B159" s="144" t="s">
        <v>1982</v>
      </c>
      <c r="C159" s="45">
        <v>1000</v>
      </c>
      <c r="D159" s="45"/>
      <c r="E159" s="145"/>
      <c r="F159" s="146"/>
      <c r="G159" s="146"/>
      <c r="H159" s="146"/>
      <c r="I159" s="146"/>
    </row>
    <row r="160" spans="1:9" x14ac:dyDescent="0.3">
      <c r="A160" s="143">
        <v>159</v>
      </c>
      <c r="B160" s="144" t="s">
        <v>1777</v>
      </c>
      <c r="C160" s="45">
        <v>2000</v>
      </c>
      <c r="D160" s="45"/>
      <c r="E160" s="145"/>
      <c r="F160" s="146"/>
      <c r="G160" s="146"/>
      <c r="H160" s="146"/>
      <c r="I160" s="146"/>
    </row>
    <row r="161" spans="1:9" x14ac:dyDescent="0.3">
      <c r="A161" s="143">
        <v>160</v>
      </c>
      <c r="B161" s="144" t="s">
        <v>2359</v>
      </c>
      <c r="C161" s="45">
        <v>1280</v>
      </c>
      <c r="D161" s="45"/>
      <c r="E161" s="145"/>
      <c r="F161" s="146"/>
      <c r="G161" s="146"/>
      <c r="H161" s="146"/>
      <c r="I161" s="146"/>
    </row>
    <row r="162" spans="1:9" x14ac:dyDescent="0.3">
      <c r="A162" s="143">
        <v>161</v>
      </c>
      <c r="B162" s="144" t="s">
        <v>2384</v>
      </c>
      <c r="C162" s="45"/>
      <c r="D162" s="45">
        <v>2000</v>
      </c>
      <c r="E162" s="145" t="s">
        <v>722</v>
      </c>
      <c r="F162" s="146" t="s">
        <v>723</v>
      </c>
      <c r="G162" s="147">
        <v>40409</v>
      </c>
      <c r="H162" s="146" t="s">
        <v>2377</v>
      </c>
      <c r="I162" s="146" t="s">
        <v>2377</v>
      </c>
    </row>
    <row r="163" spans="1:9" x14ac:dyDescent="0.3">
      <c r="A163" s="143">
        <v>162</v>
      </c>
      <c r="B163" s="144" t="s">
        <v>2359</v>
      </c>
      <c r="C163" s="45"/>
      <c r="D163" s="45">
        <v>4280</v>
      </c>
      <c r="E163" s="145" t="s">
        <v>724</v>
      </c>
      <c r="F163" s="146" t="s">
        <v>725</v>
      </c>
      <c r="G163" s="147">
        <v>40410</v>
      </c>
      <c r="H163" s="146" t="s">
        <v>2380</v>
      </c>
      <c r="I163" s="146" t="s">
        <v>1771</v>
      </c>
    </row>
    <row r="164" spans="1:9" x14ac:dyDescent="0.3">
      <c r="A164" s="143">
        <v>163</v>
      </c>
      <c r="B164" s="144" t="s">
        <v>1777</v>
      </c>
      <c r="C164" s="45">
        <v>1000</v>
      </c>
      <c r="D164" s="45"/>
      <c r="E164" s="145"/>
      <c r="F164" s="146"/>
      <c r="G164" s="146"/>
      <c r="H164" s="146"/>
      <c r="I164" s="146"/>
    </row>
    <row r="165" spans="1:9" x14ac:dyDescent="0.3">
      <c r="A165" s="143">
        <v>164</v>
      </c>
      <c r="B165" s="144" t="s">
        <v>2359</v>
      </c>
      <c r="C165" s="45">
        <v>1000</v>
      </c>
      <c r="D165" s="45"/>
      <c r="E165" s="145"/>
      <c r="F165" s="146"/>
      <c r="G165" s="146"/>
      <c r="H165" s="146"/>
      <c r="I165" s="146"/>
    </row>
    <row r="166" spans="1:9" x14ac:dyDescent="0.3">
      <c r="A166" s="143">
        <v>165</v>
      </c>
      <c r="B166" s="144" t="s">
        <v>1982</v>
      </c>
      <c r="C166" s="45">
        <v>920</v>
      </c>
      <c r="D166" s="45"/>
      <c r="E166" s="145"/>
      <c r="F166" s="146"/>
      <c r="G166" s="146"/>
      <c r="H166" s="146"/>
      <c r="I166" s="146"/>
    </row>
    <row r="167" spans="1:9" x14ac:dyDescent="0.3">
      <c r="A167" s="143">
        <v>166</v>
      </c>
      <c r="B167" s="144" t="s">
        <v>2384</v>
      </c>
      <c r="C167" s="45">
        <v>500</v>
      </c>
      <c r="D167" s="45"/>
      <c r="E167" s="145"/>
      <c r="F167" s="146"/>
      <c r="G167" s="146"/>
      <c r="H167" s="146"/>
      <c r="I167" s="146"/>
    </row>
    <row r="168" spans="1:9" x14ac:dyDescent="0.3">
      <c r="A168" s="143">
        <v>167</v>
      </c>
      <c r="B168" s="144" t="s">
        <v>1982</v>
      </c>
      <c r="C168" s="45"/>
      <c r="D168" s="45">
        <v>3920</v>
      </c>
      <c r="E168" s="145" t="s">
        <v>726</v>
      </c>
      <c r="F168" s="146" t="s">
        <v>727</v>
      </c>
      <c r="G168" s="147">
        <v>40415</v>
      </c>
      <c r="H168" s="146" t="s">
        <v>2377</v>
      </c>
      <c r="I168" s="146" t="s">
        <v>734</v>
      </c>
    </row>
    <row r="169" spans="1:9" x14ac:dyDescent="0.3">
      <c r="A169" s="143">
        <v>168</v>
      </c>
      <c r="B169" s="144" t="s">
        <v>2359</v>
      </c>
      <c r="C169" s="45">
        <v>1000</v>
      </c>
      <c r="D169" s="45"/>
      <c r="E169" s="145"/>
      <c r="F169" s="146"/>
      <c r="G169" s="146"/>
      <c r="H169" s="146"/>
      <c r="I169" s="146"/>
    </row>
    <row r="170" spans="1:9" x14ac:dyDescent="0.3">
      <c r="A170" s="143">
        <v>169</v>
      </c>
      <c r="B170" s="144" t="s">
        <v>1777</v>
      </c>
      <c r="C170" s="45">
        <v>1000</v>
      </c>
      <c r="D170" s="45"/>
      <c r="E170" s="145"/>
      <c r="F170" s="146"/>
      <c r="G170" s="146"/>
      <c r="H170" s="146"/>
      <c r="I170" s="146"/>
    </row>
    <row r="171" spans="1:9" x14ac:dyDescent="0.3">
      <c r="A171" s="143">
        <v>170</v>
      </c>
      <c r="B171" s="144" t="s">
        <v>2384</v>
      </c>
      <c r="C171" s="45">
        <v>580</v>
      </c>
      <c r="D171" s="45"/>
      <c r="E171" s="145"/>
      <c r="F171" s="146"/>
      <c r="G171" s="146"/>
      <c r="H171" s="146"/>
      <c r="I171" s="146"/>
    </row>
    <row r="172" spans="1:9" x14ac:dyDescent="0.3">
      <c r="A172" s="143">
        <v>171</v>
      </c>
      <c r="B172" s="144" t="s">
        <v>1777</v>
      </c>
      <c r="C172" s="45">
        <v>1000</v>
      </c>
      <c r="D172" s="45"/>
      <c r="E172" s="145"/>
      <c r="F172" s="146"/>
      <c r="G172" s="146"/>
      <c r="H172" s="146"/>
      <c r="I172" s="146"/>
    </row>
    <row r="173" spans="1:9" x14ac:dyDescent="0.3">
      <c r="A173" s="143">
        <v>172</v>
      </c>
      <c r="B173" s="144" t="s">
        <v>2384</v>
      </c>
      <c r="C173" s="45"/>
      <c r="D173" s="45">
        <v>1080</v>
      </c>
      <c r="E173" s="145" t="s">
        <v>728</v>
      </c>
      <c r="F173" s="146" t="s">
        <v>729</v>
      </c>
      <c r="G173" s="147">
        <v>40425</v>
      </c>
      <c r="H173" s="146" t="s">
        <v>2377</v>
      </c>
      <c r="I173" s="146" t="s">
        <v>2377</v>
      </c>
    </row>
    <row r="174" spans="1:9" x14ac:dyDescent="0.3">
      <c r="A174" s="143">
        <v>173</v>
      </c>
      <c r="B174" s="144" t="s">
        <v>1777</v>
      </c>
      <c r="C174" s="45">
        <v>900</v>
      </c>
      <c r="D174" s="45"/>
      <c r="E174" s="145"/>
      <c r="F174" s="146"/>
      <c r="G174" s="146"/>
      <c r="H174" s="146"/>
      <c r="I174" s="146"/>
    </row>
    <row r="175" spans="1:9" x14ac:dyDescent="0.3">
      <c r="A175" s="143">
        <v>174</v>
      </c>
      <c r="B175" s="144" t="s">
        <v>2359</v>
      </c>
      <c r="C175" s="45">
        <v>2000</v>
      </c>
      <c r="D175" s="45"/>
      <c r="E175" s="145"/>
      <c r="F175" s="146"/>
      <c r="G175" s="146"/>
      <c r="H175" s="146"/>
      <c r="I175" s="146"/>
    </row>
    <row r="176" spans="1:9" x14ac:dyDescent="0.3">
      <c r="A176" s="143">
        <v>175</v>
      </c>
      <c r="B176" s="144" t="s">
        <v>1777</v>
      </c>
      <c r="C176" s="45"/>
      <c r="D176" s="45">
        <v>8900</v>
      </c>
      <c r="E176" s="145" t="s">
        <v>730</v>
      </c>
      <c r="F176" s="146" t="s">
        <v>731</v>
      </c>
      <c r="G176" s="147">
        <v>40428</v>
      </c>
      <c r="H176" s="146" t="s">
        <v>171</v>
      </c>
      <c r="I176" s="146" t="s">
        <v>485</v>
      </c>
    </row>
    <row r="177" spans="1:9" x14ac:dyDescent="0.3">
      <c r="A177" s="143">
        <v>176</v>
      </c>
      <c r="B177" s="144" t="s">
        <v>2359</v>
      </c>
      <c r="C177" s="45">
        <v>900</v>
      </c>
      <c r="D177" s="45"/>
      <c r="E177" s="145"/>
      <c r="F177" s="146"/>
      <c r="G177" s="146"/>
      <c r="H177" s="146"/>
      <c r="I177" s="146"/>
    </row>
    <row r="178" spans="1:9" x14ac:dyDescent="0.3">
      <c r="A178" s="143">
        <v>177</v>
      </c>
      <c r="B178" s="144" t="s">
        <v>2359</v>
      </c>
      <c r="C178" s="45"/>
      <c r="D178" s="45">
        <v>4900</v>
      </c>
      <c r="E178" s="145" t="s">
        <v>732</v>
      </c>
      <c r="F178" s="146" t="s">
        <v>733</v>
      </c>
      <c r="G178" s="147">
        <v>40430</v>
      </c>
      <c r="H178" s="146" t="s">
        <v>2380</v>
      </c>
      <c r="I178" s="146" t="s">
        <v>1771</v>
      </c>
    </row>
    <row r="179" spans="1:9" x14ac:dyDescent="0.3">
      <c r="A179" s="143">
        <v>178</v>
      </c>
      <c r="B179" s="144" t="s">
        <v>2359</v>
      </c>
      <c r="C179" s="45">
        <v>1000</v>
      </c>
      <c r="D179" s="45"/>
      <c r="E179" s="145"/>
      <c r="F179" s="146"/>
      <c r="G179" s="146"/>
      <c r="H179" s="146"/>
      <c r="I179" s="146"/>
    </row>
    <row r="180" spans="1:9" x14ac:dyDescent="0.3">
      <c r="A180" s="143">
        <v>179</v>
      </c>
      <c r="B180" s="144" t="s">
        <v>2516</v>
      </c>
      <c r="C180" s="45">
        <v>1000</v>
      </c>
      <c r="D180" s="45"/>
      <c r="E180" s="145"/>
      <c r="F180" s="146"/>
      <c r="G180" s="146"/>
      <c r="H180" s="146"/>
      <c r="I180" s="146"/>
    </row>
    <row r="181" spans="1:9" x14ac:dyDescent="0.3">
      <c r="A181" s="143">
        <v>180</v>
      </c>
      <c r="B181" s="144" t="s">
        <v>2384</v>
      </c>
      <c r="C181" s="45">
        <v>500</v>
      </c>
      <c r="D181" s="45"/>
      <c r="E181" s="145"/>
      <c r="F181" s="146"/>
      <c r="G181" s="146"/>
      <c r="H181" s="146"/>
      <c r="I181" s="146"/>
    </row>
    <row r="182" spans="1:9" x14ac:dyDescent="0.3">
      <c r="A182" s="143">
        <v>181</v>
      </c>
      <c r="B182" s="144" t="s">
        <v>2359</v>
      </c>
      <c r="C182" s="45">
        <v>1000</v>
      </c>
      <c r="D182" s="45"/>
      <c r="E182" s="145"/>
      <c r="F182" s="146"/>
      <c r="G182" s="146"/>
      <c r="H182" s="146"/>
      <c r="I182" s="146"/>
    </row>
    <row r="183" spans="1:9" x14ac:dyDescent="0.3">
      <c r="A183" s="143">
        <v>182</v>
      </c>
      <c r="B183" s="144" t="s">
        <v>2384</v>
      </c>
      <c r="C183" s="45">
        <v>440</v>
      </c>
      <c r="D183" s="45"/>
      <c r="E183" s="145"/>
      <c r="F183" s="146"/>
      <c r="G183" s="146"/>
      <c r="H183" s="146"/>
      <c r="I183" s="146"/>
    </row>
    <row r="184" spans="1:9" x14ac:dyDescent="0.3">
      <c r="A184" s="143">
        <v>183</v>
      </c>
      <c r="B184" s="144" t="s">
        <v>2359</v>
      </c>
      <c r="C184" s="45">
        <v>720</v>
      </c>
      <c r="D184" s="45"/>
      <c r="E184" s="145"/>
      <c r="F184" s="146"/>
      <c r="G184" s="146"/>
      <c r="H184" s="146"/>
      <c r="I184" s="146"/>
    </row>
    <row r="185" spans="1:9" x14ac:dyDescent="0.3">
      <c r="A185" s="143">
        <v>184</v>
      </c>
      <c r="B185" s="144" t="s">
        <v>2384</v>
      </c>
      <c r="C185" s="45"/>
      <c r="D185" s="45">
        <v>940</v>
      </c>
      <c r="E185" s="145" t="s">
        <v>744</v>
      </c>
      <c r="F185" s="146" t="s">
        <v>745</v>
      </c>
      <c r="G185" s="147">
        <v>40441</v>
      </c>
      <c r="H185" s="146" t="s">
        <v>2377</v>
      </c>
      <c r="I185" s="146" t="s">
        <v>2377</v>
      </c>
    </row>
    <row r="186" spans="1:9" x14ac:dyDescent="0.3">
      <c r="A186" s="143">
        <v>185</v>
      </c>
      <c r="B186" s="144" t="s">
        <v>2359</v>
      </c>
      <c r="C186" s="45"/>
      <c r="D186" s="45">
        <v>2720</v>
      </c>
      <c r="E186" s="145" t="s">
        <v>746</v>
      </c>
      <c r="F186" s="146" t="s">
        <v>747</v>
      </c>
      <c r="G186" s="147">
        <v>40442</v>
      </c>
      <c r="H186" s="146" t="s">
        <v>2380</v>
      </c>
      <c r="I186" s="146" t="s">
        <v>1771</v>
      </c>
    </row>
    <row r="187" spans="1:9" x14ac:dyDescent="0.3">
      <c r="A187" s="143">
        <v>186</v>
      </c>
      <c r="B187" s="144" t="s">
        <v>2516</v>
      </c>
      <c r="C187" s="45">
        <v>800</v>
      </c>
      <c r="D187" s="45"/>
      <c r="E187" s="145"/>
      <c r="F187" s="146"/>
      <c r="G187" s="146"/>
      <c r="H187" s="146"/>
      <c r="I187" s="146"/>
    </row>
    <row r="188" spans="1:9" x14ac:dyDescent="0.3">
      <c r="A188" s="143">
        <v>187</v>
      </c>
      <c r="B188" s="144" t="s">
        <v>2516</v>
      </c>
      <c r="C188" s="45"/>
      <c r="D188" s="45">
        <v>1800</v>
      </c>
      <c r="E188" s="145" t="s">
        <v>748</v>
      </c>
      <c r="F188" s="146" t="s">
        <v>749</v>
      </c>
      <c r="G188" s="147">
        <v>40444</v>
      </c>
      <c r="H188" s="146" t="s">
        <v>2560</v>
      </c>
      <c r="I188" s="146" t="s">
        <v>2560</v>
      </c>
    </row>
    <row r="189" spans="1:9" x14ac:dyDescent="0.3">
      <c r="A189" s="143">
        <v>188</v>
      </c>
      <c r="B189" s="144" t="s">
        <v>2384</v>
      </c>
      <c r="C189" s="45">
        <v>1720</v>
      </c>
      <c r="D189" s="45"/>
      <c r="E189" s="145"/>
      <c r="F189" s="146"/>
      <c r="G189" s="146"/>
      <c r="H189" s="146"/>
      <c r="I189" s="146"/>
    </row>
    <row r="190" spans="1:9" x14ac:dyDescent="0.3">
      <c r="A190" s="143">
        <v>189</v>
      </c>
      <c r="B190" s="144" t="s">
        <v>2384</v>
      </c>
      <c r="C190" s="45"/>
      <c r="D190" s="45">
        <v>1720</v>
      </c>
      <c r="E190" s="145" t="s">
        <v>2694</v>
      </c>
      <c r="F190" s="146" t="s">
        <v>750</v>
      </c>
      <c r="G190" s="147">
        <v>40458</v>
      </c>
      <c r="H190" s="146" t="s">
        <v>2377</v>
      </c>
      <c r="I190" s="146" t="s">
        <v>2377</v>
      </c>
    </row>
    <row r="191" spans="1:9" x14ac:dyDescent="0.3">
      <c r="A191" s="143">
        <v>190</v>
      </c>
      <c r="B191" s="144" t="s">
        <v>2359</v>
      </c>
      <c r="C191" s="45">
        <v>3000</v>
      </c>
      <c r="D191" s="45"/>
      <c r="E191" s="145"/>
      <c r="F191" s="146"/>
      <c r="G191" s="146"/>
      <c r="H191" s="146"/>
      <c r="I191" s="146"/>
    </row>
    <row r="192" spans="1:9" x14ac:dyDescent="0.3">
      <c r="A192" s="143">
        <v>191</v>
      </c>
      <c r="B192" s="144" t="s">
        <v>1777</v>
      </c>
      <c r="C192" s="45">
        <v>4000</v>
      </c>
      <c r="D192" s="45"/>
      <c r="E192" s="145"/>
      <c r="F192" s="146"/>
      <c r="G192" s="146"/>
      <c r="H192" s="146"/>
      <c r="I192" s="146"/>
    </row>
    <row r="193" spans="1:9" x14ac:dyDescent="0.3">
      <c r="A193" s="143">
        <v>192</v>
      </c>
      <c r="B193" s="144" t="s">
        <v>2359</v>
      </c>
      <c r="C193" s="45">
        <v>1280</v>
      </c>
      <c r="D193" s="45"/>
      <c r="E193" s="145"/>
      <c r="F193" s="146"/>
      <c r="G193" s="146"/>
      <c r="H193" s="146"/>
      <c r="I193" s="146"/>
    </row>
    <row r="194" spans="1:9" x14ac:dyDescent="0.3">
      <c r="A194" s="143">
        <v>193</v>
      </c>
      <c r="B194" s="144" t="s">
        <v>2359</v>
      </c>
      <c r="C194" s="45"/>
      <c r="D194" s="45">
        <v>4280</v>
      </c>
      <c r="E194" s="145" t="s">
        <v>763</v>
      </c>
      <c r="F194" s="146" t="s">
        <v>764</v>
      </c>
      <c r="G194" s="147">
        <v>40459</v>
      </c>
      <c r="H194" s="146" t="s">
        <v>2380</v>
      </c>
      <c r="I194" s="146" t="s">
        <v>1771</v>
      </c>
    </row>
    <row r="195" spans="1:9" x14ac:dyDescent="0.3">
      <c r="A195" s="143">
        <v>194</v>
      </c>
      <c r="B195" s="144" t="s">
        <v>1777</v>
      </c>
      <c r="C195" s="45">
        <v>2000</v>
      </c>
      <c r="D195" s="45"/>
      <c r="E195" s="145"/>
      <c r="F195" s="146"/>
      <c r="G195" s="146"/>
      <c r="H195" s="146"/>
      <c r="I195" s="146"/>
    </row>
    <row r="196" spans="1:9" x14ac:dyDescent="0.3">
      <c r="A196" s="143">
        <v>195</v>
      </c>
      <c r="B196" s="144" t="s">
        <v>2359</v>
      </c>
      <c r="C196" s="45">
        <v>1000</v>
      </c>
      <c r="D196" s="45"/>
      <c r="E196" s="145"/>
      <c r="F196" s="146"/>
      <c r="G196" s="146"/>
      <c r="H196" s="146"/>
      <c r="I196" s="146"/>
    </row>
    <row r="197" spans="1:9" x14ac:dyDescent="0.3">
      <c r="A197" s="143">
        <v>196</v>
      </c>
      <c r="B197" s="144" t="s">
        <v>1777</v>
      </c>
      <c r="C197" s="45">
        <v>1700</v>
      </c>
      <c r="D197" s="45"/>
      <c r="E197" s="145"/>
      <c r="F197" s="146"/>
      <c r="G197" s="146"/>
      <c r="H197" s="146"/>
      <c r="I197" s="146"/>
    </row>
    <row r="198" spans="1:9" x14ac:dyDescent="0.3">
      <c r="A198" s="143">
        <v>197</v>
      </c>
      <c r="B198" s="144" t="s">
        <v>2359</v>
      </c>
      <c r="C198" s="45">
        <v>1000</v>
      </c>
      <c r="D198" s="45"/>
      <c r="E198" s="145"/>
      <c r="F198" s="146"/>
      <c r="G198" s="146"/>
      <c r="H198" s="146"/>
      <c r="I198" s="146"/>
    </row>
    <row r="199" spans="1:9" x14ac:dyDescent="0.3">
      <c r="A199" s="143">
        <v>198</v>
      </c>
      <c r="B199" s="144" t="s">
        <v>2359</v>
      </c>
      <c r="C199" s="45">
        <v>1000</v>
      </c>
      <c r="D199" s="45"/>
      <c r="E199" s="145"/>
      <c r="F199" s="146"/>
      <c r="G199" s="146"/>
      <c r="H199" s="146"/>
      <c r="I199" s="146"/>
    </row>
    <row r="200" spans="1:9" x14ac:dyDescent="0.3">
      <c r="A200" s="143">
        <v>199</v>
      </c>
      <c r="B200" s="144" t="s">
        <v>1777</v>
      </c>
      <c r="C200" s="45"/>
      <c r="D200" s="45">
        <v>7700</v>
      </c>
      <c r="E200" s="145" t="s">
        <v>765</v>
      </c>
      <c r="F200" s="146" t="s">
        <v>766</v>
      </c>
      <c r="G200" s="147">
        <v>40471</v>
      </c>
      <c r="H200" s="146" t="s">
        <v>171</v>
      </c>
      <c r="I200" s="146" t="s">
        <v>485</v>
      </c>
    </row>
    <row r="201" spans="1:9" x14ac:dyDescent="0.3">
      <c r="A201" s="143">
        <v>200</v>
      </c>
      <c r="B201" s="144" t="s">
        <v>2384</v>
      </c>
      <c r="C201" s="45">
        <v>1000</v>
      </c>
      <c r="D201" s="45"/>
      <c r="E201" s="145"/>
      <c r="F201" s="146"/>
      <c r="G201" s="146"/>
      <c r="H201" s="146"/>
      <c r="I201" s="146"/>
    </row>
    <row r="202" spans="1:9" x14ac:dyDescent="0.3">
      <c r="A202" s="143">
        <v>201</v>
      </c>
      <c r="B202" s="144" t="s">
        <v>2359</v>
      </c>
      <c r="C202" s="45">
        <v>1000</v>
      </c>
      <c r="D202" s="45"/>
      <c r="E202" s="145"/>
      <c r="F202" s="146"/>
      <c r="G202" s="146"/>
      <c r="H202" s="146"/>
      <c r="I202" s="146"/>
    </row>
    <row r="203" spans="1:9" x14ac:dyDescent="0.3">
      <c r="A203" s="143">
        <v>202</v>
      </c>
      <c r="B203" s="144" t="s">
        <v>2359</v>
      </c>
      <c r="C203" s="45">
        <v>1000</v>
      </c>
      <c r="D203" s="45"/>
      <c r="E203" s="145"/>
      <c r="F203" s="146"/>
      <c r="G203" s="146"/>
      <c r="H203" s="146"/>
      <c r="I203" s="146"/>
    </row>
    <row r="204" spans="1:9" x14ac:dyDescent="0.3">
      <c r="A204" s="143">
        <v>203</v>
      </c>
      <c r="B204" s="144" t="s">
        <v>2384</v>
      </c>
      <c r="C204" s="45">
        <v>580</v>
      </c>
      <c r="D204" s="45"/>
      <c r="E204" s="145"/>
      <c r="F204" s="146"/>
      <c r="G204" s="146"/>
      <c r="H204" s="146"/>
      <c r="I204" s="146"/>
    </row>
    <row r="205" spans="1:9" x14ac:dyDescent="0.3">
      <c r="A205" s="143">
        <v>204</v>
      </c>
      <c r="B205" s="144" t="s">
        <v>2384</v>
      </c>
      <c r="C205" s="45"/>
      <c r="D205" s="45">
        <v>1580</v>
      </c>
      <c r="E205" s="145" t="s">
        <v>767</v>
      </c>
      <c r="F205" s="146" t="s">
        <v>768</v>
      </c>
      <c r="G205" s="147">
        <v>40478</v>
      </c>
      <c r="H205" s="146" t="s">
        <v>2377</v>
      </c>
      <c r="I205" s="146" t="s">
        <v>2377</v>
      </c>
    </row>
    <row r="206" spans="1:9" x14ac:dyDescent="0.3">
      <c r="A206" s="143">
        <v>205</v>
      </c>
      <c r="B206" s="144" t="s">
        <v>2359</v>
      </c>
      <c r="C206" s="45">
        <v>820</v>
      </c>
      <c r="D206" s="45"/>
      <c r="E206" s="145"/>
      <c r="F206" s="146"/>
      <c r="G206" s="146"/>
      <c r="H206" s="146"/>
      <c r="I206" s="146"/>
    </row>
    <row r="207" spans="1:9" x14ac:dyDescent="0.3">
      <c r="A207" s="143">
        <v>206</v>
      </c>
      <c r="B207" s="144" t="s">
        <v>2359</v>
      </c>
      <c r="C207" s="45"/>
      <c r="D207" s="45">
        <v>5820</v>
      </c>
      <c r="E207" s="145" t="s">
        <v>769</v>
      </c>
      <c r="F207" s="146" t="s">
        <v>770</v>
      </c>
      <c r="G207" s="147">
        <v>40479</v>
      </c>
      <c r="H207" s="146" t="s">
        <v>2380</v>
      </c>
      <c r="I207" s="146" t="s">
        <v>1771</v>
      </c>
    </row>
    <row r="208" spans="1:9" x14ac:dyDescent="0.3">
      <c r="A208" s="143">
        <v>207</v>
      </c>
      <c r="B208" s="144" t="s">
        <v>1777</v>
      </c>
      <c r="C208" s="45">
        <v>1000</v>
      </c>
      <c r="D208" s="45"/>
      <c r="E208" s="145"/>
      <c r="F208" s="146"/>
      <c r="G208" s="146"/>
      <c r="H208" s="146"/>
      <c r="I208" s="146"/>
    </row>
    <row r="209" spans="1:9" x14ac:dyDescent="0.3">
      <c r="A209" s="143">
        <v>208</v>
      </c>
      <c r="B209" s="144" t="s">
        <v>2359</v>
      </c>
      <c r="C209" s="45">
        <v>1000</v>
      </c>
      <c r="D209" s="45"/>
      <c r="E209" s="145"/>
      <c r="F209" s="146"/>
      <c r="G209" s="146"/>
      <c r="H209" s="146"/>
      <c r="I209" s="146"/>
    </row>
    <row r="210" spans="1:9" x14ac:dyDescent="0.3">
      <c r="A210" s="143">
        <v>209</v>
      </c>
      <c r="B210" s="144" t="s">
        <v>2384</v>
      </c>
      <c r="C210" s="45">
        <v>500</v>
      </c>
      <c r="D210" s="45"/>
      <c r="E210" s="145"/>
      <c r="F210" s="146"/>
      <c r="G210" s="146"/>
      <c r="H210" s="146"/>
      <c r="I210" s="146"/>
    </row>
    <row r="211" spans="1:9" x14ac:dyDescent="0.3">
      <c r="A211" s="143">
        <v>210</v>
      </c>
      <c r="B211" s="144" t="s">
        <v>2359</v>
      </c>
      <c r="C211" s="45">
        <v>1000</v>
      </c>
      <c r="D211" s="45"/>
      <c r="E211" s="145"/>
      <c r="F211" s="146"/>
      <c r="G211" s="146"/>
      <c r="H211" s="146"/>
      <c r="I211" s="146"/>
    </row>
    <row r="212" spans="1:9" x14ac:dyDescent="0.3">
      <c r="A212" s="143">
        <v>211</v>
      </c>
      <c r="B212" s="144" t="s">
        <v>1777</v>
      </c>
      <c r="C212" s="45">
        <v>1000</v>
      </c>
      <c r="D212" s="45"/>
      <c r="E212" s="145"/>
      <c r="F212" s="146"/>
      <c r="G212" s="146"/>
      <c r="H212" s="146"/>
      <c r="I212" s="146"/>
    </row>
    <row r="213" spans="1:9" x14ac:dyDescent="0.3">
      <c r="A213" s="143">
        <v>212</v>
      </c>
      <c r="B213" s="144" t="s">
        <v>2359</v>
      </c>
      <c r="C213" s="45">
        <v>1000</v>
      </c>
      <c r="D213" s="45"/>
      <c r="E213" s="145"/>
      <c r="F213" s="146"/>
      <c r="G213" s="146"/>
      <c r="H213" s="146"/>
      <c r="I213" s="146"/>
    </row>
    <row r="214" spans="1:9" x14ac:dyDescent="0.3">
      <c r="A214" s="143">
        <v>213</v>
      </c>
      <c r="B214" s="144" t="s">
        <v>2359</v>
      </c>
      <c r="C214" s="45">
        <v>1200</v>
      </c>
      <c r="D214" s="45"/>
      <c r="E214" s="145"/>
      <c r="F214" s="146"/>
      <c r="G214" s="146"/>
      <c r="H214" s="146"/>
      <c r="I214" s="146"/>
    </row>
    <row r="215" spans="1:9" x14ac:dyDescent="0.3">
      <c r="A215" s="143">
        <v>214</v>
      </c>
      <c r="B215" s="144" t="s">
        <v>2359</v>
      </c>
      <c r="C215" s="45"/>
      <c r="D215" s="45">
        <v>4200</v>
      </c>
      <c r="E215" s="145" t="s">
        <v>775</v>
      </c>
      <c r="F215" s="146" t="s">
        <v>776</v>
      </c>
      <c r="G215" s="147">
        <v>40491</v>
      </c>
      <c r="H215" s="146" t="s">
        <v>2380</v>
      </c>
      <c r="I215" s="146" t="s">
        <v>1771</v>
      </c>
    </row>
    <row r="216" spans="1:9" x14ac:dyDescent="0.3">
      <c r="A216" s="143">
        <v>215</v>
      </c>
      <c r="B216" s="144" t="s">
        <v>1777</v>
      </c>
      <c r="C216" s="45">
        <v>1000</v>
      </c>
      <c r="D216" s="45"/>
      <c r="E216" s="145"/>
      <c r="F216" s="146"/>
      <c r="G216" s="146"/>
      <c r="H216" s="146"/>
      <c r="I216" s="146"/>
    </row>
    <row r="217" spans="1:9" x14ac:dyDescent="0.3">
      <c r="A217" s="143">
        <v>216</v>
      </c>
      <c r="B217" s="144" t="s">
        <v>2359</v>
      </c>
      <c r="C217" s="45">
        <v>1000</v>
      </c>
      <c r="D217" s="45"/>
      <c r="E217" s="145"/>
      <c r="F217" s="146"/>
      <c r="G217" s="146"/>
      <c r="H217" s="146"/>
      <c r="I217" s="146"/>
    </row>
    <row r="218" spans="1:9" x14ac:dyDescent="0.3">
      <c r="A218" s="143">
        <v>217</v>
      </c>
      <c r="B218" s="144" t="s">
        <v>1777</v>
      </c>
      <c r="C218" s="45">
        <v>1000</v>
      </c>
      <c r="D218" s="45"/>
      <c r="E218" s="145"/>
      <c r="F218" s="146"/>
      <c r="G218" s="146"/>
      <c r="H218" s="146"/>
      <c r="I218" s="146"/>
    </row>
    <row r="219" spans="1:9" x14ac:dyDescent="0.3">
      <c r="A219" s="143">
        <v>218</v>
      </c>
      <c r="B219" s="144" t="s">
        <v>2359</v>
      </c>
      <c r="C219" s="45">
        <v>1000</v>
      </c>
      <c r="D219" s="45"/>
      <c r="E219" s="145"/>
      <c r="F219" s="146"/>
      <c r="G219" s="146"/>
      <c r="H219" s="146"/>
      <c r="I219" s="146"/>
    </row>
    <row r="220" spans="1:9" x14ac:dyDescent="0.3">
      <c r="A220" s="143">
        <v>219</v>
      </c>
      <c r="B220" s="144" t="s">
        <v>1777</v>
      </c>
      <c r="C220" s="45">
        <v>1000</v>
      </c>
      <c r="D220" s="45"/>
      <c r="E220" s="145"/>
      <c r="F220" s="146"/>
      <c r="G220" s="146"/>
      <c r="H220" s="146"/>
      <c r="I220" s="146"/>
    </row>
    <row r="221" spans="1:9" x14ac:dyDescent="0.3">
      <c r="A221" s="143">
        <v>220</v>
      </c>
      <c r="B221" s="144" t="s">
        <v>2359</v>
      </c>
      <c r="C221" s="45">
        <v>1000</v>
      </c>
      <c r="D221" s="45"/>
      <c r="E221" s="145"/>
      <c r="F221" s="146"/>
      <c r="G221" s="146"/>
      <c r="H221" s="146"/>
      <c r="I221" s="146"/>
    </row>
    <row r="222" spans="1:9" x14ac:dyDescent="0.3">
      <c r="A222" s="143">
        <v>221</v>
      </c>
      <c r="B222" s="144" t="s">
        <v>2574</v>
      </c>
      <c r="C222" s="45">
        <v>300</v>
      </c>
      <c r="D222" s="45"/>
      <c r="E222" s="145"/>
      <c r="F222" s="146"/>
      <c r="G222" s="146"/>
      <c r="H222" s="146"/>
      <c r="I222" s="146"/>
    </row>
    <row r="223" spans="1:9" x14ac:dyDescent="0.3">
      <c r="A223" s="143">
        <v>222</v>
      </c>
      <c r="B223" s="144" t="s">
        <v>2384</v>
      </c>
      <c r="C223" s="45">
        <v>2600</v>
      </c>
      <c r="D223" s="45"/>
      <c r="E223" s="145"/>
      <c r="F223" s="146"/>
      <c r="G223" s="146"/>
      <c r="H223" s="146"/>
      <c r="I223" s="146"/>
    </row>
    <row r="224" spans="1:9" x14ac:dyDescent="0.3">
      <c r="A224" s="143">
        <v>223</v>
      </c>
      <c r="B224" s="144" t="s">
        <v>2359</v>
      </c>
      <c r="C224" s="45">
        <v>1000</v>
      </c>
      <c r="D224" s="45"/>
      <c r="E224" s="145"/>
      <c r="F224" s="146"/>
      <c r="G224" s="146"/>
      <c r="H224" s="146"/>
      <c r="I224" s="146"/>
    </row>
    <row r="225" spans="1:9" x14ac:dyDescent="0.3">
      <c r="A225" s="143">
        <v>224</v>
      </c>
      <c r="B225" s="144" t="s">
        <v>2384</v>
      </c>
      <c r="C225" s="45"/>
      <c r="D225" s="45">
        <v>3100</v>
      </c>
      <c r="E225" s="145" t="s">
        <v>777</v>
      </c>
      <c r="F225" s="146" t="s">
        <v>778</v>
      </c>
      <c r="G225" s="147">
        <v>40504</v>
      </c>
      <c r="H225" s="146" t="s">
        <v>2377</v>
      </c>
      <c r="I225" s="146" t="s">
        <v>2377</v>
      </c>
    </row>
    <row r="226" spans="1:9" x14ac:dyDescent="0.3">
      <c r="A226" s="143">
        <v>225</v>
      </c>
      <c r="B226" s="144" t="s">
        <v>1777</v>
      </c>
      <c r="C226" s="45">
        <v>1000</v>
      </c>
      <c r="D226" s="45"/>
      <c r="E226" s="145"/>
      <c r="F226" s="146"/>
      <c r="G226" s="146"/>
      <c r="H226" s="146"/>
      <c r="I226" s="146"/>
    </row>
    <row r="227" spans="1:9" x14ac:dyDescent="0.3">
      <c r="A227" s="143">
        <v>226</v>
      </c>
      <c r="B227" s="144" t="s">
        <v>2359</v>
      </c>
      <c r="C227" s="45">
        <v>1180</v>
      </c>
      <c r="D227" s="45"/>
      <c r="E227" s="145"/>
      <c r="F227" s="146"/>
      <c r="G227" s="146"/>
      <c r="H227" s="146"/>
      <c r="I227" s="146"/>
    </row>
    <row r="228" spans="1:9" x14ac:dyDescent="0.3">
      <c r="A228" s="143">
        <v>227</v>
      </c>
      <c r="B228" s="144" t="s">
        <v>2359</v>
      </c>
      <c r="C228" s="45"/>
      <c r="D228" s="45">
        <v>5180</v>
      </c>
      <c r="E228" s="145" t="s">
        <v>785</v>
      </c>
      <c r="F228" s="146" t="s">
        <v>786</v>
      </c>
      <c r="G228" s="147">
        <v>40507</v>
      </c>
      <c r="H228" s="146" t="s">
        <v>2380</v>
      </c>
      <c r="I228" s="146" t="s">
        <v>1771</v>
      </c>
    </row>
    <row r="229" spans="1:9" x14ac:dyDescent="0.3">
      <c r="A229" s="143">
        <v>228</v>
      </c>
      <c r="B229" s="144" t="s">
        <v>2574</v>
      </c>
      <c r="C229" s="45">
        <v>500</v>
      </c>
      <c r="D229" s="45"/>
      <c r="E229" s="145"/>
      <c r="F229" s="146"/>
      <c r="G229" s="146"/>
      <c r="H229" s="146"/>
      <c r="I229" s="146"/>
    </row>
    <row r="230" spans="1:9" x14ac:dyDescent="0.3">
      <c r="A230" s="143">
        <v>229</v>
      </c>
      <c r="B230" s="144" t="s">
        <v>2359</v>
      </c>
      <c r="C230" s="45">
        <v>1000</v>
      </c>
      <c r="D230" s="45"/>
      <c r="E230" s="145"/>
      <c r="F230" s="146"/>
      <c r="G230" s="146"/>
      <c r="H230" s="146"/>
      <c r="I230" s="146"/>
    </row>
    <row r="231" spans="1:9" x14ac:dyDescent="0.3">
      <c r="A231" s="143">
        <v>230</v>
      </c>
      <c r="B231" s="144" t="s">
        <v>164</v>
      </c>
      <c r="C231" s="45">
        <v>150</v>
      </c>
      <c r="D231" s="45"/>
      <c r="E231" s="145"/>
      <c r="F231" s="146"/>
      <c r="G231" s="146"/>
      <c r="H231" s="146"/>
      <c r="I231" s="146"/>
    </row>
    <row r="232" spans="1:9" x14ac:dyDescent="0.3">
      <c r="A232" s="143">
        <v>231</v>
      </c>
      <c r="B232" s="144" t="s">
        <v>519</v>
      </c>
      <c r="C232" s="45">
        <v>90</v>
      </c>
      <c r="D232" s="45"/>
      <c r="E232" s="145"/>
      <c r="F232" s="146"/>
      <c r="G232" s="146"/>
      <c r="H232" s="146"/>
      <c r="I232" s="146"/>
    </row>
    <row r="233" spans="1:9" x14ac:dyDescent="0.3">
      <c r="A233" s="143">
        <v>232</v>
      </c>
      <c r="B233" s="144" t="s">
        <v>1777</v>
      </c>
      <c r="C233" s="45">
        <v>1000</v>
      </c>
      <c r="D233" s="45"/>
      <c r="E233" s="145"/>
      <c r="F233" s="146"/>
      <c r="G233" s="146"/>
      <c r="H233" s="146"/>
      <c r="I233" s="146"/>
    </row>
    <row r="234" spans="1:9" x14ac:dyDescent="0.3">
      <c r="A234" s="143">
        <v>233</v>
      </c>
      <c r="B234" s="144" t="s">
        <v>2359</v>
      </c>
      <c r="C234" s="45">
        <v>1000</v>
      </c>
      <c r="D234" s="45"/>
      <c r="E234" s="145"/>
      <c r="F234" s="146"/>
      <c r="G234" s="146"/>
      <c r="H234" s="146"/>
      <c r="I234" s="146"/>
    </row>
    <row r="235" spans="1:9" x14ac:dyDescent="0.3">
      <c r="A235" s="143">
        <v>234</v>
      </c>
      <c r="B235" s="144" t="s">
        <v>2384</v>
      </c>
      <c r="C235" s="45">
        <v>500</v>
      </c>
      <c r="D235" s="45"/>
      <c r="E235" s="145"/>
      <c r="F235" s="146"/>
      <c r="G235" s="146"/>
      <c r="H235" s="146"/>
      <c r="I235" s="146"/>
    </row>
    <row r="236" spans="1:9" x14ac:dyDescent="0.3">
      <c r="A236" s="143">
        <v>235</v>
      </c>
      <c r="B236" s="144" t="s">
        <v>2381</v>
      </c>
      <c r="C236" s="45">
        <v>80</v>
      </c>
      <c r="D236" s="45"/>
      <c r="E236" s="145"/>
      <c r="F236" s="146"/>
      <c r="G236" s="146"/>
      <c r="H236" s="146"/>
      <c r="I236" s="146"/>
    </row>
    <row r="237" spans="1:9" x14ac:dyDescent="0.3">
      <c r="A237" s="143">
        <v>236</v>
      </c>
      <c r="B237" s="144" t="s">
        <v>2408</v>
      </c>
      <c r="C237" s="45">
        <v>3</v>
      </c>
      <c r="D237" s="45"/>
      <c r="E237" s="145"/>
      <c r="F237" s="146"/>
      <c r="G237" s="146"/>
      <c r="H237" s="146"/>
      <c r="I237" s="146"/>
    </row>
    <row r="238" spans="1:9" x14ac:dyDescent="0.3">
      <c r="A238" s="143">
        <v>237</v>
      </c>
      <c r="B238" s="144" t="s">
        <v>2382</v>
      </c>
      <c r="C238" s="45">
        <v>5</v>
      </c>
      <c r="D238" s="45"/>
      <c r="E238" s="145"/>
      <c r="F238" s="146"/>
      <c r="G238" s="146"/>
      <c r="H238" s="146"/>
      <c r="I238" s="146"/>
    </row>
    <row r="239" spans="1:9" x14ac:dyDescent="0.3">
      <c r="A239" s="143">
        <v>238</v>
      </c>
      <c r="B239" s="144" t="s">
        <v>2407</v>
      </c>
      <c r="C239" s="45">
        <v>20</v>
      </c>
      <c r="D239" s="45"/>
      <c r="E239" s="145"/>
      <c r="F239" s="146"/>
      <c r="G239" s="146"/>
      <c r="H239" s="146"/>
      <c r="I239" s="146"/>
    </row>
    <row r="240" spans="1:9" x14ac:dyDescent="0.3">
      <c r="A240" s="143">
        <v>239</v>
      </c>
      <c r="B240" s="144" t="s">
        <v>2407</v>
      </c>
      <c r="C240" s="45">
        <v>15</v>
      </c>
      <c r="D240" s="45"/>
      <c r="E240" s="145"/>
      <c r="F240" s="146"/>
      <c r="G240" s="146"/>
      <c r="H240" s="146"/>
      <c r="I240" s="146"/>
    </row>
    <row r="241" spans="1:9" ht="14.25" customHeight="1" x14ac:dyDescent="0.3">
      <c r="A241" s="143">
        <v>240</v>
      </c>
      <c r="B241" s="144" t="s">
        <v>2359</v>
      </c>
      <c r="C241" s="45">
        <v>1000</v>
      </c>
      <c r="D241" s="45"/>
      <c r="E241" s="145"/>
      <c r="F241" s="146"/>
      <c r="G241" s="146"/>
      <c r="H241" s="146"/>
      <c r="I241" s="146"/>
    </row>
    <row r="242" spans="1:9" ht="14.25" customHeight="1" x14ac:dyDescent="0.3">
      <c r="A242" s="143">
        <v>241</v>
      </c>
      <c r="B242" s="144" t="s">
        <v>1777</v>
      </c>
      <c r="C242" s="45">
        <v>1000</v>
      </c>
      <c r="D242" s="45"/>
      <c r="E242" s="145"/>
      <c r="F242" s="146"/>
      <c r="G242" s="146"/>
      <c r="H242" s="146"/>
      <c r="I242" s="146"/>
    </row>
    <row r="243" spans="1:9" ht="14.25" customHeight="1" x14ac:dyDescent="0.3">
      <c r="A243" s="143">
        <v>242</v>
      </c>
      <c r="B243" s="144" t="s">
        <v>2359</v>
      </c>
      <c r="C243" s="45">
        <v>1000</v>
      </c>
      <c r="D243" s="45"/>
      <c r="E243" s="145"/>
      <c r="F243" s="146"/>
      <c r="G243" s="146"/>
      <c r="H243" s="146"/>
      <c r="I243" s="146"/>
    </row>
    <row r="244" spans="1:9" ht="14.25" customHeight="1" x14ac:dyDescent="0.3">
      <c r="A244" s="143">
        <v>243</v>
      </c>
      <c r="B244" s="144" t="s">
        <v>164</v>
      </c>
      <c r="C244" s="45">
        <v>160</v>
      </c>
      <c r="D244" s="45"/>
      <c r="E244" s="145"/>
      <c r="F244" s="146"/>
      <c r="G244" s="146"/>
      <c r="H244" s="146"/>
      <c r="I244" s="146"/>
    </row>
    <row r="245" spans="1:9" ht="14.25" customHeight="1" x14ac:dyDescent="0.3">
      <c r="A245" s="143">
        <v>244</v>
      </c>
      <c r="B245" s="144" t="s">
        <v>2381</v>
      </c>
      <c r="C245" s="45">
        <v>40</v>
      </c>
      <c r="D245" s="45"/>
      <c r="E245" s="145"/>
      <c r="F245" s="146"/>
      <c r="G245" s="146"/>
      <c r="H245" s="146"/>
      <c r="I245" s="146"/>
    </row>
    <row r="246" spans="1:9" ht="14.25" customHeight="1" x14ac:dyDescent="0.3">
      <c r="A246" s="143">
        <v>245</v>
      </c>
      <c r="B246" s="144" t="s">
        <v>2408</v>
      </c>
      <c r="C246" s="45">
        <v>3</v>
      </c>
      <c r="D246" s="45"/>
      <c r="E246" s="145"/>
      <c r="F246" s="146"/>
      <c r="G246" s="146"/>
      <c r="H246" s="146"/>
      <c r="I246" s="146"/>
    </row>
    <row r="247" spans="1:9" ht="14.25" customHeight="1" x14ac:dyDescent="0.3">
      <c r="A247" s="143">
        <v>246</v>
      </c>
      <c r="B247" s="144" t="s">
        <v>2359</v>
      </c>
      <c r="C247" s="45">
        <v>1000</v>
      </c>
      <c r="D247" s="45"/>
      <c r="E247" s="145"/>
      <c r="F247" s="146"/>
      <c r="G247" s="146"/>
      <c r="H247" s="146"/>
      <c r="I247" s="146"/>
    </row>
    <row r="248" spans="1:9" ht="14.25" customHeight="1" x14ac:dyDescent="0.3">
      <c r="A248" s="143">
        <v>247</v>
      </c>
      <c r="B248" s="144" t="s">
        <v>2384</v>
      </c>
      <c r="C248" s="45">
        <v>360</v>
      </c>
      <c r="D248" s="45"/>
      <c r="E248" s="145"/>
      <c r="F248" s="146"/>
      <c r="G248" s="146"/>
      <c r="H248" s="146"/>
      <c r="I248" s="146"/>
    </row>
    <row r="249" spans="1:9" ht="14.25" customHeight="1" x14ac:dyDescent="0.3">
      <c r="A249" s="143">
        <v>248</v>
      </c>
      <c r="B249" s="144" t="s">
        <v>2382</v>
      </c>
      <c r="C249" s="45">
        <v>5</v>
      </c>
      <c r="D249" s="45"/>
      <c r="E249" s="145"/>
      <c r="F249" s="146"/>
      <c r="G249" s="146"/>
      <c r="H249" s="146"/>
      <c r="I249" s="146"/>
    </row>
    <row r="250" spans="1:9" ht="14.25" customHeight="1" x14ac:dyDescent="0.3">
      <c r="A250" s="143">
        <v>249</v>
      </c>
      <c r="B250" s="144" t="s">
        <v>2407</v>
      </c>
      <c r="C250" s="45">
        <v>15</v>
      </c>
      <c r="D250" s="45"/>
      <c r="E250" s="145"/>
      <c r="F250" s="146"/>
      <c r="G250" s="146"/>
      <c r="H250" s="146"/>
      <c r="I250" s="146"/>
    </row>
    <row r="251" spans="1:9" ht="14.25" customHeight="1" x14ac:dyDescent="0.3">
      <c r="A251" s="143">
        <v>250</v>
      </c>
      <c r="B251" s="144" t="s">
        <v>2408</v>
      </c>
      <c r="C251" s="45">
        <v>4</v>
      </c>
      <c r="D251" s="45"/>
      <c r="E251" s="145"/>
      <c r="F251" s="146"/>
      <c r="G251" s="146"/>
      <c r="H251" s="146"/>
      <c r="I251" s="146"/>
    </row>
    <row r="252" spans="1:9" ht="14.25" customHeight="1" x14ac:dyDescent="0.3">
      <c r="A252" s="143">
        <v>251</v>
      </c>
      <c r="B252" s="144" t="s">
        <v>2359</v>
      </c>
      <c r="C252" s="45">
        <v>1220</v>
      </c>
      <c r="D252" s="45"/>
      <c r="E252" s="145"/>
      <c r="F252" s="146"/>
      <c r="G252" s="146"/>
      <c r="H252" s="146"/>
      <c r="I252" s="146"/>
    </row>
    <row r="253" spans="1:9" ht="14.25" customHeight="1" x14ac:dyDescent="0.3">
      <c r="A253" s="143">
        <v>252</v>
      </c>
      <c r="B253" s="144" t="s">
        <v>1777</v>
      </c>
      <c r="C253" s="45">
        <v>1180</v>
      </c>
      <c r="D253" s="45"/>
      <c r="E253" s="145"/>
      <c r="F253" s="146"/>
      <c r="G253" s="146"/>
      <c r="H253" s="146"/>
      <c r="I253" s="146"/>
    </row>
    <row r="254" spans="1:9" ht="14.25" customHeight="1" x14ac:dyDescent="0.3">
      <c r="A254" s="143">
        <v>253</v>
      </c>
      <c r="B254" s="144" t="s">
        <v>2381</v>
      </c>
      <c r="C254" s="45">
        <v>40</v>
      </c>
      <c r="D254" s="45"/>
      <c r="E254" s="145"/>
      <c r="F254" s="146"/>
      <c r="G254" s="146"/>
      <c r="H254" s="146"/>
      <c r="I254" s="146"/>
    </row>
    <row r="255" spans="1:9" ht="14.25" customHeight="1" x14ac:dyDescent="0.3">
      <c r="A255" s="143">
        <v>254</v>
      </c>
      <c r="B255" s="144" t="s">
        <v>1777</v>
      </c>
      <c r="C255" s="45"/>
      <c r="D255" s="45">
        <v>9180</v>
      </c>
      <c r="E255" s="145" t="s">
        <v>787</v>
      </c>
      <c r="F255" s="146" t="s">
        <v>788</v>
      </c>
      <c r="G255" s="147">
        <v>40528</v>
      </c>
      <c r="H255" s="146" t="s">
        <v>171</v>
      </c>
      <c r="I255" s="146" t="s">
        <v>485</v>
      </c>
    </row>
    <row r="256" spans="1:9" ht="14.25" customHeight="1" x14ac:dyDescent="0.3">
      <c r="A256" s="143">
        <v>255</v>
      </c>
      <c r="B256" s="144" t="s">
        <v>2381</v>
      </c>
      <c r="C256" s="45"/>
      <c r="D256" s="45">
        <v>160</v>
      </c>
      <c r="E256" s="145" t="s">
        <v>789</v>
      </c>
      <c r="F256" s="146" t="s">
        <v>790</v>
      </c>
      <c r="G256" s="147">
        <v>40528</v>
      </c>
      <c r="H256" s="146" t="s">
        <v>171</v>
      </c>
      <c r="I256" s="146" t="s">
        <v>2422</v>
      </c>
    </row>
    <row r="257" spans="1:9" ht="14.25" customHeight="1" x14ac:dyDescent="0.3">
      <c r="A257" s="143">
        <v>256</v>
      </c>
      <c r="B257" s="144" t="s">
        <v>164</v>
      </c>
      <c r="C257" s="45"/>
      <c r="D257" s="45">
        <v>310</v>
      </c>
      <c r="E257" s="145" t="s">
        <v>791</v>
      </c>
      <c r="F257" s="146" t="s">
        <v>792</v>
      </c>
      <c r="G257" s="147">
        <v>40528</v>
      </c>
      <c r="H257" s="146" t="s">
        <v>171</v>
      </c>
      <c r="I257" s="146" t="s">
        <v>2422</v>
      </c>
    </row>
    <row r="258" spans="1:9" ht="14.25" customHeight="1" x14ac:dyDescent="0.3">
      <c r="A258" s="143">
        <v>257</v>
      </c>
      <c r="B258" s="144" t="s">
        <v>2382</v>
      </c>
      <c r="C258" s="45"/>
      <c r="D258" s="45">
        <v>10</v>
      </c>
      <c r="E258" s="145" t="s">
        <v>793</v>
      </c>
      <c r="F258" s="146" t="s">
        <v>794</v>
      </c>
      <c r="G258" s="147">
        <v>40528</v>
      </c>
      <c r="H258" s="146" t="s">
        <v>171</v>
      </c>
      <c r="I258" s="146" t="s">
        <v>2422</v>
      </c>
    </row>
    <row r="259" spans="1:9" ht="14.25" customHeight="1" x14ac:dyDescent="0.3">
      <c r="A259" s="143">
        <v>258</v>
      </c>
      <c r="B259" s="144" t="s">
        <v>2408</v>
      </c>
      <c r="C259" s="45"/>
      <c r="D259" s="45">
        <v>10</v>
      </c>
      <c r="E259" s="145" t="s">
        <v>795</v>
      </c>
      <c r="F259" s="146" t="s">
        <v>796</v>
      </c>
      <c r="G259" s="147">
        <v>40528</v>
      </c>
      <c r="H259" s="146" t="s">
        <v>171</v>
      </c>
      <c r="I259" s="146" t="s">
        <v>2422</v>
      </c>
    </row>
    <row r="260" spans="1:9" ht="14.25" customHeight="1" x14ac:dyDescent="0.3">
      <c r="A260" s="143">
        <v>259</v>
      </c>
      <c r="B260" s="144" t="s">
        <v>2407</v>
      </c>
      <c r="C260" s="45"/>
      <c r="D260" s="45">
        <v>30</v>
      </c>
      <c r="E260" s="145" t="s">
        <v>797</v>
      </c>
      <c r="F260" s="146" t="s">
        <v>798</v>
      </c>
      <c r="G260" s="147">
        <v>40528</v>
      </c>
      <c r="H260" s="146" t="s">
        <v>171</v>
      </c>
      <c r="I260" s="146" t="s">
        <v>2422</v>
      </c>
    </row>
    <row r="261" spans="1:9" ht="14.25" customHeight="1" x14ac:dyDescent="0.3">
      <c r="A261" s="143">
        <v>260</v>
      </c>
      <c r="B261" s="144" t="s">
        <v>2407</v>
      </c>
      <c r="C261" s="45"/>
      <c r="D261" s="45">
        <v>20</v>
      </c>
      <c r="E261" s="145" t="s">
        <v>799</v>
      </c>
      <c r="F261" s="146" t="s">
        <v>800</v>
      </c>
      <c r="G261" s="147">
        <v>40528</v>
      </c>
      <c r="H261" s="146" t="s">
        <v>171</v>
      </c>
      <c r="I261" s="146" t="s">
        <v>2422</v>
      </c>
    </row>
    <row r="262" spans="1:9" ht="14.25" customHeight="1" x14ac:dyDescent="0.3">
      <c r="A262" s="143">
        <v>261</v>
      </c>
      <c r="B262" s="144" t="s">
        <v>519</v>
      </c>
      <c r="C262" s="45"/>
      <c r="D262" s="45">
        <v>90</v>
      </c>
      <c r="E262" s="145" t="s">
        <v>801</v>
      </c>
      <c r="F262" s="146" t="s">
        <v>802</v>
      </c>
      <c r="G262" s="147">
        <v>40528</v>
      </c>
      <c r="H262" s="146" t="s">
        <v>171</v>
      </c>
      <c r="I262" s="146" t="s">
        <v>1771</v>
      </c>
    </row>
    <row r="263" spans="1:9" ht="14.25" customHeight="1" x14ac:dyDescent="0.3">
      <c r="A263" s="143">
        <v>262</v>
      </c>
      <c r="B263" s="144" t="s">
        <v>2359</v>
      </c>
      <c r="C263" s="45"/>
      <c r="D263" s="45">
        <v>6220</v>
      </c>
      <c r="E263" s="145" t="s">
        <v>803</v>
      </c>
      <c r="F263" s="146" t="s">
        <v>850</v>
      </c>
      <c r="G263" s="147">
        <v>40529</v>
      </c>
      <c r="H263" s="146" t="s">
        <v>2380</v>
      </c>
      <c r="I263" s="146" t="s">
        <v>1771</v>
      </c>
    </row>
    <row r="264" spans="1:9" ht="14.25" customHeight="1" x14ac:dyDescent="0.3">
      <c r="A264" s="143">
        <v>263</v>
      </c>
      <c r="B264" s="144" t="s">
        <v>2384</v>
      </c>
      <c r="C264" s="45"/>
      <c r="D264" s="45">
        <v>860</v>
      </c>
      <c r="E264" s="145" t="s">
        <v>851</v>
      </c>
      <c r="F264" s="146" t="s">
        <v>852</v>
      </c>
      <c r="G264" s="147">
        <v>40528</v>
      </c>
      <c r="H264" s="146" t="s">
        <v>2377</v>
      </c>
      <c r="I264" s="146" t="s">
        <v>2377</v>
      </c>
    </row>
    <row r="265" spans="1:9" ht="14.25" customHeight="1" x14ac:dyDescent="0.3">
      <c r="A265" s="143">
        <v>264</v>
      </c>
      <c r="B265" s="144" t="s">
        <v>1982</v>
      </c>
      <c r="C265" s="45">
        <v>500</v>
      </c>
      <c r="D265" s="45"/>
      <c r="E265" s="145"/>
      <c r="F265" s="146"/>
      <c r="G265" s="146"/>
      <c r="H265" s="146"/>
      <c r="I265" s="146"/>
    </row>
    <row r="266" spans="1:9" ht="14.25" customHeight="1" x14ac:dyDescent="0.3">
      <c r="A266" s="143">
        <v>265</v>
      </c>
      <c r="B266" s="144" t="s">
        <v>2359</v>
      </c>
      <c r="C266" s="45">
        <v>1000</v>
      </c>
      <c r="D266" s="45"/>
      <c r="E266" s="145"/>
      <c r="F266" s="146"/>
      <c r="G266" s="146"/>
      <c r="H266" s="146"/>
      <c r="I266" s="146"/>
    </row>
    <row r="267" spans="1:9" ht="14.25" customHeight="1" x14ac:dyDescent="0.3">
      <c r="A267" s="143">
        <v>266</v>
      </c>
      <c r="B267" s="144" t="s">
        <v>2359</v>
      </c>
      <c r="C267" s="45">
        <v>1000</v>
      </c>
      <c r="D267" s="45"/>
      <c r="E267" s="145"/>
      <c r="F267" s="146"/>
      <c r="G267" s="146"/>
      <c r="H267" s="146"/>
      <c r="I267" s="146"/>
    </row>
    <row r="268" spans="1:9" ht="14.25" customHeight="1" x14ac:dyDescent="0.3">
      <c r="A268" s="143">
        <v>267</v>
      </c>
      <c r="B268" s="144" t="s">
        <v>1982</v>
      </c>
      <c r="C268" s="45">
        <v>1500</v>
      </c>
      <c r="D268" s="45"/>
      <c r="E268" s="145"/>
      <c r="F268" s="146"/>
      <c r="G268" s="146"/>
      <c r="H268" s="146"/>
      <c r="I268" s="146"/>
    </row>
    <row r="269" spans="1:9" ht="14.25" customHeight="1" x14ac:dyDescent="0.3">
      <c r="A269" s="143">
        <v>268</v>
      </c>
      <c r="B269" s="144" t="s">
        <v>2384</v>
      </c>
      <c r="C269" s="45">
        <v>500</v>
      </c>
      <c r="D269" s="45"/>
      <c r="E269" s="145"/>
      <c r="F269" s="146"/>
      <c r="G269" s="146"/>
      <c r="H269" s="146"/>
      <c r="I269" s="146"/>
    </row>
    <row r="270" spans="1:9" ht="14.25" customHeight="1" x14ac:dyDescent="0.3">
      <c r="A270" s="143">
        <v>269</v>
      </c>
      <c r="B270" s="144" t="s">
        <v>1982</v>
      </c>
      <c r="C270" s="45">
        <v>1060</v>
      </c>
      <c r="D270" s="45"/>
      <c r="E270" s="145"/>
      <c r="F270" s="146"/>
      <c r="G270" s="146"/>
      <c r="H270" s="146"/>
      <c r="I270" s="146"/>
    </row>
    <row r="271" spans="1:9" ht="14.25" customHeight="1" x14ac:dyDescent="0.3">
      <c r="A271" s="143">
        <v>270</v>
      </c>
      <c r="B271" s="144" t="s">
        <v>1982</v>
      </c>
      <c r="C271" s="45"/>
      <c r="D271" s="45">
        <v>3060</v>
      </c>
      <c r="E271" s="145" t="s">
        <v>853</v>
      </c>
      <c r="F271" s="146" t="s">
        <v>854</v>
      </c>
      <c r="G271" s="147">
        <v>40536</v>
      </c>
      <c r="H271" s="146" t="s">
        <v>2377</v>
      </c>
      <c r="I271" s="146" t="s">
        <v>734</v>
      </c>
    </row>
    <row r="272" spans="1:9" ht="14.25" customHeight="1" x14ac:dyDescent="0.3">
      <c r="A272" s="143">
        <v>271</v>
      </c>
      <c r="B272" s="144" t="s">
        <v>2359</v>
      </c>
      <c r="C272" s="45">
        <v>1000</v>
      </c>
      <c r="D272" s="45"/>
      <c r="E272" s="145"/>
      <c r="F272" s="146"/>
      <c r="G272" s="146"/>
      <c r="H272" s="146"/>
      <c r="I272" s="146"/>
    </row>
    <row r="273" spans="1:9" ht="14.25" customHeight="1" x14ac:dyDescent="0.3">
      <c r="A273" s="143">
        <v>272</v>
      </c>
      <c r="B273" s="144" t="s">
        <v>2528</v>
      </c>
      <c r="C273" s="45">
        <v>160</v>
      </c>
      <c r="D273" s="45"/>
      <c r="E273" s="145"/>
      <c r="F273" s="146"/>
      <c r="G273" s="146"/>
      <c r="H273" s="146"/>
      <c r="I273" s="146"/>
    </row>
    <row r="274" spans="1:9" ht="14.25" customHeight="1" x14ac:dyDescent="0.3">
      <c r="A274" s="143">
        <v>273</v>
      </c>
      <c r="B274" s="144" t="s">
        <v>2574</v>
      </c>
      <c r="C274" s="45">
        <v>460</v>
      </c>
      <c r="D274" s="45"/>
      <c r="E274" s="145"/>
      <c r="F274" s="146"/>
      <c r="G274" s="146"/>
      <c r="H274" s="146"/>
      <c r="I274" s="146"/>
    </row>
    <row r="275" spans="1:9" ht="14.25" customHeight="1" x14ac:dyDescent="0.3">
      <c r="A275" s="143">
        <v>274</v>
      </c>
      <c r="B275" s="144" t="s">
        <v>2384</v>
      </c>
      <c r="C275" s="45">
        <v>460</v>
      </c>
      <c r="D275" s="45"/>
      <c r="E275" s="145"/>
      <c r="F275" s="146"/>
      <c r="G275" s="146"/>
      <c r="H275" s="146"/>
      <c r="I275" s="146"/>
    </row>
    <row r="276" spans="1:9" ht="14.25" customHeight="1" x14ac:dyDescent="0.3">
      <c r="A276" s="143">
        <v>275</v>
      </c>
      <c r="B276" s="144" t="s">
        <v>2359</v>
      </c>
      <c r="C276" s="45">
        <v>820</v>
      </c>
      <c r="D276" s="45"/>
      <c r="E276" s="145"/>
      <c r="F276" s="146"/>
      <c r="G276" s="146"/>
      <c r="H276" s="146"/>
      <c r="I276" s="146"/>
    </row>
    <row r="277" spans="1:9" ht="14.25" customHeight="1" x14ac:dyDescent="0.3">
      <c r="A277" s="143">
        <v>276</v>
      </c>
      <c r="B277" s="144" t="s">
        <v>2384</v>
      </c>
      <c r="C277" s="45"/>
      <c r="D277" s="45">
        <v>960</v>
      </c>
      <c r="E277" s="145" t="s">
        <v>858</v>
      </c>
      <c r="F277" s="146" t="s">
        <v>859</v>
      </c>
      <c r="G277" s="147">
        <v>40541</v>
      </c>
      <c r="H277" s="146" t="s">
        <v>2377</v>
      </c>
      <c r="I277" s="146" t="s">
        <v>2377</v>
      </c>
    </row>
    <row r="278" spans="1:9" ht="14.25" customHeight="1" x14ac:dyDescent="0.3">
      <c r="A278" s="143">
        <v>277</v>
      </c>
      <c r="B278" s="144" t="s">
        <v>2528</v>
      </c>
      <c r="C278" s="45"/>
      <c r="D278" s="45">
        <v>160</v>
      </c>
      <c r="E278" s="145" t="s">
        <v>860</v>
      </c>
      <c r="F278" s="146" t="s">
        <v>861</v>
      </c>
      <c r="G278" s="147">
        <v>40515</v>
      </c>
      <c r="H278" s="146" t="s">
        <v>1552</v>
      </c>
      <c r="I278" s="146" t="s">
        <v>2538</v>
      </c>
    </row>
    <row r="279" spans="1:9" ht="14.25" customHeight="1" x14ac:dyDescent="0.3">
      <c r="A279" s="143">
        <v>278</v>
      </c>
      <c r="B279" s="144" t="s">
        <v>2574</v>
      </c>
      <c r="C279" s="45"/>
      <c r="D279" s="45">
        <v>1260</v>
      </c>
      <c r="E279" s="145" t="s">
        <v>862</v>
      </c>
      <c r="F279" s="146" t="s">
        <v>867</v>
      </c>
      <c r="G279" s="147">
        <v>40542</v>
      </c>
      <c r="H279" s="146" t="s">
        <v>1762</v>
      </c>
      <c r="I279" s="146" t="s">
        <v>1762</v>
      </c>
    </row>
    <row r="280" spans="1:9" ht="14.25" customHeight="1" x14ac:dyDescent="0.3">
      <c r="A280" s="143">
        <v>279</v>
      </c>
      <c r="B280" s="144" t="s">
        <v>2359</v>
      </c>
      <c r="C280" s="45"/>
      <c r="D280" s="45">
        <v>3820</v>
      </c>
      <c r="E280" s="145" t="s">
        <v>868</v>
      </c>
      <c r="F280" s="146" t="s">
        <v>869</v>
      </c>
      <c r="G280" s="147">
        <v>40542</v>
      </c>
      <c r="H280" s="146" t="s">
        <v>2380</v>
      </c>
      <c r="I280" s="146" t="s">
        <v>1771</v>
      </c>
    </row>
    <row r="281" spans="1:9" ht="14.25" customHeight="1" x14ac:dyDescent="0.3">
      <c r="A281" s="143"/>
      <c r="B281" s="144"/>
      <c r="C281" s="45"/>
      <c r="D281" s="45"/>
      <c r="E281" s="145"/>
      <c r="F281" s="146"/>
      <c r="G281" s="146"/>
      <c r="H281" s="146"/>
      <c r="I281" s="146"/>
    </row>
    <row r="282" spans="1:9" ht="14.25" customHeight="1" x14ac:dyDescent="0.3">
      <c r="A282" s="143"/>
      <c r="B282" s="144"/>
      <c r="C282" s="45"/>
      <c r="D282" s="45"/>
      <c r="E282" s="145"/>
      <c r="F282" s="146"/>
      <c r="G282" s="146"/>
      <c r="H282" s="146"/>
      <c r="I282" s="146"/>
    </row>
    <row r="283" spans="1:9" ht="14.25" customHeight="1" x14ac:dyDescent="0.3">
      <c r="A283" s="143"/>
      <c r="B283" s="144"/>
      <c r="C283" s="45"/>
      <c r="D283" s="45"/>
      <c r="E283" s="145"/>
      <c r="F283" s="146"/>
      <c r="G283" s="146"/>
      <c r="H283" s="146"/>
      <c r="I283" s="146"/>
    </row>
    <row r="284" spans="1:9" ht="14.25" customHeight="1" x14ac:dyDescent="0.3">
      <c r="A284" s="143"/>
      <c r="B284" s="144"/>
      <c r="C284" s="45"/>
      <c r="D284" s="45"/>
      <c r="E284" s="145"/>
      <c r="F284" s="146"/>
      <c r="G284" s="146"/>
      <c r="H284" s="146"/>
      <c r="I284" s="146"/>
    </row>
    <row r="285" spans="1:9" ht="14.25" customHeight="1" x14ac:dyDescent="0.3">
      <c r="A285" s="143"/>
      <c r="B285" s="144"/>
      <c r="C285" s="45"/>
      <c r="D285" s="45"/>
      <c r="E285" s="145"/>
      <c r="F285" s="146"/>
      <c r="G285" s="146"/>
      <c r="H285" s="146"/>
      <c r="I285" s="146"/>
    </row>
    <row r="286" spans="1:9" ht="14.25" customHeight="1" x14ac:dyDescent="0.3">
      <c r="A286" s="143"/>
      <c r="B286" s="144"/>
      <c r="C286" s="45"/>
      <c r="D286" s="45"/>
      <c r="E286" s="145"/>
      <c r="F286" s="146"/>
      <c r="G286" s="146"/>
      <c r="H286" s="146"/>
      <c r="I286" s="146"/>
    </row>
    <row r="287" spans="1:9" ht="14.25" customHeight="1" x14ac:dyDescent="0.3">
      <c r="A287" s="143"/>
      <c r="B287" s="144"/>
      <c r="C287" s="45"/>
      <c r="D287" s="45"/>
      <c r="E287" s="145"/>
      <c r="F287" s="146"/>
      <c r="G287" s="146"/>
      <c r="H287" s="146"/>
      <c r="I287" s="146"/>
    </row>
    <row r="288" spans="1:9" ht="14.25" customHeight="1" x14ac:dyDescent="0.3">
      <c r="A288" s="143"/>
      <c r="B288" s="144"/>
      <c r="C288" s="45"/>
      <c r="D288" s="45"/>
      <c r="E288" s="145"/>
      <c r="F288" s="146"/>
      <c r="G288" s="146"/>
      <c r="H288" s="146"/>
      <c r="I288" s="146"/>
    </row>
    <row r="289" spans="1:9" ht="14.25" customHeight="1" x14ac:dyDescent="0.3">
      <c r="A289" s="143"/>
      <c r="B289" s="144"/>
      <c r="C289" s="45"/>
      <c r="D289" s="45"/>
      <c r="E289" s="145"/>
      <c r="F289" s="146"/>
      <c r="G289" s="146"/>
      <c r="H289" s="146"/>
      <c r="I289" s="146"/>
    </row>
    <row r="290" spans="1:9" ht="14.25" customHeight="1" x14ac:dyDescent="0.3">
      <c r="A290" s="143"/>
      <c r="B290" s="144"/>
      <c r="C290" s="45"/>
      <c r="D290" s="45"/>
      <c r="E290" s="145"/>
      <c r="F290" s="146"/>
      <c r="G290" s="146"/>
      <c r="H290" s="146"/>
      <c r="I290" s="146"/>
    </row>
    <row r="291" spans="1:9" ht="14.25" customHeight="1" x14ac:dyDescent="0.3">
      <c r="A291" s="143"/>
      <c r="B291" s="144"/>
      <c r="C291" s="45"/>
      <c r="D291" s="45"/>
      <c r="E291" s="145"/>
      <c r="F291" s="146"/>
      <c r="G291" s="146"/>
      <c r="H291" s="146"/>
      <c r="I291" s="146"/>
    </row>
    <row r="292" spans="1:9" ht="14.25" customHeight="1" x14ac:dyDescent="0.3">
      <c r="A292" s="143"/>
      <c r="B292" s="144"/>
      <c r="C292" s="45"/>
      <c r="D292" s="45"/>
      <c r="E292" s="145"/>
      <c r="F292" s="146"/>
      <c r="G292" s="146"/>
      <c r="H292" s="146"/>
      <c r="I292" s="146"/>
    </row>
    <row r="293" spans="1:9" ht="14.25" customHeight="1" x14ac:dyDescent="0.3">
      <c r="A293" s="143"/>
      <c r="B293" s="144"/>
      <c r="C293" s="45"/>
      <c r="D293" s="45"/>
      <c r="E293" s="145"/>
      <c r="F293" s="146"/>
      <c r="G293" s="146"/>
      <c r="H293" s="146"/>
      <c r="I293" s="146"/>
    </row>
    <row r="294" spans="1:9" ht="14.25" customHeight="1" x14ac:dyDescent="0.3">
      <c r="A294" s="143"/>
      <c r="B294" s="144"/>
      <c r="C294" s="45"/>
      <c r="D294" s="45"/>
      <c r="E294" s="145"/>
      <c r="F294" s="146"/>
      <c r="G294" s="146"/>
      <c r="H294" s="146"/>
      <c r="I294" s="146"/>
    </row>
    <row r="295" spans="1:9" ht="14.25" customHeight="1" x14ac:dyDescent="0.3">
      <c r="A295" s="143"/>
      <c r="B295" s="144"/>
      <c r="C295" s="45"/>
      <c r="D295" s="45"/>
      <c r="E295" s="145"/>
      <c r="F295" s="146"/>
      <c r="G295" s="146"/>
      <c r="H295" s="146"/>
      <c r="I295" s="146"/>
    </row>
    <row r="296" spans="1:9" ht="14.25" customHeight="1" x14ac:dyDescent="0.3">
      <c r="A296" s="143"/>
      <c r="B296" s="144"/>
      <c r="C296" s="45"/>
      <c r="D296" s="45"/>
      <c r="E296" s="145"/>
      <c r="F296" s="146"/>
      <c r="G296" s="146"/>
      <c r="H296" s="146"/>
      <c r="I296" s="146"/>
    </row>
    <row r="297" spans="1:9" ht="14.25" customHeight="1" x14ac:dyDescent="0.3">
      <c r="A297" s="143"/>
      <c r="B297" s="144"/>
      <c r="C297" s="45"/>
      <c r="D297" s="45"/>
      <c r="E297" s="145"/>
      <c r="F297" s="146"/>
      <c r="G297" s="146"/>
      <c r="H297" s="146"/>
      <c r="I297" s="146"/>
    </row>
    <row r="298" spans="1:9" ht="14.25" customHeight="1" x14ac:dyDescent="0.3">
      <c r="A298" s="143"/>
      <c r="B298" s="144"/>
      <c r="C298" s="45"/>
      <c r="D298" s="45"/>
      <c r="E298" s="145"/>
      <c r="F298" s="146"/>
      <c r="G298" s="146"/>
      <c r="H298" s="146"/>
      <c r="I298" s="146"/>
    </row>
    <row r="299" spans="1:9" ht="14.25" customHeight="1" x14ac:dyDescent="0.3">
      <c r="A299" s="143"/>
      <c r="B299" s="144"/>
      <c r="C299" s="45"/>
      <c r="D299" s="45"/>
      <c r="E299" s="145"/>
      <c r="F299" s="146"/>
      <c r="G299" s="146"/>
      <c r="H299" s="146"/>
      <c r="I299" s="146"/>
    </row>
    <row r="300" spans="1:9" ht="14.25" customHeight="1" x14ac:dyDescent="0.3">
      <c r="A300" s="143"/>
      <c r="B300" s="144"/>
      <c r="C300" s="45"/>
      <c r="D300" s="45"/>
      <c r="E300" s="145"/>
      <c r="F300" s="146"/>
      <c r="G300" s="146"/>
      <c r="H300" s="146"/>
      <c r="I300" s="146"/>
    </row>
    <row r="301" spans="1:9" ht="14.25" customHeight="1" x14ac:dyDescent="0.3">
      <c r="A301" s="143"/>
      <c r="B301" s="144"/>
      <c r="C301" s="45"/>
      <c r="D301" s="45"/>
      <c r="E301" s="145"/>
      <c r="F301" s="146"/>
      <c r="G301" s="146"/>
      <c r="H301" s="146"/>
      <c r="I301" s="146"/>
    </row>
    <row r="302" spans="1:9" ht="14.25" customHeight="1" x14ac:dyDescent="0.3">
      <c r="A302" s="143"/>
      <c r="B302" s="144"/>
      <c r="C302" s="45"/>
      <c r="D302" s="45"/>
      <c r="E302" s="145"/>
      <c r="F302" s="146"/>
      <c r="G302" s="146"/>
      <c r="H302" s="146"/>
      <c r="I302" s="146"/>
    </row>
    <row r="303" spans="1:9" ht="14.25" customHeight="1" x14ac:dyDescent="0.3">
      <c r="A303" s="143"/>
      <c r="B303" s="144"/>
      <c r="C303" s="45"/>
      <c r="D303" s="45"/>
      <c r="E303" s="145"/>
      <c r="F303" s="146"/>
      <c r="G303" s="146"/>
      <c r="H303" s="146"/>
      <c r="I303" s="146"/>
    </row>
    <row r="304" spans="1:9" ht="14.25" customHeight="1" x14ac:dyDescent="0.3">
      <c r="A304" s="143"/>
      <c r="B304" s="144"/>
      <c r="C304" s="45"/>
      <c r="D304" s="45"/>
      <c r="E304" s="145"/>
      <c r="F304" s="146"/>
      <c r="G304" s="146"/>
      <c r="H304" s="146"/>
      <c r="I304" s="146"/>
    </row>
    <row r="305" spans="1:9" ht="14.25" customHeight="1" x14ac:dyDescent="0.3">
      <c r="A305" s="143"/>
      <c r="B305" s="144"/>
      <c r="C305" s="45"/>
      <c r="D305" s="45"/>
      <c r="E305" s="145"/>
      <c r="F305" s="146"/>
      <c r="G305" s="146"/>
      <c r="H305" s="146"/>
      <c r="I305" s="146"/>
    </row>
    <row r="306" spans="1:9" ht="14.25" customHeight="1" x14ac:dyDescent="0.3">
      <c r="A306" s="143"/>
      <c r="B306" s="144"/>
      <c r="C306" s="45"/>
      <c r="D306" s="45"/>
      <c r="E306" s="145"/>
      <c r="F306" s="146"/>
      <c r="G306" s="146"/>
      <c r="H306" s="146"/>
      <c r="I306" s="146"/>
    </row>
    <row r="307" spans="1:9" ht="14.25" customHeight="1" x14ac:dyDescent="0.3">
      <c r="A307" s="143"/>
      <c r="B307" s="144"/>
      <c r="C307" s="45"/>
      <c r="D307" s="45"/>
      <c r="E307" s="145"/>
      <c r="F307" s="146"/>
      <c r="G307" s="146"/>
      <c r="H307" s="146"/>
      <c r="I307" s="146"/>
    </row>
    <row r="308" spans="1:9" ht="14.25" customHeight="1" x14ac:dyDescent="0.3">
      <c r="A308" s="143"/>
      <c r="B308" s="144"/>
      <c r="C308" s="45"/>
      <c r="D308" s="45"/>
      <c r="E308" s="145"/>
      <c r="F308" s="146"/>
      <c r="G308" s="146"/>
      <c r="H308" s="146"/>
      <c r="I308" s="146"/>
    </row>
    <row r="309" spans="1:9" ht="14.25" customHeight="1" x14ac:dyDescent="0.3">
      <c r="A309" s="143"/>
      <c r="B309" s="144"/>
      <c r="C309" s="45"/>
      <c r="D309" s="45"/>
      <c r="E309" s="145"/>
      <c r="F309" s="146"/>
      <c r="G309" s="146"/>
      <c r="H309" s="146"/>
      <c r="I309" s="146"/>
    </row>
    <row r="310" spans="1:9" ht="14.25" customHeight="1" x14ac:dyDescent="0.3">
      <c r="A310" s="143"/>
      <c r="B310" s="144"/>
      <c r="C310" s="45"/>
      <c r="D310" s="45"/>
      <c r="E310" s="145"/>
      <c r="F310" s="146"/>
      <c r="G310" s="146"/>
      <c r="H310" s="146"/>
      <c r="I310" s="146"/>
    </row>
    <row r="311" spans="1:9" ht="14.25" customHeight="1" x14ac:dyDescent="0.3">
      <c r="A311" s="143"/>
      <c r="B311" s="144"/>
      <c r="C311" s="45"/>
      <c r="D311" s="45"/>
      <c r="E311" s="145"/>
      <c r="F311" s="146"/>
      <c r="G311" s="146"/>
      <c r="H311" s="146"/>
      <c r="I311" s="146"/>
    </row>
    <row r="312" spans="1:9" ht="14.25" customHeight="1" x14ac:dyDescent="0.3">
      <c r="A312" s="143"/>
      <c r="B312" s="144"/>
      <c r="C312" s="45"/>
      <c r="D312" s="45"/>
      <c r="E312" s="145"/>
      <c r="F312" s="146"/>
      <c r="G312" s="146"/>
      <c r="H312" s="146"/>
      <c r="I312" s="146"/>
    </row>
    <row r="313" spans="1:9" ht="14.25" customHeight="1" x14ac:dyDescent="0.3">
      <c r="A313" s="143"/>
      <c r="B313" s="144"/>
      <c r="C313" s="45"/>
      <c r="D313" s="45"/>
      <c r="E313" s="145"/>
      <c r="F313" s="146"/>
      <c r="G313" s="146"/>
      <c r="H313" s="146"/>
      <c r="I313" s="146"/>
    </row>
    <row r="314" spans="1:9" ht="14.25" customHeight="1" x14ac:dyDescent="0.3">
      <c r="A314" s="143"/>
      <c r="B314" s="144"/>
      <c r="C314" s="45"/>
      <c r="D314" s="45"/>
      <c r="E314" s="145"/>
      <c r="F314" s="146"/>
      <c r="G314" s="146"/>
      <c r="H314" s="146"/>
      <c r="I314" s="146"/>
    </row>
    <row r="315" spans="1:9" ht="14.25" customHeight="1" x14ac:dyDescent="0.3">
      <c r="A315" s="143"/>
      <c r="B315" s="144"/>
      <c r="C315" s="45"/>
      <c r="D315" s="45"/>
      <c r="E315" s="145"/>
      <c r="F315" s="146"/>
      <c r="G315" s="146"/>
      <c r="H315" s="146"/>
      <c r="I315" s="146"/>
    </row>
    <row r="316" spans="1:9" ht="14.25" customHeight="1" x14ac:dyDescent="0.3"/>
    <row r="317" spans="1:9" ht="14.25" customHeight="1" x14ac:dyDescent="0.3"/>
    <row r="318" spans="1:9" ht="14.25" customHeight="1" x14ac:dyDescent="0.3"/>
    <row r="319" spans="1:9" ht="14.25" customHeight="1" x14ac:dyDescent="0.3"/>
    <row r="320" spans="1:9"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sheetData>
  <autoFilter ref="A1:L280" xr:uid="{00000000-0009-0000-0000-000010000000}"/>
  <phoneticPr fontId="0" type="noConversion"/>
  <pageMargins left="0.2" right="0.17" top="0.63" bottom="0.45" header="0.5" footer="0.5"/>
  <pageSetup paperSize="9" scale="6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444"/>
  <sheetViews>
    <sheetView workbookViewId="0">
      <pane ySplit="1" topLeftCell="A2" activePane="bottomLeft" state="frozen"/>
      <selection pane="bottomLeft" activeCell="D370" sqref="D370"/>
    </sheetView>
  </sheetViews>
  <sheetFormatPr defaultColWidth="9.109375" defaultRowHeight="13.2" x14ac:dyDescent="0.3"/>
  <cols>
    <col min="1" max="1" width="23.5546875" style="152" customWidth="1"/>
    <col min="2" max="2" width="20" style="149" customWidth="1"/>
    <col min="3" max="3" width="9.44140625" style="150" customWidth="1"/>
    <col min="4" max="4" width="12" style="150" customWidth="1"/>
    <col min="5" max="5" width="44.6640625" style="154" customWidth="1"/>
    <col min="6" max="6" width="18.6640625" style="142" customWidth="1"/>
    <col min="7" max="7" width="20.109375" style="142" customWidth="1"/>
    <col min="8" max="8" width="14.5546875" style="152" customWidth="1"/>
    <col min="9" max="9" width="135.33203125" style="142" customWidth="1"/>
    <col min="10" max="10" width="134.6640625" style="142" customWidth="1"/>
    <col min="11" max="16384" width="9.109375" style="142"/>
  </cols>
  <sheetData>
    <row r="1" spans="1:10" ht="35.25" customHeight="1" x14ac:dyDescent="0.35">
      <c r="A1" s="137" t="s">
        <v>2350</v>
      </c>
      <c r="B1" s="138" t="s">
        <v>2351</v>
      </c>
      <c r="C1" s="139" t="s">
        <v>2352</v>
      </c>
      <c r="D1" s="139" t="s">
        <v>2341</v>
      </c>
      <c r="E1" s="348" t="s">
        <v>2354</v>
      </c>
      <c r="F1" s="137" t="s">
        <v>2355</v>
      </c>
      <c r="G1" s="137" t="s">
        <v>2356</v>
      </c>
      <c r="H1" s="139" t="s">
        <v>2342</v>
      </c>
      <c r="I1" s="137" t="s">
        <v>2357</v>
      </c>
      <c r="J1" s="137" t="s">
        <v>2358</v>
      </c>
    </row>
    <row r="2" spans="1:10" x14ac:dyDescent="0.3">
      <c r="A2" s="143">
        <v>1</v>
      </c>
      <c r="B2" s="144" t="s">
        <v>2359</v>
      </c>
      <c r="C2" s="45">
        <v>1000</v>
      </c>
      <c r="D2" s="45"/>
      <c r="E2" s="145"/>
      <c r="F2" s="146"/>
      <c r="G2" s="146"/>
      <c r="H2" s="146"/>
      <c r="I2" s="146"/>
      <c r="J2" s="146"/>
    </row>
    <row r="3" spans="1:10" x14ac:dyDescent="0.3">
      <c r="A3" s="143">
        <v>2</v>
      </c>
      <c r="B3" s="144" t="s">
        <v>1777</v>
      </c>
      <c r="C3" s="45">
        <v>1000</v>
      </c>
      <c r="D3" s="45"/>
      <c r="E3" s="145"/>
      <c r="F3" s="146"/>
      <c r="G3" s="146"/>
      <c r="H3" s="146"/>
      <c r="I3" s="146"/>
      <c r="J3" s="146"/>
    </row>
    <row r="4" spans="1:10" x14ac:dyDescent="0.3">
      <c r="A4" s="143">
        <v>3</v>
      </c>
      <c r="B4" s="144" t="s">
        <v>2359</v>
      </c>
      <c r="C4" s="45">
        <v>1000</v>
      </c>
      <c r="D4" s="45"/>
      <c r="E4" s="145"/>
      <c r="F4" s="146"/>
      <c r="G4" s="146"/>
      <c r="H4" s="146"/>
      <c r="I4" s="146"/>
      <c r="J4" s="146"/>
    </row>
    <row r="5" spans="1:10" x14ac:dyDescent="0.3">
      <c r="A5" s="143">
        <v>4</v>
      </c>
      <c r="B5" s="144" t="s">
        <v>1777</v>
      </c>
      <c r="C5" s="45">
        <v>1000</v>
      </c>
      <c r="D5" s="45"/>
      <c r="E5" s="145"/>
      <c r="F5" s="146"/>
      <c r="G5" s="147"/>
      <c r="H5" s="147"/>
      <c r="I5" s="146"/>
      <c r="J5" s="146"/>
    </row>
    <row r="6" spans="1:10" x14ac:dyDescent="0.3">
      <c r="A6" s="143">
        <v>5</v>
      </c>
      <c r="B6" s="144" t="s">
        <v>2384</v>
      </c>
      <c r="C6" s="45">
        <v>200</v>
      </c>
      <c r="D6" s="45"/>
      <c r="E6" s="145"/>
      <c r="F6" s="146"/>
      <c r="G6" s="146"/>
      <c r="H6" s="146"/>
      <c r="I6" s="146"/>
      <c r="J6" s="146"/>
    </row>
    <row r="7" spans="1:10" x14ac:dyDescent="0.3">
      <c r="A7" s="143">
        <v>6</v>
      </c>
      <c r="B7" s="144" t="s">
        <v>1982</v>
      </c>
      <c r="C7" s="45">
        <v>1100</v>
      </c>
      <c r="D7" s="45"/>
      <c r="E7" s="145"/>
      <c r="F7" s="146"/>
      <c r="G7" s="146"/>
      <c r="H7" s="146"/>
      <c r="I7" s="146"/>
      <c r="J7" s="146"/>
    </row>
    <row r="8" spans="1:10" x14ac:dyDescent="0.3">
      <c r="A8" s="143">
        <v>7</v>
      </c>
      <c r="B8" s="144" t="s">
        <v>1982</v>
      </c>
      <c r="C8" s="45"/>
      <c r="D8" s="45">
        <v>1100</v>
      </c>
      <c r="E8" s="145" t="s">
        <v>1553</v>
      </c>
      <c r="F8" s="146" t="s">
        <v>872</v>
      </c>
      <c r="G8" s="147">
        <v>40553</v>
      </c>
      <c r="H8" s="349" t="s">
        <v>2123</v>
      </c>
      <c r="I8" s="146" t="s">
        <v>171</v>
      </c>
      <c r="J8" s="146" t="s">
        <v>690</v>
      </c>
    </row>
    <row r="9" spans="1:10" x14ac:dyDescent="0.3">
      <c r="A9" s="143">
        <v>8</v>
      </c>
      <c r="B9" s="144" t="s">
        <v>2359</v>
      </c>
      <c r="C9" s="45">
        <v>1000</v>
      </c>
      <c r="D9" s="45"/>
      <c r="E9" s="145"/>
      <c r="F9" s="146"/>
      <c r="G9" s="146"/>
      <c r="H9" s="146"/>
      <c r="I9" s="146"/>
      <c r="J9" s="146"/>
    </row>
    <row r="10" spans="1:10" x14ac:dyDescent="0.3">
      <c r="A10" s="143">
        <v>9</v>
      </c>
      <c r="B10" s="144" t="s">
        <v>1777</v>
      </c>
      <c r="C10" s="45">
        <v>1000</v>
      </c>
      <c r="D10" s="45"/>
      <c r="E10" s="145"/>
      <c r="F10" s="146"/>
      <c r="G10" s="146"/>
      <c r="H10" s="146"/>
      <c r="I10" s="146"/>
      <c r="J10" s="146"/>
    </row>
    <row r="11" spans="1:10" x14ac:dyDescent="0.3">
      <c r="A11" s="143">
        <v>10</v>
      </c>
      <c r="B11" s="144" t="s">
        <v>2384</v>
      </c>
      <c r="C11" s="45">
        <v>300</v>
      </c>
      <c r="D11" s="45"/>
      <c r="E11" s="145"/>
      <c r="F11" s="146"/>
      <c r="G11" s="146"/>
      <c r="H11" s="146"/>
      <c r="I11" s="146"/>
      <c r="J11" s="146"/>
    </row>
    <row r="12" spans="1:10" x14ac:dyDescent="0.3">
      <c r="A12" s="143">
        <v>11</v>
      </c>
      <c r="B12" s="144" t="s">
        <v>164</v>
      </c>
      <c r="C12" s="45">
        <v>15</v>
      </c>
      <c r="D12" s="45"/>
      <c r="E12" s="145"/>
      <c r="F12" s="146"/>
      <c r="G12" s="146"/>
      <c r="H12" s="146"/>
      <c r="I12" s="146"/>
      <c r="J12" s="146"/>
    </row>
    <row r="13" spans="1:10" x14ac:dyDescent="0.3">
      <c r="A13" s="143">
        <v>12</v>
      </c>
      <c r="B13" s="144" t="s">
        <v>2359</v>
      </c>
      <c r="C13" s="45">
        <v>2000</v>
      </c>
      <c r="D13" s="45"/>
      <c r="E13" s="145"/>
      <c r="F13" s="146"/>
      <c r="G13" s="147"/>
      <c r="H13" s="147"/>
      <c r="I13" s="146"/>
      <c r="J13" s="146"/>
    </row>
    <row r="14" spans="1:10" x14ac:dyDescent="0.3">
      <c r="A14" s="143">
        <v>13</v>
      </c>
      <c r="B14" s="144" t="s">
        <v>2359</v>
      </c>
      <c r="C14" s="45">
        <v>680</v>
      </c>
      <c r="D14" s="45"/>
      <c r="E14" s="145"/>
      <c r="F14" s="146"/>
      <c r="G14" s="146"/>
      <c r="H14" s="146"/>
      <c r="I14" s="146"/>
      <c r="J14" s="146"/>
    </row>
    <row r="15" spans="1:10" x14ac:dyDescent="0.3">
      <c r="A15" s="143">
        <v>14</v>
      </c>
      <c r="B15" s="144" t="s">
        <v>1777</v>
      </c>
      <c r="C15" s="45">
        <v>1000</v>
      </c>
      <c r="D15" s="45"/>
      <c r="E15" s="145"/>
      <c r="F15" s="146"/>
      <c r="G15" s="146"/>
      <c r="H15" s="146"/>
      <c r="I15" s="146"/>
      <c r="J15" s="146"/>
    </row>
    <row r="16" spans="1:10" x14ac:dyDescent="0.3">
      <c r="A16" s="143">
        <v>15</v>
      </c>
      <c r="B16" s="144" t="s">
        <v>2359</v>
      </c>
      <c r="C16" s="45"/>
      <c r="D16" s="45">
        <v>5680</v>
      </c>
      <c r="E16" s="145" t="s">
        <v>874</v>
      </c>
      <c r="F16" s="146" t="s">
        <v>875</v>
      </c>
      <c r="G16" s="147">
        <v>40561</v>
      </c>
      <c r="H16" s="349" t="s">
        <v>2123</v>
      </c>
      <c r="I16" s="146" t="s">
        <v>2380</v>
      </c>
      <c r="J16" s="146" t="s">
        <v>1771</v>
      </c>
    </row>
    <row r="17" spans="1:10" x14ac:dyDescent="0.3">
      <c r="A17" s="143">
        <v>16</v>
      </c>
      <c r="B17" s="144" t="s">
        <v>2359</v>
      </c>
      <c r="C17" s="45">
        <v>1000</v>
      </c>
      <c r="D17" s="45"/>
      <c r="E17" s="145"/>
      <c r="F17" s="146"/>
      <c r="G17" s="147"/>
      <c r="H17" s="147"/>
      <c r="I17" s="146"/>
      <c r="J17" s="146"/>
    </row>
    <row r="18" spans="1:10" x14ac:dyDescent="0.3">
      <c r="A18" s="143">
        <v>17</v>
      </c>
      <c r="B18" s="144" t="s">
        <v>2384</v>
      </c>
      <c r="C18" s="45">
        <v>240</v>
      </c>
      <c r="D18" s="45"/>
      <c r="E18" s="145"/>
      <c r="F18" s="146"/>
      <c r="G18" s="146"/>
      <c r="H18" s="146"/>
      <c r="I18" s="146"/>
      <c r="J18" s="146"/>
    </row>
    <row r="19" spans="1:10" x14ac:dyDescent="0.3">
      <c r="A19" s="143">
        <v>18</v>
      </c>
      <c r="B19" s="144" t="s">
        <v>2384</v>
      </c>
      <c r="C19" s="45"/>
      <c r="D19" s="45">
        <v>740</v>
      </c>
      <c r="E19" s="145" t="s">
        <v>886</v>
      </c>
      <c r="F19" s="146" t="s">
        <v>887</v>
      </c>
      <c r="G19" s="147">
        <v>40561</v>
      </c>
      <c r="H19" s="349" t="s">
        <v>2123</v>
      </c>
      <c r="I19" s="146" t="s">
        <v>2377</v>
      </c>
      <c r="J19" s="146" t="s">
        <v>2377</v>
      </c>
    </row>
    <row r="20" spans="1:10" x14ac:dyDescent="0.3">
      <c r="A20" s="143">
        <v>19</v>
      </c>
      <c r="B20" s="144" t="s">
        <v>2359</v>
      </c>
      <c r="C20" s="45">
        <v>1000</v>
      </c>
      <c r="D20" s="45"/>
      <c r="E20" s="145"/>
      <c r="F20" s="146"/>
      <c r="G20" s="146"/>
      <c r="H20" s="146"/>
      <c r="I20" s="146"/>
      <c r="J20" s="146"/>
    </row>
    <row r="21" spans="1:10" x14ac:dyDescent="0.3">
      <c r="A21" s="143">
        <v>20</v>
      </c>
      <c r="B21" s="144" t="s">
        <v>1777</v>
      </c>
      <c r="C21" s="45">
        <v>1000</v>
      </c>
      <c r="D21" s="45"/>
      <c r="E21" s="145"/>
      <c r="F21" s="146"/>
      <c r="G21" s="146"/>
      <c r="H21" s="146"/>
      <c r="I21" s="146"/>
      <c r="J21" s="146"/>
    </row>
    <row r="22" spans="1:10" x14ac:dyDescent="0.3">
      <c r="A22" s="143">
        <v>21</v>
      </c>
      <c r="B22" s="144" t="s">
        <v>2384</v>
      </c>
      <c r="C22" s="45">
        <v>300</v>
      </c>
      <c r="D22" s="45"/>
      <c r="E22" s="145"/>
      <c r="F22" s="146"/>
      <c r="G22" s="146"/>
      <c r="H22" s="146"/>
      <c r="I22" s="146"/>
      <c r="J22" s="146"/>
    </row>
    <row r="23" spans="1:10" x14ac:dyDescent="0.3">
      <c r="A23" s="143">
        <v>22</v>
      </c>
      <c r="B23" s="144" t="s">
        <v>2359</v>
      </c>
      <c r="C23" s="45">
        <v>1000</v>
      </c>
      <c r="D23" s="45"/>
      <c r="E23" s="145"/>
      <c r="F23" s="146"/>
      <c r="G23" s="147"/>
      <c r="H23" s="147"/>
      <c r="I23" s="146"/>
      <c r="J23" s="146"/>
    </row>
    <row r="24" spans="1:10" x14ac:dyDescent="0.3">
      <c r="A24" s="143">
        <v>23</v>
      </c>
      <c r="B24" s="144" t="s">
        <v>1982</v>
      </c>
      <c r="C24" s="45">
        <v>300</v>
      </c>
      <c r="D24" s="45"/>
      <c r="E24" s="145"/>
      <c r="F24" s="146"/>
      <c r="G24" s="146"/>
      <c r="H24" s="146"/>
      <c r="I24" s="146"/>
      <c r="J24" s="146"/>
    </row>
    <row r="25" spans="1:10" x14ac:dyDescent="0.3">
      <c r="A25" s="143">
        <v>24</v>
      </c>
      <c r="B25" s="144" t="s">
        <v>1777</v>
      </c>
      <c r="C25" s="45">
        <v>1000</v>
      </c>
      <c r="D25" s="45"/>
      <c r="E25" s="145"/>
      <c r="F25" s="146"/>
      <c r="G25" s="146"/>
      <c r="H25" s="146"/>
      <c r="I25" s="146"/>
      <c r="J25" s="146"/>
    </row>
    <row r="26" spans="1:10" x14ac:dyDescent="0.3">
      <c r="A26" s="143">
        <v>25</v>
      </c>
      <c r="B26" s="144" t="s">
        <v>2359</v>
      </c>
      <c r="C26" s="45">
        <v>1000</v>
      </c>
      <c r="D26" s="45"/>
      <c r="E26" s="145"/>
      <c r="F26" s="146"/>
      <c r="G26" s="146"/>
      <c r="H26" s="146"/>
      <c r="I26" s="146"/>
      <c r="J26" s="146"/>
    </row>
    <row r="27" spans="1:10" x14ac:dyDescent="0.3">
      <c r="A27" s="143">
        <v>26</v>
      </c>
      <c r="B27" s="144" t="s">
        <v>1777</v>
      </c>
      <c r="C27" s="45">
        <v>1000</v>
      </c>
      <c r="D27" s="45"/>
      <c r="E27" s="145"/>
      <c r="F27" s="146"/>
      <c r="G27" s="147"/>
      <c r="H27" s="147"/>
      <c r="I27" s="146"/>
      <c r="J27" s="146"/>
    </row>
    <row r="28" spans="1:10" x14ac:dyDescent="0.3">
      <c r="A28" s="143">
        <v>27</v>
      </c>
      <c r="B28" s="144" t="s">
        <v>2359</v>
      </c>
      <c r="C28" s="45">
        <v>940</v>
      </c>
      <c r="D28" s="45"/>
      <c r="E28" s="145"/>
      <c r="F28" s="146"/>
      <c r="G28" s="146"/>
      <c r="H28" s="146"/>
      <c r="I28" s="146"/>
      <c r="J28" s="146"/>
    </row>
    <row r="29" spans="1:10" x14ac:dyDescent="0.3">
      <c r="A29" s="143">
        <v>28</v>
      </c>
      <c r="B29" s="144" t="s">
        <v>2359</v>
      </c>
      <c r="C29" s="45"/>
      <c r="D29" s="45">
        <v>4940</v>
      </c>
      <c r="E29" s="145" t="s">
        <v>947</v>
      </c>
      <c r="F29" s="146" t="s">
        <v>948</v>
      </c>
      <c r="G29" s="147">
        <v>40578</v>
      </c>
      <c r="H29" s="349" t="s">
        <v>2123</v>
      </c>
      <c r="I29" s="146" t="s">
        <v>2380</v>
      </c>
      <c r="J29" s="146" t="s">
        <v>1771</v>
      </c>
    </row>
    <row r="30" spans="1:10" x14ac:dyDescent="0.3">
      <c r="A30" s="143">
        <v>29</v>
      </c>
      <c r="B30" s="144" t="s">
        <v>1777</v>
      </c>
      <c r="C30" s="45">
        <v>2000</v>
      </c>
      <c r="D30" s="45"/>
      <c r="E30" s="145"/>
      <c r="F30" s="146"/>
      <c r="G30" s="146"/>
      <c r="H30" s="146"/>
      <c r="I30" s="146"/>
      <c r="J30" s="146"/>
    </row>
    <row r="31" spans="1:10" x14ac:dyDescent="0.3">
      <c r="A31" s="143">
        <v>30</v>
      </c>
      <c r="B31" s="144" t="s">
        <v>2516</v>
      </c>
      <c r="C31" s="45">
        <v>300</v>
      </c>
      <c r="D31" s="45"/>
      <c r="E31" s="145"/>
      <c r="F31" s="146"/>
      <c r="G31" s="146"/>
      <c r="H31" s="146"/>
      <c r="I31" s="146"/>
      <c r="J31" s="146"/>
    </row>
    <row r="32" spans="1:10" x14ac:dyDescent="0.3">
      <c r="A32" s="143">
        <v>31</v>
      </c>
      <c r="B32" s="144" t="s">
        <v>164</v>
      </c>
      <c r="C32" s="45">
        <v>15</v>
      </c>
      <c r="D32" s="45"/>
      <c r="E32" s="145"/>
      <c r="F32" s="146"/>
      <c r="G32" s="146"/>
      <c r="H32" s="146"/>
      <c r="I32" s="146"/>
      <c r="J32" s="146"/>
    </row>
    <row r="33" spans="1:10" x14ac:dyDescent="0.3">
      <c r="A33" s="143">
        <v>32</v>
      </c>
      <c r="B33" s="144" t="s">
        <v>2359</v>
      </c>
      <c r="C33" s="45">
        <v>1000</v>
      </c>
      <c r="D33" s="45"/>
      <c r="E33" s="145"/>
      <c r="F33" s="146"/>
      <c r="G33" s="147"/>
      <c r="H33" s="147"/>
      <c r="I33" s="146"/>
      <c r="J33" s="146"/>
    </row>
    <row r="34" spans="1:10" x14ac:dyDescent="0.3">
      <c r="A34" s="143">
        <v>33</v>
      </c>
      <c r="B34" s="144" t="s">
        <v>2384</v>
      </c>
      <c r="C34" s="45">
        <v>200</v>
      </c>
      <c r="D34" s="45"/>
      <c r="E34" s="145"/>
      <c r="F34" s="146"/>
      <c r="G34" s="146"/>
      <c r="H34" s="146"/>
      <c r="I34" s="146"/>
      <c r="J34" s="146"/>
    </row>
    <row r="35" spans="1:10" x14ac:dyDescent="0.3">
      <c r="A35" s="143">
        <v>34</v>
      </c>
      <c r="B35" s="144" t="s">
        <v>1777</v>
      </c>
      <c r="C35" s="45">
        <v>1340</v>
      </c>
      <c r="D35" s="45"/>
      <c r="E35" s="145"/>
      <c r="F35" s="146"/>
      <c r="G35" s="147"/>
      <c r="H35" s="147"/>
      <c r="I35" s="146"/>
      <c r="J35" s="146"/>
    </row>
    <row r="36" spans="1:10" x14ac:dyDescent="0.3">
      <c r="A36" s="143">
        <v>35</v>
      </c>
      <c r="B36" s="144" t="s">
        <v>1777</v>
      </c>
      <c r="C36" s="45"/>
      <c r="D36" s="45">
        <v>10340</v>
      </c>
      <c r="E36" s="145" t="s">
        <v>949</v>
      </c>
      <c r="F36" s="146" t="s">
        <v>950</v>
      </c>
      <c r="G36" s="147">
        <v>40583</v>
      </c>
      <c r="H36" s="349" t="s">
        <v>2123</v>
      </c>
      <c r="I36" s="146" t="s">
        <v>171</v>
      </c>
      <c r="J36" s="146" t="s">
        <v>485</v>
      </c>
    </row>
    <row r="37" spans="1:10" x14ac:dyDescent="0.3">
      <c r="A37" s="143">
        <v>36</v>
      </c>
      <c r="B37" s="144" t="s">
        <v>2359</v>
      </c>
      <c r="C37" s="45">
        <v>1000</v>
      </c>
      <c r="D37" s="45"/>
      <c r="E37" s="145"/>
      <c r="F37" s="146"/>
      <c r="G37" s="146"/>
      <c r="H37" s="146"/>
      <c r="I37" s="146"/>
      <c r="J37" s="146"/>
    </row>
    <row r="38" spans="1:10" x14ac:dyDescent="0.3">
      <c r="A38" s="143">
        <v>37</v>
      </c>
      <c r="B38" s="144" t="s">
        <v>2384</v>
      </c>
      <c r="C38" s="45">
        <v>1340</v>
      </c>
      <c r="D38" s="45"/>
      <c r="E38" s="145"/>
      <c r="F38" s="146"/>
      <c r="G38" s="147"/>
      <c r="H38" s="147"/>
      <c r="I38" s="146"/>
      <c r="J38" s="146"/>
    </row>
    <row r="39" spans="1:10" x14ac:dyDescent="0.3">
      <c r="A39" s="143">
        <v>38</v>
      </c>
      <c r="B39" s="144" t="s">
        <v>1777</v>
      </c>
      <c r="C39" s="45">
        <v>1000</v>
      </c>
      <c r="D39" s="45"/>
      <c r="E39" s="145"/>
      <c r="F39" s="146"/>
      <c r="G39" s="146"/>
      <c r="H39" s="146"/>
      <c r="I39" s="146"/>
      <c r="J39" s="146"/>
    </row>
    <row r="40" spans="1:10" x14ac:dyDescent="0.3">
      <c r="A40" s="143">
        <v>39</v>
      </c>
      <c r="B40" s="144" t="s">
        <v>2384</v>
      </c>
      <c r="C40" s="45"/>
      <c r="D40" s="45">
        <v>1840</v>
      </c>
      <c r="E40" s="145" t="s">
        <v>951</v>
      </c>
      <c r="F40" s="146" t="s">
        <v>958</v>
      </c>
      <c r="G40" s="147">
        <v>40588</v>
      </c>
      <c r="H40" s="349" t="s">
        <v>2123</v>
      </c>
      <c r="I40" s="146" t="s">
        <v>2377</v>
      </c>
      <c r="J40" s="146" t="s">
        <v>2377</v>
      </c>
    </row>
    <row r="41" spans="1:10" x14ac:dyDescent="0.3">
      <c r="A41" s="143">
        <v>40</v>
      </c>
      <c r="B41" s="144" t="s">
        <v>2359</v>
      </c>
      <c r="C41" s="45">
        <v>1000</v>
      </c>
      <c r="D41" s="45"/>
      <c r="E41" s="145"/>
      <c r="F41" s="146"/>
      <c r="G41" s="146"/>
      <c r="H41" s="146"/>
      <c r="I41" s="146"/>
      <c r="J41" s="146"/>
    </row>
    <row r="42" spans="1:10" x14ac:dyDescent="0.3">
      <c r="A42" s="143">
        <v>41</v>
      </c>
      <c r="B42" s="144" t="s">
        <v>2359</v>
      </c>
      <c r="C42" s="45">
        <v>1000</v>
      </c>
      <c r="D42" s="45"/>
      <c r="E42" s="145"/>
      <c r="F42" s="146"/>
      <c r="G42" s="146"/>
      <c r="H42" s="146"/>
      <c r="I42" s="146"/>
      <c r="J42" s="146"/>
    </row>
    <row r="43" spans="1:10" x14ac:dyDescent="0.3">
      <c r="A43" s="143">
        <v>42</v>
      </c>
      <c r="B43" s="144" t="s">
        <v>2359</v>
      </c>
      <c r="C43" s="45">
        <v>1500</v>
      </c>
      <c r="D43" s="45"/>
      <c r="E43" s="145"/>
      <c r="F43" s="146"/>
      <c r="G43" s="146"/>
      <c r="H43" s="146"/>
      <c r="I43" s="146"/>
      <c r="J43" s="146"/>
    </row>
    <row r="44" spans="1:10" x14ac:dyDescent="0.3">
      <c r="A44" s="143">
        <v>43</v>
      </c>
      <c r="B44" s="144" t="s">
        <v>1777</v>
      </c>
      <c r="C44" s="45">
        <v>1000</v>
      </c>
      <c r="D44" s="45"/>
      <c r="E44" s="145"/>
      <c r="F44" s="146"/>
      <c r="G44" s="146"/>
      <c r="H44" s="146"/>
      <c r="I44" s="146"/>
      <c r="J44" s="146"/>
    </row>
    <row r="45" spans="1:10" x14ac:dyDescent="0.3">
      <c r="A45" s="143">
        <v>44</v>
      </c>
      <c r="B45" s="144" t="s">
        <v>2359</v>
      </c>
      <c r="C45" s="45"/>
      <c r="D45" s="45">
        <v>5500</v>
      </c>
      <c r="E45" s="145" t="s">
        <v>959</v>
      </c>
      <c r="F45" s="146" t="s">
        <v>960</v>
      </c>
      <c r="G45" s="147">
        <v>40595</v>
      </c>
      <c r="H45" s="349" t="s">
        <v>2123</v>
      </c>
      <c r="I45" s="146" t="s">
        <v>2380</v>
      </c>
      <c r="J45" s="146" t="s">
        <v>1771</v>
      </c>
    </row>
    <row r="46" spans="1:10" x14ac:dyDescent="0.3">
      <c r="A46" s="143">
        <v>45</v>
      </c>
      <c r="B46" s="144" t="s">
        <v>2449</v>
      </c>
      <c r="C46" s="45">
        <v>2000</v>
      </c>
      <c r="D46" s="45"/>
      <c r="E46" s="145"/>
      <c r="F46" s="146"/>
      <c r="G46" s="146"/>
      <c r="H46" s="146"/>
      <c r="I46" s="146"/>
      <c r="J46" s="146"/>
    </row>
    <row r="47" spans="1:10" x14ac:dyDescent="0.3">
      <c r="A47" s="143">
        <v>46</v>
      </c>
      <c r="B47" s="144" t="s">
        <v>2449</v>
      </c>
      <c r="C47" s="45"/>
      <c r="D47" s="45">
        <v>2000</v>
      </c>
      <c r="E47" s="145" t="s">
        <v>961</v>
      </c>
      <c r="F47" s="146" t="s">
        <v>962</v>
      </c>
      <c r="G47" s="147">
        <v>40596</v>
      </c>
      <c r="H47" s="349" t="s">
        <v>2123</v>
      </c>
      <c r="I47" s="146" t="s">
        <v>2510</v>
      </c>
      <c r="J47" s="146" t="s">
        <v>2511</v>
      </c>
    </row>
    <row r="48" spans="1:10" x14ac:dyDescent="0.3">
      <c r="A48" s="143">
        <v>47</v>
      </c>
      <c r="B48" s="144" t="s">
        <v>2359</v>
      </c>
      <c r="C48" s="45">
        <v>1000</v>
      </c>
      <c r="D48" s="45"/>
      <c r="E48" s="145"/>
      <c r="F48" s="146"/>
      <c r="G48" s="147"/>
      <c r="H48" s="147"/>
      <c r="I48" s="146"/>
      <c r="J48" s="146"/>
    </row>
    <row r="49" spans="1:10" x14ac:dyDescent="0.3">
      <c r="A49" s="143">
        <v>48</v>
      </c>
      <c r="B49" s="144" t="s">
        <v>1777</v>
      </c>
      <c r="C49" s="45">
        <v>1000</v>
      </c>
      <c r="D49" s="45"/>
      <c r="E49" s="145"/>
      <c r="F49" s="146"/>
      <c r="G49" s="146"/>
      <c r="H49" s="146"/>
      <c r="I49" s="146"/>
      <c r="J49" s="146"/>
    </row>
    <row r="50" spans="1:10" x14ac:dyDescent="0.3">
      <c r="A50" s="143">
        <v>49</v>
      </c>
      <c r="B50" s="144" t="s">
        <v>2359</v>
      </c>
      <c r="C50" s="45">
        <v>1000</v>
      </c>
      <c r="D50" s="45"/>
      <c r="E50" s="145"/>
      <c r="F50" s="146"/>
      <c r="G50" s="146"/>
      <c r="H50" s="146"/>
      <c r="I50" s="146"/>
      <c r="J50" s="146"/>
    </row>
    <row r="51" spans="1:10" x14ac:dyDescent="0.3">
      <c r="A51" s="143">
        <v>50</v>
      </c>
      <c r="B51" s="144" t="s">
        <v>164</v>
      </c>
      <c r="C51" s="45">
        <v>15</v>
      </c>
      <c r="D51" s="45"/>
      <c r="E51" s="145"/>
      <c r="F51" s="146"/>
      <c r="G51" s="146"/>
      <c r="H51" s="146"/>
      <c r="I51" s="146"/>
      <c r="J51" s="146"/>
    </row>
    <row r="52" spans="1:10" x14ac:dyDescent="0.3">
      <c r="A52" s="143">
        <v>51</v>
      </c>
      <c r="B52" s="144" t="s">
        <v>2359</v>
      </c>
      <c r="C52" s="45">
        <v>1000</v>
      </c>
      <c r="D52" s="45"/>
      <c r="E52" s="145"/>
      <c r="F52" s="146"/>
      <c r="G52" s="146"/>
      <c r="H52" s="146"/>
      <c r="I52" s="146"/>
      <c r="J52" s="146"/>
    </row>
    <row r="53" spans="1:10" x14ac:dyDescent="0.3">
      <c r="A53" s="143">
        <v>52</v>
      </c>
      <c r="B53" s="144" t="s">
        <v>2384</v>
      </c>
      <c r="C53" s="45">
        <v>500</v>
      </c>
      <c r="D53" s="45"/>
      <c r="E53" s="145"/>
      <c r="F53" s="146"/>
      <c r="G53" s="146"/>
      <c r="H53" s="146"/>
      <c r="I53" s="146"/>
      <c r="J53" s="146"/>
    </row>
    <row r="54" spans="1:10" x14ac:dyDescent="0.3">
      <c r="A54" s="143">
        <v>53</v>
      </c>
      <c r="B54" s="144" t="s">
        <v>1777</v>
      </c>
      <c r="C54" s="45">
        <v>1000</v>
      </c>
      <c r="D54" s="45"/>
      <c r="E54" s="145"/>
      <c r="F54" s="146"/>
      <c r="G54" s="146"/>
      <c r="H54" s="146"/>
      <c r="I54" s="146"/>
      <c r="J54" s="146"/>
    </row>
    <row r="55" spans="1:10" x14ac:dyDescent="0.3">
      <c r="A55" s="143">
        <v>54</v>
      </c>
      <c r="B55" s="144" t="s">
        <v>2359</v>
      </c>
      <c r="C55" s="45">
        <v>1000</v>
      </c>
      <c r="D55" s="45"/>
      <c r="E55" s="145"/>
      <c r="F55" s="146"/>
      <c r="G55" s="146"/>
      <c r="H55" s="146"/>
      <c r="I55" s="146"/>
      <c r="J55" s="146"/>
    </row>
    <row r="56" spans="1:10" x14ac:dyDescent="0.3">
      <c r="A56" s="143">
        <v>55</v>
      </c>
      <c r="B56" s="144" t="s">
        <v>1777</v>
      </c>
      <c r="C56" s="45">
        <v>1000</v>
      </c>
      <c r="D56" s="45"/>
      <c r="E56" s="145"/>
      <c r="F56" s="146"/>
      <c r="G56" s="146"/>
      <c r="H56" s="146"/>
      <c r="I56" s="146"/>
      <c r="J56" s="146"/>
    </row>
    <row r="57" spans="1:10" x14ac:dyDescent="0.3">
      <c r="A57" s="143">
        <v>56</v>
      </c>
      <c r="B57" s="144" t="s">
        <v>2359</v>
      </c>
      <c r="C57" s="45">
        <v>1700</v>
      </c>
      <c r="D57" s="45"/>
      <c r="E57" s="145"/>
      <c r="F57" s="146"/>
      <c r="G57" s="146"/>
      <c r="H57" s="146"/>
      <c r="I57" s="146"/>
      <c r="J57" s="146"/>
    </row>
    <row r="58" spans="1:10" x14ac:dyDescent="0.3">
      <c r="A58" s="143">
        <v>57</v>
      </c>
      <c r="B58" s="144" t="s">
        <v>2384</v>
      </c>
      <c r="C58" s="45">
        <v>560</v>
      </c>
      <c r="D58" s="45"/>
      <c r="E58" s="145"/>
      <c r="F58" s="146"/>
      <c r="G58" s="146"/>
      <c r="H58" s="146"/>
      <c r="I58" s="146"/>
      <c r="J58" s="146"/>
    </row>
    <row r="59" spans="1:10" x14ac:dyDescent="0.3">
      <c r="A59" s="143">
        <v>58</v>
      </c>
      <c r="B59" s="144" t="s">
        <v>2359</v>
      </c>
      <c r="C59" s="45"/>
      <c r="D59" s="45">
        <v>5700</v>
      </c>
      <c r="E59" s="145" t="s">
        <v>963</v>
      </c>
      <c r="F59" s="146" t="s">
        <v>964</v>
      </c>
      <c r="G59" s="147">
        <v>40613</v>
      </c>
      <c r="H59" s="349" t="s">
        <v>2123</v>
      </c>
      <c r="I59" s="146" t="s">
        <v>2380</v>
      </c>
      <c r="J59" s="146" t="s">
        <v>1771</v>
      </c>
    </row>
    <row r="60" spans="1:10" x14ac:dyDescent="0.3">
      <c r="A60" s="143">
        <v>59</v>
      </c>
      <c r="B60" s="144" t="s">
        <v>2384</v>
      </c>
      <c r="C60" s="45"/>
      <c r="D60" s="45">
        <v>1060</v>
      </c>
      <c r="E60" s="145" t="s">
        <v>965</v>
      </c>
      <c r="F60" s="146" t="s">
        <v>966</v>
      </c>
      <c r="G60" s="147">
        <v>40613</v>
      </c>
      <c r="H60" s="349" t="s">
        <v>2123</v>
      </c>
      <c r="I60" s="146" t="s">
        <v>2377</v>
      </c>
      <c r="J60" s="146" t="s">
        <v>2377</v>
      </c>
    </row>
    <row r="61" spans="1:10" x14ac:dyDescent="0.3">
      <c r="A61" s="143">
        <v>60</v>
      </c>
      <c r="B61" s="144" t="s">
        <v>2359</v>
      </c>
      <c r="C61" s="45">
        <v>1000</v>
      </c>
      <c r="D61" s="45"/>
      <c r="E61" s="145"/>
      <c r="F61" s="146"/>
      <c r="G61" s="146"/>
      <c r="H61" s="146"/>
      <c r="I61" s="146"/>
      <c r="J61" s="146"/>
    </row>
    <row r="62" spans="1:10" x14ac:dyDescent="0.3">
      <c r="A62" s="143">
        <v>61</v>
      </c>
      <c r="B62" s="144" t="s">
        <v>164</v>
      </c>
      <c r="C62" s="45">
        <v>30</v>
      </c>
      <c r="D62" s="45"/>
      <c r="E62" s="145"/>
      <c r="F62" s="146"/>
      <c r="G62" s="146"/>
      <c r="H62" s="146"/>
      <c r="I62" s="146"/>
      <c r="J62" s="146"/>
    </row>
    <row r="63" spans="1:10" x14ac:dyDescent="0.3">
      <c r="A63" s="143">
        <v>62</v>
      </c>
      <c r="B63" s="144" t="s">
        <v>1982</v>
      </c>
      <c r="C63" s="45">
        <v>1000</v>
      </c>
      <c r="D63" s="45"/>
      <c r="E63" s="145"/>
      <c r="F63" s="146"/>
      <c r="G63" s="146"/>
      <c r="H63" s="146"/>
      <c r="I63" s="146"/>
      <c r="J63" s="146"/>
    </row>
    <row r="64" spans="1:10" x14ac:dyDescent="0.3">
      <c r="A64" s="143">
        <v>63</v>
      </c>
      <c r="B64" s="144" t="s">
        <v>2516</v>
      </c>
      <c r="C64" s="45">
        <v>700</v>
      </c>
      <c r="D64" s="45"/>
      <c r="E64" s="145"/>
      <c r="F64" s="146"/>
      <c r="G64" s="146"/>
      <c r="H64" s="146"/>
      <c r="I64" s="146"/>
      <c r="J64" s="146"/>
    </row>
    <row r="65" spans="1:10" x14ac:dyDescent="0.3">
      <c r="A65" s="143">
        <v>64</v>
      </c>
      <c r="B65" s="144" t="s">
        <v>2359</v>
      </c>
      <c r="C65" s="45">
        <v>1000</v>
      </c>
      <c r="D65" s="45"/>
      <c r="E65" s="145"/>
      <c r="F65" s="146"/>
      <c r="G65" s="146"/>
      <c r="H65" s="146"/>
      <c r="I65" s="146"/>
      <c r="J65" s="146"/>
    </row>
    <row r="66" spans="1:10" x14ac:dyDescent="0.3">
      <c r="A66" s="143">
        <v>65</v>
      </c>
      <c r="B66" s="144" t="s">
        <v>1777</v>
      </c>
      <c r="C66" s="45">
        <v>1000</v>
      </c>
      <c r="D66" s="45"/>
      <c r="E66" s="145"/>
      <c r="F66" s="146"/>
      <c r="G66" s="146"/>
      <c r="H66" s="146"/>
      <c r="I66" s="146"/>
      <c r="J66" s="146"/>
    </row>
    <row r="67" spans="1:10" x14ac:dyDescent="0.3">
      <c r="A67" s="143">
        <v>66</v>
      </c>
      <c r="B67" s="144" t="s">
        <v>1982</v>
      </c>
      <c r="C67" s="45">
        <v>680</v>
      </c>
      <c r="D67" s="45"/>
      <c r="E67" s="145"/>
      <c r="F67" s="146"/>
      <c r="G67" s="146"/>
      <c r="H67" s="146"/>
      <c r="I67" s="146"/>
      <c r="J67" s="146"/>
    </row>
    <row r="68" spans="1:10" x14ac:dyDescent="0.3">
      <c r="A68" s="143">
        <v>67</v>
      </c>
      <c r="B68" s="144" t="s">
        <v>2384</v>
      </c>
      <c r="C68" s="45">
        <v>300</v>
      </c>
      <c r="D68" s="45"/>
      <c r="E68" s="145"/>
      <c r="F68" s="146"/>
      <c r="G68" s="146"/>
      <c r="H68" s="146"/>
      <c r="I68" s="146"/>
      <c r="J68" s="146"/>
    </row>
    <row r="69" spans="1:10" x14ac:dyDescent="0.3">
      <c r="A69" s="143">
        <v>68</v>
      </c>
      <c r="B69" s="144" t="s">
        <v>1982</v>
      </c>
      <c r="C69" s="45"/>
      <c r="D69" s="45">
        <v>1980</v>
      </c>
      <c r="E69" s="145" t="s">
        <v>971</v>
      </c>
      <c r="F69" s="146" t="s">
        <v>972</v>
      </c>
      <c r="G69" s="147">
        <v>40621</v>
      </c>
      <c r="H69" s="349" t="s">
        <v>2123</v>
      </c>
      <c r="I69" s="146" t="s">
        <v>2377</v>
      </c>
      <c r="J69" s="146" t="s">
        <v>734</v>
      </c>
    </row>
    <row r="70" spans="1:10" x14ac:dyDescent="0.3">
      <c r="A70" s="143">
        <v>69</v>
      </c>
      <c r="B70" s="144" t="s">
        <v>2359</v>
      </c>
      <c r="C70" s="45">
        <v>1000</v>
      </c>
      <c r="D70" s="45"/>
      <c r="E70" s="145"/>
      <c r="F70" s="146"/>
      <c r="G70" s="146"/>
      <c r="H70" s="146"/>
      <c r="I70" s="146"/>
      <c r="J70" s="146"/>
    </row>
    <row r="71" spans="1:10" x14ac:dyDescent="0.3">
      <c r="A71" s="143">
        <v>70</v>
      </c>
      <c r="B71" s="144" t="s">
        <v>1777</v>
      </c>
      <c r="C71" s="45">
        <v>1000</v>
      </c>
      <c r="D71" s="45"/>
      <c r="E71" s="145"/>
      <c r="F71" s="146"/>
      <c r="G71" s="147"/>
      <c r="H71" s="147"/>
      <c r="I71" s="146"/>
      <c r="J71" s="146"/>
    </row>
    <row r="72" spans="1:10" x14ac:dyDescent="0.3">
      <c r="A72" s="143">
        <v>71</v>
      </c>
      <c r="B72" s="144" t="s">
        <v>2359</v>
      </c>
      <c r="C72" s="45">
        <v>1370</v>
      </c>
      <c r="D72" s="45"/>
      <c r="E72" s="145"/>
      <c r="F72" s="146"/>
      <c r="G72" s="147"/>
      <c r="H72" s="147"/>
      <c r="I72" s="146"/>
      <c r="J72" s="146"/>
    </row>
    <row r="73" spans="1:10" x14ac:dyDescent="0.3">
      <c r="A73" s="143">
        <v>72</v>
      </c>
      <c r="B73" s="144" t="s">
        <v>2359</v>
      </c>
      <c r="C73" s="45"/>
      <c r="D73" s="45">
        <v>4370</v>
      </c>
      <c r="E73" s="145" t="s">
        <v>973</v>
      </c>
      <c r="F73" s="146" t="s">
        <v>974</v>
      </c>
      <c r="G73" s="147">
        <v>40627</v>
      </c>
      <c r="H73" s="349" t="s">
        <v>2123</v>
      </c>
      <c r="I73" s="146" t="s">
        <v>2380</v>
      </c>
      <c r="J73" s="146" t="s">
        <v>1771</v>
      </c>
    </row>
    <row r="74" spans="1:10" x14ac:dyDescent="0.3">
      <c r="A74" s="143">
        <v>73</v>
      </c>
      <c r="B74" s="144" t="s">
        <v>1777</v>
      </c>
      <c r="C74" s="45">
        <v>1000</v>
      </c>
      <c r="D74" s="45"/>
      <c r="E74" s="145"/>
      <c r="F74" s="146"/>
      <c r="G74" s="147"/>
      <c r="H74" s="147"/>
      <c r="I74" s="146"/>
      <c r="J74" s="146"/>
    </row>
    <row r="75" spans="1:10" x14ac:dyDescent="0.3">
      <c r="A75" s="143">
        <v>74</v>
      </c>
      <c r="B75" s="144" t="s">
        <v>2410</v>
      </c>
      <c r="C75" s="45">
        <v>500</v>
      </c>
      <c r="D75" s="45"/>
      <c r="E75" s="145"/>
      <c r="F75" s="146"/>
      <c r="G75" s="146"/>
      <c r="H75" s="146"/>
      <c r="I75" s="146"/>
      <c r="J75" s="146"/>
    </row>
    <row r="76" spans="1:10" x14ac:dyDescent="0.3">
      <c r="A76" s="143">
        <v>75</v>
      </c>
      <c r="B76" s="144" t="s">
        <v>2384</v>
      </c>
      <c r="C76" s="45">
        <v>200</v>
      </c>
      <c r="D76" s="45"/>
      <c r="E76" s="145"/>
      <c r="F76" s="146"/>
      <c r="G76" s="146"/>
      <c r="H76" s="146"/>
      <c r="I76" s="146"/>
      <c r="J76" s="146"/>
    </row>
    <row r="77" spans="1:10" x14ac:dyDescent="0.3">
      <c r="A77" s="143">
        <v>76</v>
      </c>
      <c r="B77" s="144" t="s">
        <v>2359</v>
      </c>
      <c r="C77" s="45">
        <v>1000</v>
      </c>
      <c r="D77" s="45"/>
      <c r="E77" s="145"/>
      <c r="F77" s="146"/>
      <c r="G77" s="147"/>
      <c r="H77" s="147"/>
      <c r="I77" s="146"/>
      <c r="J77" s="146"/>
    </row>
    <row r="78" spans="1:10" x14ac:dyDescent="0.3">
      <c r="A78" s="143">
        <v>77</v>
      </c>
      <c r="B78" s="144" t="s">
        <v>2383</v>
      </c>
      <c r="C78" s="45">
        <v>500</v>
      </c>
      <c r="D78" s="45"/>
      <c r="E78" s="145"/>
      <c r="F78" s="146"/>
      <c r="G78" s="147"/>
      <c r="H78" s="147"/>
      <c r="I78" s="146"/>
      <c r="J78" s="146"/>
    </row>
    <row r="79" spans="1:10" x14ac:dyDescent="0.3">
      <c r="A79" s="143">
        <v>78</v>
      </c>
      <c r="B79" s="144" t="s">
        <v>2574</v>
      </c>
      <c r="C79" s="45">
        <v>15</v>
      </c>
      <c r="D79" s="45"/>
      <c r="E79" s="145"/>
      <c r="F79" s="146"/>
      <c r="G79" s="146"/>
      <c r="H79" s="146"/>
      <c r="I79" s="146"/>
      <c r="J79" s="146"/>
    </row>
    <row r="80" spans="1:10" x14ac:dyDescent="0.3">
      <c r="A80" s="143">
        <v>79</v>
      </c>
      <c r="B80" s="144" t="s">
        <v>519</v>
      </c>
      <c r="C80" s="45">
        <v>90</v>
      </c>
      <c r="D80" s="45"/>
      <c r="E80" s="145"/>
      <c r="F80" s="146"/>
      <c r="G80" s="147"/>
      <c r="H80" s="147"/>
      <c r="I80" s="146"/>
      <c r="J80" s="146"/>
    </row>
    <row r="81" spans="1:10" x14ac:dyDescent="0.3">
      <c r="A81" s="143">
        <v>80</v>
      </c>
      <c r="B81" s="144" t="s">
        <v>2407</v>
      </c>
      <c r="C81" s="45">
        <v>10</v>
      </c>
      <c r="D81" s="45"/>
      <c r="E81" s="145"/>
      <c r="F81" s="146"/>
      <c r="G81" s="146"/>
      <c r="H81" s="146"/>
      <c r="I81" s="146"/>
      <c r="J81" s="146"/>
    </row>
    <row r="82" spans="1:10" x14ac:dyDescent="0.3">
      <c r="A82" s="143">
        <v>81</v>
      </c>
      <c r="B82" s="144" t="s">
        <v>2407</v>
      </c>
      <c r="C82" s="45">
        <v>10</v>
      </c>
      <c r="D82" s="45"/>
      <c r="E82" s="145"/>
      <c r="F82" s="146"/>
      <c r="G82" s="146"/>
      <c r="H82" s="146"/>
      <c r="I82" s="146"/>
      <c r="J82" s="146"/>
    </row>
    <row r="83" spans="1:10" x14ac:dyDescent="0.3">
      <c r="A83" s="143">
        <v>82</v>
      </c>
      <c r="B83" s="144" t="s">
        <v>1517</v>
      </c>
      <c r="C83" s="45">
        <v>30</v>
      </c>
      <c r="D83" s="45"/>
      <c r="E83" s="145"/>
      <c r="F83" s="146"/>
      <c r="G83" s="146"/>
      <c r="H83" s="146"/>
      <c r="I83" s="146"/>
      <c r="J83" s="146"/>
    </row>
    <row r="84" spans="1:10" x14ac:dyDescent="0.3">
      <c r="A84" s="143">
        <v>83</v>
      </c>
      <c r="B84" s="144" t="s">
        <v>1516</v>
      </c>
      <c r="C84" s="45">
        <v>20</v>
      </c>
      <c r="D84" s="45"/>
      <c r="E84" s="145"/>
      <c r="F84" s="146"/>
      <c r="G84" s="146"/>
      <c r="H84" s="146"/>
      <c r="I84" s="146"/>
      <c r="J84" s="146"/>
    </row>
    <row r="85" spans="1:10" x14ac:dyDescent="0.3">
      <c r="A85" s="143">
        <v>84</v>
      </c>
      <c r="B85" s="144" t="s">
        <v>2381</v>
      </c>
      <c r="C85" s="45">
        <v>70</v>
      </c>
      <c r="D85" s="45"/>
      <c r="E85" s="145"/>
      <c r="F85" s="146"/>
      <c r="G85" s="147"/>
      <c r="H85" s="147"/>
      <c r="I85" s="146"/>
      <c r="J85" s="146"/>
    </row>
    <row r="86" spans="1:10" x14ac:dyDescent="0.3">
      <c r="A86" s="143">
        <v>85</v>
      </c>
      <c r="B86" s="144" t="s">
        <v>2382</v>
      </c>
      <c r="C86" s="45">
        <v>5</v>
      </c>
      <c r="D86" s="45"/>
      <c r="E86" s="145"/>
      <c r="F86" s="146"/>
      <c r="G86" s="146"/>
      <c r="H86" s="146"/>
      <c r="I86" s="146"/>
      <c r="J86" s="146"/>
    </row>
    <row r="87" spans="1:10" x14ac:dyDescent="0.3">
      <c r="A87" s="143">
        <v>86</v>
      </c>
      <c r="B87" s="144" t="s">
        <v>2408</v>
      </c>
      <c r="C87" s="45">
        <v>5</v>
      </c>
      <c r="D87" s="45"/>
      <c r="E87" s="145"/>
      <c r="F87" s="146"/>
      <c r="G87" s="147"/>
      <c r="H87" s="147"/>
      <c r="I87" s="146"/>
      <c r="J87" s="146"/>
    </row>
    <row r="88" spans="1:10" x14ac:dyDescent="0.3">
      <c r="A88" s="143">
        <v>87</v>
      </c>
      <c r="B88" s="144" t="s">
        <v>2409</v>
      </c>
      <c r="C88" s="45">
        <v>20</v>
      </c>
      <c r="D88" s="45"/>
      <c r="E88" s="145"/>
      <c r="F88" s="146"/>
      <c r="G88" s="146"/>
      <c r="H88" s="146"/>
      <c r="I88" s="146"/>
      <c r="J88" s="146"/>
    </row>
    <row r="89" spans="1:10" x14ac:dyDescent="0.3">
      <c r="A89" s="143">
        <v>88</v>
      </c>
      <c r="B89" s="144" t="s">
        <v>1777</v>
      </c>
      <c r="C89" s="45">
        <v>1000</v>
      </c>
      <c r="D89" s="45"/>
      <c r="E89" s="145"/>
      <c r="F89" s="146"/>
      <c r="G89" s="146"/>
      <c r="H89" s="146"/>
      <c r="I89" s="146"/>
      <c r="J89" s="146"/>
    </row>
    <row r="90" spans="1:10" x14ac:dyDescent="0.3">
      <c r="A90" s="143">
        <v>89</v>
      </c>
      <c r="B90" s="144" t="s">
        <v>2574</v>
      </c>
      <c r="C90" s="45">
        <v>15</v>
      </c>
      <c r="D90" s="45"/>
      <c r="E90" s="145"/>
      <c r="F90" s="146"/>
      <c r="G90" s="146"/>
      <c r="H90" s="146"/>
      <c r="I90" s="146"/>
      <c r="J90" s="146"/>
    </row>
    <row r="91" spans="1:10" x14ac:dyDescent="0.3">
      <c r="A91" s="143">
        <v>90</v>
      </c>
      <c r="B91" s="144" t="s">
        <v>2359</v>
      </c>
      <c r="C91" s="45">
        <v>1000</v>
      </c>
      <c r="D91" s="45"/>
      <c r="E91" s="145"/>
      <c r="F91" s="146"/>
      <c r="G91" s="146"/>
      <c r="H91" s="146"/>
      <c r="I91" s="146"/>
      <c r="J91" s="146"/>
    </row>
    <row r="92" spans="1:10" x14ac:dyDescent="0.3">
      <c r="A92" s="143">
        <v>91</v>
      </c>
      <c r="B92" s="144" t="s">
        <v>2384</v>
      </c>
      <c r="C92" s="45">
        <v>540</v>
      </c>
      <c r="D92" s="45"/>
      <c r="E92" s="145"/>
      <c r="F92" s="146"/>
      <c r="G92" s="146"/>
      <c r="H92" s="146"/>
      <c r="I92" s="146"/>
      <c r="J92" s="146"/>
    </row>
    <row r="93" spans="1:10" x14ac:dyDescent="0.3">
      <c r="A93" s="143">
        <v>92</v>
      </c>
      <c r="B93" s="144" t="s">
        <v>2516</v>
      </c>
      <c r="C93" s="45">
        <v>960</v>
      </c>
      <c r="D93" s="45"/>
      <c r="E93" s="145"/>
      <c r="F93" s="146"/>
      <c r="G93" s="146"/>
      <c r="H93" s="146"/>
      <c r="I93" s="146"/>
      <c r="J93" s="146"/>
    </row>
    <row r="94" spans="1:10" x14ac:dyDescent="0.3">
      <c r="A94" s="143">
        <v>93</v>
      </c>
      <c r="B94" s="144" t="s">
        <v>2384</v>
      </c>
      <c r="C94" s="45"/>
      <c r="D94" s="45">
        <v>1040</v>
      </c>
      <c r="E94" s="145" t="s">
        <v>975</v>
      </c>
      <c r="F94" s="146" t="s">
        <v>976</v>
      </c>
      <c r="G94" s="147">
        <v>40638</v>
      </c>
      <c r="H94" s="349" t="s">
        <v>2123</v>
      </c>
      <c r="I94" s="146" t="s">
        <v>1762</v>
      </c>
      <c r="J94" s="146" t="s">
        <v>1762</v>
      </c>
    </row>
    <row r="95" spans="1:10" x14ac:dyDescent="0.3">
      <c r="A95" s="143">
        <v>94</v>
      </c>
      <c r="B95" s="144" t="s">
        <v>1777</v>
      </c>
      <c r="C95" s="45">
        <v>840</v>
      </c>
      <c r="D95" s="45"/>
      <c r="E95" s="145"/>
      <c r="F95" s="146"/>
      <c r="G95" s="146"/>
      <c r="H95" s="146"/>
      <c r="I95" s="146"/>
      <c r="J95" s="146"/>
    </row>
    <row r="96" spans="1:10" x14ac:dyDescent="0.3">
      <c r="A96" s="143">
        <v>95</v>
      </c>
      <c r="B96" s="144" t="s">
        <v>1777</v>
      </c>
      <c r="C96" s="45"/>
      <c r="D96" s="45">
        <v>9840</v>
      </c>
      <c r="E96" s="145" t="s">
        <v>977</v>
      </c>
      <c r="F96" s="146" t="s">
        <v>978</v>
      </c>
      <c r="G96" s="147">
        <v>40639</v>
      </c>
      <c r="H96" s="349" t="s">
        <v>2123</v>
      </c>
      <c r="I96" s="146" t="s">
        <v>171</v>
      </c>
      <c r="J96" s="146" t="s">
        <v>485</v>
      </c>
    </row>
    <row r="97" spans="1:10" x14ac:dyDescent="0.3">
      <c r="A97" s="143">
        <v>96</v>
      </c>
      <c r="B97" s="144" t="s">
        <v>2516</v>
      </c>
      <c r="C97" s="45"/>
      <c r="D97" s="45">
        <v>1960</v>
      </c>
      <c r="E97" s="145" t="s">
        <v>979</v>
      </c>
      <c r="F97" s="146" t="s">
        <v>980</v>
      </c>
      <c r="G97" s="147">
        <v>40641</v>
      </c>
      <c r="H97" s="349" t="s">
        <v>2123</v>
      </c>
      <c r="I97" s="146" t="s">
        <v>2560</v>
      </c>
      <c r="J97" s="146" t="s">
        <v>2560</v>
      </c>
    </row>
    <row r="98" spans="1:10" x14ac:dyDescent="0.3">
      <c r="A98" s="143">
        <v>97</v>
      </c>
      <c r="B98" s="144" t="s">
        <v>2359</v>
      </c>
      <c r="C98" s="45">
        <v>2140</v>
      </c>
      <c r="D98" s="45"/>
      <c r="E98" s="145"/>
      <c r="F98" s="146"/>
      <c r="G98" s="146"/>
      <c r="H98" s="146"/>
      <c r="I98" s="146"/>
      <c r="J98" s="146"/>
    </row>
    <row r="99" spans="1:10" x14ac:dyDescent="0.3">
      <c r="A99" s="143">
        <v>98</v>
      </c>
      <c r="B99" s="144" t="s">
        <v>2359</v>
      </c>
      <c r="C99" s="45"/>
      <c r="D99" s="45">
        <v>4140</v>
      </c>
      <c r="E99" s="145" t="s">
        <v>981</v>
      </c>
      <c r="F99" s="146" t="s">
        <v>982</v>
      </c>
      <c r="G99" s="147">
        <v>40641</v>
      </c>
      <c r="H99" s="349" t="s">
        <v>2123</v>
      </c>
      <c r="I99" s="146" t="s">
        <v>986</v>
      </c>
      <c r="J99" s="146" t="s">
        <v>986</v>
      </c>
    </row>
    <row r="100" spans="1:10" x14ac:dyDescent="0.3">
      <c r="A100" s="143">
        <v>99</v>
      </c>
      <c r="B100" s="144" t="s">
        <v>2359</v>
      </c>
      <c r="C100" s="45">
        <v>1000</v>
      </c>
      <c r="D100" s="45"/>
      <c r="E100" s="145"/>
      <c r="F100" s="146"/>
      <c r="G100" s="147"/>
      <c r="H100" s="147"/>
      <c r="I100" s="146"/>
      <c r="J100" s="146"/>
    </row>
    <row r="101" spans="1:10" x14ac:dyDescent="0.3">
      <c r="A101" s="143">
        <v>100</v>
      </c>
      <c r="B101" s="144" t="s">
        <v>2528</v>
      </c>
      <c r="C101" s="45">
        <v>1000</v>
      </c>
      <c r="D101" s="45"/>
      <c r="E101" s="145"/>
      <c r="F101" s="146"/>
      <c r="G101" s="147"/>
      <c r="H101" s="147"/>
      <c r="I101" s="146"/>
      <c r="J101" s="146"/>
    </row>
    <row r="102" spans="1:10" x14ac:dyDescent="0.3">
      <c r="A102" s="143">
        <v>101</v>
      </c>
      <c r="B102" s="144" t="s">
        <v>1777</v>
      </c>
      <c r="C102" s="45">
        <v>1000</v>
      </c>
      <c r="D102" s="45"/>
      <c r="E102" s="145"/>
      <c r="F102" s="146"/>
      <c r="G102" s="147"/>
      <c r="H102" s="147"/>
      <c r="I102" s="146"/>
      <c r="J102" s="146"/>
    </row>
    <row r="103" spans="1:10" x14ac:dyDescent="0.3">
      <c r="A103" s="143">
        <v>102</v>
      </c>
      <c r="B103" s="144" t="s">
        <v>2359</v>
      </c>
      <c r="C103" s="45">
        <v>1000</v>
      </c>
      <c r="D103" s="45"/>
      <c r="E103" s="145"/>
      <c r="F103" s="146"/>
      <c r="G103" s="147"/>
      <c r="H103" s="147"/>
      <c r="I103" s="146"/>
      <c r="J103" s="146"/>
    </row>
    <row r="104" spans="1:10" x14ac:dyDescent="0.3">
      <c r="A104" s="143">
        <v>103</v>
      </c>
      <c r="B104" s="144" t="s">
        <v>2359</v>
      </c>
      <c r="C104" s="45">
        <v>5950</v>
      </c>
      <c r="D104" s="45"/>
      <c r="E104" s="145"/>
      <c r="F104" s="146"/>
      <c r="G104" s="147"/>
      <c r="H104" s="147"/>
      <c r="I104" s="146"/>
      <c r="J104" s="146"/>
    </row>
    <row r="105" spans="1:10" x14ac:dyDescent="0.3">
      <c r="A105" s="143">
        <v>104</v>
      </c>
      <c r="B105" s="144" t="s">
        <v>1777</v>
      </c>
      <c r="C105" s="45">
        <v>1000</v>
      </c>
      <c r="D105" s="45"/>
      <c r="E105" s="145"/>
      <c r="F105" s="146"/>
      <c r="G105" s="147"/>
      <c r="H105" s="147"/>
      <c r="I105" s="146"/>
      <c r="J105" s="146"/>
    </row>
    <row r="106" spans="1:10" x14ac:dyDescent="0.3">
      <c r="A106" s="143">
        <v>105</v>
      </c>
      <c r="B106" s="144" t="s">
        <v>2359</v>
      </c>
      <c r="C106" s="45">
        <v>1000</v>
      </c>
      <c r="D106" s="45"/>
      <c r="E106" s="145"/>
      <c r="F106" s="146"/>
      <c r="G106" s="147"/>
      <c r="H106" s="147"/>
      <c r="I106" s="146"/>
      <c r="J106" s="146"/>
    </row>
    <row r="107" spans="1:10" x14ac:dyDescent="0.3">
      <c r="A107" s="143">
        <v>106</v>
      </c>
      <c r="B107" s="144" t="s">
        <v>2359</v>
      </c>
      <c r="C107" s="45"/>
      <c r="D107" s="45">
        <v>5950</v>
      </c>
      <c r="E107" s="145" t="s">
        <v>1034</v>
      </c>
      <c r="F107" s="146" t="s">
        <v>1035</v>
      </c>
      <c r="G107" s="147">
        <v>40648</v>
      </c>
      <c r="H107" s="349" t="s">
        <v>2123</v>
      </c>
      <c r="I107" s="146" t="s">
        <v>986</v>
      </c>
      <c r="J107" s="146" t="s">
        <v>986</v>
      </c>
    </row>
    <row r="108" spans="1:10" x14ac:dyDescent="0.3">
      <c r="A108" s="143">
        <v>107</v>
      </c>
      <c r="B108" s="144" t="s">
        <v>2384</v>
      </c>
      <c r="C108" s="45">
        <v>500</v>
      </c>
      <c r="D108" s="45"/>
      <c r="E108" s="145"/>
      <c r="F108" s="146"/>
      <c r="G108" s="147"/>
      <c r="H108" s="147"/>
      <c r="I108" s="146"/>
      <c r="J108" s="146"/>
    </row>
    <row r="109" spans="1:10" x14ac:dyDescent="0.3">
      <c r="A109" s="143">
        <v>108</v>
      </c>
      <c r="B109" s="144" t="s">
        <v>2528</v>
      </c>
      <c r="C109" s="45">
        <v>460</v>
      </c>
      <c r="D109" s="45"/>
      <c r="E109" s="145"/>
      <c r="F109" s="146"/>
      <c r="G109" s="147"/>
      <c r="H109" s="147"/>
      <c r="I109" s="146"/>
      <c r="J109" s="146"/>
    </row>
    <row r="110" spans="1:10" x14ac:dyDescent="0.3">
      <c r="A110" s="143">
        <v>109</v>
      </c>
      <c r="B110" s="144" t="s">
        <v>2359</v>
      </c>
      <c r="C110" s="45">
        <v>1000</v>
      </c>
      <c r="D110" s="45"/>
      <c r="E110" s="145"/>
      <c r="F110" s="146"/>
      <c r="G110" s="146"/>
      <c r="H110" s="146"/>
      <c r="I110" s="146"/>
      <c r="J110" s="146"/>
    </row>
    <row r="111" spans="1:10" x14ac:dyDescent="0.3">
      <c r="A111" s="143">
        <v>110</v>
      </c>
      <c r="B111" s="144" t="s">
        <v>2528</v>
      </c>
      <c r="C111" s="45"/>
      <c r="D111" s="45">
        <v>1460</v>
      </c>
      <c r="E111" s="145" t="s">
        <v>1036</v>
      </c>
      <c r="F111" s="146" t="s">
        <v>1037</v>
      </c>
      <c r="G111" s="147">
        <v>40654</v>
      </c>
      <c r="H111" s="349" t="s">
        <v>2123</v>
      </c>
      <c r="I111" s="146" t="s">
        <v>1552</v>
      </c>
      <c r="J111" s="146" t="s">
        <v>2538</v>
      </c>
    </row>
    <row r="112" spans="1:10" x14ac:dyDescent="0.3">
      <c r="A112" s="143">
        <v>111</v>
      </c>
      <c r="B112" s="144" t="s">
        <v>2384</v>
      </c>
      <c r="C112" s="45">
        <v>400</v>
      </c>
      <c r="D112" s="45"/>
      <c r="E112" s="145"/>
      <c r="F112" s="146"/>
      <c r="G112" s="146"/>
      <c r="H112" s="146"/>
      <c r="I112" s="146"/>
      <c r="J112" s="146"/>
    </row>
    <row r="113" spans="1:10" x14ac:dyDescent="0.3">
      <c r="A113" s="143">
        <v>112</v>
      </c>
      <c r="B113" s="144" t="s">
        <v>2359</v>
      </c>
      <c r="C113" s="45">
        <v>1000</v>
      </c>
      <c r="D113" s="45"/>
      <c r="E113" s="145"/>
      <c r="F113" s="146"/>
      <c r="G113" s="147"/>
      <c r="H113" s="147"/>
      <c r="I113" s="146"/>
      <c r="J113" s="146"/>
    </row>
    <row r="114" spans="1:10" x14ac:dyDescent="0.3">
      <c r="A114" s="143">
        <v>113</v>
      </c>
      <c r="B114" s="144" t="s">
        <v>1777</v>
      </c>
      <c r="C114" s="45">
        <v>1000</v>
      </c>
      <c r="D114" s="45"/>
      <c r="E114" s="145"/>
      <c r="F114" s="146"/>
      <c r="G114" s="146"/>
      <c r="H114" s="146"/>
      <c r="I114" s="146"/>
      <c r="J114" s="146"/>
    </row>
    <row r="115" spans="1:10" x14ac:dyDescent="0.3">
      <c r="A115" s="143">
        <v>114</v>
      </c>
      <c r="B115" s="144" t="s">
        <v>2384</v>
      </c>
      <c r="C115" s="45"/>
      <c r="D115" s="45">
        <v>900</v>
      </c>
      <c r="E115" s="145" t="s">
        <v>1038</v>
      </c>
      <c r="F115" s="146" t="s">
        <v>1039</v>
      </c>
      <c r="G115" s="147">
        <v>40660</v>
      </c>
      <c r="H115" s="349" t="s">
        <v>2123</v>
      </c>
      <c r="I115" s="146" t="s">
        <v>1762</v>
      </c>
      <c r="J115" s="146" t="s">
        <v>1762</v>
      </c>
    </row>
    <row r="116" spans="1:10" x14ac:dyDescent="0.3">
      <c r="A116" s="143">
        <v>115</v>
      </c>
      <c r="B116" s="144" t="s">
        <v>2359</v>
      </c>
      <c r="C116" s="45">
        <v>640</v>
      </c>
      <c r="D116" s="45"/>
      <c r="E116" s="145"/>
      <c r="F116" s="146"/>
      <c r="G116" s="146"/>
      <c r="H116" s="146"/>
      <c r="I116" s="146"/>
      <c r="J116" s="146"/>
    </row>
    <row r="117" spans="1:10" x14ac:dyDescent="0.3">
      <c r="A117" s="143">
        <v>116</v>
      </c>
      <c r="B117" s="144" t="s">
        <v>2359</v>
      </c>
      <c r="C117" s="45"/>
      <c r="D117" s="45">
        <v>5640</v>
      </c>
      <c r="E117" s="145" t="s">
        <v>1040</v>
      </c>
      <c r="F117" s="146" t="s">
        <v>1041</v>
      </c>
      <c r="G117" s="147">
        <v>40661</v>
      </c>
      <c r="H117" s="349" t="s">
        <v>2123</v>
      </c>
      <c r="I117" s="146" t="s">
        <v>986</v>
      </c>
      <c r="J117" s="146" t="s">
        <v>986</v>
      </c>
    </row>
    <row r="118" spans="1:10" x14ac:dyDescent="0.3">
      <c r="A118" s="143">
        <v>117</v>
      </c>
      <c r="B118" s="144" t="s">
        <v>2410</v>
      </c>
      <c r="C118" s="45">
        <v>160</v>
      </c>
      <c r="D118" s="45"/>
      <c r="E118" s="145"/>
      <c r="F118" s="146"/>
      <c r="G118" s="146"/>
      <c r="H118" s="146"/>
      <c r="I118" s="146"/>
      <c r="J118" s="146"/>
    </row>
    <row r="119" spans="1:10" x14ac:dyDescent="0.3">
      <c r="A119" s="143">
        <v>118</v>
      </c>
      <c r="B119" s="144" t="s">
        <v>2383</v>
      </c>
      <c r="C119" s="45">
        <v>860</v>
      </c>
      <c r="D119" s="45"/>
      <c r="E119" s="145"/>
      <c r="F119" s="146"/>
      <c r="G119" s="147"/>
      <c r="H119" s="147"/>
      <c r="I119" s="146"/>
      <c r="J119" s="146"/>
    </row>
    <row r="120" spans="1:10" x14ac:dyDescent="0.3">
      <c r="A120" s="143">
        <v>119</v>
      </c>
      <c r="B120" s="144" t="s">
        <v>2574</v>
      </c>
      <c r="C120" s="45">
        <v>20</v>
      </c>
      <c r="D120" s="45"/>
      <c r="E120" s="145"/>
      <c r="F120" s="146"/>
      <c r="G120" s="146"/>
      <c r="H120" s="146"/>
      <c r="I120" s="146"/>
      <c r="J120" s="146"/>
    </row>
    <row r="121" spans="1:10" x14ac:dyDescent="0.3">
      <c r="A121" s="143">
        <v>120</v>
      </c>
      <c r="B121" s="144" t="s">
        <v>2407</v>
      </c>
      <c r="C121" s="45">
        <v>20</v>
      </c>
      <c r="D121" s="45"/>
      <c r="E121" s="145"/>
      <c r="F121" s="146"/>
      <c r="G121" s="146"/>
      <c r="H121" s="146"/>
      <c r="I121" s="146"/>
      <c r="J121" s="146"/>
    </row>
    <row r="122" spans="1:10" x14ac:dyDescent="0.3">
      <c r="A122" s="143">
        <v>121</v>
      </c>
      <c r="B122" s="144" t="s">
        <v>1517</v>
      </c>
      <c r="C122" s="45">
        <v>60</v>
      </c>
      <c r="D122" s="45"/>
      <c r="E122" s="145"/>
      <c r="F122" s="146"/>
      <c r="G122" s="146"/>
      <c r="H122" s="146"/>
      <c r="I122" s="146"/>
      <c r="J122" s="146"/>
    </row>
    <row r="123" spans="1:10" x14ac:dyDescent="0.3">
      <c r="A123" s="143">
        <v>122</v>
      </c>
      <c r="B123" s="144" t="s">
        <v>1516</v>
      </c>
      <c r="C123" s="45">
        <v>30</v>
      </c>
      <c r="D123" s="45"/>
      <c r="E123" s="145"/>
      <c r="F123" s="146"/>
      <c r="G123" s="146"/>
      <c r="H123" s="146"/>
      <c r="I123" s="146"/>
      <c r="J123" s="146"/>
    </row>
    <row r="124" spans="1:10" x14ac:dyDescent="0.3">
      <c r="A124" s="143">
        <v>123</v>
      </c>
      <c r="B124" s="144" t="s">
        <v>164</v>
      </c>
      <c r="C124" s="45">
        <v>175</v>
      </c>
      <c r="D124" s="45"/>
      <c r="E124" s="145"/>
      <c r="F124" s="146"/>
      <c r="G124" s="147"/>
      <c r="H124" s="147"/>
      <c r="I124" s="146"/>
      <c r="J124" s="146"/>
    </row>
    <row r="125" spans="1:10" x14ac:dyDescent="0.3">
      <c r="A125" s="143">
        <v>124</v>
      </c>
      <c r="B125" s="144" t="s">
        <v>2382</v>
      </c>
      <c r="C125" s="45">
        <v>15</v>
      </c>
      <c r="D125" s="45"/>
      <c r="E125" s="145"/>
      <c r="F125" s="146"/>
      <c r="G125" s="146"/>
      <c r="H125" s="146"/>
      <c r="I125" s="146"/>
      <c r="J125" s="146"/>
    </row>
    <row r="126" spans="1:10" x14ac:dyDescent="0.3">
      <c r="A126" s="143">
        <v>125</v>
      </c>
      <c r="B126" s="144" t="s">
        <v>2408</v>
      </c>
      <c r="C126" s="45">
        <v>5</v>
      </c>
      <c r="D126" s="45"/>
      <c r="E126" s="145"/>
      <c r="F126" s="146"/>
      <c r="G126" s="146"/>
      <c r="H126" s="146"/>
      <c r="I126" s="146"/>
      <c r="J126" s="146"/>
    </row>
    <row r="127" spans="1:10" x14ac:dyDescent="0.3">
      <c r="A127" s="143">
        <v>126</v>
      </c>
      <c r="B127" s="144" t="s">
        <v>2409</v>
      </c>
      <c r="C127" s="45">
        <v>70</v>
      </c>
      <c r="D127" s="45"/>
      <c r="E127" s="145"/>
      <c r="F127" s="146"/>
      <c r="G127" s="146"/>
      <c r="H127" s="146"/>
      <c r="I127" s="146"/>
      <c r="J127" s="146"/>
    </row>
    <row r="128" spans="1:10" x14ac:dyDescent="0.3">
      <c r="A128" s="143">
        <v>127</v>
      </c>
      <c r="B128" s="144" t="s">
        <v>1048</v>
      </c>
      <c r="C128" s="45">
        <v>20</v>
      </c>
      <c r="D128" s="45"/>
      <c r="E128" s="145"/>
      <c r="F128" s="146"/>
      <c r="G128" s="146"/>
      <c r="H128" s="146"/>
      <c r="I128" s="146"/>
      <c r="J128" s="146"/>
    </row>
    <row r="129" spans="1:10" x14ac:dyDescent="0.3">
      <c r="A129" s="143">
        <v>128</v>
      </c>
      <c r="B129" s="144" t="s">
        <v>2410</v>
      </c>
      <c r="C129" s="45"/>
      <c r="D129" s="45">
        <v>660</v>
      </c>
      <c r="E129" s="145" t="s">
        <v>1049</v>
      </c>
      <c r="F129" s="146" t="s">
        <v>1050</v>
      </c>
      <c r="G129" s="147">
        <v>40661</v>
      </c>
      <c r="H129" s="349" t="s">
        <v>2123</v>
      </c>
      <c r="I129" s="146" t="s">
        <v>171</v>
      </c>
      <c r="J129" s="146" t="s">
        <v>2538</v>
      </c>
    </row>
    <row r="130" spans="1:10" x14ac:dyDescent="0.3">
      <c r="A130" s="143">
        <v>129</v>
      </c>
      <c r="B130" s="144" t="s">
        <v>2383</v>
      </c>
      <c r="C130" s="45"/>
      <c r="D130" s="45">
        <v>1360</v>
      </c>
      <c r="E130" s="145" t="s">
        <v>1051</v>
      </c>
      <c r="F130" s="146" t="s">
        <v>1052</v>
      </c>
      <c r="G130" s="147">
        <v>40661</v>
      </c>
      <c r="H130" s="349" t="s">
        <v>2123</v>
      </c>
      <c r="I130" s="146" t="s">
        <v>171</v>
      </c>
      <c r="J130" s="146" t="s">
        <v>1121</v>
      </c>
    </row>
    <row r="131" spans="1:10" x14ac:dyDescent="0.3">
      <c r="A131" s="143">
        <v>130</v>
      </c>
      <c r="B131" s="144" t="s">
        <v>519</v>
      </c>
      <c r="C131" s="45"/>
      <c r="D131" s="45">
        <v>90</v>
      </c>
      <c r="E131" s="145" t="s">
        <v>1053</v>
      </c>
      <c r="F131" s="146" t="s">
        <v>1054</v>
      </c>
      <c r="G131" s="147">
        <v>40661</v>
      </c>
      <c r="H131" s="349" t="s">
        <v>2123</v>
      </c>
      <c r="I131" s="146" t="s">
        <v>171</v>
      </c>
      <c r="J131" s="146" t="s">
        <v>2422</v>
      </c>
    </row>
    <row r="132" spans="1:10" x14ac:dyDescent="0.3">
      <c r="A132" s="143">
        <v>131</v>
      </c>
      <c r="B132" s="144" t="s">
        <v>2407</v>
      </c>
      <c r="C132" s="45"/>
      <c r="D132" s="45">
        <v>30</v>
      </c>
      <c r="E132" s="145" t="s">
        <v>1055</v>
      </c>
      <c r="F132" s="146" t="s">
        <v>1056</v>
      </c>
      <c r="G132" s="147">
        <v>40661</v>
      </c>
      <c r="H132" s="349" t="s">
        <v>2123</v>
      </c>
      <c r="I132" s="146" t="s">
        <v>171</v>
      </c>
      <c r="J132" s="146" t="s">
        <v>2422</v>
      </c>
    </row>
    <row r="133" spans="1:10" x14ac:dyDescent="0.3">
      <c r="A133" s="143">
        <v>132</v>
      </c>
      <c r="B133" s="144" t="s">
        <v>2407</v>
      </c>
      <c r="C133" s="45"/>
      <c r="D133" s="45">
        <v>10</v>
      </c>
      <c r="E133" s="145" t="s">
        <v>1057</v>
      </c>
      <c r="F133" s="146" t="s">
        <v>1060</v>
      </c>
      <c r="G133" s="147">
        <v>40661</v>
      </c>
      <c r="H133" s="349" t="s">
        <v>2123</v>
      </c>
      <c r="I133" s="146" t="s">
        <v>171</v>
      </c>
      <c r="J133" s="146" t="s">
        <v>2422</v>
      </c>
    </row>
    <row r="134" spans="1:10" x14ac:dyDescent="0.3">
      <c r="A134" s="143">
        <v>133</v>
      </c>
      <c r="B134" s="144" t="s">
        <v>1517</v>
      </c>
      <c r="C134" s="45"/>
      <c r="D134" s="45">
        <v>90</v>
      </c>
      <c r="E134" s="145" t="s">
        <v>1061</v>
      </c>
      <c r="F134" s="146" t="s">
        <v>1068</v>
      </c>
      <c r="G134" s="147">
        <v>40661</v>
      </c>
      <c r="H134" s="349" t="s">
        <v>2123</v>
      </c>
      <c r="I134" s="146" t="s">
        <v>171</v>
      </c>
      <c r="J134" s="146" t="s">
        <v>2422</v>
      </c>
    </row>
    <row r="135" spans="1:10" x14ac:dyDescent="0.3">
      <c r="A135" s="143">
        <v>134</v>
      </c>
      <c r="B135" s="144" t="s">
        <v>1516</v>
      </c>
      <c r="C135" s="45"/>
      <c r="D135" s="45">
        <v>50</v>
      </c>
      <c r="E135" s="145" t="s">
        <v>1069</v>
      </c>
      <c r="F135" s="146" t="s">
        <v>1070</v>
      </c>
      <c r="G135" s="147">
        <v>40661</v>
      </c>
      <c r="H135" s="349" t="s">
        <v>2123</v>
      </c>
      <c r="I135" s="146" t="s">
        <v>171</v>
      </c>
      <c r="J135" s="146" t="s">
        <v>2422</v>
      </c>
    </row>
    <row r="136" spans="1:10" x14ac:dyDescent="0.3">
      <c r="A136" s="143">
        <v>135</v>
      </c>
      <c r="B136" s="144" t="s">
        <v>2381</v>
      </c>
      <c r="C136" s="45"/>
      <c r="D136" s="45">
        <v>70</v>
      </c>
      <c r="E136" s="145" t="s">
        <v>1071</v>
      </c>
      <c r="F136" s="146" t="s">
        <v>1072</v>
      </c>
      <c r="G136" s="147">
        <v>40661</v>
      </c>
      <c r="H136" s="349" t="s">
        <v>2123</v>
      </c>
      <c r="I136" s="146" t="s">
        <v>171</v>
      </c>
      <c r="J136" s="146" t="s">
        <v>2422</v>
      </c>
    </row>
    <row r="137" spans="1:10" x14ac:dyDescent="0.3">
      <c r="A137" s="143">
        <v>136</v>
      </c>
      <c r="B137" s="144" t="s">
        <v>164</v>
      </c>
      <c r="C137" s="45"/>
      <c r="D137" s="45">
        <v>250</v>
      </c>
      <c r="E137" s="145" t="s">
        <v>1073</v>
      </c>
      <c r="F137" s="146" t="s">
        <v>1074</v>
      </c>
      <c r="G137" s="147">
        <v>40661</v>
      </c>
      <c r="H137" s="349" t="s">
        <v>2123</v>
      </c>
      <c r="I137" s="146" t="s">
        <v>171</v>
      </c>
      <c r="J137" s="146" t="s">
        <v>2422</v>
      </c>
    </row>
    <row r="138" spans="1:10" x14ac:dyDescent="0.3">
      <c r="A138" s="143">
        <v>137</v>
      </c>
      <c r="B138" s="144" t="s">
        <v>2382</v>
      </c>
      <c r="C138" s="45"/>
      <c r="D138" s="45">
        <v>20</v>
      </c>
      <c r="E138" s="145" t="s">
        <v>1075</v>
      </c>
      <c r="F138" s="146" t="s">
        <v>1078</v>
      </c>
      <c r="G138" s="147">
        <v>40661</v>
      </c>
      <c r="H138" s="349" t="s">
        <v>2123</v>
      </c>
      <c r="I138" s="146" t="s">
        <v>171</v>
      </c>
      <c r="J138" s="146" t="s">
        <v>2422</v>
      </c>
    </row>
    <row r="139" spans="1:10" x14ac:dyDescent="0.3">
      <c r="A139" s="143">
        <v>138</v>
      </c>
      <c r="B139" s="144" t="s">
        <v>2408</v>
      </c>
      <c r="C139" s="45"/>
      <c r="D139" s="45">
        <v>10</v>
      </c>
      <c r="E139" s="145" t="s">
        <v>1079</v>
      </c>
      <c r="F139" s="146" t="s">
        <v>1080</v>
      </c>
      <c r="G139" s="147">
        <v>40661</v>
      </c>
      <c r="H139" s="349" t="s">
        <v>2123</v>
      </c>
      <c r="I139" s="146" t="s">
        <v>171</v>
      </c>
      <c r="J139" s="146" t="s">
        <v>2422</v>
      </c>
    </row>
    <row r="140" spans="1:10" x14ac:dyDescent="0.3">
      <c r="A140" s="143">
        <v>139</v>
      </c>
      <c r="B140" s="144" t="s">
        <v>2409</v>
      </c>
      <c r="C140" s="45"/>
      <c r="D140" s="45">
        <v>90</v>
      </c>
      <c r="E140" s="145" t="s">
        <v>1081</v>
      </c>
      <c r="F140" s="146" t="s">
        <v>1082</v>
      </c>
      <c r="G140" s="147">
        <v>40661</v>
      </c>
      <c r="H140" s="349" t="s">
        <v>2123</v>
      </c>
      <c r="I140" s="146" t="s">
        <v>171</v>
      </c>
      <c r="J140" s="146" t="s">
        <v>2422</v>
      </c>
    </row>
    <row r="141" spans="1:10" x14ac:dyDescent="0.3">
      <c r="A141" s="143">
        <v>140</v>
      </c>
      <c r="B141" s="144" t="s">
        <v>1048</v>
      </c>
      <c r="C141" s="45"/>
      <c r="D141" s="45">
        <v>20</v>
      </c>
      <c r="E141" s="145" t="s">
        <v>1083</v>
      </c>
      <c r="F141" s="146" t="s">
        <v>1084</v>
      </c>
      <c r="G141" s="147">
        <v>40661</v>
      </c>
      <c r="H141" s="349" t="s">
        <v>2123</v>
      </c>
      <c r="I141" s="146" t="s">
        <v>171</v>
      </c>
      <c r="J141" s="146" t="s">
        <v>2422</v>
      </c>
    </row>
    <row r="142" spans="1:10" x14ac:dyDescent="0.3">
      <c r="A142" s="143">
        <v>141</v>
      </c>
      <c r="B142" s="144" t="s">
        <v>1777</v>
      </c>
      <c r="C142" s="45">
        <v>1000</v>
      </c>
      <c r="D142" s="45"/>
      <c r="E142" s="145"/>
      <c r="F142" s="146"/>
      <c r="G142" s="146"/>
      <c r="H142" s="146"/>
      <c r="I142" s="146"/>
      <c r="J142" s="146"/>
    </row>
    <row r="143" spans="1:10" x14ac:dyDescent="0.3">
      <c r="A143" s="143">
        <v>142</v>
      </c>
      <c r="B143" s="144" t="s">
        <v>2359</v>
      </c>
      <c r="C143" s="45">
        <v>1000</v>
      </c>
      <c r="D143" s="45"/>
      <c r="E143" s="145"/>
      <c r="F143" s="146"/>
      <c r="G143" s="146"/>
      <c r="H143" s="146"/>
      <c r="I143" s="146"/>
      <c r="J143" s="146"/>
    </row>
    <row r="144" spans="1:10" x14ac:dyDescent="0.3">
      <c r="A144" s="143">
        <v>143</v>
      </c>
      <c r="B144" s="144" t="s">
        <v>2384</v>
      </c>
      <c r="C144" s="45">
        <v>300</v>
      </c>
      <c r="D144" s="45"/>
      <c r="E144" s="145"/>
      <c r="F144" s="146"/>
      <c r="G144" s="147"/>
      <c r="H144" s="147"/>
      <c r="I144" s="146"/>
      <c r="J144" s="146"/>
    </row>
    <row r="145" spans="1:10" x14ac:dyDescent="0.3">
      <c r="A145" s="143">
        <v>144</v>
      </c>
      <c r="B145" s="144" t="s">
        <v>2359</v>
      </c>
      <c r="C145" s="45">
        <v>1000</v>
      </c>
      <c r="D145" s="45"/>
      <c r="E145" s="145"/>
      <c r="F145" s="146"/>
      <c r="G145" s="146"/>
      <c r="H145" s="146"/>
      <c r="I145" s="146"/>
      <c r="J145" s="146"/>
    </row>
    <row r="146" spans="1:10" x14ac:dyDescent="0.3">
      <c r="A146" s="143">
        <v>145</v>
      </c>
      <c r="B146" s="144" t="s">
        <v>2384</v>
      </c>
      <c r="C146" s="45">
        <v>100</v>
      </c>
      <c r="D146" s="45"/>
      <c r="E146" s="145"/>
      <c r="F146" s="146"/>
      <c r="G146" s="146"/>
      <c r="H146" s="146"/>
      <c r="I146" s="146"/>
      <c r="J146" s="146"/>
    </row>
    <row r="147" spans="1:10" x14ac:dyDescent="0.3">
      <c r="A147" s="143">
        <v>146</v>
      </c>
      <c r="B147" s="144" t="s">
        <v>1982</v>
      </c>
      <c r="C147" s="45">
        <v>300</v>
      </c>
      <c r="D147" s="45"/>
      <c r="E147" s="145"/>
      <c r="F147" s="146"/>
      <c r="G147" s="146"/>
      <c r="H147" s="146"/>
      <c r="I147" s="146"/>
      <c r="J147" s="146"/>
    </row>
    <row r="148" spans="1:10" x14ac:dyDescent="0.3">
      <c r="A148" s="143">
        <v>147</v>
      </c>
      <c r="B148" s="144" t="s">
        <v>2359</v>
      </c>
      <c r="C148" s="45">
        <v>1000</v>
      </c>
      <c r="D148" s="45"/>
      <c r="E148" s="145"/>
      <c r="F148" s="146"/>
      <c r="G148" s="146"/>
      <c r="H148" s="146"/>
      <c r="I148" s="146"/>
      <c r="J148" s="146"/>
    </row>
    <row r="149" spans="1:10" x14ac:dyDescent="0.3">
      <c r="A149" s="143">
        <v>148</v>
      </c>
      <c r="B149" s="144" t="s">
        <v>2359</v>
      </c>
      <c r="C149" s="45">
        <v>860</v>
      </c>
      <c r="D149" s="45"/>
      <c r="E149" s="145"/>
      <c r="F149" s="146"/>
      <c r="G149" s="146"/>
      <c r="H149" s="146"/>
      <c r="I149" s="146"/>
      <c r="J149" s="146"/>
    </row>
    <row r="150" spans="1:10" x14ac:dyDescent="0.3">
      <c r="A150" s="143">
        <v>149</v>
      </c>
      <c r="B150" s="144" t="s">
        <v>2359</v>
      </c>
      <c r="C150" s="45"/>
      <c r="D150" s="45">
        <v>3860</v>
      </c>
      <c r="E150" s="145" t="s">
        <v>1201</v>
      </c>
      <c r="F150" s="146" t="s">
        <v>1202</v>
      </c>
      <c r="G150" s="147">
        <v>40676</v>
      </c>
      <c r="H150" s="349" t="s">
        <v>2123</v>
      </c>
      <c r="I150" s="146" t="s">
        <v>986</v>
      </c>
      <c r="J150" s="146" t="s">
        <v>986</v>
      </c>
    </row>
    <row r="151" spans="1:10" x14ac:dyDescent="0.3">
      <c r="A151" s="143">
        <v>150</v>
      </c>
      <c r="B151" s="144" t="s">
        <v>1777</v>
      </c>
      <c r="C151" s="45">
        <v>1000</v>
      </c>
      <c r="D151" s="45"/>
      <c r="E151" s="145"/>
      <c r="F151" s="146"/>
      <c r="G151" s="146"/>
      <c r="H151" s="146"/>
      <c r="I151" s="146"/>
      <c r="J151" s="146"/>
    </row>
    <row r="152" spans="1:10" x14ac:dyDescent="0.3">
      <c r="A152" s="143">
        <v>151</v>
      </c>
      <c r="B152" s="144" t="s">
        <v>2359</v>
      </c>
      <c r="C152" s="45">
        <v>1000</v>
      </c>
      <c r="D152" s="45"/>
      <c r="E152" s="145"/>
      <c r="F152" s="146"/>
      <c r="G152" s="146"/>
      <c r="H152" s="146"/>
      <c r="I152" s="146"/>
      <c r="J152" s="146"/>
    </row>
    <row r="153" spans="1:10" x14ac:dyDescent="0.3">
      <c r="A153" s="143">
        <v>152</v>
      </c>
      <c r="B153" s="144" t="s">
        <v>2384</v>
      </c>
      <c r="C153" s="45">
        <v>600</v>
      </c>
      <c r="D153" s="45"/>
      <c r="E153" s="145"/>
      <c r="F153" s="146"/>
      <c r="G153" s="146"/>
      <c r="H153" s="146"/>
      <c r="I153" s="146"/>
      <c r="J153" s="146"/>
    </row>
    <row r="154" spans="1:10" x14ac:dyDescent="0.3">
      <c r="A154" s="143">
        <v>153</v>
      </c>
      <c r="B154" s="144" t="s">
        <v>2384</v>
      </c>
      <c r="C154" s="45">
        <v>480</v>
      </c>
      <c r="D154" s="45"/>
      <c r="E154" s="145"/>
      <c r="F154" s="146"/>
      <c r="G154" s="146"/>
      <c r="H154" s="146"/>
      <c r="I154" s="146"/>
      <c r="J154" s="146"/>
    </row>
    <row r="155" spans="1:10" x14ac:dyDescent="0.3">
      <c r="A155" s="143">
        <v>154</v>
      </c>
      <c r="B155" s="144" t="s">
        <v>1777</v>
      </c>
      <c r="C155" s="45">
        <v>2000</v>
      </c>
      <c r="D155" s="45"/>
      <c r="E155" s="145"/>
      <c r="F155" s="146"/>
      <c r="G155" s="146"/>
      <c r="H155" s="146"/>
      <c r="I155" s="146"/>
      <c r="J155" s="146"/>
    </row>
    <row r="156" spans="1:10" x14ac:dyDescent="0.3">
      <c r="A156" s="143">
        <v>155</v>
      </c>
      <c r="B156" s="144" t="s">
        <v>1982</v>
      </c>
      <c r="C156" s="45">
        <v>1000</v>
      </c>
      <c r="D156" s="45"/>
      <c r="E156" s="145"/>
      <c r="F156" s="146"/>
      <c r="G156" s="146"/>
      <c r="H156" s="146"/>
      <c r="I156" s="146"/>
      <c r="J156" s="146"/>
    </row>
    <row r="157" spans="1:10" x14ac:dyDescent="0.3">
      <c r="A157" s="143">
        <v>156</v>
      </c>
      <c r="B157" s="144" t="s">
        <v>2384</v>
      </c>
      <c r="C157" s="45"/>
      <c r="D157" s="45">
        <v>1480</v>
      </c>
      <c r="E157" s="145" t="s">
        <v>1203</v>
      </c>
      <c r="F157" s="146" t="s">
        <v>1204</v>
      </c>
      <c r="G157" s="147">
        <v>40681</v>
      </c>
      <c r="H157" s="349" t="s">
        <v>2123</v>
      </c>
      <c r="I157" s="146" t="s">
        <v>1762</v>
      </c>
      <c r="J157" s="146" t="s">
        <v>1762</v>
      </c>
    </row>
    <row r="158" spans="1:10" x14ac:dyDescent="0.3">
      <c r="A158" s="143">
        <v>157</v>
      </c>
      <c r="B158" s="144" t="s">
        <v>2359</v>
      </c>
      <c r="C158" s="45">
        <v>1000</v>
      </c>
      <c r="D158" s="45"/>
      <c r="E158" s="145"/>
      <c r="F158" s="146"/>
      <c r="G158" s="147"/>
      <c r="H158" s="147"/>
      <c r="I158" s="146"/>
      <c r="J158" s="146"/>
    </row>
    <row r="159" spans="1:10" x14ac:dyDescent="0.3">
      <c r="A159" s="143">
        <v>158</v>
      </c>
      <c r="B159" s="144" t="s">
        <v>2574</v>
      </c>
      <c r="C159" s="45">
        <v>350</v>
      </c>
      <c r="D159" s="45"/>
      <c r="E159" s="145"/>
      <c r="F159" s="146"/>
      <c r="G159" s="147"/>
      <c r="H159" s="147"/>
      <c r="I159" s="146"/>
      <c r="J159" s="146"/>
    </row>
    <row r="160" spans="1:10" x14ac:dyDescent="0.3">
      <c r="A160" s="143">
        <v>159</v>
      </c>
      <c r="B160" s="144" t="s">
        <v>1982</v>
      </c>
      <c r="C160" s="45">
        <v>960</v>
      </c>
      <c r="D160" s="45"/>
      <c r="E160" s="145"/>
      <c r="F160" s="146"/>
      <c r="G160" s="146"/>
      <c r="H160" s="146"/>
      <c r="I160" s="146"/>
      <c r="J160" s="146"/>
    </row>
    <row r="161" spans="1:10" x14ac:dyDescent="0.3">
      <c r="A161" s="143">
        <v>160</v>
      </c>
      <c r="B161" s="144" t="s">
        <v>1777</v>
      </c>
      <c r="C161" s="45">
        <v>1000</v>
      </c>
      <c r="D161" s="45"/>
      <c r="E161" s="145"/>
      <c r="F161" s="146"/>
      <c r="G161" s="146"/>
      <c r="H161" s="146"/>
      <c r="I161" s="146"/>
      <c r="J161" s="146"/>
    </row>
    <row r="162" spans="1:10" x14ac:dyDescent="0.3">
      <c r="A162" s="143">
        <v>161</v>
      </c>
      <c r="B162" s="144" t="s">
        <v>1982</v>
      </c>
      <c r="C162" s="45"/>
      <c r="D162" s="45">
        <v>2260</v>
      </c>
      <c r="E162" s="145" t="s">
        <v>1205</v>
      </c>
      <c r="F162" s="146" t="s">
        <v>1206</v>
      </c>
      <c r="G162" s="147">
        <v>40683</v>
      </c>
      <c r="H162" s="349" t="s">
        <v>2123</v>
      </c>
      <c r="I162" s="146" t="s">
        <v>1762</v>
      </c>
      <c r="J162" s="146" t="s">
        <v>1213</v>
      </c>
    </row>
    <row r="163" spans="1:10" x14ac:dyDescent="0.3">
      <c r="A163" s="143">
        <v>162</v>
      </c>
      <c r="B163" s="144" t="s">
        <v>2574</v>
      </c>
      <c r="C163" s="45"/>
      <c r="D163" s="45">
        <v>400</v>
      </c>
      <c r="E163" s="145" t="s">
        <v>1211</v>
      </c>
      <c r="F163" s="146" t="s">
        <v>1212</v>
      </c>
      <c r="G163" s="147">
        <v>40683</v>
      </c>
      <c r="H163" s="349" t="s">
        <v>2123</v>
      </c>
      <c r="I163" s="146" t="s">
        <v>1762</v>
      </c>
      <c r="J163" s="146" t="s">
        <v>1762</v>
      </c>
    </row>
    <row r="164" spans="1:10" x14ac:dyDescent="0.3">
      <c r="A164" s="143">
        <v>163</v>
      </c>
      <c r="B164" s="144" t="s">
        <v>2384</v>
      </c>
      <c r="C164" s="45">
        <v>140</v>
      </c>
      <c r="D164" s="45"/>
      <c r="E164" s="145"/>
      <c r="F164" s="146"/>
      <c r="G164" s="147"/>
      <c r="H164" s="147"/>
      <c r="I164" s="146"/>
      <c r="J164" s="146"/>
    </row>
    <row r="165" spans="1:10" x14ac:dyDescent="0.3">
      <c r="A165" s="143">
        <v>164</v>
      </c>
      <c r="B165" s="144" t="s">
        <v>2359</v>
      </c>
      <c r="C165" s="45">
        <v>1000</v>
      </c>
      <c r="D165" s="45"/>
      <c r="E165" s="145"/>
      <c r="F165" s="146"/>
      <c r="G165" s="146"/>
      <c r="H165" s="146"/>
      <c r="I165" s="146"/>
      <c r="J165" s="146"/>
    </row>
    <row r="166" spans="1:10" x14ac:dyDescent="0.3">
      <c r="A166" s="143">
        <v>165</v>
      </c>
      <c r="B166" s="144" t="s">
        <v>1777</v>
      </c>
      <c r="C166" s="45">
        <v>1140</v>
      </c>
      <c r="D166" s="45"/>
      <c r="E166" s="145"/>
      <c r="F166" s="146"/>
      <c r="G166" s="146"/>
      <c r="H166" s="146"/>
      <c r="I166" s="146"/>
      <c r="J166" s="146"/>
    </row>
    <row r="167" spans="1:10" x14ac:dyDescent="0.3">
      <c r="A167" s="143">
        <v>166</v>
      </c>
      <c r="B167" s="144" t="s">
        <v>2384</v>
      </c>
      <c r="C167" s="45">
        <v>140</v>
      </c>
      <c r="D167" s="45"/>
      <c r="E167" s="145"/>
      <c r="F167" s="146"/>
      <c r="G167" s="146"/>
      <c r="H167" s="146"/>
      <c r="I167" s="146"/>
      <c r="J167" s="146"/>
    </row>
    <row r="168" spans="1:10" x14ac:dyDescent="0.3">
      <c r="A168" s="143">
        <v>167</v>
      </c>
      <c r="B168" s="144" t="s">
        <v>2359</v>
      </c>
      <c r="C168" s="45">
        <v>680</v>
      </c>
      <c r="D168" s="45"/>
      <c r="E168" s="145"/>
      <c r="F168" s="146"/>
      <c r="G168" s="146"/>
      <c r="H168" s="146"/>
      <c r="I168" s="146"/>
      <c r="J168" s="146"/>
    </row>
    <row r="169" spans="1:10" x14ac:dyDescent="0.3">
      <c r="A169" s="143">
        <v>168</v>
      </c>
      <c r="B169" s="144" t="s">
        <v>1777</v>
      </c>
      <c r="C169" s="45"/>
      <c r="D169" s="45">
        <v>9140</v>
      </c>
      <c r="E169" s="145" t="s">
        <v>1300</v>
      </c>
      <c r="F169" s="146" t="s">
        <v>1301</v>
      </c>
      <c r="G169" s="147">
        <v>40689</v>
      </c>
      <c r="H169" s="349" t="s">
        <v>2123</v>
      </c>
      <c r="I169" s="146" t="s">
        <v>171</v>
      </c>
      <c r="J169" s="146" t="s">
        <v>485</v>
      </c>
    </row>
    <row r="170" spans="1:10" x14ac:dyDescent="0.3">
      <c r="A170" s="143">
        <v>169</v>
      </c>
      <c r="B170" s="144" t="s">
        <v>2359</v>
      </c>
      <c r="C170" s="45"/>
      <c r="D170" s="45">
        <v>3680</v>
      </c>
      <c r="E170" s="145" t="s">
        <v>1302</v>
      </c>
      <c r="F170" s="146" t="s">
        <v>1303</v>
      </c>
      <c r="G170" s="147">
        <v>40693</v>
      </c>
      <c r="H170" s="349" t="s">
        <v>2123</v>
      </c>
      <c r="I170" s="146" t="s">
        <v>986</v>
      </c>
      <c r="J170" s="146" t="s">
        <v>986</v>
      </c>
    </row>
    <row r="171" spans="1:10" x14ac:dyDescent="0.3">
      <c r="A171" s="143">
        <v>170</v>
      </c>
      <c r="B171" s="144" t="s">
        <v>2384</v>
      </c>
      <c r="C171" s="45"/>
      <c r="D171" s="45">
        <v>280</v>
      </c>
      <c r="E171" s="145" t="s">
        <v>1312</v>
      </c>
      <c r="F171" s="146" t="s">
        <v>1313</v>
      </c>
      <c r="G171" s="147">
        <v>40690</v>
      </c>
      <c r="H171" s="349" t="s">
        <v>2123</v>
      </c>
      <c r="I171" s="146" t="s">
        <v>1762</v>
      </c>
      <c r="J171" s="146" t="s">
        <v>1762</v>
      </c>
    </row>
    <row r="172" spans="1:10" x14ac:dyDescent="0.3">
      <c r="A172" s="143">
        <v>171</v>
      </c>
      <c r="B172" s="144" t="s">
        <v>2359</v>
      </c>
      <c r="C172" s="45">
        <v>1000</v>
      </c>
      <c r="D172" s="45"/>
      <c r="E172" s="145"/>
      <c r="F172" s="146"/>
      <c r="G172" s="147"/>
      <c r="H172" s="147"/>
      <c r="I172" s="146"/>
      <c r="J172" s="146"/>
    </row>
    <row r="173" spans="1:10" x14ac:dyDescent="0.3">
      <c r="A173" s="143">
        <v>172</v>
      </c>
      <c r="B173" s="144" t="s">
        <v>2516</v>
      </c>
      <c r="C173" s="45">
        <v>800</v>
      </c>
      <c r="D173" s="45"/>
      <c r="E173" s="145"/>
      <c r="F173" s="146"/>
      <c r="G173" s="146"/>
      <c r="H173" s="146"/>
      <c r="I173" s="146"/>
      <c r="J173" s="146"/>
    </row>
    <row r="174" spans="1:10" x14ac:dyDescent="0.3">
      <c r="A174" s="143">
        <v>173</v>
      </c>
      <c r="B174" s="144" t="s">
        <v>2574</v>
      </c>
      <c r="C174" s="45">
        <v>240</v>
      </c>
      <c r="D174" s="45"/>
      <c r="E174" s="145"/>
      <c r="F174" s="146"/>
      <c r="G174" s="147"/>
      <c r="H174" s="147"/>
      <c r="I174" s="146"/>
      <c r="J174" s="146"/>
    </row>
    <row r="175" spans="1:10" x14ac:dyDescent="0.3">
      <c r="A175" s="143">
        <v>174</v>
      </c>
      <c r="B175" s="144" t="s">
        <v>2384</v>
      </c>
      <c r="C175" s="45">
        <v>160</v>
      </c>
      <c r="D175" s="45"/>
      <c r="E175" s="145"/>
      <c r="F175" s="146"/>
      <c r="G175" s="146"/>
      <c r="H175" s="146"/>
      <c r="I175" s="146"/>
      <c r="J175" s="146"/>
    </row>
    <row r="176" spans="1:10" x14ac:dyDescent="0.3">
      <c r="A176" s="143">
        <v>175</v>
      </c>
      <c r="B176" s="144" t="s">
        <v>2516</v>
      </c>
      <c r="C176" s="45"/>
      <c r="D176" s="45">
        <v>800</v>
      </c>
      <c r="E176" s="145" t="s">
        <v>888</v>
      </c>
      <c r="F176" s="146" t="s">
        <v>889</v>
      </c>
      <c r="G176" s="147">
        <v>40701</v>
      </c>
      <c r="H176" s="349" t="s">
        <v>2123</v>
      </c>
      <c r="I176" s="146" t="s">
        <v>2560</v>
      </c>
      <c r="J176" s="146" t="s">
        <v>2560</v>
      </c>
    </row>
    <row r="177" spans="1:10" x14ac:dyDescent="0.3">
      <c r="A177" s="143">
        <v>176</v>
      </c>
      <c r="B177" s="144" t="s">
        <v>2410</v>
      </c>
      <c r="C177" s="45">
        <v>480</v>
      </c>
      <c r="D177" s="45"/>
      <c r="E177" s="145"/>
      <c r="F177" s="146"/>
      <c r="G177" s="146"/>
      <c r="H177" s="146"/>
      <c r="I177" s="146"/>
      <c r="J177" s="146"/>
    </row>
    <row r="178" spans="1:10" x14ac:dyDescent="0.3">
      <c r="A178" s="143">
        <v>177</v>
      </c>
      <c r="B178" s="144" t="s">
        <v>2528</v>
      </c>
      <c r="C178" s="45">
        <v>260</v>
      </c>
      <c r="D178" s="45"/>
      <c r="E178" s="145"/>
      <c r="F178" s="146"/>
      <c r="G178" s="146"/>
      <c r="H178" s="146"/>
      <c r="I178" s="146"/>
      <c r="J178" s="146"/>
    </row>
    <row r="179" spans="1:10" x14ac:dyDescent="0.3">
      <c r="A179" s="143">
        <v>178</v>
      </c>
      <c r="B179" s="144" t="s">
        <v>1777</v>
      </c>
      <c r="C179" s="45">
        <v>2000</v>
      </c>
      <c r="D179" s="45"/>
      <c r="E179" s="145"/>
      <c r="F179" s="146"/>
      <c r="G179" s="146"/>
      <c r="H179" s="146"/>
      <c r="I179" s="146"/>
      <c r="J179" s="146"/>
    </row>
    <row r="180" spans="1:10" x14ac:dyDescent="0.3">
      <c r="A180" s="143">
        <v>179</v>
      </c>
      <c r="B180" s="144" t="s">
        <v>1982</v>
      </c>
      <c r="C180" s="45">
        <v>500</v>
      </c>
      <c r="D180" s="45"/>
      <c r="E180" s="145"/>
      <c r="F180" s="146"/>
      <c r="G180" s="146"/>
      <c r="H180" s="146"/>
      <c r="I180" s="146"/>
      <c r="J180" s="146"/>
    </row>
    <row r="181" spans="1:10" x14ac:dyDescent="0.3">
      <c r="A181" s="143">
        <v>180</v>
      </c>
      <c r="B181" s="144" t="s">
        <v>2381</v>
      </c>
      <c r="C181" s="45">
        <v>40</v>
      </c>
      <c r="D181" s="45"/>
      <c r="E181" s="145"/>
      <c r="F181" s="146"/>
      <c r="G181" s="147"/>
      <c r="H181" s="147"/>
      <c r="I181" s="146"/>
      <c r="J181" s="146"/>
    </row>
    <row r="182" spans="1:10" x14ac:dyDescent="0.3">
      <c r="A182" s="143">
        <v>181</v>
      </c>
      <c r="B182" s="144" t="s">
        <v>164</v>
      </c>
      <c r="C182" s="45">
        <v>40</v>
      </c>
      <c r="D182" s="45"/>
      <c r="E182" s="145"/>
      <c r="F182" s="146"/>
      <c r="G182" s="147"/>
      <c r="H182" s="147"/>
      <c r="I182" s="146"/>
      <c r="J182" s="146"/>
    </row>
    <row r="183" spans="1:10" x14ac:dyDescent="0.3">
      <c r="A183" s="143">
        <v>182</v>
      </c>
      <c r="B183" s="144" t="s">
        <v>2408</v>
      </c>
      <c r="C183" s="45">
        <v>1</v>
      </c>
      <c r="D183" s="45"/>
      <c r="E183" s="145"/>
      <c r="F183" s="146"/>
      <c r="G183" s="146"/>
      <c r="H183" s="146"/>
      <c r="I183" s="146"/>
      <c r="J183" s="146"/>
    </row>
    <row r="184" spans="1:10" x14ac:dyDescent="0.3">
      <c r="A184" s="143">
        <v>183</v>
      </c>
      <c r="B184" s="144" t="s">
        <v>2407</v>
      </c>
      <c r="C184" s="45">
        <v>5</v>
      </c>
      <c r="D184" s="45"/>
      <c r="E184" s="145"/>
      <c r="F184" s="146"/>
      <c r="G184" s="147"/>
      <c r="H184" s="147"/>
      <c r="I184" s="146"/>
      <c r="J184" s="146"/>
    </row>
    <row r="185" spans="1:10" x14ac:dyDescent="0.3">
      <c r="A185" s="143">
        <v>184</v>
      </c>
      <c r="B185" s="144" t="s">
        <v>519</v>
      </c>
      <c r="C185" s="45">
        <v>20</v>
      </c>
      <c r="D185" s="45"/>
      <c r="E185" s="145"/>
      <c r="F185" s="146"/>
      <c r="G185" s="146"/>
      <c r="H185" s="146"/>
      <c r="I185" s="146"/>
      <c r="J185" s="146"/>
    </row>
    <row r="186" spans="1:10" x14ac:dyDescent="0.3">
      <c r="A186" s="143">
        <v>185</v>
      </c>
      <c r="B186" s="144" t="s">
        <v>2383</v>
      </c>
      <c r="C186" s="45">
        <v>200</v>
      </c>
      <c r="D186" s="45"/>
      <c r="E186" s="145"/>
      <c r="F186" s="146"/>
      <c r="G186" s="147"/>
      <c r="H186" s="147"/>
      <c r="I186" s="146"/>
      <c r="J186" s="146"/>
    </row>
    <row r="187" spans="1:10" x14ac:dyDescent="0.3">
      <c r="A187" s="143">
        <v>186</v>
      </c>
      <c r="B187" s="144" t="s">
        <v>2384</v>
      </c>
      <c r="C187" s="45"/>
      <c r="D187" s="45">
        <v>160</v>
      </c>
      <c r="E187" s="145" t="s">
        <v>2343</v>
      </c>
      <c r="F187" s="146" t="s">
        <v>2321</v>
      </c>
      <c r="G187" s="147">
        <v>40702</v>
      </c>
      <c r="H187" s="349" t="s">
        <v>2123</v>
      </c>
      <c r="I187" s="146" t="s">
        <v>1762</v>
      </c>
      <c r="J187" s="146" t="s">
        <v>1762</v>
      </c>
    </row>
    <row r="188" spans="1:10" x14ac:dyDescent="0.3">
      <c r="A188" s="143">
        <v>187</v>
      </c>
      <c r="B188" s="144" t="s">
        <v>2359</v>
      </c>
      <c r="C188" s="45">
        <v>1000</v>
      </c>
      <c r="D188" s="45"/>
      <c r="E188" s="145"/>
      <c r="F188" s="146"/>
      <c r="G188" s="146"/>
      <c r="H188" s="146"/>
      <c r="I188" s="146"/>
      <c r="J188" s="146"/>
    </row>
    <row r="189" spans="1:10" x14ac:dyDescent="0.3">
      <c r="A189" s="143">
        <v>188</v>
      </c>
      <c r="B189" s="144" t="s">
        <v>1777</v>
      </c>
      <c r="C189" s="45">
        <v>1000</v>
      </c>
      <c r="D189" s="45"/>
      <c r="E189" s="145"/>
      <c r="F189" s="146"/>
      <c r="G189" s="146"/>
      <c r="H189" s="146"/>
      <c r="I189" s="146"/>
      <c r="J189" s="146"/>
    </row>
    <row r="190" spans="1:10" x14ac:dyDescent="0.3">
      <c r="A190" s="143">
        <v>189</v>
      </c>
      <c r="B190" s="144" t="s">
        <v>2528</v>
      </c>
      <c r="C190" s="45"/>
      <c r="D190" s="45">
        <v>260</v>
      </c>
      <c r="E190" s="145" t="s">
        <v>2322</v>
      </c>
      <c r="F190" s="146" t="s">
        <v>2323</v>
      </c>
      <c r="G190" s="147">
        <v>40703</v>
      </c>
      <c r="H190" s="349" t="s">
        <v>2123</v>
      </c>
      <c r="I190" s="146" t="s">
        <v>1552</v>
      </c>
      <c r="J190" s="146" t="s">
        <v>2538</v>
      </c>
    </row>
    <row r="191" spans="1:10" x14ac:dyDescent="0.3">
      <c r="A191" s="143">
        <v>190</v>
      </c>
      <c r="B191" s="144" t="s">
        <v>2410</v>
      </c>
      <c r="C191" s="45"/>
      <c r="D191" s="45">
        <v>480</v>
      </c>
      <c r="E191" s="145" t="s">
        <v>2324</v>
      </c>
      <c r="F191" s="146" t="s">
        <v>2325</v>
      </c>
      <c r="G191" s="147">
        <v>40709</v>
      </c>
      <c r="H191" s="349" t="s">
        <v>2123</v>
      </c>
      <c r="I191" s="146" t="s">
        <v>171</v>
      </c>
      <c r="J191" s="146" t="s">
        <v>2538</v>
      </c>
    </row>
    <row r="192" spans="1:10" x14ac:dyDescent="0.3">
      <c r="A192" s="143">
        <v>191</v>
      </c>
      <c r="B192" s="144" t="s">
        <v>2359</v>
      </c>
      <c r="C192" s="45">
        <v>1000</v>
      </c>
      <c r="D192" s="45"/>
      <c r="E192" s="145"/>
      <c r="F192" s="146"/>
      <c r="G192" s="146"/>
      <c r="H192" s="146"/>
      <c r="I192" s="146"/>
      <c r="J192" s="146"/>
    </row>
    <row r="193" spans="1:10" x14ac:dyDescent="0.3">
      <c r="A193" s="143">
        <v>192</v>
      </c>
      <c r="B193" s="144" t="s">
        <v>1777</v>
      </c>
      <c r="C193" s="45">
        <v>1000</v>
      </c>
      <c r="D193" s="45"/>
      <c r="E193" s="145"/>
      <c r="F193" s="146"/>
      <c r="G193" s="146"/>
      <c r="H193" s="146"/>
      <c r="I193" s="146"/>
      <c r="J193" s="146"/>
    </row>
    <row r="194" spans="1:10" x14ac:dyDescent="0.3">
      <c r="A194" s="143">
        <v>193</v>
      </c>
      <c r="B194" s="144" t="s">
        <v>2384</v>
      </c>
      <c r="C194" s="45">
        <v>300</v>
      </c>
      <c r="D194" s="45"/>
      <c r="E194" s="145"/>
      <c r="F194" s="146"/>
      <c r="G194" s="146"/>
      <c r="H194" s="146"/>
      <c r="I194" s="146"/>
      <c r="J194" s="146"/>
    </row>
    <row r="195" spans="1:10" x14ac:dyDescent="0.3">
      <c r="A195" s="143">
        <v>194</v>
      </c>
      <c r="B195" s="144" t="s">
        <v>2574</v>
      </c>
      <c r="C195" s="45">
        <v>100</v>
      </c>
      <c r="D195" s="45"/>
      <c r="E195" s="145"/>
      <c r="F195" s="146"/>
      <c r="G195" s="146"/>
      <c r="H195" s="146"/>
      <c r="I195" s="146"/>
      <c r="J195" s="146"/>
    </row>
    <row r="196" spans="1:10" x14ac:dyDescent="0.3">
      <c r="A196" s="143">
        <v>195</v>
      </c>
      <c r="B196" s="144" t="s">
        <v>2407</v>
      </c>
      <c r="C196" s="45">
        <v>5</v>
      </c>
      <c r="D196" s="45"/>
      <c r="E196" s="145"/>
      <c r="F196" s="146"/>
      <c r="G196" s="147"/>
      <c r="H196" s="147"/>
      <c r="I196" s="146"/>
      <c r="J196" s="146"/>
    </row>
    <row r="197" spans="1:10" x14ac:dyDescent="0.3">
      <c r="A197" s="143">
        <v>196</v>
      </c>
      <c r="B197" s="144" t="s">
        <v>2381</v>
      </c>
      <c r="C197" s="45">
        <v>5</v>
      </c>
      <c r="D197" s="45"/>
      <c r="E197" s="145"/>
      <c r="F197" s="146"/>
      <c r="G197" s="146"/>
      <c r="H197" s="146"/>
      <c r="I197" s="146"/>
      <c r="J197" s="146"/>
    </row>
    <row r="198" spans="1:10" x14ac:dyDescent="0.3">
      <c r="A198" s="143">
        <v>197</v>
      </c>
      <c r="B198" s="144" t="s">
        <v>2574</v>
      </c>
      <c r="C198" s="45">
        <v>100</v>
      </c>
      <c r="D198" s="45"/>
      <c r="E198" s="145"/>
      <c r="F198" s="146"/>
      <c r="G198" s="146"/>
      <c r="H198" s="146"/>
      <c r="I198" s="146"/>
      <c r="J198" s="146"/>
    </row>
    <row r="199" spans="1:10" x14ac:dyDescent="0.3">
      <c r="A199" s="143">
        <v>198</v>
      </c>
      <c r="B199" s="144" t="s">
        <v>2359</v>
      </c>
      <c r="C199" s="45">
        <v>1000</v>
      </c>
      <c r="D199" s="45"/>
      <c r="E199" s="145"/>
      <c r="F199" s="146"/>
      <c r="G199" s="146"/>
      <c r="H199" s="146"/>
      <c r="I199" s="146"/>
      <c r="J199" s="146"/>
    </row>
    <row r="200" spans="1:10" x14ac:dyDescent="0.3">
      <c r="A200" s="143">
        <v>199</v>
      </c>
      <c r="B200" s="144" t="s">
        <v>1777</v>
      </c>
      <c r="C200" s="45">
        <v>1000</v>
      </c>
      <c r="D200" s="45"/>
      <c r="E200" s="145"/>
      <c r="F200" s="146"/>
      <c r="G200" s="146"/>
      <c r="H200" s="146"/>
      <c r="I200" s="146"/>
      <c r="J200" s="146"/>
    </row>
    <row r="201" spans="1:10" x14ac:dyDescent="0.3">
      <c r="A201" s="143">
        <v>200</v>
      </c>
      <c r="B201" s="144" t="s">
        <v>2384</v>
      </c>
      <c r="C201" s="45">
        <v>200</v>
      </c>
      <c r="D201" s="45"/>
      <c r="E201" s="145"/>
      <c r="F201" s="146"/>
      <c r="G201" s="147"/>
      <c r="H201" s="147"/>
      <c r="I201" s="146"/>
      <c r="J201" s="146"/>
    </row>
    <row r="202" spans="1:10" x14ac:dyDescent="0.3">
      <c r="A202" s="143">
        <v>201</v>
      </c>
      <c r="B202" s="144" t="s">
        <v>2359</v>
      </c>
      <c r="C202" s="45">
        <v>1000</v>
      </c>
      <c r="D202" s="45"/>
      <c r="E202" s="145"/>
      <c r="F202" s="146"/>
      <c r="G202" s="146"/>
      <c r="H202" s="146"/>
      <c r="I202" s="146"/>
      <c r="J202" s="146"/>
    </row>
    <row r="203" spans="1:10" x14ac:dyDescent="0.3">
      <c r="A203" s="143">
        <v>202</v>
      </c>
      <c r="B203" s="144" t="s">
        <v>1777</v>
      </c>
      <c r="C203" s="45">
        <v>1000</v>
      </c>
      <c r="D203" s="45"/>
      <c r="E203" s="145"/>
      <c r="F203" s="146"/>
      <c r="G203" s="147"/>
      <c r="H203" s="147"/>
      <c r="I203" s="146"/>
      <c r="J203" s="146"/>
    </row>
    <row r="204" spans="1:10" x14ac:dyDescent="0.3">
      <c r="A204" s="143">
        <v>203</v>
      </c>
      <c r="B204" s="144" t="s">
        <v>2359</v>
      </c>
      <c r="C204" s="45">
        <v>1440</v>
      </c>
      <c r="D204" s="45"/>
      <c r="E204" s="145"/>
      <c r="F204" s="146"/>
      <c r="G204" s="146"/>
      <c r="H204" s="146"/>
      <c r="I204" s="146"/>
      <c r="J204" s="146"/>
    </row>
    <row r="205" spans="1:10" x14ac:dyDescent="0.3">
      <c r="A205" s="143">
        <v>204</v>
      </c>
      <c r="B205" s="144" t="s">
        <v>2359</v>
      </c>
      <c r="C205" s="45"/>
      <c r="D205" s="45">
        <v>6440</v>
      </c>
      <c r="E205" s="145" t="s">
        <v>898</v>
      </c>
      <c r="F205" s="146" t="s">
        <v>904</v>
      </c>
      <c r="G205" s="147">
        <v>40728</v>
      </c>
      <c r="H205" s="349" t="s">
        <v>2123</v>
      </c>
      <c r="I205" s="146" t="s">
        <v>986</v>
      </c>
      <c r="J205" s="146" t="s">
        <v>946</v>
      </c>
    </row>
    <row r="206" spans="1:10" x14ac:dyDescent="0.3">
      <c r="A206" s="143">
        <v>205</v>
      </c>
      <c r="B206" s="144" t="s">
        <v>164</v>
      </c>
      <c r="C206" s="45">
        <v>20</v>
      </c>
      <c r="D206" s="45"/>
      <c r="E206" s="145"/>
      <c r="F206" s="146"/>
      <c r="G206" s="146"/>
      <c r="H206" s="146"/>
      <c r="I206" s="146"/>
      <c r="J206" s="146"/>
    </row>
    <row r="207" spans="1:10" x14ac:dyDescent="0.3">
      <c r="A207" s="143">
        <v>206</v>
      </c>
      <c r="B207" s="144" t="s">
        <v>2359</v>
      </c>
      <c r="C207" s="45">
        <v>1000</v>
      </c>
      <c r="D207" s="45"/>
      <c r="E207" s="145"/>
      <c r="F207" s="146"/>
      <c r="G207" s="146"/>
      <c r="H207" s="146"/>
      <c r="I207" s="146"/>
      <c r="J207" s="146"/>
    </row>
    <row r="208" spans="1:10" x14ac:dyDescent="0.3">
      <c r="A208" s="143">
        <v>207</v>
      </c>
      <c r="B208" s="144" t="s">
        <v>2574</v>
      </c>
      <c r="C208" s="45">
        <v>50</v>
      </c>
      <c r="D208" s="45"/>
      <c r="E208" s="145"/>
      <c r="F208" s="146"/>
      <c r="G208" s="146"/>
      <c r="H208" s="146"/>
      <c r="I208" s="146"/>
      <c r="J208" s="146"/>
    </row>
    <row r="209" spans="1:10" x14ac:dyDescent="0.3">
      <c r="A209" s="143">
        <v>208</v>
      </c>
      <c r="B209" s="144" t="s">
        <v>2359</v>
      </c>
      <c r="C209" s="45">
        <v>1000</v>
      </c>
      <c r="D209" s="45"/>
      <c r="E209" s="145"/>
      <c r="F209" s="146"/>
      <c r="G209" s="146"/>
      <c r="H209" s="146"/>
      <c r="I209" s="146"/>
      <c r="J209" s="146"/>
    </row>
    <row r="210" spans="1:10" x14ac:dyDescent="0.3">
      <c r="A210" s="143">
        <v>209</v>
      </c>
      <c r="B210" s="144" t="s">
        <v>2384</v>
      </c>
      <c r="C210" s="45">
        <v>480</v>
      </c>
      <c r="D210" s="45"/>
      <c r="E210" s="145"/>
      <c r="F210" s="146"/>
      <c r="G210" s="146"/>
      <c r="H210" s="146"/>
      <c r="I210" s="146"/>
      <c r="J210" s="146"/>
    </row>
    <row r="211" spans="1:10" x14ac:dyDescent="0.3">
      <c r="A211" s="143">
        <v>210</v>
      </c>
      <c r="B211" s="144" t="s">
        <v>2359</v>
      </c>
      <c r="C211" s="45">
        <v>1240</v>
      </c>
      <c r="D211" s="45"/>
      <c r="E211" s="145"/>
      <c r="F211" s="146"/>
      <c r="G211" s="147"/>
      <c r="H211" s="147"/>
      <c r="I211" s="146"/>
      <c r="J211" s="146"/>
    </row>
    <row r="212" spans="1:10" x14ac:dyDescent="0.3">
      <c r="A212" s="143">
        <v>211</v>
      </c>
      <c r="B212" s="144" t="s">
        <v>2574</v>
      </c>
      <c r="C212" s="45">
        <v>50</v>
      </c>
      <c r="D212" s="45"/>
      <c r="E212" s="145"/>
      <c r="F212" s="146"/>
      <c r="G212" s="146"/>
      <c r="H212" s="146"/>
      <c r="I212" s="146"/>
      <c r="J212" s="146"/>
    </row>
    <row r="213" spans="1:10" x14ac:dyDescent="0.3">
      <c r="A213" s="143">
        <v>212</v>
      </c>
      <c r="B213" s="144" t="s">
        <v>2359</v>
      </c>
      <c r="C213" s="45"/>
      <c r="D213" s="45">
        <v>3240</v>
      </c>
      <c r="E213" s="145" t="s">
        <v>2736</v>
      </c>
      <c r="F213" s="146" t="s">
        <v>2737</v>
      </c>
      <c r="G213" s="147">
        <v>40744</v>
      </c>
      <c r="H213" s="349" t="s">
        <v>2123</v>
      </c>
      <c r="I213" s="146" t="s">
        <v>986</v>
      </c>
      <c r="J213" s="146" t="s">
        <v>946</v>
      </c>
    </row>
    <row r="214" spans="1:10" x14ac:dyDescent="0.3">
      <c r="A214" s="143">
        <v>213</v>
      </c>
      <c r="B214" s="144" t="s">
        <v>2384</v>
      </c>
      <c r="C214" s="45"/>
      <c r="D214" s="45">
        <v>980</v>
      </c>
      <c r="E214" s="145" t="s">
        <v>38</v>
      </c>
      <c r="F214" s="146" t="s">
        <v>39</v>
      </c>
      <c r="G214" s="147">
        <v>40744</v>
      </c>
      <c r="H214" s="349" t="s">
        <v>2123</v>
      </c>
      <c r="I214" s="146" t="s">
        <v>1762</v>
      </c>
      <c r="J214" s="146" t="s">
        <v>1762</v>
      </c>
    </row>
    <row r="215" spans="1:10" x14ac:dyDescent="0.3">
      <c r="A215" s="143">
        <v>214</v>
      </c>
      <c r="B215" s="144" t="s">
        <v>1777</v>
      </c>
      <c r="C215" s="45">
        <v>1420</v>
      </c>
      <c r="D215" s="45"/>
      <c r="E215" s="145"/>
      <c r="F215" s="146"/>
      <c r="G215" s="146"/>
      <c r="H215" s="146"/>
      <c r="I215" s="146"/>
      <c r="J215" s="146"/>
    </row>
    <row r="216" spans="1:10" x14ac:dyDescent="0.3">
      <c r="A216" s="143">
        <v>215</v>
      </c>
      <c r="B216" s="144" t="s">
        <v>1777</v>
      </c>
      <c r="C216" s="45"/>
      <c r="D216" s="45">
        <v>7420</v>
      </c>
      <c r="E216" s="145" t="s">
        <v>40</v>
      </c>
      <c r="F216" s="146" t="s">
        <v>41</v>
      </c>
      <c r="G216" s="147">
        <v>40744</v>
      </c>
      <c r="H216" s="349" t="s">
        <v>2123</v>
      </c>
      <c r="I216" s="146" t="s">
        <v>171</v>
      </c>
      <c r="J216" s="146" t="s">
        <v>485</v>
      </c>
    </row>
    <row r="217" spans="1:10" x14ac:dyDescent="0.3">
      <c r="A217" s="143">
        <v>216</v>
      </c>
      <c r="B217" s="144" t="s">
        <v>2359</v>
      </c>
      <c r="C217" s="45">
        <v>1000</v>
      </c>
      <c r="D217" s="45"/>
      <c r="E217" s="145"/>
      <c r="F217" s="146"/>
      <c r="G217" s="146"/>
      <c r="H217" s="146"/>
      <c r="I217" s="146"/>
      <c r="J217" s="146"/>
    </row>
    <row r="218" spans="1:10" x14ac:dyDescent="0.3">
      <c r="A218" s="143">
        <v>217</v>
      </c>
      <c r="B218" s="144" t="s">
        <v>1777</v>
      </c>
      <c r="C218" s="45">
        <v>1000</v>
      </c>
      <c r="D218" s="45"/>
      <c r="E218" s="145"/>
      <c r="F218" s="146"/>
      <c r="G218" s="146"/>
      <c r="H218" s="146"/>
      <c r="I218" s="146"/>
      <c r="J218" s="146"/>
    </row>
    <row r="219" spans="1:10" x14ac:dyDescent="0.3">
      <c r="A219" s="143">
        <v>218</v>
      </c>
      <c r="B219" s="144" t="s">
        <v>2359</v>
      </c>
      <c r="C219" s="45">
        <v>1000</v>
      </c>
      <c r="D219" s="45"/>
      <c r="E219" s="145"/>
      <c r="F219" s="146"/>
      <c r="G219" s="146"/>
      <c r="H219" s="146"/>
      <c r="I219" s="146"/>
      <c r="J219" s="146"/>
    </row>
    <row r="220" spans="1:10" x14ac:dyDescent="0.3">
      <c r="A220" s="143">
        <v>219</v>
      </c>
      <c r="B220" s="144" t="s">
        <v>1982</v>
      </c>
      <c r="C220" s="45">
        <v>1000</v>
      </c>
      <c r="D220" s="45"/>
      <c r="E220" s="145"/>
      <c r="F220" s="146"/>
      <c r="G220" s="146"/>
      <c r="H220" s="146"/>
      <c r="I220" s="146"/>
      <c r="J220" s="146"/>
    </row>
    <row r="221" spans="1:10" x14ac:dyDescent="0.3">
      <c r="A221" s="143">
        <v>220</v>
      </c>
      <c r="B221" s="144" t="s">
        <v>2359</v>
      </c>
      <c r="C221" s="45">
        <v>1000</v>
      </c>
      <c r="D221" s="45"/>
      <c r="E221" s="145"/>
      <c r="F221" s="146"/>
      <c r="G221" s="147"/>
      <c r="H221" s="147"/>
      <c r="I221" s="146"/>
      <c r="J221" s="146"/>
    </row>
    <row r="222" spans="1:10" x14ac:dyDescent="0.3">
      <c r="A222" s="143">
        <v>221</v>
      </c>
      <c r="B222" s="144" t="s">
        <v>1777</v>
      </c>
      <c r="C222" s="45">
        <v>1000</v>
      </c>
      <c r="D222" s="45"/>
      <c r="E222" s="145"/>
      <c r="F222" s="146"/>
      <c r="G222" s="146"/>
      <c r="H222" s="146"/>
      <c r="I222" s="146"/>
      <c r="J222" s="146"/>
    </row>
    <row r="223" spans="1:10" x14ac:dyDescent="0.3">
      <c r="A223" s="143">
        <v>222</v>
      </c>
      <c r="B223" s="144" t="s">
        <v>164</v>
      </c>
      <c r="C223" s="45">
        <v>20</v>
      </c>
      <c r="D223" s="45"/>
      <c r="E223" s="145"/>
      <c r="F223" s="146"/>
      <c r="G223" s="146"/>
      <c r="H223" s="146"/>
      <c r="I223" s="146"/>
      <c r="J223" s="146"/>
    </row>
    <row r="224" spans="1:10" x14ac:dyDescent="0.3">
      <c r="A224" s="143">
        <v>223</v>
      </c>
      <c r="B224" s="144" t="s">
        <v>2359</v>
      </c>
      <c r="C224" s="45">
        <v>720</v>
      </c>
      <c r="D224" s="45"/>
      <c r="E224" s="145"/>
      <c r="F224" s="146"/>
      <c r="G224" s="147"/>
      <c r="H224" s="147"/>
      <c r="I224" s="146"/>
      <c r="J224" s="146"/>
    </row>
    <row r="225" spans="1:10" x14ac:dyDescent="0.3">
      <c r="A225" s="143">
        <v>224</v>
      </c>
      <c r="B225" s="144" t="s">
        <v>2359</v>
      </c>
      <c r="C225" s="45"/>
      <c r="D225" s="45">
        <v>3720</v>
      </c>
      <c r="E225" s="145" t="s">
        <v>2018</v>
      </c>
      <c r="F225" s="146" t="s">
        <v>2019</v>
      </c>
      <c r="G225" s="147">
        <v>40764</v>
      </c>
      <c r="H225" s="349" t="s">
        <v>2123</v>
      </c>
      <c r="I225" s="146" t="s">
        <v>986</v>
      </c>
      <c r="J225" s="146" t="s">
        <v>946</v>
      </c>
    </row>
    <row r="226" spans="1:10" x14ac:dyDescent="0.3">
      <c r="A226" s="143">
        <v>225</v>
      </c>
      <c r="B226" s="144" t="s">
        <v>2384</v>
      </c>
      <c r="C226" s="45">
        <v>200</v>
      </c>
      <c r="D226" s="45"/>
      <c r="E226" s="145"/>
      <c r="F226" s="146"/>
      <c r="G226" s="146"/>
      <c r="H226" s="146"/>
      <c r="I226" s="146"/>
      <c r="J226" s="146"/>
    </row>
    <row r="227" spans="1:10" x14ac:dyDescent="0.3">
      <c r="A227" s="143">
        <v>226</v>
      </c>
      <c r="B227" s="144" t="s">
        <v>1982</v>
      </c>
      <c r="C227" s="45">
        <v>1000</v>
      </c>
      <c r="D227" s="45"/>
      <c r="E227" s="145"/>
      <c r="F227" s="146"/>
      <c r="G227" s="146"/>
      <c r="H227" s="146"/>
      <c r="I227" s="146"/>
      <c r="J227" s="146"/>
    </row>
    <row r="228" spans="1:10" x14ac:dyDescent="0.3">
      <c r="A228" s="143">
        <v>227</v>
      </c>
      <c r="B228" s="144" t="s">
        <v>1777</v>
      </c>
      <c r="C228" s="45">
        <v>1000</v>
      </c>
      <c r="D228" s="45"/>
      <c r="E228" s="145"/>
      <c r="F228" s="146"/>
      <c r="G228" s="146"/>
      <c r="H228" s="146"/>
      <c r="I228" s="146"/>
      <c r="J228" s="146"/>
    </row>
    <row r="229" spans="1:10" x14ac:dyDescent="0.3">
      <c r="A229" s="143">
        <v>228</v>
      </c>
      <c r="B229" s="144" t="s">
        <v>2359</v>
      </c>
      <c r="C229" s="45">
        <v>1000</v>
      </c>
      <c r="D229" s="45"/>
      <c r="E229" s="145"/>
      <c r="F229" s="146"/>
      <c r="G229" s="146"/>
      <c r="H229" s="146"/>
      <c r="I229" s="146"/>
      <c r="J229" s="146"/>
    </row>
    <row r="230" spans="1:10" x14ac:dyDescent="0.3">
      <c r="A230" s="143">
        <v>229</v>
      </c>
      <c r="B230" s="144" t="s">
        <v>1777</v>
      </c>
      <c r="C230" s="45">
        <v>1000</v>
      </c>
      <c r="D230" s="45"/>
      <c r="E230" s="145"/>
      <c r="F230" s="146"/>
      <c r="G230" s="146"/>
      <c r="H230" s="146"/>
      <c r="I230" s="146"/>
      <c r="J230" s="146"/>
    </row>
    <row r="231" spans="1:10" x14ac:dyDescent="0.3">
      <c r="A231" s="143">
        <v>230</v>
      </c>
      <c r="B231" s="144" t="s">
        <v>2384</v>
      </c>
      <c r="C231" s="45">
        <v>500</v>
      </c>
      <c r="D231" s="45"/>
      <c r="E231" s="145"/>
      <c r="F231" s="146"/>
      <c r="G231" s="146"/>
      <c r="H231" s="146"/>
      <c r="I231" s="146"/>
      <c r="J231" s="146"/>
    </row>
    <row r="232" spans="1:10" x14ac:dyDescent="0.3">
      <c r="A232" s="143">
        <v>231</v>
      </c>
      <c r="B232" s="144" t="s">
        <v>1982</v>
      </c>
      <c r="C232" s="45">
        <v>2000</v>
      </c>
      <c r="D232" s="45"/>
      <c r="E232" s="145"/>
      <c r="F232" s="146"/>
      <c r="G232" s="146"/>
      <c r="H232" s="146"/>
      <c r="I232" s="146"/>
      <c r="J232" s="146"/>
    </row>
    <row r="233" spans="1:10" x14ac:dyDescent="0.3">
      <c r="A233" s="143">
        <v>232</v>
      </c>
      <c r="B233" s="144" t="s">
        <v>2359</v>
      </c>
      <c r="C233" s="45">
        <v>1000</v>
      </c>
      <c r="D233" s="45"/>
      <c r="E233" s="145"/>
      <c r="F233" s="146"/>
      <c r="G233" s="146"/>
      <c r="H233" s="146"/>
      <c r="I233" s="146"/>
      <c r="J233" s="146"/>
    </row>
    <row r="234" spans="1:10" x14ac:dyDescent="0.3">
      <c r="A234" s="143">
        <v>233</v>
      </c>
      <c r="B234" s="144" t="s">
        <v>1777</v>
      </c>
      <c r="C234" s="45">
        <v>1000</v>
      </c>
      <c r="D234" s="45"/>
      <c r="E234" s="145"/>
      <c r="F234" s="146"/>
      <c r="G234" s="146"/>
      <c r="H234" s="146"/>
      <c r="I234" s="146"/>
      <c r="J234" s="146"/>
    </row>
    <row r="235" spans="1:10" x14ac:dyDescent="0.3">
      <c r="A235" s="143">
        <v>234</v>
      </c>
      <c r="B235" s="144" t="s">
        <v>1982</v>
      </c>
      <c r="C235" s="45">
        <v>800</v>
      </c>
      <c r="D235" s="45"/>
      <c r="E235" s="145"/>
      <c r="F235" s="146"/>
      <c r="G235" s="146"/>
      <c r="H235" s="146"/>
      <c r="I235" s="146"/>
      <c r="J235" s="146"/>
    </row>
    <row r="236" spans="1:10" x14ac:dyDescent="0.3">
      <c r="A236" s="143">
        <v>235</v>
      </c>
      <c r="B236" s="144" t="s">
        <v>2384</v>
      </c>
      <c r="C236" s="45">
        <v>380</v>
      </c>
      <c r="D236" s="45"/>
      <c r="E236" s="145"/>
      <c r="F236" s="146"/>
      <c r="G236" s="146"/>
      <c r="H236" s="146"/>
      <c r="I236" s="146"/>
      <c r="J236" s="146"/>
    </row>
    <row r="237" spans="1:10" ht="14.25" customHeight="1" x14ac:dyDescent="0.3">
      <c r="A237" s="143">
        <v>236</v>
      </c>
      <c r="B237" s="144" t="s">
        <v>2383</v>
      </c>
      <c r="C237" s="45">
        <v>600</v>
      </c>
      <c r="D237" s="45"/>
      <c r="E237" s="145"/>
      <c r="F237" s="146"/>
      <c r="G237" s="146"/>
      <c r="H237" s="146"/>
      <c r="I237" s="146"/>
      <c r="J237" s="146"/>
    </row>
    <row r="238" spans="1:10" ht="14.25" customHeight="1" x14ac:dyDescent="0.3">
      <c r="A238" s="143">
        <v>237</v>
      </c>
      <c r="B238" s="144" t="s">
        <v>1982</v>
      </c>
      <c r="C238" s="45"/>
      <c r="D238" s="45">
        <v>5300</v>
      </c>
      <c r="E238" s="145" t="s">
        <v>2022</v>
      </c>
      <c r="F238" s="146" t="s">
        <v>2023</v>
      </c>
      <c r="G238" s="147">
        <v>40780</v>
      </c>
      <c r="H238" s="349" t="s">
        <v>2123</v>
      </c>
      <c r="I238" s="146" t="s">
        <v>1762</v>
      </c>
      <c r="J238" s="146" t="s">
        <v>1213</v>
      </c>
    </row>
    <row r="239" spans="1:10" ht="14.25" customHeight="1" x14ac:dyDescent="0.3">
      <c r="A239" s="143">
        <v>238</v>
      </c>
      <c r="B239" s="144" t="s">
        <v>2384</v>
      </c>
      <c r="C239" s="45"/>
      <c r="D239" s="45">
        <v>1080</v>
      </c>
      <c r="E239" s="145" t="s">
        <v>2024</v>
      </c>
      <c r="F239" s="146" t="s">
        <v>2025</v>
      </c>
      <c r="G239" s="147">
        <v>40780</v>
      </c>
      <c r="H239" s="349" t="s">
        <v>2123</v>
      </c>
      <c r="I239" s="146" t="s">
        <v>1762</v>
      </c>
      <c r="J239" s="146" t="s">
        <v>2068</v>
      </c>
    </row>
    <row r="240" spans="1:10" ht="14.25" customHeight="1" x14ac:dyDescent="0.3">
      <c r="A240" s="143">
        <v>239</v>
      </c>
      <c r="B240" s="144" t="s">
        <v>2359</v>
      </c>
      <c r="C240" s="45">
        <v>1000</v>
      </c>
      <c r="D240" s="45"/>
      <c r="E240" s="145"/>
      <c r="F240" s="146"/>
      <c r="G240" s="146"/>
      <c r="H240" s="146"/>
      <c r="I240" s="146"/>
      <c r="J240" s="146"/>
    </row>
    <row r="241" spans="1:10" ht="14.25" customHeight="1" x14ac:dyDescent="0.3">
      <c r="A241" s="143">
        <v>240</v>
      </c>
      <c r="B241" s="144" t="s">
        <v>2359</v>
      </c>
      <c r="C241" s="45">
        <v>1000</v>
      </c>
      <c r="D241" s="45"/>
      <c r="E241" s="145"/>
      <c r="F241" s="146"/>
      <c r="G241" s="146"/>
      <c r="H241" s="146"/>
      <c r="I241" s="146"/>
      <c r="J241" s="146"/>
    </row>
    <row r="242" spans="1:10" ht="14.25" customHeight="1" x14ac:dyDescent="0.3">
      <c r="A242" s="143">
        <v>241</v>
      </c>
      <c r="B242" s="144" t="s">
        <v>2383</v>
      </c>
      <c r="C242" s="45"/>
      <c r="D242" s="45">
        <v>800</v>
      </c>
      <c r="E242" s="145" t="s">
        <v>2026</v>
      </c>
      <c r="F242" s="146" t="s">
        <v>2027</v>
      </c>
      <c r="G242" s="147">
        <v>40784</v>
      </c>
      <c r="H242" s="349" t="s">
        <v>2123</v>
      </c>
      <c r="I242" s="146" t="s">
        <v>171</v>
      </c>
      <c r="J242" s="146" t="s">
        <v>1121</v>
      </c>
    </row>
    <row r="243" spans="1:10" ht="14.25" customHeight="1" x14ac:dyDescent="0.3">
      <c r="A243" s="143">
        <v>242</v>
      </c>
      <c r="B243" s="144" t="s">
        <v>2359</v>
      </c>
      <c r="C243" s="45"/>
      <c r="D243" s="45">
        <v>4000</v>
      </c>
      <c r="E243" s="145" t="s">
        <v>2028</v>
      </c>
      <c r="F243" s="146" t="s">
        <v>2029</v>
      </c>
      <c r="G243" s="147">
        <v>40785</v>
      </c>
      <c r="H243" s="349" t="s">
        <v>2123</v>
      </c>
      <c r="I243" s="146" t="s">
        <v>986</v>
      </c>
      <c r="J243" s="146" t="s">
        <v>946</v>
      </c>
    </row>
    <row r="244" spans="1:10" ht="14.25" customHeight="1" x14ac:dyDescent="0.3">
      <c r="A244" s="143">
        <v>243</v>
      </c>
      <c r="B244" s="144" t="s">
        <v>519</v>
      </c>
      <c r="C244" s="45">
        <v>80</v>
      </c>
      <c r="D244" s="45"/>
      <c r="E244" s="145"/>
      <c r="F244" s="146"/>
      <c r="G244" s="146"/>
      <c r="H244" s="146"/>
      <c r="I244" s="146"/>
      <c r="J244" s="146"/>
    </row>
    <row r="245" spans="1:10" ht="14.25" customHeight="1" x14ac:dyDescent="0.3">
      <c r="A245" s="143">
        <v>244</v>
      </c>
      <c r="B245" s="144" t="s">
        <v>2407</v>
      </c>
      <c r="C245" s="45">
        <v>30</v>
      </c>
      <c r="D245" s="45"/>
      <c r="E245" s="145"/>
      <c r="F245" s="146"/>
      <c r="G245" s="146"/>
      <c r="H245" s="146"/>
      <c r="I245" s="146"/>
      <c r="J245" s="146"/>
    </row>
    <row r="246" spans="1:10" ht="14.25" customHeight="1" x14ac:dyDescent="0.3">
      <c r="A246" s="143">
        <v>245</v>
      </c>
      <c r="B246" s="144" t="s">
        <v>2407</v>
      </c>
      <c r="C246" s="45">
        <v>10</v>
      </c>
      <c r="D246" s="45"/>
      <c r="E246" s="145"/>
      <c r="F246" s="146"/>
      <c r="G246" s="146"/>
      <c r="H246" s="146"/>
      <c r="I246" s="146"/>
      <c r="J246" s="146"/>
    </row>
    <row r="247" spans="1:10" ht="14.25" customHeight="1" x14ac:dyDescent="0.3">
      <c r="A247" s="143">
        <v>246</v>
      </c>
      <c r="B247" s="144" t="s">
        <v>2407</v>
      </c>
      <c r="C247" s="45">
        <v>30</v>
      </c>
      <c r="D247" s="45"/>
      <c r="E247" s="145"/>
      <c r="F247" s="146"/>
      <c r="G247" s="146"/>
      <c r="H247" s="146"/>
      <c r="I247" s="146"/>
      <c r="J247" s="146"/>
    </row>
    <row r="248" spans="1:10" ht="14.25" customHeight="1" x14ac:dyDescent="0.3">
      <c r="A248" s="143">
        <v>247</v>
      </c>
      <c r="B248" s="144" t="s">
        <v>2381</v>
      </c>
      <c r="C248" s="45">
        <v>95</v>
      </c>
      <c r="D248" s="45"/>
      <c r="E248" s="145"/>
      <c r="F248" s="146"/>
      <c r="G248" s="146"/>
      <c r="H248" s="146"/>
      <c r="I248" s="146"/>
      <c r="J248" s="146"/>
    </row>
    <row r="249" spans="1:10" ht="14.25" customHeight="1" x14ac:dyDescent="0.3">
      <c r="A249" s="143">
        <v>248</v>
      </c>
      <c r="B249" s="144" t="s">
        <v>164</v>
      </c>
      <c r="C249" s="45">
        <v>70</v>
      </c>
      <c r="D249" s="45"/>
      <c r="E249" s="145"/>
      <c r="F249" s="146"/>
      <c r="G249" s="146"/>
      <c r="H249" s="146"/>
      <c r="I249" s="146"/>
      <c r="J249" s="146"/>
    </row>
    <row r="250" spans="1:10" ht="14.25" customHeight="1" x14ac:dyDescent="0.3">
      <c r="A250" s="143">
        <v>249</v>
      </c>
      <c r="B250" s="144" t="s">
        <v>2408</v>
      </c>
      <c r="C250" s="45">
        <v>19</v>
      </c>
      <c r="D250" s="45"/>
      <c r="E250" s="145"/>
      <c r="F250" s="146"/>
      <c r="G250" s="146"/>
      <c r="H250" s="146"/>
      <c r="I250" s="146"/>
      <c r="J250" s="146"/>
    </row>
    <row r="251" spans="1:10" ht="14.25" customHeight="1" x14ac:dyDescent="0.3">
      <c r="A251" s="143">
        <v>250</v>
      </c>
      <c r="B251" s="144" t="s">
        <v>2382</v>
      </c>
      <c r="C251" s="45">
        <v>10</v>
      </c>
      <c r="D251" s="45"/>
      <c r="E251" s="145"/>
      <c r="F251" s="146"/>
      <c r="G251" s="147"/>
      <c r="H251" s="147"/>
      <c r="I251" s="146"/>
      <c r="J251" s="146"/>
    </row>
    <row r="252" spans="1:10" ht="14.25" customHeight="1" x14ac:dyDescent="0.3">
      <c r="A252" s="143">
        <v>251</v>
      </c>
      <c r="B252" s="144" t="s">
        <v>2409</v>
      </c>
      <c r="C252" s="45">
        <v>30</v>
      </c>
      <c r="D252" s="45"/>
      <c r="E252" s="145"/>
      <c r="F252" s="146"/>
      <c r="G252" s="147"/>
      <c r="H252" s="147"/>
      <c r="I252" s="146"/>
      <c r="J252" s="146"/>
    </row>
    <row r="253" spans="1:10" ht="14.25" customHeight="1" x14ac:dyDescent="0.3">
      <c r="A253" s="143">
        <v>252</v>
      </c>
      <c r="B253" s="144" t="s">
        <v>2030</v>
      </c>
      <c r="C253" s="45">
        <v>30</v>
      </c>
      <c r="D253" s="45"/>
      <c r="E253" s="145"/>
      <c r="F253" s="146"/>
      <c r="G253" s="147"/>
      <c r="H253" s="147"/>
      <c r="I253" s="146"/>
      <c r="J253" s="146"/>
    </row>
    <row r="254" spans="1:10" ht="14.25" customHeight="1" x14ac:dyDescent="0.3">
      <c r="A254" s="143">
        <v>253</v>
      </c>
      <c r="B254" s="144" t="s">
        <v>2359</v>
      </c>
      <c r="C254" s="45">
        <v>1000</v>
      </c>
      <c r="D254" s="45"/>
      <c r="E254" s="145"/>
      <c r="F254" s="146"/>
      <c r="G254" s="147"/>
      <c r="H254" s="147"/>
      <c r="I254" s="146"/>
      <c r="J254" s="146"/>
    </row>
    <row r="255" spans="1:10" ht="14.25" customHeight="1" x14ac:dyDescent="0.3">
      <c r="A255" s="143">
        <v>254</v>
      </c>
      <c r="B255" s="144" t="s">
        <v>519</v>
      </c>
      <c r="C255" s="45"/>
      <c r="D255" s="45">
        <v>100</v>
      </c>
      <c r="E255" s="145" t="s">
        <v>2031</v>
      </c>
      <c r="F255" s="146" t="s">
        <v>2032</v>
      </c>
      <c r="G255" s="147">
        <v>40791</v>
      </c>
      <c r="H255" s="349" t="s">
        <v>2123</v>
      </c>
      <c r="I255" s="146" t="s">
        <v>171</v>
      </c>
      <c r="J255" s="146" t="s">
        <v>1771</v>
      </c>
    </row>
    <row r="256" spans="1:10" ht="14.25" customHeight="1" x14ac:dyDescent="0.3">
      <c r="A256" s="143">
        <v>255</v>
      </c>
      <c r="B256" s="144" t="s">
        <v>2407</v>
      </c>
      <c r="C256" s="45"/>
      <c r="D256" s="45">
        <v>40</v>
      </c>
      <c r="E256" s="145" t="s">
        <v>2033</v>
      </c>
      <c r="F256" s="146" t="s">
        <v>2034</v>
      </c>
      <c r="G256" s="147">
        <v>40791</v>
      </c>
      <c r="H256" s="349" t="s">
        <v>2123</v>
      </c>
      <c r="I256" s="146" t="s">
        <v>171</v>
      </c>
      <c r="J256" s="146" t="s">
        <v>2422</v>
      </c>
    </row>
    <row r="257" spans="1:10" ht="14.25" customHeight="1" x14ac:dyDescent="0.3">
      <c r="A257" s="143">
        <v>256</v>
      </c>
      <c r="B257" s="144" t="s">
        <v>2407</v>
      </c>
      <c r="C257" s="45"/>
      <c r="D257" s="45">
        <v>10</v>
      </c>
      <c r="E257" s="145" t="s">
        <v>2035</v>
      </c>
      <c r="F257" s="146" t="s">
        <v>2036</v>
      </c>
      <c r="G257" s="147">
        <v>40791</v>
      </c>
      <c r="H257" s="349" t="s">
        <v>2123</v>
      </c>
      <c r="I257" s="146" t="s">
        <v>171</v>
      </c>
      <c r="J257" s="146" t="s">
        <v>2422</v>
      </c>
    </row>
    <row r="258" spans="1:10" ht="14.25" customHeight="1" x14ac:dyDescent="0.3">
      <c r="A258" s="143">
        <v>257</v>
      </c>
      <c r="B258" s="144" t="s">
        <v>2407</v>
      </c>
      <c r="C258" s="45"/>
      <c r="D258" s="45">
        <v>30</v>
      </c>
      <c r="E258" s="145" t="s">
        <v>2037</v>
      </c>
      <c r="F258" s="146" t="s">
        <v>2038</v>
      </c>
      <c r="G258" s="147">
        <v>40791</v>
      </c>
      <c r="H258" s="349" t="s">
        <v>2123</v>
      </c>
      <c r="I258" s="146" t="s">
        <v>171</v>
      </c>
      <c r="J258" s="146" t="s">
        <v>2422</v>
      </c>
    </row>
    <row r="259" spans="1:10" ht="14.25" customHeight="1" x14ac:dyDescent="0.3">
      <c r="A259" s="143">
        <v>258</v>
      </c>
      <c r="B259" s="144" t="s">
        <v>2381</v>
      </c>
      <c r="C259" s="45"/>
      <c r="D259" s="45">
        <v>140</v>
      </c>
      <c r="E259" s="145" t="s">
        <v>2039</v>
      </c>
      <c r="F259" s="146" t="s">
        <v>2040</v>
      </c>
      <c r="G259" s="147">
        <v>40791</v>
      </c>
      <c r="H259" s="349" t="s">
        <v>2123</v>
      </c>
      <c r="I259" s="146" t="s">
        <v>171</v>
      </c>
      <c r="J259" s="146" t="s">
        <v>2422</v>
      </c>
    </row>
    <row r="260" spans="1:10" ht="14.25" customHeight="1" x14ac:dyDescent="0.3">
      <c r="A260" s="143">
        <v>259</v>
      </c>
      <c r="B260" s="144" t="s">
        <v>164</v>
      </c>
      <c r="C260" s="45"/>
      <c r="D260" s="45">
        <v>150</v>
      </c>
      <c r="E260" s="145" t="s">
        <v>2041</v>
      </c>
      <c r="F260" s="146" t="s">
        <v>2042</v>
      </c>
      <c r="G260" s="147">
        <v>40791</v>
      </c>
      <c r="H260" s="349" t="s">
        <v>2123</v>
      </c>
      <c r="I260" s="146" t="s">
        <v>171</v>
      </c>
      <c r="J260" s="146" t="s">
        <v>2422</v>
      </c>
    </row>
    <row r="261" spans="1:10" ht="14.25" customHeight="1" x14ac:dyDescent="0.3">
      <c r="A261" s="143">
        <v>260</v>
      </c>
      <c r="B261" s="144" t="s">
        <v>2408</v>
      </c>
      <c r="C261" s="45"/>
      <c r="D261" s="45">
        <v>20</v>
      </c>
      <c r="E261" s="145" t="s">
        <v>2043</v>
      </c>
      <c r="F261" s="146" t="s">
        <v>2044</v>
      </c>
      <c r="G261" s="147">
        <v>40791</v>
      </c>
      <c r="H261" s="349" t="s">
        <v>2123</v>
      </c>
      <c r="I261" s="146" t="s">
        <v>171</v>
      </c>
      <c r="J261" s="146" t="s">
        <v>2422</v>
      </c>
    </row>
    <row r="262" spans="1:10" ht="14.25" customHeight="1" x14ac:dyDescent="0.3">
      <c r="A262" s="143">
        <v>261</v>
      </c>
      <c r="B262" s="144" t="s">
        <v>2382</v>
      </c>
      <c r="C262" s="45"/>
      <c r="D262" s="45">
        <v>10</v>
      </c>
      <c r="E262" s="145" t="s">
        <v>2045</v>
      </c>
      <c r="F262" s="146" t="s">
        <v>2046</v>
      </c>
      <c r="G262" s="147">
        <v>40791</v>
      </c>
      <c r="H262" s="349" t="s">
        <v>2123</v>
      </c>
      <c r="I262" s="146" t="s">
        <v>171</v>
      </c>
      <c r="J262" s="146" t="s">
        <v>2422</v>
      </c>
    </row>
    <row r="263" spans="1:10" ht="14.25" customHeight="1" x14ac:dyDescent="0.3">
      <c r="A263" s="143">
        <v>262</v>
      </c>
      <c r="B263" s="144" t="s">
        <v>2409</v>
      </c>
      <c r="C263" s="45"/>
      <c r="D263" s="45">
        <v>30</v>
      </c>
      <c r="E263" s="145" t="s">
        <v>2047</v>
      </c>
      <c r="F263" s="146" t="s">
        <v>2048</v>
      </c>
      <c r="G263" s="147">
        <v>40791</v>
      </c>
      <c r="H263" s="349" t="s">
        <v>2123</v>
      </c>
      <c r="I263" s="146" t="s">
        <v>171</v>
      </c>
      <c r="J263" s="146" t="s">
        <v>2422</v>
      </c>
    </row>
    <row r="264" spans="1:10" ht="14.25" customHeight="1" x14ac:dyDescent="0.3">
      <c r="A264" s="143">
        <v>263</v>
      </c>
      <c r="B264" s="144" t="s">
        <v>2030</v>
      </c>
      <c r="C264" s="45"/>
      <c r="D264" s="45">
        <v>30</v>
      </c>
      <c r="E264" s="145" t="s">
        <v>1414</v>
      </c>
      <c r="F264" s="146" t="s">
        <v>2051</v>
      </c>
      <c r="G264" s="147">
        <v>40791</v>
      </c>
      <c r="H264" s="349" t="s">
        <v>2123</v>
      </c>
      <c r="I264" s="146" t="s">
        <v>171</v>
      </c>
      <c r="J264" s="146" t="s">
        <v>2422</v>
      </c>
    </row>
    <row r="265" spans="1:10" ht="14.25" customHeight="1" x14ac:dyDescent="0.3">
      <c r="A265" s="143">
        <v>264</v>
      </c>
      <c r="B265" s="144" t="s">
        <v>1777</v>
      </c>
      <c r="C265" s="45">
        <v>1000</v>
      </c>
      <c r="D265" s="45"/>
      <c r="E265" s="145"/>
      <c r="F265" s="146"/>
      <c r="G265" s="146"/>
      <c r="H265" s="146"/>
      <c r="I265" s="146"/>
      <c r="J265" s="146"/>
    </row>
    <row r="266" spans="1:10" ht="14.25" customHeight="1" x14ac:dyDescent="0.3">
      <c r="A266" s="143">
        <v>265</v>
      </c>
      <c r="B266" s="144" t="s">
        <v>2384</v>
      </c>
      <c r="C266" s="45">
        <v>200</v>
      </c>
      <c r="D266" s="45"/>
      <c r="E266" s="145"/>
      <c r="F266" s="146"/>
      <c r="G266" s="146"/>
      <c r="H266" s="146"/>
      <c r="I266" s="146"/>
      <c r="J266" s="146"/>
    </row>
    <row r="267" spans="1:10" ht="14.25" customHeight="1" x14ac:dyDescent="0.3">
      <c r="A267" s="143">
        <v>266</v>
      </c>
      <c r="B267" s="144" t="s">
        <v>2359</v>
      </c>
      <c r="C267" s="45">
        <v>1000</v>
      </c>
      <c r="D267" s="45"/>
      <c r="E267" s="145"/>
      <c r="F267" s="146"/>
      <c r="G267" s="147"/>
      <c r="H267" s="147"/>
      <c r="I267" s="146"/>
      <c r="J267" s="146"/>
    </row>
    <row r="268" spans="1:10" ht="14.25" customHeight="1" x14ac:dyDescent="0.3">
      <c r="A268" s="143">
        <v>267</v>
      </c>
      <c r="B268" s="144" t="s">
        <v>1777</v>
      </c>
      <c r="C268" s="45">
        <v>1000</v>
      </c>
      <c r="D268" s="45"/>
      <c r="E268" s="145"/>
      <c r="F268" s="146"/>
      <c r="G268" s="146"/>
      <c r="H268" s="146"/>
      <c r="I268" s="146"/>
      <c r="J268" s="146"/>
    </row>
    <row r="269" spans="1:10" ht="14.25" customHeight="1" x14ac:dyDescent="0.3">
      <c r="A269" s="143">
        <v>268</v>
      </c>
      <c r="B269" s="144" t="s">
        <v>2574</v>
      </c>
      <c r="C269" s="45"/>
      <c r="D269" s="45">
        <v>540</v>
      </c>
      <c r="E269" s="145" t="s">
        <v>779</v>
      </c>
      <c r="F269" s="146" t="s">
        <v>780</v>
      </c>
      <c r="G269" s="147">
        <v>40799</v>
      </c>
      <c r="H269" s="349" t="s">
        <v>2123</v>
      </c>
      <c r="I269" s="146" t="s">
        <v>1762</v>
      </c>
      <c r="J269" s="146" t="s">
        <v>1762</v>
      </c>
    </row>
    <row r="270" spans="1:10" ht="14.25" customHeight="1" x14ac:dyDescent="0.3">
      <c r="A270" s="143">
        <v>269</v>
      </c>
      <c r="B270" s="144" t="s">
        <v>2359</v>
      </c>
      <c r="C270" s="45">
        <v>1000</v>
      </c>
      <c r="D270" s="45"/>
      <c r="E270" s="145"/>
      <c r="F270" s="146"/>
      <c r="G270" s="146"/>
      <c r="H270" s="146"/>
      <c r="I270" s="146"/>
      <c r="J270" s="146"/>
    </row>
    <row r="271" spans="1:10" ht="14.25" customHeight="1" x14ac:dyDescent="0.3">
      <c r="A271" s="143">
        <v>270</v>
      </c>
      <c r="B271" s="144" t="s">
        <v>1777</v>
      </c>
      <c r="C271" s="45">
        <v>1000</v>
      </c>
      <c r="D271" s="45"/>
      <c r="E271" s="145"/>
      <c r="F271" s="146"/>
      <c r="G271" s="146"/>
      <c r="H271" s="146"/>
      <c r="I271" s="146"/>
      <c r="J271" s="146"/>
    </row>
    <row r="272" spans="1:10" ht="14.25" customHeight="1" x14ac:dyDescent="0.3">
      <c r="A272" s="143">
        <v>271</v>
      </c>
      <c r="B272" s="144" t="s">
        <v>2359</v>
      </c>
      <c r="C272" s="45">
        <v>1280</v>
      </c>
      <c r="D272" s="45"/>
      <c r="E272" s="145"/>
      <c r="F272" s="146"/>
      <c r="G272" s="146"/>
      <c r="H272" s="146"/>
      <c r="I272" s="146"/>
      <c r="J272" s="146"/>
    </row>
    <row r="273" spans="1:10" ht="14.25" customHeight="1" x14ac:dyDescent="0.3">
      <c r="A273" s="143">
        <v>272</v>
      </c>
      <c r="B273" s="144" t="s">
        <v>2359</v>
      </c>
      <c r="C273" s="45"/>
      <c r="D273" s="45">
        <v>4280</v>
      </c>
      <c r="E273" s="145" t="s">
        <v>781</v>
      </c>
      <c r="F273" s="146" t="s">
        <v>782</v>
      </c>
      <c r="G273" s="147">
        <v>40806</v>
      </c>
      <c r="H273" s="349" t="s">
        <v>2123</v>
      </c>
      <c r="I273" s="146" t="s">
        <v>986</v>
      </c>
      <c r="J273" s="146" t="s">
        <v>946</v>
      </c>
    </row>
    <row r="274" spans="1:10" ht="14.25" customHeight="1" x14ac:dyDescent="0.3">
      <c r="A274" s="143">
        <v>273</v>
      </c>
      <c r="B274" s="144" t="s">
        <v>1777</v>
      </c>
      <c r="C274" s="45">
        <v>560</v>
      </c>
      <c r="D274" s="45"/>
      <c r="E274" s="145"/>
      <c r="F274" s="146"/>
      <c r="G274" s="147"/>
      <c r="H274" s="147"/>
      <c r="I274" s="146"/>
      <c r="J274" s="146"/>
    </row>
    <row r="275" spans="1:10" ht="14.25" customHeight="1" x14ac:dyDescent="0.3">
      <c r="A275" s="143">
        <v>274</v>
      </c>
      <c r="B275" s="144" t="s">
        <v>1777</v>
      </c>
      <c r="C275" s="45"/>
      <c r="D275" s="45">
        <v>8560</v>
      </c>
      <c r="E275" s="145" t="s">
        <v>783</v>
      </c>
      <c r="F275" s="146" t="s">
        <v>784</v>
      </c>
      <c r="G275" s="147">
        <v>40807</v>
      </c>
      <c r="H275" s="349" t="s">
        <v>2123</v>
      </c>
      <c r="I275" s="146" t="s">
        <v>171</v>
      </c>
      <c r="J275" s="146" t="s">
        <v>485</v>
      </c>
    </row>
    <row r="276" spans="1:10" ht="14.25" customHeight="1" x14ac:dyDescent="0.3">
      <c r="A276" s="143">
        <v>275</v>
      </c>
      <c r="B276" s="144" t="s">
        <v>2359</v>
      </c>
      <c r="C276" s="45">
        <v>1000</v>
      </c>
      <c r="D276" s="45"/>
      <c r="E276" s="145"/>
      <c r="F276" s="146"/>
      <c r="G276" s="147"/>
      <c r="H276" s="147"/>
      <c r="I276" s="146"/>
      <c r="J276" s="146"/>
    </row>
    <row r="277" spans="1:10" ht="14.25" customHeight="1" x14ac:dyDescent="0.3">
      <c r="A277" s="143">
        <v>276</v>
      </c>
      <c r="B277" s="144" t="s">
        <v>2410</v>
      </c>
      <c r="C277" s="45">
        <v>500</v>
      </c>
      <c r="D277" s="45"/>
      <c r="E277" s="145"/>
      <c r="F277" s="146"/>
      <c r="G277" s="146"/>
      <c r="H277" s="146"/>
      <c r="I277" s="146"/>
      <c r="J277" s="146"/>
    </row>
    <row r="278" spans="1:10" ht="14.25" customHeight="1" x14ac:dyDescent="0.3">
      <c r="A278" s="143">
        <v>277</v>
      </c>
      <c r="B278" s="144" t="s">
        <v>2384</v>
      </c>
      <c r="C278" s="45">
        <v>1000</v>
      </c>
      <c r="D278" s="45"/>
      <c r="E278" s="145"/>
      <c r="F278" s="146"/>
      <c r="G278" s="146"/>
      <c r="H278" s="146"/>
      <c r="I278" s="146"/>
      <c r="J278" s="146"/>
    </row>
    <row r="279" spans="1:10" ht="14.25" customHeight="1" x14ac:dyDescent="0.3">
      <c r="A279" s="143">
        <v>278</v>
      </c>
      <c r="B279" s="144" t="s">
        <v>2384</v>
      </c>
      <c r="C279" s="45">
        <v>500</v>
      </c>
      <c r="D279" s="45"/>
      <c r="E279" s="145"/>
      <c r="F279" s="146"/>
      <c r="G279" s="146"/>
      <c r="H279" s="146"/>
      <c r="I279" s="146"/>
      <c r="J279" s="146"/>
    </row>
    <row r="280" spans="1:10" ht="14.25" customHeight="1" x14ac:dyDescent="0.3">
      <c r="A280" s="143">
        <v>279</v>
      </c>
      <c r="B280" s="144" t="s">
        <v>1777</v>
      </c>
      <c r="C280" s="45">
        <v>1000</v>
      </c>
      <c r="D280" s="45"/>
      <c r="E280" s="145"/>
      <c r="F280" s="146"/>
      <c r="G280" s="146"/>
      <c r="H280" s="146"/>
      <c r="I280" s="146"/>
      <c r="J280" s="146"/>
    </row>
    <row r="281" spans="1:10" ht="14.25" customHeight="1" x14ac:dyDescent="0.3">
      <c r="A281" s="143">
        <v>280</v>
      </c>
      <c r="B281" s="144" t="s">
        <v>2359</v>
      </c>
      <c r="C281" s="45">
        <v>1000</v>
      </c>
      <c r="D281" s="45"/>
      <c r="E281" s="145"/>
      <c r="F281" s="146"/>
      <c r="G281" s="146"/>
      <c r="H281" s="146"/>
      <c r="I281" s="146"/>
      <c r="J281" s="146"/>
    </row>
    <row r="282" spans="1:10" ht="14.25" customHeight="1" x14ac:dyDescent="0.3">
      <c r="A282" s="143">
        <v>281</v>
      </c>
      <c r="B282" s="144" t="s">
        <v>2384</v>
      </c>
      <c r="C282" s="45"/>
      <c r="D282" s="45">
        <v>1700</v>
      </c>
      <c r="E282" s="145" t="s">
        <v>1243</v>
      </c>
      <c r="F282" s="146" t="s">
        <v>1244</v>
      </c>
      <c r="G282" s="147">
        <v>40813</v>
      </c>
      <c r="H282" s="349" t="s">
        <v>2123</v>
      </c>
      <c r="I282" s="146" t="s">
        <v>1762</v>
      </c>
      <c r="J282" s="146" t="s">
        <v>1762</v>
      </c>
    </row>
    <row r="283" spans="1:10" ht="14.25" customHeight="1" x14ac:dyDescent="0.3">
      <c r="A283" s="143">
        <v>282</v>
      </c>
      <c r="B283" s="144" t="s">
        <v>2359</v>
      </c>
      <c r="C283" s="45">
        <v>1000</v>
      </c>
      <c r="D283" s="45"/>
      <c r="E283" s="145"/>
      <c r="F283" s="146"/>
      <c r="G283" s="146"/>
      <c r="H283" s="146"/>
      <c r="I283" s="146"/>
      <c r="J283" s="146"/>
    </row>
    <row r="284" spans="1:10" ht="14.25" customHeight="1" x14ac:dyDescent="0.3">
      <c r="A284" s="143">
        <v>283</v>
      </c>
      <c r="B284" s="144" t="s">
        <v>2410</v>
      </c>
      <c r="C284" s="45">
        <v>180</v>
      </c>
      <c r="D284" s="45"/>
      <c r="E284" s="145"/>
      <c r="F284" s="146"/>
      <c r="G284" s="146"/>
      <c r="H284" s="146"/>
      <c r="I284" s="146"/>
      <c r="J284" s="146"/>
    </row>
    <row r="285" spans="1:10" ht="14.25" customHeight="1" x14ac:dyDescent="0.3">
      <c r="A285" s="143">
        <v>284</v>
      </c>
      <c r="B285" s="144" t="s">
        <v>2410</v>
      </c>
      <c r="C285" s="45"/>
      <c r="D285" s="45">
        <v>680</v>
      </c>
      <c r="E285" s="145" t="s">
        <v>1245</v>
      </c>
      <c r="F285" s="146" t="s">
        <v>1246</v>
      </c>
      <c r="G285" s="147">
        <v>40821</v>
      </c>
      <c r="H285" s="349" t="s">
        <v>2123</v>
      </c>
      <c r="I285" s="146" t="s">
        <v>171</v>
      </c>
      <c r="J285" s="146" t="s">
        <v>2538</v>
      </c>
    </row>
    <row r="286" spans="1:10" ht="14.25" customHeight="1" x14ac:dyDescent="0.3">
      <c r="A286" s="143">
        <v>285</v>
      </c>
      <c r="B286" s="144" t="s">
        <v>164</v>
      </c>
      <c r="C286" s="45">
        <v>15</v>
      </c>
      <c r="D286" s="45"/>
      <c r="E286" s="145"/>
      <c r="F286" s="146"/>
      <c r="G286" s="146"/>
      <c r="H286" s="146"/>
      <c r="I286" s="146"/>
      <c r="J286" s="146"/>
    </row>
    <row r="287" spans="1:10" ht="14.25" customHeight="1" x14ac:dyDescent="0.3">
      <c r="A287" s="143">
        <v>286</v>
      </c>
      <c r="B287" s="144" t="s">
        <v>2359</v>
      </c>
      <c r="C287" s="45">
        <v>1280</v>
      </c>
      <c r="D287" s="45"/>
      <c r="E287" s="145"/>
      <c r="F287" s="146"/>
      <c r="G287" s="146"/>
      <c r="H287" s="146"/>
      <c r="I287" s="146"/>
      <c r="J287" s="146"/>
    </row>
    <row r="288" spans="1:10" ht="14.25" customHeight="1" x14ac:dyDescent="0.3">
      <c r="A288" s="143">
        <v>287</v>
      </c>
      <c r="B288" s="144" t="s">
        <v>2359</v>
      </c>
      <c r="C288" s="45"/>
      <c r="D288" s="45">
        <v>4280</v>
      </c>
      <c r="E288" s="145" t="s">
        <v>1247</v>
      </c>
      <c r="F288" s="146" t="s">
        <v>1248</v>
      </c>
      <c r="G288" s="147">
        <v>40821</v>
      </c>
      <c r="H288" s="349" t="s">
        <v>2123</v>
      </c>
      <c r="I288" s="146" t="s">
        <v>986</v>
      </c>
      <c r="J288" s="146" t="s">
        <v>946</v>
      </c>
    </row>
    <row r="289" spans="1:10" ht="14.25" customHeight="1" x14ac:dyDescent="0.3">
      <c r="A289" s="143">
        <v>288</v>
      </c>
      <c r="B289" s="144" t="s">
        <v>2359</v>
      </c>
      <c r="C289" s="45">
        <v>1000</v>
      </c>
      <c r="D289" s="45"/>
      <c r="E289" s="145"/>
      <c r="F289" s="146"/>
      <c r="G289" s="146"/>
      <c r="H289" s="146"/>
      <c r="I289" s="146"/>
      <c r="J289" s="146"/>
    </row>
    <row r="290" spans="1:10" ht="14.25" customHeight="1" x14ac:dyDescent="0.3">
      <c r="A290" s="143">
        <v>289</v>
      </c>
      <c r="B290" s="144" t="s">
        <v>1777</v>
      </c>
      <c r="C290" s="45">
        <v>1000</v>
      </c>
      <c r="D290" s="45"/>
      <c r="E290" s="145"/>
      <c r="F290" s="146"/>
      <c r="G290" s="146"/>
      <c r="H290" s="146"/>
      <c r="I290" s="146"/>
      <c r="J290" s="146"/>
    </row>
    <row r="291" spans="1:10" ht="14.25" customHeight="1" x14ac:dyDescent="0.3">
      <c r="A291" s="143">
        <v>290</v>
      </c>
      <c r="B291" s="144" t="s">
        <v>2384</v>
      </c>
      <c r="C291" s="45">
        <v>200</v>
      </c>
      <c r="D291" s="45"/>
      <c r="E291" s="145"/>
      <c r="F291" s="146"/>
      <c r="G291" s="146"/>
      <c r="H291" s="146"/>
      <c r="I291" s="146"/>
      <c r="J291" s="146"/>
    </row>
    <row r="292" spans="1:10" ht="14.25" customHeight="1" x14ac:dyDescent="0.3">
      <c r="A292" s="143">
        <v>291</v>
      </c>
      <c r="B292" s="144" t="s">
        <v>2359</v>
      </c>
      <c r="C292" s="45">
        <v>1000</v>
      </c>
      <c r="D292" s="45"/>
      <c r="E292" s="145"/>
      <c r="F292" s="146"/>
      <c r="G292" s="146"/>
      <c r="H292" s="146"/>
      <c r="I292" s="146"/>
      <c r="J292" s="146"/>
    </row>
    <row r="293" spans="1:10" ht="14.25" customHeight="1" x14ac:dyDescent="0.3">
      <c r="A293" s="143">
        <v>292</v>
      </c>
      <c r="B293" s="144" t="s">
        <v>1777</v>
      </c>
      <c r="C293" s="45">
        <v>1000</v>
      </c>
      <c r="D293" s="45"/>
      <c r="E293" s="145"/>
      <c r="F293" s="146"/>
      <c r="G293" s="146"/>
      <c r="H293" s="146"/>
      <c r="I293" s="146"/>
      <c r="J293" s="146"/>
    </row>
    <row r="294" spans="1:10" ht="14.25" customHeight="1" x14ac:dyDescent="0.3">
      <c r="A294" s="143">
        <v>293</v>
      </c>
      <c r="B294" s="144" t="s">
        <v>2384</v>
      </c>
      <c r="C294" s="45">
        <v>300</v>
      </c>
      <c r="D294" s="45"/>
      <c r="E294" s="145"/>
      <c r="F294" s="146"/>
      <c r="G294" s="146"/>
      <c r="H294" s="146"/>
      <c r="I294" s="146"/>
      <c r="J294" s="146"/>
    </row>
    <row r="295" spans="1:10" ht="14.25" customHeight="1" x14ac:dyDescent="0.3">
      <c r="A295" s="143">
        <v>294</v>
      </c>
      <c r="B295" s="144" t="s">
        <v>2359</v>
      </c>
      <c r="C295" s="45">
        <v>1200</v>
      </c>
      <c r="D295" s="45"/>
      <c r="E295" s="145"/>
      <c r="F295" s="146"/>
      <c r="G295" s="146"/>
      <c r="H295" s="146"/>
      <c r="I295" s="146"/>
      <c r="J295" s="146"/>
    </row>
    <row r="296" spans="1:10" ht="14.25" customHeight="1" x14ac:dyDescent="0.3">
      <c r="A296" s="143">
        <v>295</v>
      </c>
      <c r="B296" s="144" t="s">
        <v>2384</v>
      </c>
      <c r="C296" s="45">
        <v>200</v>
      </c>
      <c r="D296" s="45"/>
      <c r="E296" s="145"/>
      <c r="F296" s="146"/>
      <c r="G296" s="146"/>
      <c r="H296" s="146"/>
      <c r="I296" s="146"/>
      <c r="J296" s="146"/>
    </row>
    <row r="297" spans="1:10" ht="14.25" customHeight="1" x14ac:dyDescent="0.3">
      <c r="A297" s="143">
        <v>296</v>
      </c>
      <c r="B297" s="144" t="s">
        <v>1982</v>
      </c>
      <c r="C297" s="45">
        <v>1000</v>
      </c>
      <c r="D297" s="45"/>
      <c r="E297" s="145"/>
      <c r="F297" s="146"/>
      <c r="G297" s="146"/>
      <c r="H297" s="146"/>
      <c r="I297" s="146"/>
      <c r="J297" s="146"/>
    </row>
    <row r="298" spans="1:10" ht="14.25" customHeight="1" x14ac:dyDescent="0.3">
      <c r="A298" s="143">
        <v>297</v>
      </c>
      <c r="B298" s="144" t="s">
        <v>2359</v>
      </c>
      <c r="C298" s="45"/>
      <c r="D298" s="45">
        <v>3200</v>
      </c>
      <c r="E298" s="145" t="s">
        <v>319</v>
      </c>
      <c r="F298" s="146" t="s">
        <v>320</v>
      </c>
      <c r="G298" s="147">
        <v>40836</v>
      </c>
      <c r="H298" s="349" t="s">
        <v>2123</v>
      </c>
      <c r="I298" s="146" t="s">
        <v>986</v>
      </c>
      <c r="J298" s="146" t="s">
        <v>946</v>
      </c>
    </row>
    <row r="299" spans="1:10" ht="14.25" customHeight="1" x14ac:dyDescent="0.3">
      <c r="A299" s="143">
        <v>298</v>
      </c>
      <c r="B299" s="144" t="s">
        <v>2384</v>
      </c>
      <c r="C299" s="45">
        <v>200</v>
      </c>
      <c r="D299" s="45"/>
      <c r="E299" s="145"/>
      <c r="F299" s="146"/>
      <c r="G299" s="146"/>
      <c r="H299" s="146"/>
      <c r="I299" s="146"/>
      <c r="J299" s="146"/>
    </row>
    <row r="300" spans="1:10" ht="14.25" customHeight="1" x14ac:dyDescent="0.3">
      <c r="A300" s="143">
        <v>299</v>
      </c>
      <c r="B300" s="144" t="s">
        <v>2359</v>
      </c>
      <c r="C300" s="45">
        <v>1000</v>
      </c>
      <c r="D300" s="45"/>
      <c r="E300" s="145"/>
      <c r="F300" s="146"/>
      <c r="G300" s="146"/>
      <c r="H300" s="146"/>
      <c r="I300" s="146"/>
      <c r="J300" s="146"/>
    </row>
    <row r="301" spans="1:10" ht="14.25" customHeight="1" x14ac:dyDescent="0.3">
      <c r="A301" s="143">
        <v>300</v>
      </c>
      <c r="B301" s="144" t="s">
        <v>2384</v>
      </c>
      <c r="C301" s="45"/>
      <c r="D301" s="45">
        <v>900</v>
      </c>
      <c r="E301" s="145" t="s">
        <v>322</v>
      </c>
      <c r="F301" s="145" t="s">
        <v>321</v>
      </c>
      <c r="G301" s="147">
        <v>40841</v>
      </c>
      <c r="H301" s="349" t="s">
        <v>2123</v>
      </c>
      <c r="I301" s="146" t="s">
        <v>1762</v>
      </c>
      <c r="J301" s="146" t="s">
        <v>1762</v>
      </c>
    </row>
    <row r="302" spans="1:10" ht="14.25" customHeight="1" x14ac:dyDescent="0.3">
      <c r="A302" s="143">
        <v>301</v>
      </c>
      <c r="B302" s="144" t="s">
        <v>1777</v>
      </c>
      <c r="C302" s="45">
        <v>1000</v>
      </c>
      <c r="D302" s="45"/>
      <c r="E302" s="145"/>
      <c r="F302" s="146"/>
      <c r="G302" s="146"/>
      <c r="H302" s="146"/>
      <c r="I302" s="146"/>
      <c r="J302" s="146"/>
    </row>
    <row r="303" spans="1:10" ht="14.25" customHeight="1" x14ac:dyDescent="0.3">
      <c r="A303" s="143">
        <v>302</v>
      </c>
      <c r="B303" s="144" t="s">
        <v>2359</v>
      </c>
      <c r="C303" s="45">
        <v>1000</v>
      </c>
      <c r="D303" s="45"/>
      <c r="E303" s="145"/>
      <c r="F303" s="146"/>
      <c r="G303" s="146"/>
      <c r="H303" s="146"/>
      <c r="I303" s="146"/>
      <c r="J303" s="146"/>
    </row>
    <row r="304" spans="1:10" ht="14.25" customHeight="1" x14ac:dyDescent="0.3">
      <c r="A304" s="143">
        <v>303</v>
      </c>
      <c r="B304" s="144" t="s">
        <v>2574</v>
      </c>
      <c r="C304" s="45">
        <v>320</v>
      </c>
      <c r="D304" s="45"/>
      <c r="E304" s="145"/>
      <c r="F304" s="146"/>
      <c r="G304" s="146"/>
      <c r="H304" s="146"/>
      <c r="I304" s="146"/>
      <c r="J304" s="146"/>
    </row>
    <row r="305" spans="1:10" ht="14.25" customHeight="1" x14ac:dyDescent="0.3">
      <c r="A305" s="143">
        <v>304</v>
      </c>
      <c r="B305" s="144" t="s">
        <v>2384</v>
      </c>
      <c r="C305" s="45">
        <v>200</v>
      </c>
      <c r="D305" s="45"/>
      <c r="E305" s="145"/>
      <c r="F305" s="146"/>
      <c r="G305" s="146"/>
      <c r="H305" s="146"/>
      <c r="I305" s="146"/>
      <c r="J305" s="146"/>
    </row>
    <row r="306" spans="1:10" ht="14.25" customHeight="1" x14ac:dyDescent="0.3">
      <c r="A306" s="143">
        <v>305</v>
      </c>
      <c r="B306" s="144" t="s">
        <v>2359</v>
      </c>
      <c r="C306" s="45">
        <v>1000</v>
      </c>
      <c r="D306" s="45"/>
      <c r="E306" s="145"/>
      <c r="F306" s="146"/>
      <c r="G306" s="146"/>
      <c r="H306" s="146"/>
      <c r="I306" s="146"/>
      <c r="J306" s="146"/>
    </row>
    <row r="307" spans="1:10" ht="14.25" customHeight="1" x14ac:dyDescent="0.3">
      <c r="A307" s="143">
        <v>306</v>
      </c>
      <c r="B307" s="144" t="s">
        <v>1777</v>
      </c>
      <c r="C307" s="45">
        <v>1000</v>
      </c>
      <c r="D307" s="45"/>
      <c r="E307" s="145"/>
      <c r="F307" s="146"/>
      <c r="G307" s="146"/>
      <c r="H307" s="146"/>
      <c r="I307" s="146"/>
      <c r="J307" s="146"/>
    </row>
    <row r="308" spans="1:10" ht="14.25" customHeight="1" x14ac:dyDescent="0.3">
      <c r="A308" s="143">
        <v>307</v>
      </c>
      <c r="B308" s="144" t="s">
        <v>2359</v>
      </c>
      <c r="C308" s="45">
        <v>1000</v>
      </c>
      <c r="D308" s="45"/>
      <c r="E308" s="145"/>
      <c r="F308" s="146"/>
      <c r="G308" s="146"/>
      <c r="H308" s="146"/>
      <c r="I308" s="146"/>
      <c r="J308" s="146"/>
    </row>
    <row r="309" spans="1:10" ht="14.25" customHeight="1" x14ac:dyDescent="0.3">
      <c r="A309" s="143">
        <v>308</v>
      </c>
      <c r="B309" s="144" t="s">
        <v>2384</v>
      </c>
      <c r="C309" s="45">
        <v>200</v>
      </c>
      <c r="D309" s="45"/>
      <c r="E309" s="145"/>
      <c r="F309" s="146"/>
      <c r="G309" s="146"/>
      <c r="H309" s="146"/>
      <c r="I309" s="146"/>
      <c r="J309" s="146"/>
    </row>
    <row r="310" spans="1:10" ht="14.25" customHeight="1" x14ac:dyDescent="0.3">
      <c r="A310" s="143">
        <v>309</v>
      </c>
      <c r="B310" s="144" t="s">
        <v>2359</v>
      </c>
      <c r="C310" s="45">
        <v>1600</v>
      </c>
      <c r="D310" s="45"/>
      <c r="E310" s="145"/>
      <c r="F310" s="146"/>
      <c r="G310" s="146"/>
      <c r="H310" s="146"/>
      <c r="I310" s="146"/>
      <c r="J310" s="146"/>
    </row>
    <row r="311" spans="1:10" ht="14.25" customHeight="1" x14ac:dyDescent="0.3">
      <c r="A311" s="143">
        <v>310</v>
      </c>
      <c r="B311" s="144" t="s">
        <v>2359</v>
      </c>
      <c r="C311" s="45"/>
      <c r="D311" s="45">
        <v>5600</v>
      </c>
      <c r="E311" s="145" t="s">
        <v>1728</v>
      </c>
      <c r="F311" s="146" t="s">
        <v>1729</v>
      </c>
      <c r="G311" s="147">
        <v>40858</v>
      </c>
      <c r="H311" s="349" t="s">
        <v>2123</v>
      </c>
      <c r="I311" s="146" t="s">
        <v>986</v>
      </c>
      <c r="J311" s="146" t="s">
        <v>946</v>
      </c>
    </row>
    <row r="312" spans="1:10" ht="14.25" customHeight="1" x14ac:dyDescent="0.3">
      <c r="A312" s="143">
        <v>311</v>
      </c>
      <c r="B312" s="144" t="s">
        <v>1777</v>
      </c>
      <c r="C312" s="45">
        <v>1000</v>
      </c>
      <c r="D312" s="45"/>
      <c r="E312" s="145"/>
      <c r="F312" s="146"/>
      <c r="G312" s="146"/>
      <c r="H312" s="146"/>
      <c r="I312" s="146"/>
      <c r="J312" s="146"/>
    </row>
    <row r="313" spans="1:10" ht="14.25" customHeight="1" x14ac:dyDescent="0.3">
      <c r="A313" s="143">
        <v>312</v>
      </c>
      <c r="B313" s="144" t="s">
        <v>2516</v>
      </c>
      <c r="C313" s="45">
        <v>200</v>
      </c>
      <c r="D313" s="45"/>
      <c r="E313" s="145"/>
      <c r="F313" s="146"/>
      <c r="G313" s="146"/>
      <c r="H313" s="146"/>
      <c r="I313" s="146"/>
      <c r="J313" s="146"/>
    </row>
    <row r="314" spans="1:10" ht="14.25" customHeight="1" x14ac:dyDescent="0.3">
      <c r="A314" s="143">
        <v>313</v>
      </c>
      <c r="B314" s="144" t="s">
        <v>2359</v>
      </c>
      <c r="C314" s="45">
        <v>1000</v>
      </c>
      <c r="D314" s="45"/>
      <c r="E314" s="145"/>
      <c r="F314" s="146"/>
      <c r="G314" s="146"/>
      <c r="H314" s="146"/>
      <c r="I314" s="146"/>
      <c r="J314" s="146"/>
    </row>
    <row r="315" spans="1:10" ht="14.25" customHeight="1" x14ac:dyDescent="0.3">
      <c r="A315" s="143">
        <v>314</v>
      </c>
      <c r="B315" s="144" t="s">
        <v>2359</v>
      </c>
      <c r="C315" s="45">
        <v>1000</v>
      </c>
      <c r="D315" s="45"/>
      <c r="E315" s="145"/>
      <c r="F315" s="146"/>
      <c r="G315" s="146"/>
      <c r="H315" s="146"/>
      <c r="I315" s="146"/>
      <c r="J315" s="146"/>
    </row>
    <row r="316" spans="1:10" ht="14.25" customHeight="1" x14ac:dyDescent="0.3">
      <c r="A316" s="143">
        <v>315</v>
      </c>
      <c r="B316" s="144" t="s">
        <v>2449</v>
      </c>
      <c r="C316" s="45">
        <v>1000</v>
      </c>
      <c r="D316" s="45"/>
      <c r="E316" s="145"/>
      <c r="F316" s="146"/>
      <c r="G316" s="146"/>
      <c r="H316" s="146"/>
      <c r="I316" s="146"/>
      <c r="J316" s="146"/>
    </row>
    <row r="317" spans="1:10" ht="14.25" customHeight="1" x14ac:dyDescent="0.3">
      <c r="A317" s="143">
        <v>316</v>
      </c>
      <c r="B317" s="144" t="s">
        <v>2449</v>
      </c>
      <c r="C317" s="45"/>
      <c r="D317" s="45">
        <v>1000</v>
      </c>
      <c r="E317" s="145" t="s">
        <v>1491</v>
      </c>
      <c r="F317" s="146" t="s">
        <v>751</v>
      </c>
      <c r="G317" s="147">
        <v>40868</v>
      </c>
      <c r="H317" s="349" t="s">
        <v>2123</v>
      </c>
      <c r="I317" s="146" t="s">
        <v>2510</v>
      </c>
      <c r="J317" s="146" t="s">
        <v>2511</v>
      </c>
    </row>
    <row r="318" spans="1:10" ht="14.25" customHeight="1" x14ac:dyDescent="0.3">
      <c r="A318" s="143">
        <v>317</v>
      </c>
      <c r="B318" s="144" t="s">
        <v>2384</v>
      </c>
      <c r="C318" s="45">
        <v>200</v>
      </c>
      <c r="D318" s="45"/>
      <c r="E318" s="145"/>
      <c r="F318" s="146"/>
      <c r="G318" s="146"/>
      <c r="H318" s="146"/>
      <c r="I318" s="146"/>
      <c r="J318" s="146"/>
    </row>
    <row r="319" spans="1:10" ht="14.25" customHeight="1" x14ac:dyDescent="0.3">
      <c r="A319" s="143">
        <v>318</v>
      </c>
      <c r="B319" s="144" t="s">
        <v>2359</v>
      </c>
      <c r="C319" s="45">
        <v>1000</v>
      </c>
      <c r="D319" s="45"/>
      <c r="E319" s="145"/>
      <c r="F319" s="146"/>
      <c r="G319" s="146"/>
      <c r="H319" s="146"/>
      <c r="I319" s="146"/>
      <c r="J319" s="146"/>
    </row>
    <row r="320" spans="1:10" ht="14.25" customHeight="1" x14ac:dyDescent="0.3">
      <c r="A320" s="143">
        <v>319</v>
      </c>
      <c r="B320" s="144" t="s">
        <v>2384</v>
      </c>
      <c r="C320" s="45">
        <v>780</v>
      </c>
      <c r="D320" s="45"/>
      <c r="E320" s="145"/>
      <c r="F320" s="146"/>
      <c r="G320" s="146"/>
      <c r="H320" s="146"/>
      <c r="I320" s="146"/>
      <c r="J320" s="146"/>
    </row>
    <row r="321" spans="1:10" ht="14.25" customHeight="1" x14ac:dyDescent="0.3">
      <c r="A321" s="143">
        <v>320</v>
      </c>
      <c r="B321" s="144" t="s">
        <v>1777</v>
      </c>
      <c r="C321" s="45">
        <v>1000</v>
      </c>
      <c r="D321" s="45"/>
      <c r="E321" s="145"/>
      <c r="F321" s="146"/>
      <c r="G321" s="146"/>
      <c r="H321" s="146"/>
      <c r="I321" s="146"/>
      <c r="J321" s="146"/>
    </row>
    <row r="322" spans="1:10" ht="14.25" customHeight="1" x14ac:dyDescent="0.3">
      <c r="A322" s="143">
        <v>321</v>
      </c>
      <c r="B322" s="144" t="s">
        <v>2384</v>
      </c>
      <c r="C322" s="45"/>
      <c r="D322" s="45">
        <v>1380</v>
      </c>
      <c r="E322" s="145" t="s">
        <v>1058</v>
      </c>
      <c r="F322" s="146" t="s">
        <v>1059</v>
      </c>
      <c r="G322" s="147">
        <v>40875</v>
      </c>
      <c r="H322" s="349" t="s">
        <v>2123</v>
      </c>
      <c r="I322" s="146" t="s">
        <v>1762</v>
      </c>
      <c r="J322" s="146" t="s">
        <v>1762</v>
      </c>
    </row>
    <row r="323" spans="1:10" ht="14.25" customHeight="1" x14ac:dyDescent="0.3">
      <c r="A323" s="143">
        <v>322</v>
      </c>
      <c r="B323" s="144" t="s">
        <v>2359</v>
      </c>
      <c r="C323" s="45">
        <v>1000</v>
      </c>
      <c r="D323" s="45"/>
      <c r="E323" s="145"/>
      <c r="F323" s="146"/>
      <c r="G323" s="146"/>
      <c r="H323" s="146"/>
      <c r="I323" s="146"/>
      <c r="J323" s="146"/>
    </row>
    <row r="324" spans="1:10" ht="14.25" customHeight="1" x14ac:dyDescent="0.3">
      <c r="A324" s="143">
        <v>323</v>
      </c>
      <c r="B324" s="144" t="s">
        <v>1982</v>
      </c>
      <c r="C324" s="45">
        <v>1000</v>
      </c>
      <c r="D324" s="45"/>
      <c r="E324" s="145"/>
      <c r="F324" s="146"/>
      <c r="G324" s="146"/>
      <c r="H324" s="146"/>
      <c r="I324" s="146"/>
      <c r="J324" s="146"/>
    </row>
    <row r="325" spans="1:10" ht="14.25" customHeight="1" x14ac:dyDescent="0.3">
      <c r="A325" s="143">
        <v>324</v>
      </c>
      <c r="B325" s="144" t="s">
        <v>1982</v>
      </c>
      <c r="C325" s="45">
        <v>4000</v>
      </c>
      <c r="D325" s="45"/>
      <c r="E325" s="145"/>
      <c r="F325" s="146"/>
      <c r="G325" s="146"/>
      <c r="H325" s="146"/>
      <c r="I325" s="146"/>
      <c r="J325" s="146"/>
    </row>
    <row r="326" spans="1:10" ht="14.25" customHeight="1" x14ac:dyDescent="0.3">
      <c r="A326" s="143">
        <v>325</v>
      </c>
      <c r="B326" s="144" t="s">
        <v>2359</v>
      </c>
      <c r="C326" s="45">
        <v>1000</v>
      </c>
      <c r="D326" s="45"/>
      <c r="E326" s="145"/>
      <c r="F326" s="146"/>
      <c r="G326" s="146"/>
      <c r="H326" s="146"/>
      <c r="I326" s="146"/>
      <c r="J326" s="146"/>
    </row>
    <row r="327" spans="1:10" ht="14.25" customHeight="1" x14ac:dyDescent="0.3">
      <c r="A327" s="143">
        <v>326</v>
      </c>
      <c r="B327" s="144" t="s">
        <v>2359</v>
      </c>
      <c r="C327" s="45">
        <v>1160</v>
      </c>
      <c r="D327" s="45"/>
      <c r="E327" s="145"/>
      <c r="F327" s="146"/>
      <c r="G327" s="146"/>
      <c r="H327" s="146"/>
      <c r="I327" s="146"/>
      <c r="J327" s="146"/>
    </row>
    <row r="328" spans="1:10" ht="14.25" customHeight="1" x14ac:dyDescent="0.3">
      <c r="A328" s="143">
        <v>327</v>
      </c>
      <c r="B328" s="144" t="s">
        <v>1777</v>
      </c>
      <c r="C328" s="45">
        <v>1000</v>
      </c>
      <c r="D328" s="45"/>
      <c r="E328" s="145"/>
      <c r="F328" s="146"/>
      <c r="G328" s="146"/>
      <c r="H328" s="146"/>
      <c r="I328" s="146"/>
      <c r="J328" s="146"/>
    </row>
    <row r="329" spans="1:10" ht="14.25" customHeight="1" x14ac:dyDescent="0.3">
      <c r="A329" s="143">
        <v>328</v>
      </c>
      <c r="B329" s="144" t="s">
        <v>2359</v>
      </c>
      <c r="C329" s="45"/>
      <c r="D329" s="45">
        <v>6160</v>
      </c>
      <c r="E329" s="145" t="s">
        <v>2685</v>
      </c>
      <c r="F329" s="146" t="s">
        <v>2686</v>
      </c>
      <c r="G329" s="147">
        <v>40879</v>
      </c>
      <c r="H329" s="349" t="s">
        <v>2123</v>
      </c>
      <c r="I329" s="146" t="s">
        <v>986</v>
      </c>
      <c r="J329" s="146" t="s">
        <v>946</v>
      </c>
    </row>
    <row r="330" spans="1:10" ht="14.25" customHeight="1" x14ac:dyDescent="0.3">
      <c r="A330" s="143">
        <v>329</v>
      </c>
      <c r="B330" s="144" t="s">
        <v>2359</v>
      </c>
      <c r="C330" s="45">
        <v>1000</v>
      </c>
      <c r="D330" s="45"/>
      <c r="E330" s="145"/>
      <c r="F330" s="146"/>
      <c r="G330" s="146"/>
      <c r="H330" s="146"/>
      <c r="I330" s="146"/>
      <c r="J330" s="146"/>
    </row>
    <row r="331" spans="1:10" ht="14.25" customHeight="1" x14ac:dyDescent="0.3">
      <c r="A331" s="143">
        <v>330</v>
      </c>
      <c r="B331" s="144" t="s">
        <v>1777</v>
      </c>
      <c r="C331" s="45">
        <v>1000</v>
      </c>
      <c r="D331" s="45"/>
      <c r="E331" s="145"/>
      <c r="F331" s="146"/>
      <c r="G331" s="146"/>
      <c r="H331" s="146"/>
      <c r="I331" s="146"/>
      <c r="J331" s="146"/>
    </row>
    <row r="332" spans="1:10" ht="14.25" customHeight="1" x14ac:dyDescent="0.3">
      <c r="A332" s="143">
        <v>331</v>
      </c>
      <c r="B332" s="144" t="s">
        <v>164</v>
      </c>
      <c r="C332" s="45">
        <v>50</v>
      </c>
      <c r="D332" s="45"/>
      <c r="E332" s="145"/>
      <c r="F332" s="146"/>
      <c r="G332" s="146"/>
      <c r="H332" s="146"/>
      <c r="I332" s="146"/>
      <c r="J332" s="146"/>
    </row>
    <row r="333" spans="1:10" ht="14.25" customHeight="1" x14ac:dyDescent="0.3">
      <c r="A333" s="143">
        <v>332</v>
      </c>
      <c r="B333" s="144" t="s">
        <v>2407</v>
      </c>
      <c r="C333" s="45">
        <v>5</v>
      </c>
      <c r="D333" s="45"/>
      <c r="E333" s="145"/>
      <c r="F333" s="146"/>
      <c r="G333" s="146"/>
      <c r="H333" s="146"/>
      <c r="I333" s="146"/>
      <c r="J333" s="146"/>
    </row>
    <row r="334" spans="1:10" ht="14.25" customHeight="1" x14ac:dyDescent="0.3">
      <c r="A334" s="143">
        <v>333</v>
      </c>
      <c r="B334" s="144" t="s">
        <v>2407</v>
      </c>
      <c r="C334" s="45">
        <v>5</v>
      </c>
      <c r="D334" s="45"/>
      <c r="E334" s="145"/>
      <c r="F334" s="146"/>
      <c r="G334" s="146"/>
      <c r="H334" s="146"/>
      <c r="I334" s="146"/>
      <c r="J334" s="146"/>
    </row>
    <row r="335" spans="1:10" ht="14.25" customHeight="1" x14ac:dyDescent="0.3">
      <c r="A335" s="143">
        <v>334</v>
      </c>
      <c r="B335" s="144" t="s">
        <v>2408</v>
      </c>
      <c r="C335" s="45">
        <v>5</v>
      </c>
      <c r="D335" s="45"/>
      <c r="E335" s="145"/>
      <c r="F335" s="146"/>
      <c r="G335" s="146"/>
      <c r="H335" s="146"/>
      <c r="I335" s="146"/>
      <c r="J335" s="146"/>
    </row>
    <row r="336" spans="1:10" ht="14.25" customHeight="1" x14ac:dyDescent="0.3">
      <c r="A336" s="143">
        <v>335</v>
      </c>
      <c r="B336" s="144" t="s">
        <v>519</v>
      </c>
      <c r="C336" s="45">
        <v>50</v>
      </c>
      <c r="D336" s="45"/>
      <c r="E336" s="145"/>
      <c r="F336" s="146"/>
      <c r="G336" s="146"/>
      <c r="H336" s="146"/>
      <c r="I336" s="146"/>
      <c r="J336" s="146"/>
    </row>
    <row r="337" spans="1:10" ht="14.25" customHeight="1" x14ac:dyDescent="0.3">
      <c r="A337" s="143">
        <v>336</v>
      </c>
      <c r="B337" s="144" t="s">
        <v>2381</v>
      </c>
      <c r="C337" s="45">
        <v>50</v>
      </c>
      <c r="D337" s="45"/>
      <c r="E337" s="145"/>
      <c r="F337" s="146"/>
      <c r="G337" s="146"/>
      <c r="H337" s="146"/>
      <c r="I337" s="146"/>
      <c r="J337" s="146"/>
    </row>
    <row r="338" spans="1:10" ht="14.25" customHeight="1" x14ac:dyDescent="0.3">
      <c r="A338" s="143">
        <v>337</v>
      </c>
      <c r="B338" s="144" t="s">
        <v>2384</v>
      </c>
      <c r="C338" s="45">
        <v>300</v>
      </c>
      <c r="D338" s="45"/>
      <c r="E338" s="145"/>
      <c r="F338" s="146"/>
      <c r="G338" s="146"/>
      <c r="H338" s="146"/>
      <c r="I338" s="146"/>
      <c r="J338" s="146"/>
    </row>
    <row r="339" spans="1:10" ht="14.25" customHeight="1" x14ac:dyDescent="0.3">
      <c r="A339" s="143">
        <v>338</v>
      </c>
      <c r="B339" s="144" t="s">
        <v>2382</v>
      </c>
      <c r="C339" s="45">
        <v>5</v>
      </c>
      <c r="D339" s="45"/>
      <c r="E339" s="145"/>
      <c r="F339" s="146"/>
      <c r="G339" s="146"/>
      <c r="H339" s="146"/>
      <c r="I339" s="146"/>
      <c r="J339" s="146"/>
    </row>
    <row r="340" spans="1:10" ht="14.25" customHeight="1" x14ac:dyDescent="0.3">
      <c r="A340" s="143">
        <v>339</v>
      </c>
      <c r="B340" s="144" t="s">
        <v>2382</v>
      </c>
      <c r="C340" s="45">
        <v>80</v>
      </c>
      <c r="D340" s="45"/>
      <c r="E340" s="145"/>
      <c r="F340" s="146"/>
      <c r="G340" s="146"/>
      <c r="H340" s="146"/>
      <c r="I340" s="146"/>
      <c r="J340" s="146"/>
    </row>
    <row r="341" spans="1:10" ht="14.25" customHeight="1" x14ac:dyDescent="0.3">
      <c r="A341" s="143">
        <v>340</v>
      </c>
      <c r="B341" s="144" t="s">
        <v>2359</v>
      </c>
      <c r="C341" s="45">
        <v>1000</v>
      </c>
      <c r="D341" s="45"/>
      <c r="E341" s="145"/>
      <c r="F341" s="146"/>
      <c r="G341" s="146"/>
      <c r="H341" s="146"/>
      <c r="I341" s="146"/>
      <c r="J341" s="146"/>
    </row>
    <row r="342" spans="1:10" ht="14.25" customHeight="1" x14ac:dyDescent="0.3">
      <c r="A342" s="143">
        <v>341</v>
      </c>
      <c r="B342" s="144" t="s">
        <v>1777</v>
      </c>
      <c r="C342" s="45">
        <v>1000</v>
      </c>
      <c r="D342" s="45"/>
      <c r="E342" s="145"/>
      <c r="F342" s="146"/>
      <c r="G342" s="146"/>
      <c r="H342" s="146"/>
      <c r="I342" s="146"/>
      <c r="J342" s="146"/>
    </row>
    <row r="343" spans="1:10" ht="14.25" customHeight="1" x14ac:dyDescent="0.3">
      <c r="A343" s="143">
        <v>342</v>
      </c>
      <c r="B343" s="144" t="s">
        <v>1777</v>
      </c>
      <c r="C343" s="45">
        <v>1000</v>
      </c>
      <c r="D343" s="45"/>
      <c r="E343" s="145"/>
      <c r="F343" s="146"/>
      <c r="G343" s="146"/>
      <c r="H343" s="146"/>
      <c r="I343" s="146"/>
      <c r="J343" s="146"/>
    </row>
    <row r="344" spans="1:10" ht="14.25" customHeight="1" x14ac:dyDescent="0.3">
      <c r="A344" s="143">
        <v>343</v>
      </c>
      <c r="B344" s="144" t="s">
        <v>1982</v>
      </c>
      <c r="C344" s="45"/>
      <c r="D344" s="45">
        <v>4000</v>
      </c>
      <c r="E344" s="145" t="s">
        <v>1542</v>
      </c>
      <c r="F344" s="146" t="s">
        <v>142</v>
      </c>
      <c r="G344" s="147">
        <v>40886</v>
      </c>
      <c r="H344" s="349" t="s">
        <v>2123</v>
      </c>
      <c r="I344" s="146" t="s">
        <v>1762</v>
      </c>
      <c r="J344" s="146" t="s">
        <v>1213</v>
      </c>
    </row>
    <row r="345" spans="1:10" ht="14.25" customHeight="1" x14ac:dyDescent="0.3">
      <c r="A345" s="143">
        <v>344</v>
      </c>
      <c r="B345" s="144" t="s">
        <v>2359</v>
      </c>
      <c r="C345" s="45">
        <v>1040</v>
      </c>
      <c r="D345" s="45"/>
      <c r="E345" s="145"/>
      <c r="F345" s="146"/>
      <c r="G345" s="146"/>
      <c r="H345" s="146"/>
      <c r="I345" s="146"/>
      <c r="J345" s="146"/>
    </row>
    <row r="346" spans="1:10" ht="14.25" customHeight="1" x14ac:dyDescent="0.3">
      <c r="A346" s="143">
        <v>345</v>
      </c>
      <c r="B346" s="144" t="s">
        <v>1777</v>
      </c>
      <c r="C346" s="45">
        <v>1000</v>
      </c>
      <c r="D346" s="45"/>
      <c r="E346" s="145"/>
      <c r="F346" s="146"/>
      <c r="G346" s="146"/>
      <c r="H346" s="146"/>
      <c r="I346" s="146"/>
      <c r="J346" s="146"/>
    </row>
    <row r="347" spans="1:10" ht="14.25" customHeight="1" x14ac:dyDescent="0.3">
      <c r="A347" s="143">
        <v>346</v>
      </c>
      <c r="B347" s="144" t="s">
        <v>164</v>
      </c>
      <c r="C347" s="45">
        <v>135</v>
      </c>
      <c r="D347" s="45"/>
      <c r="E347" s="145"/>
      <c r="F347" s="146"/>
      <c r="G347" s="146"/>
      <c r="H347" s="146"/>
      <c r="I347" s="146"/>
      <c r="J347" s="146"/>
    </row>
    <row r="348" spans="1:10" ht="14.25" customHeight="1" x14ac:dyDescent="0.3">
      <c r="A348" s="143">
        <v>347</v>
      </c>
      <c r="B348" s="144" t="s">
        <v>1777</v>
      </c>
      <c r="C348" s="45">
        <v>200</v>
      </c>
      <c r="D348" s="45"/>
      <c r="E348" s="145"/>
      <c r="F348" s="146"/>
      <c r="G348" s="146"/>
      <c r="H348" s="146"/>
      <c r="I348" s="146"/>
      <c r="J348" s="146"/>
    </row>
    <row r="349" spans="1:10" ht="14.25" customHeight="1" x14ac:dyDescent="0.3">
      <c r="A349" s="143">
        <v>348</v>
      </c>
      <c r="B349" s="144" t="s">
        <v>1777</v>
      </c>
      <c r="C349" s="45"/>
      <c r="D349" s="45">
        <v>12200</v>
      </c>
      <c r="E349" s="145" t="s">
        <v>2335</v>
      </c>
      <c r="F349" s="146" t="s">
        <v>2336</v>
      </c>
      <c r="G349" s="147">
        <v>40892</v>
      </c>
      <c r="H349" s="349" t="s">
        <v>2123</v>
      </c>
      <c r="I349" s="146" t="s">
        <v>171</v>
      </c>
      <c r="J349" s="146" t="s">
        <v>485</v>
      </c>
    </row>
    <row r="350" spans="1:10" ht="14.25" customHeight="1" x14ac:dyDescent="0.3">
      <c r="A350" s="143">
        <v>349</v>
      </c>
      <c r="B350" s="144" t="s">
        <v>2359</v>
      </c>
      <c r="C350" s="45"/>
      <c r="D350" s="45">
        <v>3040</v>
      </c>
      <c r="E350" s="145" t="s">
        <v>2337</v>
      </c>
      <c r="F350" s="146" t="s">
        <v>2338</v>
      </c>
      <c r="G350" s="147">
        <v>40892</v>
      </c>
      <c r="H350" s="349" t="s">
        <v>2123</v>
      </c>
      <c r="I350" s="146" t="s">
        <v>986</v>
      </c>
      <c r="J350" s="146" t="s">
        <v>946</v>
      </c>
    </row>
    <row r="351" spans="1:10" ht="14.25" customHeight="1" x14ac:dyDescent="0.3">
      <c r="A351" s="143">
        <v>350</v>
      </c>
      <c r="B351" s="144" t="s">
        <v>1982</v>
      </c>
      <c r="C351" s="45">
        <v>2680</v>
      </c>
      <c r="D351" s="45"/>
      <c r="E351" s="145"/>
      <c r="F351" s="146"/>
      <c r="G351" s="146"/>
      <c r="H351" s="146"/>
      <c r="I351" s="146"/>
      <c r="J351" s="146"/>
    </row>
    <row r="352" spans="1:10" ht="14.25" customHeight="1" x14ac:dyDescent="0.3">
      <c r="A352" s="143">
        <v>351</v>
      </c>
      <c r="B352" s="144" t="s">
        <v>2384</v>
      </c>
      <c r="C352" s="45">
        <v>400</v>
      </c>
      <c r="D352" s="45"/>
      <c r="E352" s="145"/>
      <c r="F352" s="146"/>
      <c r="G352" s="146"/>
      <c r="H352" s="146"/>
      <c r="I352" s="146"/>
      <c r="J352" s="146"/>
    </row>
    <row r="353" spans="1:10" ht="14.25" customHeight="1" x14ac:dyDescent="0.3">
      <c r="A353" s="143">
        <v>352</v>
      </c>
      <c r="B353" s="144" t="s">
        <v>2359</v>
      </c>
      <c r="C353" s="45">
        <v>1000</v>
      </c>
      <c r="D353" s="45"/>
      <c r="E353" s="145"/>
      <c r="F353" s="146"/>
      <c r="G353" s="146"/>
      <c r="H353" s="146"/>
      <c r="I353" s="146"/>
      <c r="J353" s="146"/>
    </row>
    <row r="354" spans="1:10" ht="14.25" customHeight="1" x14ac:dyDescent="0.3">
      <c r="A354" s="143">
        <v>353</v>
      </c>
      <c r="B354" s="144" t="s">
        <v>2384</v>
      </c>
      <c r="C354" s="45">
        <v>280</v>
      </c>
      <c r="D354" s="45"/>
      <c r="E354" s="145"/>
      <c r="F354" s="146"/>
      <c r="G354" s="146"/>
      <c r="H354" s="146"/>
      <c r="I354" s="146"/>
      <c r="J354" s="146"/>
    </row>
    <row r="355" spans="1:10" ht="14.25" customHeight="1" x14ac:dyDescent="0.3">
      <c r="A355" s="143">
        <v>354</v>
      </c>
      <c r="B355" s="144" t="s">
        <v>2407</v>
      </c>
      <c r="C355" s="45"/>
      <c r="D355" s="45">
        <v>5</v>
      </c>
      <c r="E355" s="145" t="s">
        <v>2070</v>
      </c>
      <c r="F355" s="146" t="s">
        <v>2071</v>
      </c>
      <c r="G355" s="147">
        <v>40896</v>
      </c>
      <c r="H355" s="349" t="s">
        <v>2123</v>
      </c>
      <c r="I355" s="146" t="s">
        <v>171</v>
      </c>
      <c r="J355" s="146" t="s">
        <v>2422</v>
      </c>
    </row>
    <row r="356" spans="1:10" ht="14.25" customHeight="1" x14ac:dyDescent="0.3">
      <c r="A356" s="143">
        <v>355</v>
      </c>
      <c r="B356" s="144" t="s">
        <v>2407</v>
      </c>
      <c r="C356" s="45"/>
      <c r="D356" s="45">
        <v>5</v>
      </c>
      <c r="E356" s="145" t="s">
        <v>2072</v>
      </c>
      <c r="F356" s="146" t="s">
        <v>2073</v>
      </c>
      <c r="G356" s="147">
        <v>40896</v>
      </c>
      <c r="H356" s="349" t="s">
        <v>2123</v>
      </c>
      <c r="I356" s="146" t="s">
        <v>171</v>
      </c>
      <c r="J356" s="146" t="s">
        <v>2422</v>
      </c>
    </row>
    <row r="357" spans="1:10" ht="14.25" customHeight="1" x14ac:dyDescent="0.3">
      <c r="A357" s="143">
        <v>356</v>
      </c>
      <c r="B357" s="144" t="s">
        <v>2408</v>
      </c>
      <c r="C357" s="45"/>
      <c r="D357" s="45">
        <v>5</v>
      </c>
      <c r="E357" s="145" t="s">
        <v>2074</v>
      </c>
      <c r="F357" s="146" t="s">
        <v>2075</v>
      </c>
      <c r="G357" s="147">
        <v>40896</v>
      </c>
      <c r="H357" s="349" t="s">
        <v>2123</v>
      </c>
      <c r="I357" s="146" t="s">
        <v>171</v>
      </c>
      <c r="J357" s="146" t="s">
        <v>2422</v>
      </c>
    </row>
    <row r="358" spans="1:10" ht="14.25" customHeight="1" x14ac:dyDescent="0.3">
      <c r="A358" s="143">
        <v>357</v>
      </c>
      <c r="B358" s="144" t="s">
        <v>2381</v>
      </c>
      <c r="C358" s="45"/>
      <c r="D358" s="45">
        <v>50</v>
      </c>
      <c r="E358" s="145" t="s">
        <v>1514</v>
      </c>
      <c r="F358" s="146" t="s">
        <v>2076</v>
      </c>
      <c r="G358" s="147">
        <v>40896</v>
      </c>
      <c r="H358" s="349" t="s">
        <v>2123</v>
      </c>
      <c r="I358" s="146" t="s">
        <v>171</v>
      </c>
      <c r="J358" s="146" t="s">
        <v>2422</v>
      </c>
    </row>
    <row r="359" spans="1:10" ht="14.25" customHeight="1" x14ac:dyDescent="0.3">
      <c r="A359" s="143">
        <v>358</v>
      </c>
      <c r="B359" s="144" t="s">
        <v>2382</v>
      </c>
      <c r="C359" s="45"/>
      <c r="D359" s="45">
        <v>80</v>
      </c>
      <c r="E359" s="145" t="s">
        <v>2092</v>
      </c>
      <c r="F359" s="146" t="s">
        <v>2093</v>
      </c>
      <c r="G359" s="147">
        <v>40896</v>
      </c>
      <c r="H359" s="349" t="s">
        <v>2123</v>
      </c>
      <c r="I359" s="146" t="s">
        <v>171</v>
      </c>
      <c r="J359" s="146" t="s">
        <v>2422</v>
      </c>
    </row>
    <row r="360" spans="1:10" ht="14.25" customHeight="1" x14ac:dyDescent="0.3">
      <c r="A360" s="143">
        <v>359</v>
      </c>
      <c r="B360" s="144" t="s">
        <v>2382</v>
      </c>
      <c r="C360" s="45"/>
      <c r="D360" s="45">
        <v>5</v>
      </c>
      <c r="E360" s="145" t="s">
        <v>2094</v>
      </c>
      <c r="F360" s="146" t="s">
        <v>2095</v>
      </c>
      <c r="G360" s="147">
        <v>40896</v>
      </c>
      <c r="H360" s="349" t="s">
        <v>2123</v>
      </c>
      <c r="I360" s="146" t="s">
        <v>171</v>
      </c>
      <c r="J360" s="146" t="s">
        <v>2422</v>
      </c>
    </row>
    <row r="361" spans="1:10" ht="14.25" customHeight="1" x14ac:dyDescent="0.3">
      <c r="A361" s="143">
        <v>360</v>
      </c>
      <c r="B361" s="144" t="s">
        <v>164</v>
      </c>
      <c r="C361" s="45"/>
      <c r="D361" s="45">
        <v>200</v>
      </c>
      <c r="E361" s="145" t="s">
        <v>2096</v>
      </c>
      <c r="F361" s="146" t="s">
        <v>2098</v>
      </c>
      <c r="G361" s="147">
        <v>40896</v>
      </c>
      <c r="H361" s="349" t="s">
        <v>2123</v>
      </c>
      <c r="I361" s="146" t="s">
        <v>171</v>
      </c>
      <c r="J361" s="146" t="s">
        <v>2422</v>
      </c>
    </row>
    <row r="362" spans="1:10" ht="14.25" customHeight="1" x14ac:dyDescent="0.3">
      <c r="A362" s="143">
        <v>361</v>
      </c>
      <c r="B362" s="144" t="s">
        <v>1982</v>
      </c>
      <c r="C362" s="45"/>
      <c r="D362" s="45">
        <v>4680</v>
      </c>
      <c r="E362" s="145" t="s">
        <v>2099</v>
      </c>
      <c r="F362" s="146" t="s">
        <v>2100</v>
      </c>
      <c r="G362" s="147">
        <v>40897</v>
      </c>
      <c r="H362" s="349" t="s">
        <v>2123</v>
      </c>
      <c r="I362" s="146" t="s">
        <v>1762</v>
      </c>
      <c r="J362" s="146" t="s">
        <v>1213</v>
      </c>
    </row>
    <row r="363" spans="1:10" ht="14.25" customHeight="1" x14ac:dyDescent="0.3">
      <c r="A363" s="143">
        <v>362</v>
      </c>
      <c r="B363" s="144" t="s">
        <v>2384</v>
      </c>
      <c r="C363" s="45"/>
      <c r="D363" s="45">
        <v>980</v>
      </c>
      <c r="E363" s="145" t="s">
        <v>2101</v>
      </c>
      <c r="F363" s="146" t="s">
        <v>2102</v>
      </c>
      <c r="G363" s="147">
        <v>40897</v>
      </c>
      <c r="H363" s="349" t="s">
        <v>2123</v>
      </c>
      <c r="I363" s="146" t="s">
        <v>1762</v>
      </c>
      <c r="J363" s="146" t="s">
        <v>1762</v>
      </c>
    </row>
    <row r="364" spans="1:10" ht="14.25" customHeight="1" x14ac:dyDescent="0.3">
      <c r="A364" s="143">
        <v>363</v>
      </c>
      <c r="B364" s="144" t="s">
        <v>2359</v>
      </c>
      <c r="C364" s="45">
        <v>1000</v>
      </c>
      <c r="D364" s="45"/>
      <c r="E364" s="145"/>
      <c r="F364" s="146"/>
      <c r="G364" s="146"/>
      <c r="H364" s="146"/>
      <c r="I364" s="146"/>
      <c r="J364" s="146"/>
    </row>
    <row r="365" spans="1:10" ht="14.25" customHeight="1" x14ac:dyDescent="0.3">
      <c r="A365" s="143">
        <v>364</v>
      </c>
      <c r="B365" s="144" t="s">
        <v>2574</v>
      </c>
      <c r="C365" s="45"/>
      <c r="D365" s="45">
        <v>320</v>
      </c>
      <c r="E365" s="145" t="s">
        <v>2103</v>
      </c>
      <c r="F365" s="146" t="s">
        <v>2104</v>
      </c>
      <c r="G365" s="147">
        <v>40900</v>
      </c>
      <c r="H365" s="349" t="s">
        <v>2123</v>
      </c>
      <c r="I365" s="146" t="s">
        <v>1762</v>
      </c>
      <c r="J365" s="146" t="s">
        <v>1762</v>
      </c>
    </row>
    <row r="366" spans="1:10" ht="14.25" customHeight="1" x14ac:dyDescent="0.3">
      <c r="A366" s="143">
        <v>365</v>
      </c>
      <c r="B366" s="144" t="s">
        <v>2516</v>
      </c>
      <c r="C366" s="45">
        <v>1320</v>
      </c>
      <c r="D366" s="45"/>
      <c r="E366" s="145"/>
      <c r="F366" s="146"/>
      <c r="G366" s="146"/>
      <c r="H366" s="146"/>
      <c r="I366" s="146"/>
      <c r="J366" s="146"/>
    </row>
    <row r="367" spans="1:10" ht="14.25" customHeight="1" x14ac:dyDescent="0.3">
      <c r="A367" s="143">
        <v>366</v>
      </c>
      <c r="B367" s="144" t="s">
        <v>2516</v>
      </c>
      <c r="C367" s="45"/>
      <c r="D367" s="45">
        <v>1520</v>
      </c>
      <c r="E367" s="145" t="s">
        <v>2105</v>
      </c>
      <c r="F367" s="146" t="s">
        <v>2106</v>
      </c>
      <c r="G367" s="147">
        <v>40904</v>
      </c>
      <c r="H367" s="349" t="s">
        <v>2123</v>
      </c>
      <c r="I367" s="146" t="s">
        <v>2560</v>
      </c>
      <c r="J367" s="146" t="s">
        <v>2560</v>
      </c>
    </row>
    <row r="368" spans="1:10" ht="14.25" customHeight="1" x14ac:dyDescent="0.3">
      <c r="A368" s="143">
        <v>367</v>
      </c>
      <c r="B368" s="144" t="s">
        <v>2359</v>
      </c>
      <c r="C368" s="45">
        <v>1800</v>
      </c>
      <c r="D368" s="45"/>
      <c r="E368" s="145"/>
      <c r="F368" s="146"/>
      <c r="G368" s="146"/>
      <c r="H368" s="146"/>
      <c r="I368" s="146"/>
      <c r="J368" s="146"/>
    </row>
    <row r="369" spans="1:10" ht="14.25" customHeight="1" x14ac:dyDescent="0.3">
      <c r="A369" s="143">
        <v>368</v>
      </c>
      <c r="B369" s="144" t="s">
        <v>2359</v>
      </c>
      <c r="C369" s="45"/>
      <c r="D369" s="45">
        <v>3800</v>
      </c>
      <c r="E369" s="145" t="s">
        <v>652</v>
      </c>
      <c r="F369" s="146" t="s">
        <v>653</v>
      </c>
      <c r="G369" s="147">
        <v>40906</v>
      </c>
      <c r="H369" s="349" t="s">
        <v>2123</v>
      </c>
      <c r="I369" s="146" t="s">
        <v>986</v>
      </c>
      <c r="J369" s="146" t="s">
        <v>986</v>
      </c>
    </row>
    <row r="370" spans="1:10" ht="14.25" customHeight="1" x14ac:dyDescent="0.3">
      <c r="A370" s="143"/>
      <c r="B370" s="144"/>
      <c r="C370" s="45"/>
      <c r="D370" s="45"/>
      <c r="E370" s="145"/>
      <c r="F370" s="146"/>
      <c r="G370" s="146"/>
      <c r="H370" s="143"/>
      <c r="I370" s="146"/>
      <c r="J370" s="146"/>
    </row>
    <row r="371" spans="1:10" ht="14.25" customHeight="1" x14ac:dyDescent="0.3">
      <c r="A371" s="143"/>
      <c r="B371" s="144"/>
      <c r="C371" s="45"/>
      <c r="D371" s="45"/>
      <c r="E371" s="145"/>
      <c r="F371" s="146"/>
      <c r="G371" s="146"/>
      <c r="H371" s="143"/>
      <c r="I371" s="146"/>
      <c r="J371" s="146"/>
    </row>
    <row r="372" spans="1:10" ht="14.25" customHeight="1" x14ac:dyDescent="0.3">
      <c r="A372" s="143"/>
      <c r="B372" s="144"/>
      <c r="C372" s="45"/>
      <c r="D372" s="45"/>
      <c r="E372" s="145"/>
      <c r="F372" s="146"/>
      <c r="G372" s="146"/>
      <c r="H372" s="143"/>
      <c r="I372" s="146"/>
      <c r="J372" s="146"/>
    </row>
    <row r="373" spans="1:10" ht="14.25" customHeight="1" x14ac:dyDescent="0.3">
      <c r="A373" s="143"/>
      <c r="B373" s="144"/>
      <c r="C373" s="45"/>
      <c r="D373" s="45"/>
      <c r="E373" s="145"/>
      <c r="F373" s="146"/>
      <c r="G373" s="146"/>
      <c r="H373" s="143"/>
      <c r="I373" s="146"/>
      <c r="J373" s="146"/>
    </row>
    <row r="374" spans="1:10" x14ac:dyDescent="0.3">
      <c r="A374" s="143"/>
      <c r="B374" s="144"/>
      <c r="C374" s="45"/>
      <c r="D374" s="45"/>
      <c r="E374" s="145"/>
      <c r="F374" s="146"/>
      <c r="G374" s="146"/>
      <c r="H374" s="143"/>
      <c r="I374" s="146"/>
      <c r="J374" s="146"/>
    </row>
    <row r="375" spans="1:10" x14ac:dyDescent="0.3">
      <c r="A375" s="143"/>
      <c r="B375" s="144"/>
      <c r="C375" s="45"/>
      <c r="D375" s="45"/>
      <c r="E375" s="145"/>
      <c r="F375" s="146"/>
      <c r="G375" s="146"/>
      <c r="H375" s="143"/>
      <c r="I375" s="146"/>
      <c r="J375" s="146"/>
    </row>
    <row r="376" spans="1:10" x14ac:dyDescent="0.3">
      <c r="A376" s="143"/>
      <c r="B376" s="144"/>
      <c r="C376" s="45"/>
      <c r="D376" s="45"/>
      <c r="E376" s="145"/>
      <c r="F376" s="146"/>
      <c r="G376" s="146"/>
      <c r="H376" s="143"/>
      <c r="I376" s="146"/>
      <c r="J376" s="146"/>
    </row>
    <row r="377" spans="1:10" x14ac:dyDescent="0.3">
      <c r="A377" s="143"/>
      <c r="B377" s="144"/>
      <c r="C377" s="45"/>
      <c r="D377" s="45"/>
      <c r="E377" s="145"/>
      <c r="F377" s="146"/>
      <c r="G377" s="146"/>
      <c r="H377" s="143"/>
      <c r="I377" s="146"/>
      <c r="J377" s="146"/>
    </row>
    <row r="378" spans="1:10" x14ac:dyDescent="0.3">
      <c r="A378" s="143"/>
      <c r="B378" s="144"/>
      <c r="C378" s="45"/>
      <c r="D378" s="45"/>
      <c r="E378" s="145"/>
      <c r="F378" s="146"/>
      <c r="G378" s="146"/>
      <c r="H378" s="143"/>
      <c r="I378" s="146"/>
      <c r="J378" s="146"/>
    </row>
    <row r="379" spans="1:10" x14ac:dyDescent="0.3">
      <c r="A379" s="143"/>
      <c r="B379" s="144"/>
      <c r="C379" s="45"/>
      <c r="D379" s="45"/>
      <c r="E379" s="145"/>
      <c r="F379" s="146"/>
      <c r="G379" s="146"/>
      <c r="H379" s="143"/>
      <c r="I379" s="146"/>
      <c r="J379" s="146"/>
    </row>
    <row r="380" spans="1:10" x14ac:dyDescent="0.3">
      <c r="A380" s="143"/>
      <c r="B380" s="144"/>
      <c r="C380" s="45"/>
      <c r="D380" s="45"/>
      <c r="E380" s="145"/>
      <c r="F380" s="146"/>
      <c r="G380" s="146"/>
      <c r="H380" s="143"/>
      <c r="I380" s="146"/>
      <c r="J380" s="146"/>
    </row>
    <row r="381" spans="1:10" x14ac:dyDescent="0.3">
      <c r="A381" s="143"/>
      <c r="B381" s="144"/>
      <c r="C381" s="45"/>
      <c r="D381" s="45"/>
      <c r="E381" s="145"/>
      <c r="F381" s="146"/>
      <c r="G381" s="146"/>
      <c r="H381" s="143"/>
      <c r="I381" s="146"/>
      <c r="J381" s="146"/>
    </row>
    <row r="382" spans="1:10" x14ac:dyDescent="0.3">
      <c r="A382" s="143"/>
      <c r="B382" s="144"/>
      <c r="C382" s="45"/>
      <c r="D382" s="45"/>
      <c r="E382" s="145"/>
      <c r="F382" s="146"/>
      <c r="G382" s="146"/>
      <c r="H382" s="143"/>
      <c r="I382" s="146"/>
      <c r="J382" s="146"/>
    </row>
    <row r="383" spans="1:10" x14ac:dyDescent="0.3">
      <c r="A383" s="143"/>
      <c r="B383" s="144"/>
      <c r="C383" s="45"/>
      <c r="D383" s="45"/>
      <c r="E383" s="145"/>
      <c r="F383" s="146"/>
      <c r="G383" s="146"/>
      <c r="H383" s="143"/>
      <c r="I383" s="146"/>
      <c r="J383" s="146"/>
    </row>
    <row r="384" spans="1:10" x14ac:dyDescent="0.3">
      <c r="A384" s="143"/>
      <c r="B384" s="144"/>
      <c r="C384" s="45"/>
      <c r="D384" s="45"/>
      <c r="E384" s="145"/>
      <c r="F384" s="146"/>
      <c r="G384" s="146"/>
      <c r="H384" s="143"/>
      <c r="I384" s="146"/>
      <c r="J384" s="146"/>
    </row>
    <row r="385" spans="1:10" x14ac:dyDescent="0.3">
      <c r="A385" s="143"/>
      <c r="B385" s="144"/>
      <c r="C385" s="45"/>
      <c r="D385" s="45"/>
      <c r="E385" s="145"/>
      <c r="F385" s="146"/>
      <c r="G385" s="146"/>
      <c r="H385" s="143"/>
      <c r="I385" s="146"/>
      <c r="J385" s="146"/>
    </row>
    <row r="386" spans="1:10" x14ac:dyDescent="0.3">
      <c r="A386" s="143"/>
      <c r="B386" s="144"/>
      <c r="C386" s="45"/>
      <c r="D386" s="45"/>
      <c r="E386" s="145"/>
      <c r="F386" s="146"/>
      <c r="G386" s="146"/>
      <c r="H386" s="143"/>
      <c r="I386" s="146"/>
      <c r="J386" s="146"/>
    </row>
    <row r="387" spans="1:10" x14ac:dyDescent="0.3">
      <c r="A387" s="143"/>
      <c r="B387" s="144"/>
      <c r="C387" s="45"/>
      <c r="D387" s="45"/>
      <c r="E387" s="145"/>
      <c r="F387" s="146"/>
      <c r="G387" s="146"/>
      <c r="H387" s="143"/>
      <c r="I387" s="146"/>
      <c r="J387" s="146"/>
    </row>
    <row r="388" spans="1:10" x14ac:dyDescent="0.3">
      <c r="A388" s="143"/>
      <c r="B388" s="144"/>
      <c r="C388" s="45"/>
      <c r="D388" s="45"/>
      <c r="E388" s="145"/>
      <c r="F388" s="146"/>
      <c r="G388" s="146"/>
      <c r="H388" s="143"/>
      <c r="I388" s="146"/>
      <c r="J388" s="146"/>
    </row>
    <row r="389" spans="1:10" x14ac:dyDescent="0.3">
      <c r="A389" s="143"/>
      <c r="B389" s="144"/>
      <c r="C389" s="45"/>
      <c r="D389" s="45"/>
      <c r="E389" s="145"/>
      <c r="F389" s="146"/>
      <c r="G389" s="146"/>
      <c r="H389" s="143"/>
      <c r="I389" s="146"/>
      <c r="J389" s="146"/>
    </row>
    <row r="390" spans="1:10" x14ac:dyDescent="0.3">
      <c r="A390" s="143"/>
      <c r="B390" s="144"/>
      <c r="C390" s="45"/>
      <c r="D390" s="45"/>
      <c r="E390" s="145"/>
      <c r="F390" s="146"/>
      <c r="G390" s="146"/>
      <c r="H390" s="143"/>
      <c r="I390" s="146"/>
      <c r="J390" s="146"/>
    </row>
    <row r="391" spans="1:10" x14ac:dyDescent="0.3">
      <c r="A391" s="143"/>
      <c r="B391" s="144"/>
      <c r="C391" s="45"/>
      <c r="D391" s="45"/>
      <c r="E391" s="145"/>
      <c r="F391" s="146"/>
      <c r="G391" s="146"/>
      <c r="H391" s="143"/>
      <c r="I391" s="146"/>
      <c r="J391" s="146"/>
    </row>
    <row r="392" spans="1:10" x14ac:dyDescent="0.3">
      <c r="A392" s="143"/>
      <c r="B392" s="144"/>
      <c r="C392" s="45"/>
      <c r="D392" s="45"/>
      <c r="E392" s="145"/>
      <c r="F392" s="146"/>
      <c r="G392" s="146"/>
      <c r="H392" s="143"/>
      <c r="I392" s="146"/>
      <c r="J392" s="146"/>
    </row>
    <row r="393" spans="1:10" x14ac:dyDescent="0.3">
      <c r="A393" s="143"/>
      <c r="B393" s="144"/>
      <c r="C393" s="45"/>
      <c r="D393" s="45"/>
      <c r="E393" s="145"/>
      <c r="F393" s="146"/>
      <c r="G393" s="146"/>
      <c r="H393" s="143"/>
      <c r="I393" s="146"/>
      <c r="J393" s="146"/>
    </row>
    <row r="394" spans="1:10" x14ac:dyDescent="0.3">
      <c r="A394" s="143"/>
      <c r="B394" s="144"/>
      <c r="C394" s="45"/>
      <c r="D394" s="45"/>
      <c r="E394" s="145"/>
      <c r="F394" s="146"/>
      <c r="G394" s="146"/>
      <c r="H394" s="143"/>
      <c r="I394" s="146"/>
      <c r="J394" s="146"/>
    </row>
    <row r="395" spans="1:10" x14ac:dyDescent="0.3">
      <c r="A395" s="143"/>
      <c r="B395" s="144"/>
      <c r="C395" s="45"/>
      <c r="D395" s="45"/>
      <c r="E395" s="145"/>
      <c r="F395" s="146"/>
      <c r="G395" s="146"/>
      <c r="H395" s="143"/>
      <c r="I395" s="146"/>
      <c r="J395" s="146"/>
    </row>
    <row r="396" spans="1:10" x14ac:dyDescent="0.3">
      <c r="A396" s="143"/>
      <c r="B396" s="144"/>
      <c r="C396" s="45"/>
      <c r="D396" s="45"/>
      <c r="E396" s="145"/>
      <c r="F396" s="146"/>
      <c r="G396" s="146"/>
      <c r="H396" s="143"/>
      <c r="I396" s="146"/>
      <c r="J396" s="146"/>
    </row>
    <row r="397" spans="1:10" x14ac:dyDescent="0.3">
      <c r="A397" s="143"/>
      <c r="B397" s="144"/>
      <c r="C397" s="45"/>
      <c r="D397" s="45"/>
      <c r="E397" s="145"/>
      <c r="F397" s="146"/>
      <c r="G397" s="146"/>
      <c r="H397" s="143"/>
      <c r="I397" s="146"/>
      <c r="J397" s="146"/>
    </row>
    <row r="398" spans="1:10" x14ac:dyDescent="0.3">
      <c r="A398" s="143"/>
      <c r="B398" s="144"/>
      <c r="C398" s="45"/>
      <c r="D398" s="45"/>
      <c r="E398" s="145"/>
      <c r="F398" s="146"/>
      <c r="G398" s="146"/>
      <c r="H398" s="143"/>
      <c r="I398" s="146"/>
      <c r="J398" s="146"/>
    </row>
    <row r="399" spans="1:10" x14ac:dyDescent="0.3">
      <c r="A399" s="143"/>
      <c r="B399" s="144"/>
      <c r="C399" s="45"/>
      <c r="D399" s="45"/>
      <c r="E399" s="145"/>
      <c r="F399" s="146"/>
      <c r="G399" s="146"/>
      <c r="H399" s="143"/>
      <c r="I399" s="146"/>
      <c r="J399" s="146"/>
    </row>
    <row r="400" spans="1:10" x14ac:dyDescent="0.3">
      <c r="A400" s="143"/>
      <c r="B400" s="144"/>
      <c r="C400" s="45"/>
      <c r="D400" s="45"/>
      <c r="E400" s="145"/>
      <c r="F400" s="146"/>
      <c r="G400" s="146"/>
      <c r="H400" s="143"/>
      <c r="I400" s="146"/>
      <c r="J400" s="146"/>
    </row>
    <row r="401" spans="1:10" x14ac:dyDescent="0.3">
      <c r="A401" s="143"/>
      <c r="B401" s="144"/>
      <c r="C401" s="45"/>
      <c r="D401" s="45"/>
      <c r="E401" s="145"/>
      <c r="F401" s="146"/>
      <c r="G401" s="146"/>
      <c r="H401" s="143"/>
      <c r="I401" s="146"/>
      <c r="J401" s="146"/>
    </row>
    <row r="402" spans="1:10" x14ac:dyDescent="0.3">
      <c r="A402" s="143"/>
      <c r="B402" s="144"/>
      <c r="C402" s="45"/>
      <c r="D402" s="45"/>
      <c r="E402" s="145"/>
      <c r="F402" s="146"/>
      <c r="G402" s="146"/>
      <c r="H402" s="143"/>
      <c r="I402" s="146"/>
      <c r="J402" s="146"/>
    </row>
    <row r="403" spans="1:10" x14ac:dyDescent="0.3">
      <c r="A403" s="143"/>
      <c r="B403" s="144"/>
      <c r="C403" s="45"/>
      <c r="D403" s="45"/>
      <c r="E403" s="145"/>
      <c r="F403" s="146"/>
      <c r="G403" s="146"/>
      <c r="H403" s="143"/>
      <c r="I403" s="146"/>
      <c r="J403" s="146"/>
    </row>
    <row r="404" spans="1:10" x14ac:dyDescent="0.3">
      <c r="A404" s="143"/>
      <c r="B404" s="144"/>
      <c r="C404" s="45"/>
      <c r="D404" s="45"/>
      <c r="E404" s="145"/>
      <c r="F404" s="146"/>
      <c r="G404" s="146"/>
      <c r="H404" s="143"/>
      <c r="I404" s="146"/>
      <c r="J404" s="146"/>
    </row>
    <row r="405" spans="1:10" x14ac:dyDescent="0.3">
      <c r="A405" s="143"/>
      <c r="B405" s="144"/>
      <c r="C405" s="45"/>
      <c r="D405" s="45"/>
      <c r="E405" s="145"/>
      <c r="F405" s="146"/>
      <c r="G405" s="146"/>
      <c r="H405" s="143"/>
      <c r="I405" s="146"/>
      <c r="J405" s="146"/>
    </row>
    <row r="406" spans="1:10" x14ac:dyDescent="0.3">
      <c r="A406" s="143"/>
      <c r="B406" s="144"/>
      <c r="C406" s="45"/>
      <c r="D406" s="45"/>
      <c r="E406" s="145"/>
      <c r="F406" s="146"/>
      <c r="G406" s="146"/>
      <c r="H406" s="143"/>
      <c r="I406" s="146"/>
      <c r="J406" s="146"/>
    </row>
    <row r="407" spans="1:10" x14ac:dyDescent="0.3">
      <c r="A407" s="143"/>
      <c r="B407" s="144"/>
      <c r="C407" s="45"/>
      <c r="D407" s="45"/>
      <c r="E407" s="145"/>
      <c r="F407" s="146"/>
      <c r="G407" s="146"/>
      <c r="H407" s="143"/>
      <c r="I407" s="146"/>
      <c r="J407" s="146"/>
    </row>
    <row r="408" spans="1:10" x14ac:dyDescent="0.3">
      <c r="A408" s="143"/>
      <c r="B408" s="144"/>
      <c r="C408" s="45"/>
      <c r="D408" s="45"/>
      <c r="E408" s="145"/>
      <c r="F408" s="146"/>
      <c r="G408" s="146"/>
      <c r="H408" s="143"/>
      <c r="I408" s="146"/>
      <c r="J408" s="146"/>
    </row>
    <row r="409" spans="1:10" x14ac:dyDescent="0.3">
      <c r="A409" s="143"/>
      <c r="B409" s="144"/>
      <c r="C409" s="45"/>
      <c r="D409" s="45"/>
      <c r="E409" s="145"/>
      <c r="F409" s="146"/>
      <c r="G409" s="146"/>
      <c r="H409" s="143"/>
      <c r="I409" s="146"/>
      <c r="J409" s="146"/>
    </row>
    <row r="410" spans="1:10" x14ac:dyDescent="0.3">
      <c r="A410" s="143"/>
      <c r="B410" s="144"/>
      <c r="C410" s="45"/>
      <c r="D410" s="45"/>
      <c r="E410" s="145"/>
      <c r="F410" s="146"/>
      <c r="G410" s="146"/>
      <c r="H410" s="143"/>
      <c r="I410" s="146"/>
      <c r="J410" s="146"/>
    </row>
    <row r="411" spans="1:10" x14ac:dyDescent="0.3">
      <c r="A411" s="143"/>
      <c r="B411" s="144"/>
      <c r="C411" s="45"/>
      <c r="D411" s="45"/>
      <c r="E411" s="145"/>
      <c r="F411" s="146"/>
      <c r="G411" s="146"/>
      <c r="H411" s="143"/>
      <c r="I411" s="146"/>
      <c r="J411" s="146"/>
    </row>
    <row r="412" spans="1:10" x14ac:dyDescent="0.3">
      <c r="A412" s="143"/>
      <c r="B412" s="144"/>
      <c r="C412" s="45"/>
      <c r="D412" s="45"/>
      <c r="E412" s="145"/>
      <c r="F412" s="146"/>
      <c r="G412" s="146"/>
      <c r="H412" s="143"/>
      <c r="I412" s="146"/>
      <c r="J412" s="146"/>
    </row>
    <row r="413" spans="1:10" x14ac:dyDescent="0.3">
      <c r="A413" s="143"/>
      <c r="B413" s="144"/>
      <c r="C413" s="45"/>
      <c r="D413" s="45"/>
      <c r="E413" s="145"/>
      <c r="F413" s="146"/>
      <c r="G413" s="146"/>
      <c r="H413" s="143"/>
      <c r="I413" s="146"/>
      <c r="J413" s="146"/>
    </row>
    <row r="414" spans="1:10" x14ac:dyDescent="0.3">
      <c r="A414" s="143"/>
      <c r="B414" s="144"/>
      <c r="C414" s="45"/>
      <c r="D414" s="45"/>
      <c r="E414" s="145"/>
      <c r="F414" s="146"/>
      <c r="G414" s="146"/>
      <c r="H414" s="143"/>
      <c r="I414" s="146"/>
      <c r="J414" s="146"/>
    </row>
    <row r="415" spans="1:10" x14ac:dyDescent="0.3">
      <c r="A415" s="143"/>
      <c r="B415" s="144"/>
      <c r="C415" s="45"/>
      <c r="D415" s="45"/>
      <c r="E415" s="145"/>
      <c r="F415" s="146"/>
      <c r="G415" s="146"/>
      <c r="H415" s="143"/>
      <c r="I415" s="146"/>
      <c r="J415" s="146"/>
    </row>
    <row r="416" spans="1:10" x14ac:dyDescent="0.3">
      <c r="A416" s="143"/>
      <c r="B416" s="144"/>
      <c r="C416" s="45"/>
      <c r="D416" s="45"/>
      <c r="E416" s="145"/>
      <c r="F416" s="146"/>
      <c r="G416" s="146"/>
      <c r="H416" s="143"/>
      <c r="I416" s="146"/>
      <c r="J416" s="146"/>
    </row>
    <row r="417" spans="1:10" x14ac:dyDescent="0.3">
      <c r="A417" s="143"/>
      <c r="B417" s="144"/>
      <c r="C417" s="45"/>
      <c r="D417" s="45"/>
      <c r="E417" s="145"/>
      <c r="F417" s="146"/>
      <c r="G417" s="146"/>
      <c r="H417" s="143"/>
      <c r="I417" s="146"/>
      <c r="J417" s="146"/>
    </row>
    <row r="418" spans="1:10" x14ac:dyDescent="0.3">
      <c r="A418" s="143"/>
      <c r="B418" s="144"/>
      <c r="C418" s="45"/>
      <c r="D418" s="45"/>
      <c r="E418" s="145"/>
      <c r="F418" s="146"/>
      <c r="G418" s="146"/>
      <c r="H418" s="143"/>
      <c r="I418" s="146"/>
      <c r="J418" s="146"/>
    </row>
    <row r="419" spans="1:10" x14ac:dyDescent="0.3">
      <c r="A419" s="143"/>
      <c r="B419" s="144"/>
      <c r="C419" s="45"/>
      <c r="D419" s="45"/>
      <c r="E419" s="145"/>
      <c r="F419" s="146"/>
      <c r="G419" s="146"/>
      <c r="H419" s="143"/>
      <c r="I419" s="146"/>
      <c r="J419" s="146"/>
    </row>
    <row r="420" spans="1:10" x14ac:dyDescent="0.3">
      <c r="A420" s="143"/>
      <c r="B420" s="144"/>
      <c r="C420" s="45"/>
      <c r="D420" s="45"/>
      <c r="E420" s="145"/>
      <c r="F420" s="146"/>
      <c r="G420" s="146"/>
      <c r="H420" s="143"/>
      <c r="I420" s="146"/>
      <c r="J420" s="146"/>
    </row>
    <row r="421" spans="1:10" x14ac:dyDescent="0.3">
      <c r="A421" s="143"/>
      <c r="B421" s="144"/>
      <c r="C421" s="45"/>
      <c r="D421" s="45"/>
      <c r="E421" s="145"/>
      <c r="F421" s="146"/>
      <c r="G421" s="146"/>
      <c r="H421" s="143"/>
      <c r="I421" s="146"/>
      <c r="J421" s="146"/>
    </row>
    <row r="422" spans="1:10" x14ac:dyDescent="0.3">
      <c r="A422" s="143"/>
      <c r="B422" s="144"/>
      <c r="C422" s="45"/>
      <c r="D422" s="45"/>
      <c r="E422" s="145"/>
      <c r="F422" s="146"/>
      <c r="G422" s="146"/>
      <c r="H422" s="143"/>
      <c r="I422" s="146"/>
      <c r="J422" s="146"/>
    </row>
    <row r="423" spans="1:10" x14ac:dyDescent="0.3">
      <c r="A423" s="143"/>
      <c r="B423" s="144"/>
      <c r="C423" s="45"/>
      <c r="D423" s="45"/>
      <c r="E423" s="145"/>
      <c r="F423" s="146"/>
      <c r="G423" s="146"/>
      <c r="H423" s="143"/>
      <c r="I423" s="146"/>
      <c r="J423" s="146"/>
    </row>
    <row r="424" spans="1:10" x14ac:dyDescent="0.3">
      <c r="A424" s="143"/>
      <c r="B424" s="144"/>
      <c r="C424" s="45"/>
      <c r="D424" s="45"/>
      <c r="E424" s="145"/>
      <c r="F424" s="146"/>
      <c r="G424" s="146"/>
      <c r="H424" s="143"/>
      <c r="I424" s="146"/>
      <c r="J424" s="146"/>
    </row>
    <row r="425" spans="1:10" x14ac:dyDescent="0.3">
      <c r="A425" s="143"/>
      <c r="B425" s="144"/>
      <c r="C425" s="45"/>
      <c r="D425" s="45"/>
      <c r="E425" s="145"/>
      <c r="F425" s="146"/>
      <c r="G425" s="146"/>
      <c r="H425" s="143"/>
      <c r="I425" s="146"/>
      <c r="J425" s="146"/>
    </row>
    <row r="426" spans="1:10" x14ac:dyDescent="0.3">
      <c r="A426" s="143"/>
      <c r="B426" s="144"/>
      <c r="C426" s="45"/>
      <c r="D426" s="45"/>
      <c r="E426" s="145"/>
      <c r="F426" s="146"/>
      <c r="G426" s="146"/>
      <c r="H426" s="143"/>
      <c r="I426" s="146"/>
      <c r="J426" s="146"/>
    </row>
    <row r="427" spans="1:10" x14ac:dyDescent="0.3">
      <c r="A427" s="143"/>
      <c r="B427" s="144"/>
      <c r="C427" s="45"/>
      <c r="D427" s="45"/>
      <c r="E427" s="145"/>
      <c r="F427" s="146"/>
      <c r="G427" s="146"/>
      <c r="H427" s="143"/>
      <c r="I427" s="146"/>
      <c r="J427" s="146"/>
    </row>
    <row r="428" spans="1:10" x14ac:dyDescent="0.3">
      <c r="A428" s="143"/>
      <c r="B428" s="144"/>
      <c r="C428" s="45"/>
      <c r="D428" s="45"/>
      <c r="E428" s="145"/>
      <c r="F428" s="146"/>
      <c r="G428" s="146"/>
      <c r="H428" s="143"/>
      <c r="I428" s="146"/>
      <c r="J428" s="146"/>
    </row>
    <row r="429" spans="1:10" x14ac:dyDescent="0.3">
      <c r="A429" s="143"/>
      <c r="B429" s="144"/>
      <c r="C429" s="45"/>
      <c r="D429" s="45"/>
      <c r="E429" s="145"/>
      <c r="F429" s="146"/>
      <c r="G429" s="146"/>
      <c r="H429" s="143"/>
      <c r="I429" s="146"/>
      <c r="J429" s="146"/>
    </row>
    <row r="430" spans="1:10" x14ac:dyDescent="0.3">
      <c r="A430" s="143"/>
      <c r="B430" s="144"/>
      <c r="C430" s="45"/>
      <c r="D430" s="45"/>
      <c r="E430" s="145"/>
      <c r="F430" s="146"/>
      <c r="G430" s="146"/>
      <c r="H430" s="143"/>
      <c r="I430" s="146"/>
      <c r="J430" s="146"/>
    </row>
    <row r="431" spans="1:10" x14ac:dyDescent="0.3">
      <c r="A431" s="143"/>
      <c r="B431" s="144"/>
      <c r="C431" s="45"/>
      <c r="D431" s="45"/>
      <c r="E431" s="145"/>
      <c r="F431" s="146"/>
      <c r="G431" s="146"/>
      <c r="H431" s="143"/>
      <c r="I431" s="146"/>
      <c r="J431" s="146"/>
    </row>
    <row r="432" spans="1:10" x14ac:dyDescent="0.3">
      <c r="A432" s="143"/>
      <c r="B432" s="144"/>
      <c r="C432" s="45"/>
      <c r="D432" s="45"/>
      <c r="E432" s="145"/>
      <c r="F432" s="146"/>
      <c r="G432" s="146"/>
      <c r="H432" s="143"/>
      <c r="I432" s="146"/>
      <c r="J432" s="146"/>
    </row>
    <row r="433" spans="1:10" x14ac:dyDescent="0.3">
      <c r="A433" s="143"/>
      <c r="B433" s="144"/>
      <c r="C433" s="45"/>
      <c r="D433" s="45"/>
      <c r="E433" s="145"/>
      <c r="F433" s="146"/>
      <c r="G433" s="146"/>
      <c r="H433" s="143"/>
      <c r="I433" s="146"/>
      <c r="J433" s="146"/>
    </row>
    <row r="434" spans="1:10" x14ac:dyDescent="0.3">
      <c r="A434" s="143"/>
      <c r="B434" s="144"/>
      <c r="C434" s="45"/>
      <c r="D434" s="45"/>
      <c r="E434" s="145"/>
      <c r="F434" s="146"/>
      <c r="G434" s="146"/>
      <c r="H434" s="143"/>
      <c r="I434" s="146"/>
      <c r="J434" s="146"/>
    </row>
    <row r="435" spans="1:10" x14ac:dyDescent="0.3">
      <c r="A435" s="143"/>
      <c r="B435" s="144"/>
      <c r="C435" s="45"/>
      <c r="D435" s="45"/>
      <c r="E435" s="145"/>
      <c r="F435" s="146"/>
      <c r="G435" s="146"/>
      <c r="H435" s="143"/>
      <c r="I435" s="146"/>
      <c r="J435" s="146"/>
    </row>
    <row r="436" spans="1:10" x14ac:dyDescent="0.3">
      <c r="A436" s="143"/>
      <c r="B436" s="144"/>
      <c r="C436" s="45"/>
      <c r="D436" s="45"/>
      <c r="E436" s="145"/>
      <c r="F436" s="146"/>
      <c r="G436" s="146"/>
      <c r="H436" s="143"/>
      <c r="I436" s="146"/>
      <c r="J436" s="146"/>
    </row>
    <row r="437" spans="1:10" x14ac:dyDescent="0.3">
      <c r="A437" s="143"/>
      <c r="B437" s="144"/>
      <c r="C437" s="45"/>
      <c r="D437" s="45"/>
      <c r="E437" s="145"/>
      <c r="F437" s="146"/>
      <c r="G437" s="146"/>
      <c r="H437" s="143"/>
      <c r="I437" s="146"/>
      <c r="J437" s="146"/>
    </row>
    <row r="438" spans="1:10" x14ac:dyDescent="0.3">
      <c r="A438" s="143"/>
      <c r="B438" s="144"/>
      <c r="C438" s="45"/>
      <c r="D438" s="45"/>
      <c r="E438" s="145"/>
      <c r="F438" s="146"/>
      <c r="G438" s="146"/>
      <c r="H438" s="143"/>
      <c r="I438" s="146"/>
      <c r="J438" s="146"/>
    </row>
    <row r="439" spans="1:10" x14ac:dyDescent="0.3">
      <c r="A439" s="143"/>
      <c r="B439" s="144"/>
      <c r="C439" s="45"/>
      <c r="D439" s="45"/>
      <c r="E439" s="145"/>
      <c r="F439" s="146"/>
      <c r="G439" s="146"/>
      <c r="H439" s="143"/>
      <c r="I439" s="146"/>
      <c r="J439" s="146"/>
    </row>
    <row r="440" spans="1:10" x14ac:dyDescent="0.3">
      <c r="A440" s="143"/>
      <c r="B440" s="144"/>
      <c r="C440" s="45"/>
      <c r="D440" s="45"/>
      <c r="E440" s="145"/>
      <c r="F440" s="146"/>
      <c r="G440" s="146"/>
      <c r="H440" s="143"/>
      <c r="I440" s="146"/>
      <c r="J440" s="146"/>
    </row>
    <row r="441" spans="1:10" x14ac:dyDescent="0.3">
      <c r="A441" s="143"/>
      <c r="B441" s="144"/>
      <c r="C441" s="45"/>
      <c r="D441" s="45"/>
      <c r="E441" s="145"/>
      <c r="F441" s="146"/>
      <c r="G441" s="146"/>
      <c r="H441" s="143"/>
      <c r="I441" s="146"/>
      <c r="J441" s="146"/>
    </row>
    <row r="442" spans="1:10" x14ac:dyDescent="0.3">
      <c r="A442" s="143"/>
      <c r="B442" s="144"/>
      <c r="C442" s="45"/>
      <c r="D442" s="45"/>
      <c r="E442" s="145"/>
      <c r="F442" s="146"/>
      <c r="G442" s="146"/>
      <c r="H442" s="143"/>
      <c r="I442" s="146"/>
      <c r="J442" s="146"/>
    </row>
    <row r="443" spans="1:10" x14ac:dyDescent="0.3">
      <c r="A443" s="143"/>
      <c r="B443" s="144"/>
      <c r="C443" s="45"/>
      <c r="D443" s="45"/>
      <c r="E443" s="145"/>
      <c r="F443" s="146"/>
      <c r="G443" s="146"/>
      <c r="H443" s="143"/>
      <c r="I443" s="146"/>
      <c r="J443" s="146"/>
    </row>
    <row r="444" spans="1:10" x14ac:dyDescent="0.3">
      <c r="A444" s="143"/>
      <c r="B444" s="144"/>
      <c r="C444" s="45"/>
      <c r="D444" s="45"/>
      <c r="E444" s="145"/>
      <c r="F444" s="146"/>
      <c r="G444" s="146"/>
      <c r="H444" s="143"/>
      <c r="I444" s="146"/>
      <c r="J444" s="146"/>
    </row>
  </sheetData>
  <autoFilter ref="A1:K369" xr:uid="{00000000-0009-0000-0000-000011000000}"/>
  <phoneticPr fontId="0" type="noConversion"/>
  <pageMargins left="0.2" right="0.17" top="0.63" bottom="0.45" header="0.5" footer="0.5"/>
  <pageSetup paperSize="9" scale="6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J444"/>
  <sheetViews>
    <sheetView workbookViewId="0">
      <pane ySplit="1" topLeftCell="A362" activePane="bottomLeft" state="frozen"/>
      <selection pane="bottomLeft" activeCell="F389" sqref="F389"/>
    </sheetView>
  </sheetViews>
  <sheetFormatPr defaultColWidth="9.109375" defaultRowHeight="13.2" x14ac:dyDescent="0.3"/>
  <cols>
    <col min="1" max="1" width="23.5546875" style="152" customWidth="1"/>
    <col min="2" max="2" width="20" style="149" customWidth="1"/>
    <col min="3" max="3" width="9.44140625" style="150" customWidth="1"/>
    <col min="4" max="4" width="12" style="150" customWidth="1"/>
    <col min="5" max="5" width="44.6640625" style="154" customWidth="1"/>
    <col min="6" max="6" width="18.6640625" style="142" customWidth="1"/>
    <col min="7" max="7" width="20.109375" style="142" customWidth="1"/>
    <col min="8" max="8" width="14.5546875" style="142" customWidth="1"/>
    <col min="9" max="9" width="135.33203125" style="142" customWidth="1"/>
    <col min="10" max="10" width="134.6640625" style="142" customWidth="1"/>
    <col min="11" max="16384" width="9.109375" style="142"/>
  </cols>
  <sheetData>
    <row r="1" spans="1:10" ht="35.25" customHeight="1" x14ac:dyDescent="0.35">
      <c r="A1" s="137" t="s">
        <v>2350</v>
      </c>
      <c r="B1" s="138" t="s">
        <v>2351</v>
      </c>
      <c r="C1" s="139" t="s">
        <v>2352</v>
      </c>
      <c r="D1" s="139" t="s">
        <v>2341</v>
      </c>
      <c r="E1" s="140" t="s">
        <v>2354</v>
      </c>
      <c r="F1" s="141" t="s">
        <v>2355</v>
      </c>
      <c r="G1" s="141" t="s">
        <v>2356</v>
      </c>
      <c r="H1" s="139" t="s">
        <v>2342</v>
      </c>
      <c r="I1" s="137" t="s">
        <v>2357</v>
      </c>
      <c r="J1" s="137" t="s">
        <v>2358</v>
      </c>
    </row>
    <row r="2" spans="1:10" x14ac:dyDescent="0.3">
      <c r="A2" s="143">
        <v>1</v>
      </c>
      <c r="B2" s="144" t="s">
        <v>2359</v>
      </c>
      <c r="C2" s="45">
        <v>1000</v>
      </c>
      <c r="D2" s="45"/>
      <c r="E2" s="145"/>
      <c r="F2" s="146"/>
      <c r="G2" s="146"/>
      <c r="H2" s="146"/>
      <c r="I2" s="146"/>
      <c r="J2" s="146"/>
    </row>
    <row r="3" spans="1:10" x14ac:dyDescent="0.3">
      <c r="A3" s="143">
        <v>2</v>
      </c>
      <c r="B3" s="144" t="s">
        <v>2384</v>
      </c>
      <c r="C3" s="45">
        <v>160</v>
      </c>
      <c r="D3" s="45"/>
      <c r="E3" s="145"/>
      <c r="F3" s="146"/>
      <c r="G3" s="146"/>
      <c r="H3" s="146"/>
      <c r="I3" s="146"/>
      <c r="J3" s="146"/>
    </row>
    <row r="4" spans="1:10" x14ac:dyDescent="0.3">
      <c r="A4" s="143">
        <v>3</v>
      </c>
      <c r="B4" s="144" t="s">
        <v>1777</v>
      </c>
      <c r="C4" s="45">
        <v>2000</v>
      </c>
      <c r="D4" s="45"/>
      <c r="E4" s="145"/>
      <c r="F4" s="146"/>
      <c r="G4" s="146"/>
      <c r="H4" s="146"/>
      <c r="I4" s="146"/>
      <c r="J4" s="146"/>
    </row>
    <row r="5" spans="1:10" x14ac:dyDescent="0.3">
      <c r="A5" s="143">
        <v>4</v>
      </c>
      <c r="B5" s="144" t="s">
        <v>2359</v>
      </c>
      <c r="C5" s="45">
        <v>1000</v>
      </c>
      <c r="D5" s="45"/>
      <c r="E5" s="145"/>
      <c r="F5" s="146"/>
      <c r="G5" s="147"/>
      <c r="H5" s="147"/>
      <c r="I5" s="146"/>
      <c r="J5" s="146"/>
    </row>
    <row r="6" spans="1:10" x14ac:dyDescent="0.3">
      <c r="A6" s="143">
        <v>5</v>
      </c>
      <c r="B6" s="144" t="s">
        <v>1777</v>
      </c>
      <c r="C6" s="45">
        <v>2000</v>
      </c>
      <c r="D6" s="45"/>
      <c r="E6" s="145"/>
      <c r="F6" s="146"/>
      <c r="G6" s="146"/>
      <c r="H6" s="146"/>
      <c r="I6" s="146"/>
      <c r="J6" s="146"/>
    </row>
    <row r="7" spans="1:10" x14ac:dyDescent="0.3">
      <c r="A7" s="143">
        <v>6</v>
      </c>
      <c r="B7" s="144" t="s">
        <v>2384</v>
      </c>
      <c r="C7" s="45">
        <v>200</v>
      </c>
      <c r="D7" s="45"/>
      <c r="E7" s="145"/>
      <c r="F7" s="146"/>
      <c r="G7" s="146"/>
      <c r="H7" s="146"/>
      <c r="I7" s="146"/>
      <c r="J7" s="146"/>
    </row>
    <row r="8" spans="1:10" x14ac:dyDescent="0.3">
      <c r="A8" s="143">
        <v>7</v>
      </c>
      <c r="B8" s="144" t="s">
        <v>2359</v>
      </c>
      <c r="C8" s="45">
        <v>1640</v>
      </c>
      <c r="D8" s="45"/>
      <c r="E8" s="145"/>
      <c r="F8" s="146"/>
      <c r="G8" s="147"/>
      <c r="H8" s="147"/>
      <c r="I8" s="146"/>
      <c r="J8" s="146"/>
    </row>
    <row r="9" spans="1:10" x14ac:dyDescent="0.3">
      <c r="A9" s="143">
        <v>8</v>
      </c>
      <c r="B9" s="144" t="s">
        <v>2359</v>
      </c>
      <c r="C9" s="45"/>
      <c r="D9" s="45">
        <v>3640</v>
      </c>
      <c r="E9" s="145" t="s">
        <v>382</v>
      </c>
      <c r="F9" s="146" t="s">
        <v>443</v>
      </c>
      <c r="G9" s="147">
        <v>40919</v>
      </c>
      <c r="H9" s="146" t="s">
        <v>2123</v>
      </c>
      <c r="I9" s="146" t="s">
        <v>986</v>
      </c>
      <c r="J9" s="146" t="s">
        <v>946</v>
      </c>
    </row>
    <row r="10" spans="1:10" x14ac:dyDescent="0.3">
      <c r="A10" s="143">
        <v>9</v>
      </c>
      <c r="B10" s="144" t="s">
        <v>2359</v>
      </c>
      <c r="C10" s="45">
        <v>1000</v>
      </c>
      <c r="D10" s="45"/>
      <c r="E10" s="145"/>
      <c r="F10" s="146"/>
      <c r="G10" s="146"/>
      <c r="H10" s="146"/>
      <c r="I10" s="146"/>
      <c r="J10" s="146"/>
    </row>
    <row r="11" spans="1:10" x14ac:dyDescent="0.3">
      <c r="A11" s="143">
        <v>10</v>
      </c>
      <c r="B11" s="144" t="s">
        <v>2384</v>
      </c>
      <c r="C11" s="45"/>
      <c r="D11" s="45">
        <v>360</v>
      </c>
      <c r="E11" s="145" t="s">
        <v>1460</v>
      </c>
      <c r="F11" s="146" t="s">
        <v>1461</v>
      </c>
      <c r="G11" s="147">
        <v>40921</v>
      </c>
      <c r="H11" s="146" t="s">
        <v>2123</v>
      </c>
      <c r="I11" s="146" t="s">
        <v>1762</v>
      </c>
      <c r="J11" s="146" t="s">
        <v>1762</v>
      </c>
    </row>
    <row r="12" spans="1:10" x14ac:dyDescent="0.3">
      <c r="A12" s="143">
        <v>11</v>
      </c>
      <c r="B12" s="144" t="s">
        <v>1777</v>
      </c>
      <c r="C12" s="45">
        <v>1000</v>
      </c>
      <c r="D12" s="45"/>
      <c r="E12" s="145"/>
      <c r="F12" s="146"/>
      <c r="G12" s="146"/>
      <c r="H12" s="146"/>
      <c r="I12" s="146"/>
      <c r="J12" s="146"/>
    </row>
    <row r="13" spans="1:10" x14ac:dyDescent="0.3">
      <c r="A13" s="143">
        <v>12</v>
      </c>
      <c r="B13" s="144" t="s">
        <v>2359</v>
      </c>
      <c r="C13" s="45">
        <v>1000</v>
      </c>
      <c r="D13" s="45"/>
      <c r="E13" s="145"/>
      <c r="F13" s="146"/>
      <c r="G13" s="147"/>
      <c r="H13" s="147"/>
      <c r="I13" s="146"/>
      <c r="J13" s="146"/>
    </row>
    <row r="14" spans="1:10" x14ac:dyDescent="0.3">
      <c r="A14" s="143">
        <v>13</v>
      </c>
      <c r="B14" s="144" t="s">
        <v>2574</v>
      </c>
      <c r="C14" s="45">
        <v>50</v>
      </c>
      <c r="D14" s="45"/>
      <c r="E14" s="145"/>
      <c r="F14" s="146"/>
      <c r="G14" s="146"/>
      <c r="H14" s="146"/>
      <c r="I14" s="146"/>
      <c r="J14" s="146"/>
    </row>
    <row r="15" spans="1:10" x14ac:dyDescent="0.3">
      <c r="A15" s="143">
        <v>14</v>
      </c>
      <c r="B15" s="144" t="s">
        <v>2359</v>
      </c>
      <c r="C15" s="45">
        <v>1020</v>
      </c>
      <c r="D15" s="45"/>
      <c r="E15" s="145"/>
      <c r="F15" s="146"/>
      <c r="G15" s="146"/>
      <c r="H15" s="146"/>
      <c r="I15" s="146"/>
      <c r="J15" s="146"/>
    </row>
    <row r="16" spans="1:10" x14ac:dyDescent="0.3">
      <c r="A16" s="143">
        <v>15</v>
      </c>
      <c r="B16" s="144" t="s">
        <v>2384</v>
      </c>
      <c r="C16" s="45">
        <v>300</v>
      </c>
      <c r="D16" s="45"/>
      <c r="E16" s="145"/>
      <c r="F16" s="146"/>
      <c r="G16" s="147"/>
      <c r="H16" s="147"/>
      <c r="I16" s="146"/>
      <c r="J16" s="146"/>
    </row>
    <row r="17" spans="1:10" x14ac:dyDescent="0.3">
      <c r="A17" s="143">
        <v>16</v>
      </c>
      <c r="B17" s="144" t="s">
        <v>164</v>
      </c>
      <c r="C17" s="45">
        <v>20</v>
      </c>
      <c r="D17" s="45"/>
      <c r="E17" s="145"/>
      <c r="F17" s="146"/>
      <c r="G17" s="147"/>
      <c r="H17" s="147"/>
      <c r="I17" s="146"/>
      <c r="J17" s="146"/>
    </row>
    <row r="18" spans="1:10" x14ac:dyDescent="0.3">
      <c r="A18" s="143">
        <v>17</v>
      </c>
      <c r="B18" s="144" t="s">
        <v>2359</v>
      </c>
      <c r="C18" s="45"/>
      <c r="D18" s="45">
        <v>3020</v>
      </c>
      <c r="E18" s="145" t="s">
        <v>1666</v>
      </c>
      <c r="F18" s="146" t="s">
        <v>1667</v>
      </c>
      <c r="G18" s="147">
        <v>40933</v>
      </c>
      <c r="H18" s="146" t="s">
        <v>2123</v>
      </c>
      <c r="I18" s="146" t="s">
        <v>986</v>
      </c>
      <c r="J18" s="146" t="s">
        <v>986</v>
      </c>
    </row>
    <row r="19" spans="1:10" x14ac:dyDescent="0.3">
      <c r="A19" s="143">
        <v>18</v>
      </c>
      <c r="B19" s="144" t="s">
        <v>1777</v>
      </c>
      <c r="C19" s="45">
        <v>1000</v>
      </c>
      <c r="D19" s="45"/>
      <c r="E19" s="145"/>
      <c r="F19" s="146"/>
      <c r="G19" s="147"/>
      <c r="H19" s="147"/>
      <c r="I19" s="146"/>
      <c r="J19" s="146"/>
    </row>
    <row r="20" spans="1:10" x14ac:dyDescent="0.3">
      <c r="A20" s="143">
        <v>19</v>
      </c>
      <c r="B20" s="144" t="s">
        <v>2359</v>
      </c>
      <c r="C20" s="45">
        <v>1000</v>
      </c>
      <c r="D20" s="45"/>
      <c r="E20" s="145"/>
      <c r="F20" s="146"/>
      <c r="G20" s="146"/>
      <c r="H20" s="146"/>
      <c r="I20" s="146"/>
      <c r="J20" s="146"/>
    </row>
    <row r="21" spans="1:10" x14ac:dyDescent="0.3">
      <c r="A21" s="143">
        <v>20</v>
      </c>
      <c r="B21" s="144" t="s">
        <v>1982</v>
      </c>
      <c r="C21" s="45">
        <v>1000</v>
      </c>
      <c r="D21" s="45"/>
      <c r="E21" s="145"/>
      <c r="F21" s="146"/>
      <c r="G21" s="146"/>
      <c r="H21" s="146"/>
      <c r="I21" s="146"/>
      <c r="J21" s="146"/>
    </row>
    <row r="22" spans="1:10" x14ac:dyDescent="0.3">
      <c r="A22" s="143">
        <v>21</v>
      </c>
      <c r="B22" s="144" t="s">
        <v>2574</v>
      </c>
      <c r="C22" s="45">
        <v>50</v>
      </c>
      <c r="D22" s="45"/>
      <c r="E22" s="145"/>
      <c r="F22" s="146"/>
      <c r="G22" s="146"/>
      <c r="H22" s="146"/>
      <c r="I22" s="146"/>
      <c r="J22" s="146"/>
    </row>
    <row r="23" spans="1:10" x14ac:dyDescent="0.3">
      <c r="A23" s="143">
        <v>22</v>
      </c>
      <c r="B23" s="144" t="s">
        <v>2359</v>
      </c>
      <c r="C23" s="45">
        <v>1000</v>
      </c>
      <c r="D23" s="45"/>
      <c r="E23" s="145"/>
      <c r="F23" s="146"/>
      <c r="G23" s="147"/>
      <c r="H23" s="147"/>
      <c r="I23" s="146"/>
      <c r="J23" s="146"/>
    </row>
    <row r="24" spans="1:10" x14ac:dyDescent="0.3">
      <c r="A24" s="143">
        <v>23</v>
      </c>
      <c r="B24" s="144" t="s">
        <v>1777</v>
      </c>
      <c r="C24" s="45">
        <v>1000</v>
      </c>
      <c r="D24" s="45"/>
      <c r="E24" s="145"/>
      <c r="F24" s="146"/>
      <c r="G24" s="146"/>
      <c r="H24" s="146"/>
      <c r="I24" s="146"/>
      <c r="J24" s="146"/>
    </row>
    <row r="25" spans="1:10" x14ac:dyDescent="0.3">
      <c r="A25" s="143">
        <v>24</v>
      </c>
      <c r="B25" s="144" t="s">
        <v>2359</v>
      </c>
      <c r="C25" s="45">
        <v>1000</v>
      </c>
      <c r="D25" s="45"/>
      <c r="E25" s="145"/>
      <c r="F25" s="146"/>
      <c r="G25" s="146"/>
      <c r="H25" s="146"/>
      <c r="I25" s="146"/>
      <c r="J25" s="146"/>
    </row>
    <row r="26" spans="1:10" x14ac:dyDescent="0.3">
      <c r="A26" s="143">
        <v>25</v>
      </c>
      <c r="B26" s="144" t="s">
        <v>2384</v>
      </c>
      <c r="C26" s="45">
        <v>460</v>
      </c>
      <c r="D26" s="45"/>
      <c r="E26" s="145"/>
      <c r="F26" s="146"/>
      <c r="G26" s="146"/>
      <c r="H26" s="146"/>
      <c r="I26" s="146"/>
      <c r="J26" s="146"/>
    </row>
    <row r="27" spans="1:10" x14ac:dyDescent="0.3">
      <c r="A27" s="143">
        <v>26</v>
      </c>
      <c r="B27" s="144" t="s">
        <v>2384</v>
      </c>
      <c r="C27" s="45"/>
      <c r="D27" s="45">
        <v>760</v>
      </c>
      <c r="E27" s="145" t="s">
        <v>890</v>
      </c>
      <c r="F27" s="146" t="s">
        <v>891</v>
      </c>
      <c r="G27" s="147">
        <v>40947</v>
      </c>
      <c r="H27" s="147" t="s">
        <v>2123</v>
      </c>
      <c r="I27" s="146" t="s">
        <v>1762</v>
      </c>
      <c r="J27" s="146" t="s">
        <v>1762</v>
      </c>
    </row>
    <row r="28" spans="1:10" x14ac:dyDescent="0.3">
      <c r="A28" s="143">
        <v>27</v>
      </c>
      <c r="B28" s="144" t="s">
        <v>2359</v>
      </c>
      <c r="C28" s="45">
        <v>760</v>
      </c>
      <c r="D28" s="45"/>
      <c r="E28" s="145"/>
      <c r="F28" s="146"/>
      <c r="G28" s="146"/>
      <c r="H28" s="146"/>
      <c r="I28" s="146"/>
      <c r="J28" s="146"/>
    </row>
    <row r="29" spans="1:10" x14ac:dyDescent="0.3">
      <c r="A29" s="143">
        <v>28</v>
      </c>
      <c r="B29" s="144" t="s">
        <v>2359</v>
      </c>
      <c r="C29" s="45"/>
      <c r="D29" s="45">
        <v>3760</v>
      </c>
      <c r="E29" s="145" t="s">
        <v>892</v>
      </c>
      <c r="F29" s="146" t="s">
        <v>893</v>
      </c>
      <c r="G29" s="147">
        <v>40947</v>
      </c>
      <c r="H29" s="147" t="s">
        <v>2123</v>
      </c>
      <c r="I29" s="146" t="s">
        <v>986</v>
      </c>
      <c r="J29" s="146" t="s">
        <v>986</v>
      </c>
    </row>
    <row r="30" spans="1:10" x14ac:dyDescent="0.3">
      <c r="A30" s="143">
        <v>29</v>
      </c>
      <c r="B30" s="144" t="s">
        <v>2359</v>
      </c>
      <c r="C30" s="45">
        <v>1000</v>
      </c>
      <c r="D30" s="45"/>
      <c r="E30" s="145"/>
      <c r="F30" s="146"/>
      <c r="G30" s="146"/>
      <c r="H30" s="146"/>
      <c r="I30" s="146"/>
      <c r="J30" s="146"/>
    </row>
    <row r="31" spans="1:10" x14ac:dyDescent="0.3">
      <c r="A31" s="143">
        <v>30</v>
      </c>
      <c r="B31" s="144" t="s">
        <v>2359</v>
      </c>
      <c r="C31" s="45">
        <v>1000</v>
      </c>
      <c r="D31" s="45"/>
      <c r="E31" s="145"/>
      <c r="F31" s="146"/>
      <c r="G31" s="146"/>
      <c r="H31" s="146"/>
      <c r="I31" s="146"/>
      <c r="J31" s="146"/>
    </row>
    <row r="32" spans="1:10" x14ac:dyDescent="0.3">
      <c r="A32" s="143">
        <v>31</v>
      </c>
      <c r="B32" s="144" t="s">
        <v>2384</v>
      </c>
      <c r="C32" s="45">
        <v>300</v>
      </c>
      <c r="D32" s="45"/>
      <c r="E32" s="145"/>
      <c r="F32" s="146"/>
      <c r="G32" s="146"/>
      <c r="H32" s="146"/>
      <c r="I32" s="146"/>
      <c r="J32" s="146"/>
    </row>
    <row r="33" spans="1:10" x14ac:dyDescent="0.3">
      <c r="A33" s="143">
        <v>32</v>
      </c>
      <c r="B33" s="144" t="s">
        <v>1777</v>
      </c>
      <c r="C33" s="45">
        <v>1000</v>
      </c>
      <c r="D33" s="45"/>
      <c r="E33" s="145"/>
      <c r="F33" s="146"/>
      <c r="G33" s="147"/>
      <c r="H33" s="147"/>
      <c r="I33" s="146"/>
      <c r="J33" s="146"/>
    </row>
    <row r="34" spans="1:10" x14ac:dyDescent="0.3">
      <c r="A34" s="143">
        <v>33</v>
      </c>
      <c r="B34" s="144" t="s">
        <v>2359</v>
      </c>
      <c r="C34" s="45">
        <v>1540</v>
      </c>
      <c r="D34" s="45"/>
      <c r="E34" s="145"/>
      <c r="F34" s="146"/>
      <c r="G34" s="146"/>
      <c r="H34" s="146"/>
      <c r="I34" s="146"/>
      <c r="J34" s="146"/>
    </row>
    <row r="35" spans="1:10" x14ac:dyDescent="0.3">
      <c r="A35" s="143">
        <v>34</v>
      </c>
      <c r="B35" s="144" t="s">
        <v>2359</v>
      </c>
      <c r="C35" s="45"/>
      <c r="D35" s="45">
        <v>3540</v>
      </c>
      <c r="E35" s="145" t="s">
        <v>894</v>
      </c>
      <c r="F35" s="146" t="s">
        <v>895</v>
      </c>
      <c r="G35" s="147">
        <v>40959</v>
      </c>
      <c r="H35" s="147" t="s">
        <v>2123</v>
      </c>
      <c r="I35" s="146" t="s">
        <v>986</v>
      </c>
      <c r="J35" s="146" t="s">
        <v>986</v>
      </c>
    </row>
    <row r="36" spans="1:10" x14ac:dyDescent="0.3">
      <c r="A36" s="143">
        <v>35</v>
      </c>
      <c r="B36" s="144" t="s">
        <v>1777</v>
      </c>
      <c r="C36" s="45">
        <v>1000</v>
      </c>
      <c r="D36" s="45"/>
      <c r="E36" s="145"/>
      <c r="F36" s="146"/>
      <c r="G36" s="147"/>
      <c r="H36" s="147"/>
      <c r="I36" s="146"/>
      <c r="J36" s="146"/>
    </row>
    <row r="37" spans="1:10" x14ac:dyDescent="0.3">
      <c r="A37" s="143">
        <v>36</v>
      </c>
      <c r="B37" s="144" t="s">
        <v>2359</v>
      </c>
      <c r="C37" s="45">
        <v>1000</v>
      </c>
      <c r="D37" s="45"/>
      <c r="E37" s="145"/>
      <c r="F37" s="146"/>
      <c r="G37" s="146"/>
      <c r="H37" s="146"/>
      <c r="I37" s="146"/>
      <c r="J37" s="146"/>
    </row>
    <row r="38" spans="1:10" x14ac:dyDescent="0.3">
      <c r="A38" s="143">
        <v>37</v>
      </c>
      <c r="B38" s="144" t="s">
        <v>2384</v>
      </c>
      <c r="C38" s="45">
        <v>200</v>
      </c>
      <c r="D38" s="45"/>
      <c r="E38" s="145"/>
      <c r="F38" s="146"/>
      <c r="G38" s="147"/>
      <c r="H38" s="147"/>
      <c r="I38" s="146"/>
      <c r="J38" s="146"/>
    </row>
    <row r="39" spans="1:10" x14ac:dyDescent="0.3">
      <c r="A39" s="143">
        <v>38</v>
      </c>
      <c r="B39" s="144" t="s">
        <v>164</v>
      </c>
      <c r="C39" s="45">
        <v>20</v>
      </c>
      <c r="D39" s="45"/>
      <c r="E39" s="145"/>
      <c r="F39" s="146"/>
      <c r="G39" s="146"/>
      <c r="H39" s="146"/>
      <c r="I39" s="146"/>
      <c r="J39" s="146"/>
    </row>
    <row r="40" spans="1:10" x14ac:dyDescent="0.3">
      <c r="A40" s="143">
        <v>39</v>
      </c>
      <c r="B40" s="144" t="s">
        <v>2359</v>
      </c>
      <c r="C40" s="45">
        <v>1000</v>
      </c>
      <c r="D40" s="45"/>
      <c r="E40" s="145"/>
      <c r="F40" s="146"/>
      <c r="G40" s="147"/>
      <c r="H40" s="147"/>
      <c r="I40" s="146"/>
      <c r="J40" s="146"/>
    </row>
    <row r="41" spans="1:10" x14ac:dyDescent="0.3">
      <c r="A41" s="143">
        <v>40</v>
      </c>
      <c r="B41" s="144" t="s">
        <v>1777</v>
      </c>
      <c r="C41" s="45">
        <v>1480</v>
      </c>
      <c r="D41" s="45"/>
      <c r="E41" s="145"/>
      <c r="F41" s="146"/>
      <c r="G41" s="146"/>
      <c r="H41" s="146"/>
      <c r="I41" s="146"/>
      <c r="J41" s="146"/>
    </row>
    <row r="42" spans="1:10" x14ac:dyDescent="0.3">
      <c r="A42" s="143">
        <v>41</v>
      </c>
      <c r="B42" s="144" t="s">
        <v>2574</v>
      </c>
      <c r="C42" s="45">
        <v>50</v>
      </c>
      <c r="D42" s="45"/>
      <c r="E42" s="145"/>
      <c r="F42" s="146"/>
      <c r="G42" s="146"/>
      <c r="H42" s="146"/>
      <c r="I42" s="146"/>
      <c r="J42" s="146"/>
    </row>
    <row r="43" spans="1:10" x14ac:dyDescent="0.3">
      <c r="A43" s="143">
        <v>42</v>
      </c>
      <c r="B43" s="144" t="s">
        <v>2359</v>
      </c>
      <c r="C43" s="45">
        <v>1000</v>
      </c>
      <c r="D43" s="45"/>
      <c r="E43" s="145"/>
      <c r="F43" s="146"/>
      <c r="G43" s="146"/>
      <c r="H43" s="146"/>
      <c r="I43" s="146"/>
      <c r="J43" s="146"/>
    </row>
    <row r="44" spans="1:10" x14ac:dyDescent="0.3">
      <c r="A44" s="143">
        <v>43</v>
      </c>
      <c r="B44" s="144" t="s">
        <v>1777</v>
      </c>
      <c r="C44" s="45"/>
      <c r="D44" s="45">
        <v>10480</v>
      </c>
      <c r="E44" s="145" t="s">
        <v>2344</v>
      </c>
      <c r="F44" s="146" t="s">
        <v>2345</v>
      </c>
      <c r="G44" s="147">
        <v>40969</v>
      </c>
      <c r="H44" s="146" t="s">
        <v>2123</v>
      </c>
      <c r="I44" s="146" t="s">
        <v>171</v>
      </c>
      <c r="J44" s="146" t="s">
        <v>485</v>
      </c>
    </row>
    <row r="45" spans="1:10" x14ac:dyDescent="0.3">
      <c r="A45" s="143">
        <v>44</v>
      </c>
      <c r="B45" s="144" t="s">
        <v>2359</v>
      </c>
      <c r="C45" s="45">
        <v>980</v>
      </c>
      <c r="D45" s="45"/>
      <c r="E45" s="145"/>
      <c r="F45" s="146"/>
      <c r="G45" s="147"/>
      <c r="H45" s="147"/>
      <c r="I45" s="146"/>
      <c r="J45" s="146"/>
    </row>
    <row r="46" spans="1:10" x14ac:dyDescent="0.3">
      <c r="A46" s="143">
        <v>45</v>
      </c>
      <c r="B46" s="144" t="s">
        <v>2359</v>
      </c>
      <c r="C46" s="45"/>
      <c r="D46" s="45">
        <v>3980</v>
      </c>
      <c r="E46" s="145" t="s">
        <v>2346</v>
      </c>
      <c r="F46" s="146" t="s">
        <v>2347</v>
      </c>
      <c r="G46" s="147">
        <v>40970</v>
      </c>
      <c r="H46" s="146" t="s">
        <v>2123</v>
      </c>
      <c r="I46" s="146" t="s">
        <v>986</v>
      </c>
      <c r="J46" s="146" t="s">
        <v>986</v>
      </c>
    </row>
    <row r="47" spans="1:10" x14ac:dyDescent="0.3">
      <c r="A47" s="143">
        <v>46</v>
      </c>
      <c r="B47" s="144" t="s">
        <v>2384</v>
      </c>
      <c r="C47" s="45">
        <v>680</v>
      </c>
      <c r="D47" s="45"/>
      <c r="E47" s="145"/>
      <c r="F47" s="146"/>
      <c r="G47" s="147"/>
      <c r="H47" s="147"/>
      <c r="I47" s="146"/>
      <c r="J47" s="146"/>
    </row>
    <row r="48" spans="1:10" x14ac:dyDescent="0.3">
      <c r="A48" s="143">
        <v>47</v>
      </c>
      <c r="B48" s="144" t="s">
        <v>2384</v>
      </c>
      <c r="C48" s="45"/>
      <c r="D48" s="45">
        <v>1180</v>
      </c>
      <c r="E48" s="145" t="s">
        <v>2348</v>
      </c>
      <c r="F48" s="146" t="s">
        <v>2349</v>
      </c>
      <c r="G48" s="147">
        <v>40973</v>
      </c>
      <c r="H48" s="147" t="s">
        <v>2123</v>
      </c>
      <c r="I48" s="146" t="s">
        <v>1762</v>
      </c>
      <c r="J48" s="146" t="s">
        <v>1762</v>
      </c>
    </row>
    <row r="49" spans="1:10" x14ac:dyDescent="0.3">
      <c r="A49" s="143">
        <v>48</v>
      </c>
      <c r="B49" s="144" t="s">
        <v>2359</v>
      </c>
      <c r="C49" s="45">
        <v>1000</v>
      </c>
      <c r="D49" s="45"/>
      <c r="E49" s="145"/>
      <c r="F49" s="146"/>
      <c r="G49" s="146"/>
      <c r="H49" s="146"/>
      <c r="I49" s="146"/>
      <c r="J49" s="146"/>
    </row>
    <row r="50" spans="1:10" x14ac:dyDescent="0.3">
      <c r="A50" s="143">
        <v>49</v>
      </c>
      <c r="B50" s="144" t="s">
        <v>2359</v>
      </c>
      <c r="C50" s="45">
        <v>1000</v>
      </c>
      <c r="D50" s="45"/>
      <c r="E50" s="145"/>
      <c r="F50" s="146"/>
      <c r="G50" s="146"/>
      <c r="H50" s="146"/>
      <c r="I50" s="146"/>
      <c r="J50" s="146"/>
    </row>
    <row r="51" spans="1:10" x14ac:dyDescent="0.3">
      <c r="A51" s="143">
        <v>50</v>
      </c>
      <c r="B51" s="144" t="s">
        <v>1777</v>
      </c>
      <c r="C51" s="45">
        <v>1000</v>
      </c>
      <c r="D51" s="45"/>
      <c r="E51" s="145"/>
      <c r="F51" s="146"/>
      <c r="G51" s="146"/>
      <c r="H51" s="146"/>
      <c r="I51" s="146"/>
      <c r="J51" s="146"/>
    </row>
    <row r="52" spans="1:10" x14ac:dyDescent="0.3">
      <c r="A52" s="143">
        <v>51</v>
      </c>
      <c r="B52" s="144" t="s">
        <v>2384</v>
      </c>
      <c r="C52" s="45">
        <v>500</v>
      </c>
      <c r="D52" s="45"/>
      <c r="E52" s="145"/>
      <c r="F52" s="146"/>
      <c r="G52" s="146"/>
      <c r="H52" s="146"/>
      <c r="I52" s="146"/>
      <c r="J52" s="146"/>
    </row>
    <row r="53" spans="1:10" x14ac:dyDescent="0.3">
      <c r="A53" s="143">
        <v>52</v>
      </c>
      <c r="B53" s="144" t="s">
        <v>2381</v>
      </c>
      <c r="C53" s="45">
        <v>20</v>
      </c>
      <c r="D53" s="45"/>
      <c r="E53" s="145"/>
      <c r="F53" s="146"/>
      <c r="G53" s="146"/>
      <c r="H53" s="146"/>
      <c r="I53" s="146"/>
      <c r="J53" s="146"/>
    </row>
    <row r="54" spans="1:10" x14ac:dyDescent="0.3">
      <c r="A54" s="143">
        <v>53</v>
      </c>
      <c r="B54" s="144" t="s">
        <v>2359</v>
      </c>
      <c r="C54" s="45">
        <v>1180</v>
      </c>
      <c r="D54" s="45"/>
      <c r="E54" s="145"/>
      <c r="F54" s="146"/>
      <c r="G54" s="146"/>
      <c r="H54" s="146"/>
      <c r="I54" s="146"/>
      <c r="J54" s="146"/>
    </row>
    <row r="55" spans="1:10" x14ac:dyDescent="0.3">
      <c r="A55" s="143">
        <v>54</v>
      </c>
      <c r="B55" s="144" t="s">
        <v>2359</v>
      </c>
      <c r="C55" s="45"/>
      <c r="D55" s="45">
        <v>3180</v>
      </c>
      <c r="E55" s="145" t="s">
        <v>1862</v>
      </c>
      <c r="F55" s="146" t="s">
        <v>1863</v>
      </c>
      <c r="G55" s="147">
        <v>40982</v>
      </c>
      <c r="H55" s="146" t="s">
        <v>2123</v>
      </c>
      <c r="I55" s="146" t="s">
        <v>986</v>
      </c>
      <c r="J55" s="146" t="s">
        <v>986</v>
      </c>
    </row>
    <row r="56" spans="1:10" x14ac:dyDescent="0.3">
      <c r="A56" s="143">
        <v>55</v>
      </c>
      <c r="B56" s="144" t="s">
        <v>1982</v>
      </c>
      <c r="C56" s="45">
        <v>1000</v>
      </c>
      <c r="D56" s="45"/>
      <c r="E56" s="145"/>
      <c r="F56" s="146"/>
      <c r="G56" s="146"/>
      <c r="H56" s="146"/>
      <c r="I56" s="146"/>
      <c r="J56" s="146"/>
    </row>
    <row r="57" spans="1:10" x14ac:dyDescent="0.3">
      <c r="A57" s="143">
        <v>56</v>
      </c>
      <c r="B57" s="144" t="s">
        <v>2359</v>
      </c>
      <c r="C57" s="45">
        <v>1000</v>
      </c>
      <c r="D57" s="45"/>
      <c r="E57" s="145"/>
      <c r="F57" s="146"/>
      <c r="G57" s="146"/>
      <c r="H57" s="146"/>
      <c r="I57" s="146"/>
      <c r="J57" s="146"/>
    </row>
    <row r="58" spans="1:10" x14ac:dyDescent="0.3">
      <c r="A58" s="143">
        <v>57</v>
      </c>
      <c r="B58" s="144" t="s">
        <v>2384</v>
      </c>
      <c r="C58" s="45">
        <v>500</v>
      </c>
      <c r="D58" s="45"/>
      <c r="E58" s="145"/>
      <c r="F58" s="146"/>
      <c r="G58" s="146"/>
      <c r="H58" s="146"/>
      <c r="I58" s="146"/>
      <c r="J58" s="146"/>
    </row>
    <row r="59" spans="1:10" x14ac:dyDescent="0.3">
      <c r="A59" s="143">
        <v>58</v>
      </c>
      <c r="B59" s="144" t="s">
        <v>2407</v>
      </c>
      <c r="C59" s="45">
        <v>5</v>
      </c>
      <c r="D59" s="45"/>
      <c r="E59" s="145"/>
      <c r="F59" s="146"/>
      <c r="G59" s="147"/>
      <c r="H59" s="147"/>
      <c r="I59" s="146"/>
      <c r="J59" s="146"/>
    </row>
    <row r="60" spans="1:10" x14ac:dyDescent="0.3">
      <c r="A60" s="143">
        <v>59</v>
      </c>
      <c r="B60" s="144" t="s">
        <v>2408</v>
      </c>
      <c r="C60" s="45">
        <v>2</v>
      </c>
      <c r="D60" s="45"/>
      <c r="E60" s="145"/>
      <c r="F60" s="146"/>
      <c r="G60" s="147"/>
      <c r="H60" s="147"/>
      <c r="I60" s="146"/>
      <c r="J60" s="146"/>
    </row>
    <row r="61" spans="1:10" x14ac:dyDescent="0.3">
      <c r="A61" s="143">
        <v>60</v>
      </c>
      <c r="B61" s="144" t="s">
        <v>2384</v>
      </c>
      <c r="C61" s="45">
        <v>420</v>
      </c>
      <c r="D61" s="45"/>
      <c r="E61" s="145"/>
      <c r="F61" s="146"/>
      <c r="G61" s="146"/>
      <c r="H61" s="146"/>
      <c r="I61" s="146"/>
      <c r="J61" s="146"/>
    </row>
    <row r="62" spans="1:10" x14ac:dyDescent="0.3">
      <c r="A62" s="143">
        <v>61</v>
      </c>
      <c r="B62" s="144" t="s">
        <v>2359</v>
      </c>
      <c r="C62" s="45">
        <v>1000</v>
      </c>
      <c r="D62" s="45"/>
      <c r="E62" s="145"/>
      <c r="F62" s="146"/>
      <c r="G62" s="146"/>
      <c r="H62" s="146"/>
      <c r="I62" s="146"/>
      <c r="J62" s="146"/>
    </row>
    <row r="63" spans="1:10" x14ac:dyDescent="0.3">
      <c r="A63" s="143">
        <v>62</v>
      </c>
      <c r="B63" s="144" t="s">
        <v>2384</v>
      </c>
      <c r="C63" s="45"/>
      <c r="D63" s="45">
        <v>1420</v>
      </c>
      <c r="E63" s="145" t="s">
        <v>1864</v>
      </c>
      <c r="F63" s="146" t="s">
        <v>1865</v>
      </c>
      <c r="G63" s="147">
        <v>40990</v>
      </c>
      <c r="H63" s="146" t="s">
        <v>2123</v>
      </c>
      <c r="I63" s="146" t="s">
        <v>1762</v>
      </c>
      <c r="J63" s="146" t="s">
        <v>1762</v>
      </c>
    </row>
    <row r="64" spans="1:10" x14ac:dyDescent="0.3">
      <c r="A64" s="143">
        <v>63</v>
      </c>
      <c r="B64" s="144" t="s">
        <v>2359</v>
      </c>
      <c r="C64" s="45">
        <v>1400</v>
      </c>
      <c r="D64" s="45"/>
      <c r="E64" s="145"/>
      <c r="F64" s="146"/>
      <c r="G64" s="146"/>
      <c r="H64" s="146"/>
      <c r="I64" s="146"/>
      <c r="J64" s="146"/>
    </row>
    <row r="65" spans="1:10" x14ac:dyDescent="0.3">
      <c r="A65" s="143">
        <v>64</v>
      </c>
      <c r="B65" s="144" t="s">
        <v>1777</v>
      </c>
      <c r="C65" s="45">
        <v>1000</v>
      </c>
      <c r="D65" s="45"/>
      <c r="E65" s="145"/>
      <c r="F65" s="146"/>
      <c r="G65" s="146"/>
      <c r="H65" s="146"/>
      <c r="I65" s="146"/>
      <c r="J65" s="146"/>
    </row>
    <row r="66" spans="1:10" x14ac:dyDescent="0.3">
      <c r="A66" s="143">
        <v>65</v>
      </c>
      <c r="B66" s="144" t="s">
        <v>2359</v>
      </c>
      <c r="C66" s="45"/>
      <c r="D66" s="45">
        <v>3400</v>
      </c>
      <c r="E66" s="145" t="s">
        <v>1866</v>
      </c>
      <c r="F66" s="146" t="s">
        <v>1867</v>
      </c>
      <c r="G66" s="147">
        <v>40991</v>
      </c>
      <c r="H66" s="146" t="s">
        <v>2123</v>
      </c>
      <c r="I66" s="146" t="s">
        <v>986</v>
      </c>
      <c r="J66" s="146" t="s">
        <v>986</v>
      </c>
    </row>
    <row r="67" spans="1:10" x14ac:dyDescent="0.3">
      <c r="A67" s="143">
        <v>66</v>
      </c>
      <c r="B67" s="144" t="s">
        <v>164</v>
      </c>
      <c r="C67" s="45">
        <v>20</v>
      </c>
      <c r="D67" s="45"/>
      <c r="E67" s="145"/>
      <c r="F67" s="146"/>
      <c r="G67" s="146"/>
      <c r="H67" s="146"/>
      <c r="I67" s="146"/>
      <c r="J67" s="146"/>
    </row>
    <row r="68" spans="1:10" x14ac:dyDescent="0.3">
      <c r="A68" s="143">
        <v>67</v>
      </c>
      <c r="B68" s="144" t="s">
        <v>2359</v>
      </c>
      <c r="C68" s="45">
        <v>1000</v>
      </c>
      <c r="D68" s="45"/>
      <c r="E68" s="145"/>
      <c r="F68" s="146"/>
      <c r="G68" s="146"/>
      <c r="H68" s="146"/>
      <c r="I68" s="146"/>
      <c r="J68" s="146"/>
    </row>
    <row r="69" spans="1:10" x14ac:dyDescent="0.3">
      <c r="A69" s="143">
        <v>68</v>
      </c>
      <c r="B69" s="144" t="s">
        <v>1777</v>
      </c>
      <c r="C69" s="45">
        <v>1000</v>
      </c>
      <c r="D69" s="45"/>
      <c r="E69" s="145"/>
      <c r="F69" s="146"/>
      <c r="G69" s="147"/>
      <c r="H69" s="147"/>
      <c r="I69" s="146"/>
      <c r="J69" s="146"/>
    </row>
    <row r="70" spans="1:10" x14ac:dyDescent="0.3">
      <c r="A70" s="143">
        <v>69</v>
      </c>
      <c r="B70" s="144" t="s">
        <v>2516</v>
      </c>
      <c r="C70" s="45">
        <v>500</v>
      </c>
      <c r="D70" s="45"/>
      <c r="E70" s="145"/>
      <c r="F70" s="146"/>
      <c r="G70" s="146"/>
      <c r="H70" s="146"/>
      <c r="I70" s="146"/>
      <c r="J70" s="146"/>
    </row>
    <row r="71" spans="1:10" x14ac:dyDescent="0.3">
      <c r="A71" s="143">
        <v>70</v>
      </c>
      <c r="B71" s="144" t="s">
        <v>2528</v>
      </c>
      <c r="C71" s="45">
        <v>50</v>
      </c>
      <c r="D71" s="45"/>
      <c r="E71" s="145"/>
      <c r="F71" s="146"/>
      <c r="G71" s="147"/>
      <c r="H71" s="147"/>
      <c r="I71" s="146"/>
      <c r="J71" s="146"/>
    </row>
    <row r="72" spans="1:10" x14ac:dyDescent="0.3">
      <c r="A72" s="143">
        <v>71</v>
      </c>
      <c r="B72" s="144" t="s">
        <v>2383</v>
      </c>
      <c r="C72" s="45">
        <v>200</v>
      </c>
      <c r="D72" s="45"/>
      <c r="E72" s="145"/>
      <c r="F72" s="146"/>
      <c r="G72" s="147"/>
      <c r="H72" s="147"/>
      <c r="I72" s="146"/>
      <c r="J72" s="146"/>
    </row>
    <row r="73" spans="1:10" x14ac:dyDescent="0.3">
      <c r="A73" s="143">
        <v>72</v>
      </c>
      <c r="B73" s="144" t="s">
        <v>2410</v>
      </c>
      <c r="C73" s="45">
        <v>100</v>
      </c>
      <c r="D73" s="45"/>
      <c r="E73" s="145"/>
      <c r="F73" s="146"/>
      <c r="G73" s="147"/>
      <c r="H73" s="147"/>
      <c r="I73" s="146"/>
      <c r="J73" s="146"/>
    </row>
    <row r="74" spans="1:10" x14ac:dyDescent="0.3">
      <c r="A74" s="143">
        <v>73</v>
      </c>
      <c r="B74" s="144" t="s">
        <v>2382</v>
      </c>
      <c r="C74" s="45">
        <v>5</v>
      </c>
      <c r="D74" s="45"/>
      <c r="E74" s="145"/>
      <c r="F74" s="146"/>
      <c r="G74" s="147"/>
      <c r="H74" s="147"/>
      <c r="I74" s="146"/>
      <c r="J74" s="146"/>
    </row>
    <row r="75" spans="1:10" x14ac:dyDescent="0.3">
      <c r="A75" s="143">
        <v>74</v>
      </c>
      <c r="B75" s="144" t="s">
        <v>1982</v>
      </c>
      <c r="C75" s="45">
        <v>1000</v>
      </c>
      <c r="D75" s="45"/>
      <c r="E75" s="145"/>
      <c r="F75" s="146"/>
      <c r="G75" s="146"/>
      <c r="H75" s="146"/>
      <c r="I75" s="146"/>
      <c r="J75" s="146"/>
    </row>
    <row r="76" spans="1:10" x14ac:dyDescent="0.3">
      <c r="A76" s="143">
        <v>75</v>
      </c>
      <c r="B76" s="144" t="s">
        <v>2384</v>
      </c>
      <c r="C76" s="45">
        <v>300</v>
      </c>
      <c r="D76" s="45"/>
      <c r="E76" s="145"/>
      <c r="F76" s="146"/>
      <c r="G76" s="146"/>
      <c r="H76" s="146"/>
      <c r="I76" s="146"/>
      <c r="J76" s="146"/>
    </row>
    <row r="77" spans="1:10" x14ac:dyDescent="0.3">
      <c r="A77" s="143">
        <v>76</v>
      </c>
      <c r="B77" s="144" t="s">
        <v>2359</v>
      </c>
      <c r="C77" s="45">
        <v>1000</v>
      </c>
      <c r="D77" s="45"/>
      <c r="E77" s="145"/>
      <c r="F77" s="146"/>
      <c r="G77" s="147"/>
      <c r="H77" s="147"/>
      <c r="I77" s="146"/>
      <c r="J77" s="146"/>
    </row>
    <row r="78" spans="1:10" x14ac:dyDescent="0.3">
      <c r="A78" s="143">
        <v>77</v>
      </c>
      <c r="B78" s="144" t="s">
        <v>2359</v>
      </c>
      <c r="C78" s="45">
        <v>740</v>
      </c>
      <c r="D78" s="45"/>
      <c r="E78" s="145"/>
      <c r="F78" s="146"/>
      <c r="G78" s="147"/>
      <c r="H78" s="147"/>
      <c r="I78" s="146"/>
      <c r="J78" s="146"/>
    </row>
    <row r="79" spans="1:10" x14ac:dyDescent="0.3">
      <c r="A79" s="143">
        <v>78</v>
      </c>
      <c r="B79" s="144" t="s">
        <v>2359</v>
      </c>
      <c r="C79" s="45"/>
      <c r="D79" s="45">
        <v>2740</v>
      </c>
      <c r="E79" s="145" t="s">
        <v>699</v>
      </c>
      <c r="F79" s="146" t="s">
        <v>700</v>
      </c>
      <c r="G79" s="147">
        <v>41003</v>
      </c>
      <c r="H79" s="146" t="s">
        <v>2123</v>
      </c>
      <c r="I79" s="146" t="s">
        <v>986</v>
      </c>
      <c r="J79" s="146" t="s">
        <v>986</v>
      </c>
    </row>
    <row r="80" spans="1:10" x14ac:dyDescent="0.3">
      <c r="A80" s="143">
        <v>79</v>
      </c>
      <c r="B80" s="144" t="s">
        <v>1777</v>
      </c>
      <c r="C80" s="45">
        <v>1000</v>
      </c>
      <c r="D80" s="45"/>
      <c r="E80" s="145"/>
      <c r="F80" s="146"/>
      <c r="G80" s="147"/>
      <c r="H80" s="147"/>
      <c r="I80" s="146"/>
      <c r="J80" s="146"/>
    </row>
    <row r="81" spans="1:10" x14ac:dyDescent="0.3">
      <c r="A81" s="143">
        <v>80</v>
      </c>
      <c r="B81" s="144" t="s">
        <v>2359</v>
      </c>
      <c r="C81" s="45">
        <v>1000</v>
      </c>
      <c r="D81" s="45"/>
      <c r="E81" s="145"/>
      <c r="F81" s="146"/>
      <c r="G81" s="146"/>
      <c r="H81" s="146"/>
      <c r="I81" s="146"/>
      <c r="J81" s="146"/>
    </row>
    <row r="82" spans="1:10" x14ac:dyDescent="0.3">
      <c r="A82" s="143">
        <v>81</v>
      </c>
      <c r="B82" s="144" t="s">
        <v>2359</v>
      </c>
      <c r="C82" s="45">
        <v>1000</v>
      </c>
      <c r="D82" s="45"/>
      <c r="E82" s="145"/>
      <c r="F82" s="146"/>
      <c r="G82" s="146"/>
      <c r="H82" s="146"/>
      <c r="I82" s="146"/>
      <c r="J82" s="146"/>
    </row>
    <row r="83" spans="1:10" x14ac:dyDescent="0.3">
      <c r="A83" s="143">
        <v>82</v>
      </c>
      <c r="B83" s="144" t="s">
        <v>2574</v>
      </c>
      <c r="C83" s="45">
        <v>100</v>
      </c>
      <c r="D83" s="45"/>
      <c r="E83" s="145"/>
      <c r="F83" s="146"/>
      <c r="G83" s="146"/>
      <c r="H83" s="146"/>
      <c r="I83" s="146"/>
      <c r="J83" s="146"/>
    </row>
    <row r="84" spans="1:10" x14ac:dyDescent="0.3">
      <c r="A84" s="143">
        <v>83</v>
      </c>
      <c r="B84" s="144" t="s">
        <v>2359</v>
      </c>
      <c r="C84" s="45">
        <v>1040</v>
      </c>
      <c r="D84" s="45"/>
      <c r="E84" s="145"/>
      <c r="F84" s="146"/>
      <c r="G84" s="146"/>
      <c r="H84" s="146"/>
      <c r="I84" s="146"/>
      <c r="J84" s="146"/>
    </row>
    <row r="85" spans="1:10" x14ac:dyDescent="0.3">
      <c r="A85" s="143">
        <v>84</v>
      </c>
      <c r="B85" s="144" t="s">
        <v>2384</v>
      </c>
      <c r="C85" s="45">
        <v>260</v>
      </c>
      <c r="D85" s="45"/>
      <c r="E85" s="145"/>
      <c r="F85" s="146"/>
      <c r="G85" s="147"/>
      <c r="H85" s="147"/>
      <c r="I85" s="146"/>
      <c r="J85" s="146"/>
    </row>
    <row r="86" spans="1:10" x14ac:dyDescent="0.3">
      <c r="A86" s="143">
        <v>85</v>
      </c>
      <c r="B86" s="144" t="s">
        <v>1982</v>
      </c>
      <c r="C86" s="45">
        <v>1720</v>
      </c>
      <c r="D86" s="45"/>
      <c r="E86" s="145"/>
      <c r="F86" s="146"/>
      <c r="G86" s="146"/>
      <c r="H86" s="146"/>
      <c r="I86" s="146"/>
      <c r="J86" s="146"/>
    </row>
    <row r="87" spans="1:10" x14ac:dyDescent="0.3">
      <c r="A87" s="143">
        <v>86</v>
      </c>
      <c r="B87" s="144" t="s">
        <v>2359</v>
      </c>
      <c r="C87" s="45"/>
      <c r="D87" s="45">
        <v>3040</v>
      </c>
      <c r="E87" s="145" t="s">
        <v>701</v>
      </c>
      <c r="F87" s="146" t="s">
        <v>702</v>
      </c>
      <c r="G87" s="147">
        <v>41018</v>
      </c>
      <c r="H87" s="147" t="s">
        <v>2123</v>
      </c>
      <c r="I87" s="146" t="s">
        <v>986</v>
      </c>
      <c r="J87" s="146" t="s">
        <v>986</v>
      </c>
    </row>
    <row r="88" spans="1:10" x14ac:dyDescent="0.3">
      <c r="A88" s="143">
        <v>87</v>
      </c>
      <c r="B88" s="144" t="s">
        <v>1777</v>
      </c>
      <c r="C88" s="45">
        <v>1000</v>
      </c>
      <c r="D88" s="45"/>
      <c r="E88" s="145"/>
      <c r="F88" s="146"/>
      <c r="G88" s="146"/>
      <c r="H88" s="146"/>
      <c r="I88" s="146"/>
      <c r="J88" s="146"/>
    </row>
    <row r="89" spans="1:10" x14ac:dyDescent="0.3">
      <c r="A89" s="143">
        <v>88</v>
      </c>
      <c r="B89" s="144" t="s">
        <v>1982</v>
      </c>
      <c r="C89" s="45">
        <v>1500</v>
      </c>
      <c r="D89" s="45"/>
      <c r="E89" s="145"/>
      <c r="F89" s="146"/>
      <c r="G89" s="146"/>
      <c r="H89" s="146"/>
      <c r="I89" s="146"/>
      <c r="J89" s="146"/>
    </row>
    <row r="90" spans="1:10" x14ac:dyDescent="0.3">
      <c r="A90" s="143">
        <v>89</v>
      </c>
      <c r="B90" s="144" t="s">
        <v>164</v>
      </c>
      <c r="C90" s="45">
        <v>20</v>
      </c>
      <c r="D90" s="45"/>
      <c r="E90" s="145"/>
      <c r="F90" s="146"/>
      <c r="G90" s="146"/>
      <c r="H90" s="146"/>
      <c r="I90" s="146"/>
      <c r="J90" s="146"/>
    </row>
    <row r="91" spans="1:10" x14ac:dyDescent="0.3">
      <c r="A91" s="143">
        <v>90</v>
      </c>
      <c r="B91" s="144" t="s">
        <v>1982</v>
      </c>
      <c r="C91" s="45"/>
      <c r="D91" s="45">
        <v>4720</v>
      </c>
      <c r="E91" s="145" t="s">
        <v>703</v>
      </c>
      <c r="F91" s="146" t="s">
        <v>704</v>
      </c>
      <c r="G91" s="147">
        <v>41019</v>
      </c>
      <c r="H91" s="146" t="s">
        <v>2123</v>
      </c>
      <c r="I91" s="146" t="s">
        <v>1762</v>
      </c>
      <c r="J91" s="146" t="s">
        <v>1213</v>
      </c>
    </row>
    <row r="92" spans="1:10" x14ac:dyDescent="0.3">
      <c r="A92" s="143">
        <v>91</v>
      </c>
      <c r="B92" s="144" t="s">
        <v>2384</v>
      </c>
      <c r="C92" s="45"/>
      <c r="D92" s="45">
        <v>560</v>
      </c>
      <c r="E92" s="145" t="s">
        <v>705</v>
      </c>
      <c r="F92" s="146" t="s">
        <v>706</v>
      </c>
      <c r="G92" s="147">
        <v>41019</v>
      </c>
      <c r="H92" s="146" t="s">
        <v>2123</v>
      </c>
      <c r="I92" s="146" t="s">
        <v>1762</v>
      </c>
      <c r="J92" s="146" t="s">
        <v>1762</v>
      </c>
    </row>
    <row r="93" spans="1:10" x14ac:dyDescent="0.3">
      <c r="A93" s="143">
        <v>92</v>
      </c>
      <c r="B93" s="144" t="s">
        <v>2359</v>
      </c>
      <c r="C93" s="45">
        <v>1000</v>
      </c>
      <c r="D93" s="45"/>
      <c r="E93" s="145"/>
      <c r="F93" s="146"/>
      <c r="G93" s="146"/>
      <c r="H93" s="146"/>
      <c r="I93" s="146"/>
      <c r="J93" s="146"/>
    </row>
    <row r="94" spans="1:10" x14ac:dyDescent="0.3">
      <c r="A94" s="143">
        <v>93</v>
      </c>
      <c r="B94" s="144" t="s">
        <v>519</v>
      </c>
      <c r="C94" s="45">
        <v>50</v>
      </c>
      <c r="D94" s="45"/>
      <c r="E94" s="145"/>
      <c r="F94" s="146"/>
      <c r="G94" s="147"/>
      <c r="H94" s="147"/>
      <c r="I94" s="146"/>
      <c r="J94" s="146"/>
    </row>
    <row r="95" spans="1:10" x14ac:dyDescent="0.3">
      <c r="A95" s="143">
        <v>94</v>
      </c>
      <c r="B95" s="144" t="s">
        <v>2359</v>
      </c>
      <c r="C95" s="45">
        <v>1000</v>
      </c>
      <c r="D95" s="45"/>
      <c r="E95" s="145"/>
      <c r="F95" s="146"/>
      <c r="G95" s="146"/>
      <c r="H95" s="146"/>
      <c r="I95" s="146"/>
      <c r="J95" s="146"/>
    </row>
    <row r="96" spans="1:10" x14ac:dyDescent="0.3">
      <c r="A96" s="143">
        <v>95</v>
      </c>
      <c r="B96" s="144" t="s">
        <v>1777</v>
      </c>
      <c r="C96" s="45">
        <v>1000</v>
      </c>
      <c r="D96" s="45"/>
      <c r="E96" s="145"/>
      <c r="F96" s="146"/>
      <c r="G96" s="147"/>
      <c r="H96" s="147"/>
      <c r="I96" s="146"/>
      <c r="J96" s="146"/>
    </row>
    <row r="97" spans="1:10" x14ac:dyDescent="0.3">
      <c r="A97" s="143">
        <v>96</v>
      </c>
      <c r="B97" s="144" t="s">
        <v>2574</v>
      </c>
      <c r="C97" s="45">
        <v>30</v>
      </c>
      <c r="D97" s="45"/>
      <c r="E97" s="145"/>
      <c r="F97" s="146"/>
      <c r="G97" s="147"/>
      <c r="H97" s="147"/>
      <c r="I97" s="146"/>
      <c r="J97" s="146"/>
    </row>
    <row r="98" spans="1:10" x14ac:dyDescent="0.3">
      <c r="A98" s="143">
        <v>97</v>
      </c>
      <c r="B98" s="144" t="s">
        <v>2409</v>
      </c>
      <c r="C98" s="45">
        <v>30</v>
      </c>
      <c r="D98" s="45"/>
      <c r="E98" s="145"/>
      <c r="F98" s="146"/>
      <c r="G98" s="146"/>
      <c r="H98" s="146"/>
      <c r="I98" s="146"/>
      <c r="J98" s="146"/>
    </row>
    <row r="99" spans="1:10" x14ac:dyDescent="0.3">
      <c r="A99" s="143">
        <v>98</v>
      </c>
      <c r="B99" s="144" t="s">
        <v>2381</v>
      </c>
      <c r="C99" s="45">
        <v>20</v>
      </c>
      <c r="D99" s="45"/>
      <c r="E99" s="145"/>
      <c r="F99" s="146"/>
      <c r="G99" s="147"/>
      <c r="H99" s="147"/>
      <c r="I99" s="146"/>
      <c r="J99" s="146"/>
    </row>
    <row r="100" spans="1:10" x14ac:dyDescent="0.3">
      <c r="A100" s="143">
        <v>99</v>
      </c>
      <c r="B100" s="144" t="s">
        <v>2408</v>
      </c>
      <c r="C100" s="45">
        <v>2</v>
      </c>
      <c r="D100" s="45"/>
      <c r="E100" s="145"/>
      <c r="F100" s="146"/>
      <c r="G100" s="147"/>
      <c r="H100" s="147"/>
      <c r="I100" s="146"/>
      <c r="J100" s="146"/>
    </row>
    <row r="101" spans="1:10" x14ac:dyDescent="0.3">
      <c r="A101" s="143">
        <v>100</v>
      </c>
      <c r="B101" s="144" t="s">
        <v>2407</v>
      </c>
      <c r="C101" s="45">
        <v>5</v>
      </c>
      <c r="D101" s="45"/>
      <c r="E101" s="145"/>
      <c r="F101" s="146"/>
      <c r="G101" s="147"/>
      <c r="H101" s="147"/>
      <c r="I101" s="146"/>
      <c r="J101" s="146"/>
    </row>
    <row r="102" spans="1:10" x14ac:dyDescent="0.3">
      <c r="A102" s="143">
        <v>101</v>
      </c>
      <c r="B102" s="144" t="s">
        <v>1777</v>
      </c>
      <c r="C102" s="45">
        <v>1000</v>
      </c>
      <c r="D102" s="45"/>
      <c r="E102" s="145"/>
      <c r="F102" s="146"/>
      <c r="G102" s="147"/>
      <c r="H102" s="147"/>
      <c r="I102" s="146"/>
      <c r="J102" s="146"/>
    </row>
    <row r="103" spans="1:10" x14ac:dyDescent="0.3">
      <c r="A103" s="143">
        <v>102</v>
      </c>
      <c r="B103" s="144" t="s">
        <v>2359</v>
      </c>
      <c r="C103" s="45">
        <v>1000</v>
      </c>
      <c r="D103" s="45"/>
      <c r="E103" s="145"/>
      <c r="F103" s="146"/>
      <c r="G103" s="147"/>
      <c r="H103" s="147"/>
      <c r="I103" s="146"/>
      <c r="J103" s="146"/>
    </row>
    <row r="104" spans="1:10" x14ac:dyDescent="0.3">
      <c r="A104" s="143">
        <v>103</v>
      </c>
      <c r="B104" s="144" t="s">
        <v>1777</v>
      </c>
      <c r="C104" s="45">
        <v>500</v>
      </c>
      <c r="D104" s="45"/>
      <c r="E104" s="145"/>
      <c r="F104" s="146"/>
      <c r="G104" s="147"/>
      <c r="H104" s="147"/>
      <c r="I104" s="146"/>
      <c r="J104" s="146"/>
    </row>
    <row r="105" spans="1:10" x14ac:dyDescent="0.3">
      <c r="A105" s="143">
        <v>104</v>
      </c>
      <c r="B105" s="144" t="s">
        <v>2359</v>
      </c>
      <c r="C105" s="45">
        <v>960</v>
      </c>
      <c r="D105" s="45"/>
      <c r="E105" s="145"/>
      <c r="F105" s="146"/>
      <c r="G105" s="147"/>
      <c r="H105" s="147"/>
      <c r="I105" s="146"/>
      <c r="J105" s="146"/>
    </row>
    <row r="106" spans="1:10" x14ac:dyDescent="0.3">
      <c r="A106" s="143">
        <v>105</v>
      </c>
      <c r="B106" s="144" t="s">
        <v>2359</v>
      </c>
      <c r="C106" s="45"/>
      <c r="D106" s="45">
        <v>3960</v>
      </c>
      <c r="E106" s="145" t="s">
        <v>447</v>
      </c>
      <c r="F106" s="146" t="s">
        <v>448</v>
      </c>
      <c r="G106" s="147">
        <v>41040</v>
      </c>
      <c r="H106" s="147" t="s">
        <v>2123</v>
      </c>
      <c r="I106" s="146" t="s">
        <v>986</v>
      </c>
      <c r="J106" s="146" t="s">
        <v>986</v>
      </c>
    </row>
    <row r="107" spans="1:10" x14ac:dyDescent="0.3">
      <c r="A107" s="143">
        <v>106</v>
      </c>
      <c r="B107" s="144" t="s">
        <v>2516</v>
      </c>
      <c r="C107" s="45">
        <v>200</v>
      </c>
      <c r="D107" s="45"/>
      <c r="E107" s="145"/>
      <c r="F107" s="146"/>
      <c r="G107" s="147"/>
      <c r="H107" s="147"/>
      <c r="I107" s="146"/>
      <c r="J107" s="146"/>
    </row>
    <row r="108" spans="1:10" x14ac:dyDescent="0.3">
      <c r="A108" s="143">
        <v>107</v>
      </c>
      <c r="B108" s="144" t="s">
        <v>2384</v>
      </c>
      <c r="C108" s="45">
        <v>300</v>
      </c>
      <c r="D108" s="45"/>
      <c r="E108" s="145"/>
      <c r="F108" s="146"/>
      <c r="G108" s="147"/>
      <c r="H108" s="147"/>
      <c r="I108" s="146"/>
      <c r="J108" s="146"/>
    </row>
    <row r="109" spans="1:10" x14ac:dyDescent="0.3">
      <c r="A109" s="143">
        <v>108</v>
      </c>
      <c r="B109" s="144" t="s">
        <v>1982</v>
      </c>
      <c r="C109" s="45">
        <v>500</v>
      </c>
      <c r="D109" s="45"/>
      <c r="E109" s="145"/>
      <c r="F109" s="146"/>
      <c r="G109" s="147"/>
      <c r="H109" s="147"/>
      <c r="I109" s="146"/>
      <c r="J109" s="146"/>
    </row>
    <row r="110" spans="1:10" x14ac:dyDescent="0.3">
      <c r="A110" s="143">
        <v>109</v>
      </c>
      <c r="B110" s="144" t="s">
        <v>2359</v>
      </c>
      <c r="C110" s="45">
        <v>1000</v>
      </c>
      <c r="D110" s="45"/>
      <c r="E110" s="145"/>
      <c r="F110" s="146"/>
      <c r="G110" s="146"/>
      <c r="H110" s="146"/>
      <c r="I110" s="146"/>
      <c r="J110" s="146"/>
    </row>
    <row r="111" spans="1:10" x14ac:dyDescent="0.3">
      <c r="A111" s="143">
        <v>110</v>
      </c>
      <c r="B111" s="144" t="s">
        <v>1777</v>
      </c>
      <c r="C111" s="45">
        <v>500</v>
      </c>
      <c r="D111" s="45"/>
      <c r="E111" s="145"/>
      <c r="F111" s="146"/>
      <c r="G111" s="147"/>
      <c r="H111" s="147"/>
      <c r="I111" s="146"/>
      <c r="J111" s="146"/>
    </row>
    <row r="112" spans="1:10" x14ac:dyDescent="0.3">
      <c r="A112" s="143">
        <v>111</v>
      </c>
      <c r="B112" s="144" t="s">
        <v>2528</v>
      </c>
      <c r="C112" s="45">
        <v>50</v>
      </c>
      <c r="D112" s="45"/>
      <c r="E112" s="145"/>
      <c r="F112" s="146"/>
      <c r="G112" s="146"/>
      <c r="H112" s="146"/>
      <c r="I112" s="146"/>
      <c r="J112" s="146"/>
    </row>
    <row r="113" spans="1:10" x14ac:dyDescent="0.3">
      <c r="A113" s="143">
        <v>112</v>
      </c>
      <c r="B113" s="144" t="s">
        <v>1982</v>
      </c>
      <c r="C113" s="45">
        <v>500</v>
      </c>
      <c r="D113" s="45"/>
      <c r="E113" s="145"/>
      <c r="F113" s="146"/>
      <c r="G113" s="147"/>
      <c r="H113" s="147"/>
      <c r="I113" s="146"/>
      <c r="J113" s="146"/>
    </row>
    <row r="114" spans="1:10" x14ac:dyDescent="0.3">
      <c r="A114" s="143">
        <v>113</v>
      </c>
      <c r="B114" s="144" t="s">
        <v>2384</v>
      </c>
      <c r="C114" s="45">
        <v>660</v>
      </c>
      <c r="D114" s="45"/>
      <c r="E114" s="145"/>
      <c r="F114" s="146"/>
      <c r="G114" s="146"/>
      <c r="H114" s="146"/>
      <c r="I114" s="146"/>
      <c r="J114" s="146"/>
    </row>
    <row r="115" spans="1:10" x14ac:dyDescent="0.3">
      <c r="A115" s="143">
        <v>114</v>
      </c>
      <c r="B115" s="144" t="s">
        <v>2381</v>
      </c>
      <c r="C115" s="45">
        <v>120</v>
      </c>
      <c r="D115" s="45"/>
      <c r="E115" s="145"/>
      <c r="F115" s="146"/>
      <c r="G115" s="147"/>
      <c r="H115" s="147"/>
      <c r="I115" s="146"/>
      <c r="J115" s="146"/>
    </row>
    <row r="116" spans="1:10" x14ac:dyDescent="0.3">
      <c r="A116" s="143">
        <v>115</v>
      </c>
      <c r="B116" s="144" t="s">
        <v>2407</v>
      </c>
      <c r="C116" s="45">
        <v>15</v>
      </c>
      <c r="D116" s="45"/>
      <c r="E116" s="145"/>
      <c r="F116" s="146"/>
      <c r="G116" s="146"/>
      <c r="H116" s="146"/>
      <c r="I116" s="146"/>
      <c r="J116" s="146"/>
    </row>
    <row r="117" spans="1:10" x14ac:dyDescent="0.3">
      <c r="A117" s="143">
        <v>116</v>
      </c>
      <c r="B117" s="144" t="s">
        <v>1777</v>
      </c>
      <c r="C117" s="45">
        <v>740</v>
      </c>
      <c r="D117" s="45"/>
      <c r="E117" s="145"/>
      <c r="F117" s="146"/>
      <c r="G117" s="147"/>
      <c r="H117" s="147"/>
      <c r="I117" s="146"/>
      <c r="J117" s="146"/>
    </row>
    <row r="118" spans="1:10" x14ac:dyDescent="0.3">
      <c r="A118" s="143">
        <v>117</v>
      </c>
      <c r="B118" s="144" t="s">
        <v>2410</v>
      </c>
      <c r="C118" s="45">
        <v>700</v>
      </c>
      <c r="D118" s="45"/>
      <c r="E118" s="145"/>
      <c r="F118" s="146"/>
      <c r="G118" s="146"/>
      <c r="H118" s="146"/>
      <c r="I118" s="146"/>
      <c r="J118" s="146"/>
    </row>
    <row r="119" spans="1:10" x14ac:dyDescent="0.3">
      <c r="A119" s="143">
        <v>118</v>
      </c>
      <c r="B119" s="144" t="s">
        <v>2383</v>
      </c>
      <c r="C119" s="45">
        <v>1280</v>
      </c>
      <c r="D119" s="45"/>
      <c r="E119" s="145"/>
      <c r="F119" s="146"/>
      <c r="G119" s="147"/>
      <c r="H119" s="147"/>
      <c r="I119" s="146"/>
      <c r="J119" s="146"/>
    </row>
    <row r="120" spans="1:10" x14ac:dyDescent="0.3">
      <c r="A120" s="143">
        <v>119</v>
      </c>
      <c r="B120" s="144" t="s">
        <v>1048</v>
      </c>
      <c r="C120" s="45">
        <v>60</v>
      </c>
      <c r="D120" s="45"/>
      <c r="E120" s="145"/>
      <c r="F120" s="146"/>
      <c r="G120" s="146"/>
      <c r="H120" s="146"/>
      <c r="I120" s="146"/>
      <c r="J120" s="146"/>
    </row>
    <row r="121" spans="1:10" x14ac:dyDescent="0.3">
      <c r="A121" s="143">
        <v>120</v>
      </c>
      <c r="B121" s="144" t="s">
        <v>2384</v>
      </c>
      <c r="C121" s="45"/>
      <c r="D121" s="45">
        <v>960</v>
      </c>
      <c r="E121" s="145" t="s">
        <v>2671</v>
      </c>
      <c r="F121" s="146" t="s">
        <v>2672</v>
      </c>
      <c r="G121" s="147">
        <v>41051</v>
      </c>
      <c r="H121" s="146" t="s">
        <v>2123</v>
      </c>
      <c r="I121" s="146" t="s">
        <v>1762</v>
      </c>
      <c r="J121" s="146" t="s">
        <v>1762</v>
      </c>
    </row>
    <row r="122" spans="1:10" x14ac:dyDescent="0.3">
      <c r="A122" s="143">
        <v>121</v>
      </c>
      <c r="B122" s="144" t="s">
        <v>1982</v>
      </c>
      <c r="C122" s="45">
        <v>820</v>
      </c>
      <c r="D122" s="45"/>
      <c r="E122" s="145"/>
      <c r="F122" s="146"/>
      <c r="G122" s="146"/>
      <c r="H122" s="146"/>
      <c r="I122" s="146"/>
      <c r="J122" s="146"/>
    </row>
    <row r="123" spans="1:10" x14ac:dyDescent="0.3">
      <c r="A123" s="143">
        <v>122</v>
      </c>
      <c r="B123" s="144" t="s">
        <v>1982</v>
      </c>
      <c r="C123" s="45"/>
      <c r="D123" s="45">
        <v>2320</v>
      </c>
      <c r="E123" s="145" t="s">
        <v>2673</v>
      </c>
      <c r="F123" s="146" t="s">
        <v>2674</v>
      </c>
      <c r="G123" s="147">
        <v>41051</v>
      </c>
      <c r="H123" s="146" t="s">
        <v>2123</v>
      </c>
      <c r="I123" s="146" t="s">
        <v>1762</v>
      </c>
      <c r="J123" s="146" t="s">
        <v>1213</v>
      </c>
    </row>
    <row r="124" spans="1:10" x14ac:dyDescent="0.3">
      <c r="A124" s="143">
        <v>123</v>
      </c>
      <c r="B124" s="144" t="s">
        <v>2516</v>
      </c>
      <c r="C124" s="45">
        <v>1560</v>
      </c>
      <c r="D124" s="45"/>
      <c r="E124" s="145"/>
      <c r="F124" s="146"/>
      <c r="G124" s="147"/>
      <c r="H124" s="147"/>
      <c r="I124" s="146"/>
      <c r="J124" s="146"/>
    </row>
    <row r="125" spans="1:10" x14ac:dyDescent="0.3">
      <c r="A125" s="143">
        <v>124</v>
      </c>
      <c r="B125" s="144" t="s">
        <v>2516</v>
      </c>
      <c r="C125" s="45"/>
      <c r="D125" s="45">
        <v>2260</v>
      </c>
      <c r="E125" s="145" t="s">
        <v>2675</v>
      </c>
      <c r="F125" s="146" t="s">
        <v>2676</v>
      </c>
      <c r="G125" s="147">
        <v>41052</v>
      </c>
      <c r="H125" s="146" t="s">
        <v>2123</v>
      </c>
      <c r="I125" s="146" t="s">
        <v>2681</v>
      </c>
      <c r="J125" s="146" t="s">
        <v>2681</v>
      </c>
    </row>
    <row r="126" spans="1:10" x14ac:dyDescent="0.3">
      <c r="A126" s="143">
        <v>125</v>
      </c>
      <c r="B126" s="144" t="s">
        <v>2359</v>
      </c>
      <c r="C126" s="45">
        <v>1000</v>
      </c>
      <c r="D126" s="45"/>
      <c r="E126" s="145"/>
      <c r="F126" s="146"/>
      <c r="G126" s="146"/>
      <c r="H126" s="146"/>
      <c r="I126" s="146"/>
      <c r="J126" s="146"/>
    </row>
    <row r="127" spans="1:10" x14ac:dyDescent="0.3">
      <c r="A127" s="143">
        <v>126</v>
      </c>
      <c r="B127" s="144" t="s">
        <v>2528</v>
      </c>
      <c r="C127" s="45"/>
      <c r="D127" s="45">
        <v>100</v>
      </c>
      <c r="E127" s="145" t="s">
        <v>2677</v>
      </c>
      <c r="F127" s="146" t="s">
        <v>2678</v>
      </c>
      <c r="G127" s="147">
        <v>41044</v>
      </c>
      <c r="H127" s="146" t="s">
        <v>2123</v>
      </c>
      <c r="I127" s="146" t="s">
        <v>1552</v>
      </c>
      <c r="J127" s="146" t="s">
        <v>2538</v>
      </c>
    </row>
    <row r="128" spans="1:10" x14ac:dyDescent="0.3">
      <c r="A128" s="143">
        <v>127</v>
      </c>
      <c r="B128" s="144" t="s">
        <v>1777</v>
      </c>
      <c r="C128" s="45"/>
      <c r="D128" s="45">
        <v>8740</v>
      </c>
      <c r="E128" s="145" t="s">
        <v>2679</v>
      </c>
      <c r="F128" s="146" t="s">
        <v>2680</v>
      </c>
      <c r="G128" s="147">
        <v>41053</v>
      </c>
      <c r="H128" s="146" t="s">
        <v>2123</v>
      </c>
      <c r="I128" s="146" t="s">
        <v>171</v>
      </c>
      <c r="J128" s="146" t="s">
        <v>485</v>
      </c>
    </row>
    <row r="129" spans="1:10" x14ac:dyDescent="0.3">
      <c r="A129" s="143">
        <v>128</v>
      </c>
      <c r="B129" s="144" t="s">
        <v>2359</v>
      </c>
      <c r="C129" s="45">
        <v>1000</v>
      </c>
      <c r="D129" s="45"/>
      <c r="E129" s="145"/>
      <c r="F129" s="146"/>
      <c r="G129" s="147"/>
      <c r="H129" s="147"/>
      <c r="I129" s="146"/>
      <c r="J129" s="146"/>
    </row>
    <row r="130" spans="1:10" x14ac:dyDescent="0.3">
      <c r="A130" s="143">
        <v>129</v>
      </c>
      <c r="B130" s="144" t="s">
        <v>2383</v>
      </c>
      <c r="C130" s="45"/>
      <c r="D130" s="45">
        <v>1480</v>
      </c>
      <c r="E130" s="145" t="s">
        <v>2283</v>
      </c>
      <c r="F130" s="146" t="s">
        <v>2284</v>
      </c>
      <c r="G130" s="147">
        <v>41058</v>
      </c>
      <c r="H130" s="147" t="s">
        <v>2123</v>
      </c>
      <c r="I130" s="146" t="s">
        <v>171</v>
      </c>
      <c r="J130" s="146" t="s">
        <v>1121</v>
      </c>
    </row>
    <row r="131" spans="1:10" x14ac:dyDescent="0.3">
      <c r="A131" s="143">
        <v>130</v>
      </c>
      <c r="B131" s="144" t="s">
        <v>2410</v>
      </c>
      <c r="C131" s="45"/>
      <c r="D131" s="45">
        <v>800</v>
      </c>
      <c r="E131" s="145" t="s">
        <v>2285</v>
      </c>
      <c r="F131" s="146" t="s">
        <v>2286</v>
      </c>
      <c r="G131" s="147">
        <v>41058</v>
      </c>
      <c r="H131" s="147" t="s">
        <v>2123</v>
      </c>
      <c r="I131" s="146" t="s">
        <v>171</v>
      </c>
      <c r="J131" s="146" t="s">
        <v>2316</v>
      </c>
    </row>
    <row r="132" spans="1:10" x14ac:dyDescent="0.3">
      <c r="A132" s="143">
        <v>131</v>
      </c>
      <c r="B132" s="144" t="s">
        <v>1982</v>
      </c>
      <c r="C132" s="45">
        <v>1440</v>
      </c>
      <c r="D132" s="45"/>
      <c r="E132" s="145"/>
      <c r="F132" s="146"/>
      <c r="G132" s="147"/>
      <c r="H132" s="147"/>
      <c r="I132" s="146"/>
      <c r="J132" s="146"/>
    </row>
    <row r="133" spans="1:10" x14ac:dyDescent="0.3">
      <c r="A133" s="143">
        <v>132</v>
      </c>
      <c r="B133" s="144" t="s">
        <v>1982</v>
      </c>
      <c r="C133" s="45"/>
      <c r="D133" s="45">
        <v>2440</v>
      </c>
      <c r="E133" s="145" t="s">
        <v>2287</v>
      </c>
      <c r="F133" s="146" t="s">
        <v>2288</v>
      </c>
      <c r="G133" s="147">
        <v>41058</v>
      </c>
      <c r="H133" s="147" t="s">
        <v>2123</v>
      </c>
      <c r="I133" s="146" t="s">
        <v>1762</v>
      </c>
      <c r="J133" s="146" t="s">
        <v>1213</v>
      </c>
    </row>
    <row r="134" spans="1:10" x14ac:dyDescent="0.3">
      <c r="A134" s="143">
        <v>133</v>
      </c>
      <c r="B134" s="144" t="s">
        <v>2359</v>
      </c>
      <c r="C134" s="45">
        <v>660</v>
      </c>
      <c r="D134" s="45"/>
      <c r="E134" s="145"/>
      <c r="F134" s="146"/>
      <c r="G134" s="147"/>
      <c r="H134" s="147"/>
      <c r="I134" s="146"/>
      <c r="J134" s="146"/>
    </row>
    <row r="135" spans="1:10" x14ac:dyDescent="0.3">
      <c r="A135" s="143">
        <v>134</v>
      </c>
      <c r="B135" s="144" t="s">
        <v>2359</v>
      </c>
      <c r="C135" s="45"/>
      <c r="D135" s="45">
        <v>3660</v>
      </c>
      <c r="E135" s="145" t="s">
        <v>2289</v>
      </c>
      <c r="F135" s="146" t="s">
        <v>2290</v>
      </c>
      <c r="G135" s="147">
        <v>41059</v>
      </c>
      <c r="H135" s="147" t="s">
        <v>2123</v>
      </c>
      <c r="I135" s="146" t="s">
        <v>986</v>
      </c>
      <c r="J135" s="146" t="s">
        <v>946</v>
      </c>
    </row>
    <row r="136" spans="1:10" x14ac:dyDescent="0.3">
      <c r="A136" s="143">
        <v>135</v>
      </c>
      <c r="B136" s="144" t="s">
        <v>2382</v>
      </c>
      <c r="C136" s="45">
        <v>5</v>
      </c>
      <c r="D136" s="45"/>
      <c r="E136" s="145"/>
      <c r="F136" s="146"/>
      <c r="G136" s="147"/>
      <c r="H136" s="147"/>
      <c r="I136" s="146"/>
      <c r="J136" s="146"/>
    </row>
    <row r="137" spans="1:10" x14ac:dyDescent="0.3">
      <c r="A137" s="143">
        <v>136</v>
      </c>
      <c r="B137" s="144" t="s">
        <v>2382</v>
      </c>
      <c r="C137" s="45"/>
      <c r="D137" s="45">
        <v>10</v>
      </c>
      <c r="E137" s="145" t="s">
        <v>2291</v>
      </c>
      <c r="F137" s="146" t="s">
        <v>2292</v>
      </c>
      <c r="G137" s="147">
        <v>41059</v>
      </c>
      <c r="H137" s="147" t="s">
        <v>2123</v>
      </c>
      <c r="I137" s="146" t="s">
        <v>171</v>
      </c>
      <c r="J137" s="146" t="s">
        <v>2315</v>
      </c>
    </row>
    <row r="138" spans="1:10" x14ac:dyDescent="0.3">
      <c r="A138" s="143">
        <v>137</v>
      </c>
      <c r="B138" s="144" t="s">
        <v>1517</v>
      </c>
      <c r="C138" s="45">
        <v>60</v>
      </c>
      <c r="D138" s="45"/>
      <c r="E138" s="145"/>
      <c r="F138" s="146"/>
      <c r="G138" s="147"/>
      <c r="H138" s="147"/>
      <c r="I138" s="146"/>
      <c r="J138" s="146"/>
    </row>
    <row r="139" spans="1:10" x14ac:dyDescent="0.3">
      <c r="A139" s="143">
        <v>138</v>
      </c>
      <c r="B139" s="144" t="s">
        <v>1517</v>
      </c>
      <c r="C139" s="45"/>
      <c r="D139" s="45">
        <v>60</v>
      </c>
      <c r="E139" s="145" t="s">
        <v>2293</v>
      </c>
      <c r="F139" s="146" t="s">
        <v>2294</v>
      </c>
      <c r="G139" s="147">
        <v>41059</v>
      </c>
      <c r="H139" s="147" t="s">
        <v>2123</v>
      </c>
      <c r="I139" s="146" t="s">
        <v>171</v>
      </c>
      <c r="J139" s="146" t="s">
        <v>2315</v>
      </c>
    </row>
    <row r="140" spans="1:10" x14ac:dyDescent="0.3">
      <c r="A140" s="143">
        <v>139</v>
      </c>
      <c r="B140" s="144" t="s">
        <v>519</v>
      </c>
      <c r="C140" s="45">
        <v>90</v>
      </c>
      <c r="D140" s="45"/>
      <c r="E140" s="145"/>
      <c r="F140" s="146"/>
      <c r="G140" s="147"/>
      <c r="H140" s="147"/>
      <c r="I140" s="146"/>
      <c r="J140" s="146"/>
    </row>
    <row r="141" spans="1:10" x14ac:dyDescent="0.3">
      <c r="A141" s="143">
        <v>140</v>
      </c>
      <c r="B141" s="144" t="s">
        <v>519</v>
      </c>
      <c r="C141" s="45"/>
      <c r="D141" s="45">
        <v>190</v>
      </c>
      <c r="E141" s="145" t="s">
        <v>2295</v>
      </c>
      <c r="F141" s="146" t="s">
        <v>2296</v>
      </c>
      <c r="G141" s="147">
        <v>41059</v>
      </c>
      <c r="H141" s="147" t="s">
        <v>2123</v>
      </c>
      <c r="I141" s="146" t="s">
        <v>171</v>
      </c>
      <c r="J141" s="146" t="s">
        <v>1771</v>
      </c>
    </row>
    <row r="142" spans="1:10" x14ac:dyDescent="0.3">
      <c r="A142" s="143">
        <v>141</v>
      </c>
      <c r="B142" s="144" t="s">
        <v>2409</v>
      </c>
      <c r="C142" s="45">
        <v>90</v>
      </c>
      <c r="D142" s="45"/>
      <c r="E142" s="145"/>
      <c r="F142" s="146"/>
      <c r="G142" s="146"/>
      <c r="H142" s="146"/>
      <c r="I142" s="146"/>
      <c r="J142" s="146"/>
    </row>
    <row r="143" spans="1:10" x14ac:dyDescent="0.3">
      <c r="A143" s="143">
        <v>142</v>
      </c>
      <c r="B143" s="144" t="s">
        <v>2409</v>
      </c>
      <c r="C143" s="45"/>
      <c r="D143" s="45">
        <v>120</v>
      </c>
      <c r="E143" s="145" t="s">
        <v>2297</v>
      </c>
      <c r="F143" s="146" t="s">
        <v>2298</v>
      </c>
      <c r="G143" s="147">
        <v>41059</v>
      </c>
      <c r="H143" s="146" t="s">
        <v>2123</v>
      </c>
      <c r="I143" s="146" t="s">
        <v>171</v>
      </c>
      <c r="J143" s="146" t="s">
        <v>2315</v>
      </c>
    </row>
    <row r="144" spans="1:10" x14ac:dyDescent="0.3">
      <c r="A144" s="143">
        <v>143</v>
      </c>
      <c r="B144" s="144" t="s">
        <v>164</v>
      </c>
      <c r="C144" s="45">
        <v>210</v>
      </c>
      <c r="D144" s="45"/>
      <c r="E144" s="145"/>
      <c r="F144" s="146"/>
      <c r="G144" s="147"/>
      <c r="H144" s="147"/>
      <c r="I144" s="146"/>
      <c r="J144" s="146"/>
    </row>
    <row r="145" spans="1:10" x14ac:dyDescent="0.3">
      <c r="A145" s="143">
        <v>144</v>
      </c>
      <c r="B145" s="144" t="s">
        <v>164</v>
      </c>
      <c r="C145" s="45"/>
      <c r="D145" s="45">
        <v>290</v>
      </c>
      <c r="E145" s="145" t="s">
        <v>2299</v>
      </c>
      <c r="F145" s="146" t="s">
        <v>2300</v>
      </c>
      <c r="G145" s="147">
        <v>41059</v>
      </c>
      <c r="H145" s="146" t="s">
        <v>2123</v>
      </c>
      <c r="I145" s="146" t="s">
        <v>171</v>
      </c>
      <c r="J145" s="146" t="s">
        <v>2315</v>
      </c>
    </row>
    <row r="146" spans="1:10" x14ac:dyDescent="0.3">
      <c r="A146" s="143">
        <v>145</v>
      </c>
      <c r="B146" s="144" t="s">
        <v>2381</v>
      </c>
      <c r="C146" s="45"/>
      <c r="D146" s="45">
        <v>160</v>
      </c>
      <c r="E146" s="145" t="s">
        <v>2301</v>
      </c>
      <c r="F146" s="146" t="s">
        <v>2302</v>
      </c>
      <c r="G146" s="147">
        <v>41059</v>
      </c>
      <c r="H146" s="146" t="s">
        <v>2123</v>
      </c>
      <c r="I146" s="146" t="s">
        <v>171</v>
      </c>
      <c r="J146" s="146" t="s">
        <v>2315</v>
      </c>
    </row>
    <row r="147" spans="1:10" x14ac:dyDescent="0.3">
      <c r="A147" s="143">
        <v>146</v>
      </c>
      <c r="B147" s="144" t="s">
        <v>2408</v>
      </c>
      <c r="C147" s="45">
        <v>6</v>
      </c>
      <c r="D147" s="45"/>
      <c r="E147" s="145"/>
      <c r="F147" s="146"/>
      <c r="G147" s="146"/>
      <c r="H147" s="146"/>
      <c r="I147" s="146"/>
      <c r="J147" s="146"/>
    </row>
    <row r="148" spans="1:10" x14ac:dyDescent="0.3">
      <c r="A148" s="143">
        <v>147</v>
      </c>
      <c r="B148" s="144" t="s">
        <v>2408</v>
      </c>
      <c r="C148" s="45"/>
      <c r="D148" s="45">
        <v>10</v>
      </c>
      <c r="E148" s="145" t="s">
        <v>2303</v>
      </c>
      <c r="F148" s="146" t="s">
        <v>2304</v>
      </c>
      <c r="G148" s="147">
        <v>41059</v>
      </c>
      <c r="H148" s="146" t="s">
        <v>2123</v>
      </c>
      <c r="I148" s="146" t="s">
        <v>171</v>
      </c>
      <c r="J148" s="146" t="s">
        <v>2315</v>
      </c>
    </row>
    <row r="149" spans="1:10" x14ac:dyDescent="0.3">
      <c r="A149" s="143">
        <v>148</v>
      </c>
      <c r="B149" s="144" t="s">
        <v>2407</v>
      </c>
      <c r="C149" s="45">
        <v>10</v>
      </c>
      <c r="D149" s="45"/>
      <c r="E149" s="145"/>
      <c r="F149" s="146"/>
      <c r="G149" s="146"/>
      <c r="H149" s="146"/>
      <c r="I149" s="146"/>
      <c r="J149" s="146"/>
    </row>
    <row r="150" spans="1:10" x14ac:dyDescent="0.3">
      <c r="A150" s="143">
        <v>149</v>
      </c>
      <c r="B150" s="144" t="s">
        <v>2407</v>
      </c>
      <c r="C150" s="45"/>
      <c r="D150" s="45">
        <v>10</v>
      </c>
      <c r="E150" s="145" t="s">
        <v>2305</v>
      </c>
      <c r="F150" s="146" t="s">
        <v>2309</v>
      </c>
      <c r="G150" s="147">
        <v>41059</v>
      </c>
      <c r="H150" s="147" t="s">
        <v>2123</v>
      </c>
      <c r="I150" s="146" t="s">
        <v>171</v>
      </c>
      <c r="J150" s="146" t="s">
        <v>2315</v>
      </c>
    </row>
    <row r="151" spans="1:10" x14ac:dyDescent="0.3">
      <c r="A151" s="143">
        <v>150</v>
      </c>
      <c r="B151" s="144" t="s">
        <v>2407</v>
      </c>
      <c r="C151" s="45"/>
      <c r="D151" s="45">
        <v>20</v>
      </c>
      <c r="E151" s="145" t="s">
        <v>2310</v>
      </c>
      <c r="F151" s="146" t="s">
        <v>2311</v>
      </c>
      <c r="G151" s="147">
        <v>41059</v>
      </c>
      <c r="H151" s="146" t="s">
        <v>2123</v>
      </c>
      <c r="I151" s="146" t="s">
        <v>171</v>
      </c>
      <c r="J151" s="146" t="s">
        <v>2315</v>
      </c>
    </row>
    <row r="152" spans="1:10" x14ac:dyDescent="0.3">
      <c r="A152" s="143">
        <v>151</v>
      </c>
      <c r="B152" s="144" t="s">
        <v>2407</v>
      </c>
      <c r="C152" s="45">
        <v>5</v>
      </c>
      <c r="D152" s="45"/>
      <c r="E152" s="145"/>
      <c r="F152" s="146"/>
      <c r="G152" s="146"/>
      <c r="H152" s="146"/>
      <c r="I152" s="146"/>
      <c r="J152" s="146"/>
    </row>
    <row r="153" spans="1:10" x14ac:dyDescent="0.3">
      <c r="A153" s="143">
        <v>152</v>
      </c>
      <c r="B153" s="144" t="s">
        <v>2407</v>
      </c>
      <c r="C153" s="45"/>
      <c r="D153" s="45">
        <v>10</v>
      </c>
      <c r="E153" s="145" t="s">
        <v>2312</v>
      </c>
      <c r="F153" s="146" t="s">
        <v>2313</v>
      </c>
      <c r="G153" s="147">
        <v>41059</v>
      </c>
      <c r="H153" s="146" t="s">
        <v>2123</v>
      </c>
      <c r="I153" s="146" t="s">
        <v>171</v>
      </c>
      <c r="J153" s="146" t="s">
        <v>2315</v>
      </c>
    </row>
    <row r="154" spans="1:10" x14ac:dyDescent="0.3">
      <c r="A154" s="143">
        <v>153</v>
      </c>
      <c r="B154" s="144" t="s">
        <v>1048</v>
      </c>
      <c r="C154" s="45"/>
      <c r="D154" s="45">
        <v>60</v>
      </c>
      <c r="E154" s="145" t="s">
        <v>1673</v>
      </c>
      <c r="F154" s="146" t="s">
        <v>2314</v>
      </c>
      <c r="G154" s="147">
        <v>41059</v>
      </c>
      <c r="H154" s="146" t="s">
        <v>2123</v>
      </c>
      <c r="I154" s="146" t="s">
        <v>171</v>
      </c>
      <c r="J154" s="146" t="s">
        <v>2315</v>
      </c>
    </row>
    <row r="155" spans="1:10" x14ac:dyDescent="0.3">
      <c r="A155" s="143">
        <v>154</v>
      </c>
      <c r="B155" s="144" t="s">
        <v>2359</v>
      </c>
      <c r="C155" s="45">
        <v>1000</v>
      </c>
      <c r="D155" s="45"/>
      <c r="E155" s="145"/>
      <c r="F155" s="146"/>
      <c r="G155" s="146"/>
      <c r="H155" s="146"/>
      <c r="I155" s="146"/>
      <c r="J155" s="146"/>
    </row>
    <row r="156" spans="1:10" x14ac:dyDescent="0.3">
      <c r="A156" s="143">
        <v>155</v>
      </c>
      <c r="B156" s="144" t="s">
        <v>2384</v>
      </c>
      <c r="C156" s="45">
        <v>440</v>
      </c>
      <c r="D156" s="45"/>
      <c r="E156" s="145"/>
      <c r="F156" s="146"/>
      <c r="G156" s="146"/>
      <c r="H156" s="146"/>
      <c r="I156" s="146"/>
      <c r="J156" s="146"/>
    </row>
    <row r="157" spans="1:10" x14ac:dyDescent="0.3">
      <c r="A157" s="143">
        <v>156</v>
      </c>
      <c r="B157" s="144" t="s">
        <v>1777</v>
      </c>
      <c r="C157" s="45">
        <v>1000</v>
      </c>
      <c r="D157" s="45"/>
      <c r="E157" s="145"/>
      <c r="F157" s="146"/>
      <c r="G157" s="147"/>
      <c r="H157" s="147"/>
      <c r="I157" s="146"/>
      <c r="J157" s="146"/>
    </row>
    <row r="158" spans="1:10" x14ac:dyDescent="0.3">
      <c r="A158" s="143">
        <v>157</v>
      </c>
      <c r="B158" s="144" t="s">
        <v>2384</v>
      </c>
      <c r="C158" s="45"/>
      <c r="D158" s="45">
        <v>440</v>
      </c>
      <c r="E158" s="145" t="s">
        <v>1480</v>
      </c>
      <c r="F158" s="146" t="s">
        <v>1481</v>
      </c>
      <c r="G158" s="147">
        <v>41064</v>
      </c>
      <c r="H158" s="147" t="s">
        <v>2123</v>
      </c>
      <c r="I158" s="146" t="s">
        <v>1762</v>
      </c>
      <c r="J158" s="146" t="s">
        <v>1762</v>
      </c>
    </row>
    <row r="159" spans="1:10" x14ac:dyDescent="0.3">
      <c r="A159" s="143">
        <v>158</v>
      </c>
      <c r="B159" s="144" t="s">
        <v>2359</v>
      </c>
      <c r="C159" s="45">
        <v>1020</v>
      </c>
      <c r="D159" s="45"/>
      <c r="E159" s="145"/>
      <c r="F159" s="146"/>
      <c r="G159" s="147"/>
      <c r="H159" s="147"/>
      <c r="I159" s="146"/>
      <c r="J159" s="146"/>
    </row>
    <row r="160" spans="1:10" x14ac:dyDescent="0.3">
      <c r="A160" s="143">
        <v>159</v>
      </c>
      <c r="B160" s="144" t="s">
        <v>1777</v>
      </c>
      <c r="C160" s="45">
        <v>1000</v>
      </c>
      <c r="D160" s="45"/>
      <c r="E160" s="145"/>
      <c r="F160" s="146"/>
      <c r="G160" s="146"/>
      <c r="H160" s="146"/>
      <c r="I160" s="146"/>
      <c r="J160" s="146"/>
    </row>
    <row r="161" spans="1:10" x14ac:dyDescent="0.3">
      <c r="A161" s="143">
        <v>160</v>
      </c>
      <c r="B161" s="144" t="s">
        <v>2359</v>
      </c>
      <c r="C161" s="45"/>
      <c r="D161" s="45">
        <v>2020</v>
      </c>
      <c r="E161" s="145" t="s">
        <v>2020</v>
      </c>
      <c r="F161" s="146" t="s">
        <v>2021</v>
      </c>
      <c r="G161" s="147">
        <v>41073</v>
      </c>
      <c r="H161" s="146" t="s">
        <v>2123</v>
      </c>
      <c r="I161" s="146" t="s">
        <v>986</v>
      </c>
      <c r="J161" s="146" t="s">
        <v>946</v>
      </c>
    </row>
    <row r="162" spans="1:10" x14ac:dyDescent="0.3">
      <c r="A162" s="143">
        <v>161</v>
      </c>
      <c r="B162" s="144" t="s">
        <v>2359</v>
      </c>
      <c r="C162" s="45">
        <v>1000</v>
      </c>
      <c r="D162" s="45"/>
      <c r="E162" s="145"/>
      <c r="F162" s="146"/>
      <c r="G162" s="147"/>
      <c r="H162" s="147"/>
      <c r="I162" s="146"/>
      <c r="J162" s="146"/>
    </row>
    <row r="163" spans="1:10" x14ac:dyDescent="0.3">
      <c r="A163" s="143">
        <v>162</v>
      </c>
      <c r="B163" s="144" t="s">
        <v>1777</v>
      </c>
      <c r="C163" s="45">
        <v>1000</v>
      </c>
      <c r="D163" s="45"/>
      <c r="E163" s="145"/>
      <c r="F163" s="146"/>
      <c r="G163" s="147"/>
      <c r="H163" s="147"/>
      <c r="I163" s="146"/>
      <c r="J163" s="146"/>
    </row>
    <row r="164" spans="1:10" x14ac:dyDescent="0.3">
      <c r="A164" s="143">
        <v>163</v>
      </c>
      <c r="B164" s="144" t="s">
        <v>1982</v>
      </c>
      <c r="C164" s="45">
        <v>500</v>
      </c>
      <c r="D164" s="45"/>
      <c r="E164" s="145"/>
      <c r="F164" s="146"/>
      <c r="G164" s="147"/>
      <c r="H164" s="147"/>
      <c r="I164" s="146"/>
      <c r="J164" s="146"/>
    </row>
    <row r="165" spans="1:10" x14ac:dyDescent="0.3">
      <c r="A165" s="143">
        <v>164</v>
      </c>
      <c r="B165" s="144" t="s">
        <v>2384</v>
      </c>
      <c r="C165" s="45">
        <v>300</v>
      </c>
      <c r="D165" s="45"/>
      <c r="E165" s="145"/>
      <c r="F165" s="146"/>
      <c r="G165" s="146"/>
      <c r="H165" s="146"/>
      <c r="I165" s="146"/>
      <c r="J165" s="146"/>
    </row>
    <row r="166" spans="1:10" x14ac:dyDescent="0.3">
      <c r="A166" s="143">
        <v>165</v>
      </c>
      <c r="B166" s="144" t="s">
        <v>2574</v>
      </c>
      <c r="C166" s="45">
        <v>150</v>
      </c>
      <c r="D166" s="45"/>
      <c r="E166" s="145"/>
      <c r="F166" s="146"/>
      <c r="G166" s="146"/>
      <c r="H166" s="146"/>
      <c r="I166" s="146"/>
      <c r="J166" s="146"/>
    </row>
    <row r="167" spans="1:10" x14ac:dyDescent="0.3">
      <c r="A167" s="143">
        <v>166</v>
      </c>
      <c r="B167" s="144" t="s">
        <v>2359</v>
      </c>
      <c r="C167" s="45">
        <v>1000</v>
      </c>
      <c r="D167" s="45"/>
      <c r="E167" s="145"/>
      <c r="F167" s="146"/>
      <c r="G167" s="146"/>
      <c r="H167" s="146"/>
      <c r="I167" s="146"/>
      <c r="J167" s="146"/>
    </row>
    <row r="168" spans="1:10" x14ac:dyDescent="0.3">
      <c r="A168" s="143">
        <v>167</v>
      </c>
      <c r="B168" s="144" t="s">
        <v>1777</v>
      </c>
      <c r="C168" s="45">
        <v>1000</v>
      </c>
      <c r="D168" s="45"/>
      <c r="E168" s="145"/>
      <c r="F168" s="146"/>
      <c r="G168" s="146"/>
      <c r="H168" s="146"/>
      <c r="I168" s="146"/>
      <c r="J168" s="146"/>
    </row>
    <row r="169" spans="1:10" x14ac:dyDescent="0.3">
      <c r="A169" s="143">
        <v>168</v>
      </c>
      <c r="B169" s="144" t="s">
        <v>2384</v>
      </c>
      <c r="C169" s="45">
        <v>300</v>
      </c>
      <c r="D169" s="45"/>
      <c r="E169" s="145"/>
      <c r="F169" s="146"/>
      <c r="G169" s="147"/>
      <c r="H169" s="147"/>
      <c r="I169" s="146"/>
      <c r="J169" s="146"/>
    </row>
    <row r="170" spans="1:10" x14ac:dyDescent="0.3">
      <c r="A170" s="143">
        <v>169</v>
      </c>
      <c r="B170" s="144" t="s">
        <v>2359</v>
      </c>
      <c r="C170" s="45">
        <v>1000</v>
      </c>
      <c r="D170" s="45"/>
      <c r="E170" s="145"/>
      <c r="F170" s="146"/>
      <c r="G170" s="147"/>
      <c r="H170" s="147"/>
      <c r="I170" s="146"/>
      <c r="J170" s="146"/>
    </row>
    <row r="171" spans="1:10" x14ac:dyDescent="0.3">
      <c r="A171" s="143">
        <v>170</v>
      </c>
      <c r="B171" s="144" t="s">
        <v>164</v>
      </c>
      <c r="C171" s="45">
        <v>15</v>
      </c>
      <c r="D171" s="45"/>
      <c r="E171" s="145"/>
      <c r="F171" s="146"/>
      <c r="G171" s="147"/>
      <c r="H171" s="147"/>
      <c r="I171" s="146"/>
      <c r="J171" s="146"/>
    </row>
    <row r="172" spans="1:10" x14ac:dyDescent="0.3">
      <c r="A172" s="143">
        <v>171</v>
      </c>
      <c r="B172" s="144" t="s">
        <v>2381</v>
      </c>
      <c r="C172" s="45">
        <v>20</v>
      </c>
      <c r="D172" s="45"/>
      <c r="E172" s="145"/>
      <c r="F172" s="146"/>
      <c r="G172" s="147"/>
      <c r="H172" s="147"/>
      <c r="I172" s="146"/>
      <c r="J172" s="146"/>
    </row>
    <row r="173" spans="1:10" x14ac:dyDescent="0.3">
      <c r="A173" s="143">
        <v>172</v>
      </c>
      <c r="B173" s="144" t="s">
        <v>2516</v>
      </c>
      <c r="C173" s="45">
        <v>200</v>
      </c>
      <c r="D173" s="45"/>
      <c r="E173" s="145"/>
      <c r="F173" s="146"/>
      <c r="G173" s="146"/>
      <c r="H173" s="146"/>
      <c r="I173" s="146"/>
      <c r="J173" s="146"/>
    </row>
    <row r="174" spans="1:10" x14ac:dyDescent="0.3">
      <c r="A174" s="143">
        <v>173</v>
      </c>
      <c r="B174" s="144" t="s">
        <v>2384</v>
      </c>
      <c r="C174" s="45">
        <v>400</v>
      </c>
      <c r="D174" s="45"/>
      <c r="E174" s="145"/>
      <c r="F174" s="146"/>
      <c r="G174" s="147"/>
      <c r="H174" s="147"/>
      <c r="I174" s="146"/>
      <c r="J174" s="146"/>
    </row>
    <row r="175" spans="1:10" x14ac:dyDescent="0.3">
      <c r="A175" s="143">
        <v>174</v>
      </c>
      <c r="B175" s="144" t="s">
        <v>2574</v>
      </c>
      <c r="C175" s="45">
        <v>100</v>
      </c>
      <c r="D175" s="45"/>
      <c r="E175" s="145"/>
      <c r="F175" s="146"/>
      <c r="G175" s="146"/>
      <c r="H175" s="146"/>
      <c r="I175" s="146"/>
      <c r="J175" s="146"/>
    </row>
    <row r="176" spans="1:10" x14ac:dyDescent="0.3">
      <c r="A176" s="143">
        <v>175</v>
      </c>
      <c r="B176" s="144" t="s">
        <v>2384</v>
      </c>
      <c r="C176" s="45"/>
      <c r="D176" s="45">
        <v>1000</v>
      </c>
      <c r="E176" s="145" t="s">
        <v>1468</v>
      </c>
      <c r="F176" s="146" t="s">
        <v>1469</v>
      </c>
      <c r="G176" s="147">
        <v>41094</v>
      </c>
      <c r="H176" s="147" t="s">
        <v>2123</v>
      </c>
      <c r="I176" s="146" t="s">
        <v>1762</v>
      </c>
      <c r="J176" s="146" t="s">
        <v>1762</v>
      </c>
    </row>
    <row r="177" spans="1:10" x14ac:dyDescent="0.3">
      <c r="A177" s="143">
        <v>176</v>
      </c>
      <c r="B177" s="144" t="s">
        <v>2359</v>
      </c>
      <c r="C177" s="45">
        <v>1240</v>
      </c>
      <c r="D177" s="45"/>
      <c r="E177" s="145"/>
      <c r="F177" s="146"/>
      <c r="G177" s="146"/>
      <c r="H177" s="146"/>
      <c r="I177" s="146"/>
      <c r="J177" s="146"/>
    </row>
    <row r="178" spans="1:10" x14ac:dyDescent="0.3">
      <c r="A178" s="143">
        <v>177</v>
      </c>
      <c r="B178" s="144" t="s">
        <v>2359</v>
      </c>
      <c r="C178" s="45"/>
      <c r="D178" s="45">
        <v>4240</v>
      </c>
      <c r="E178" s="145" t="s">
        <v>1470</v>
      </c>
      <c r="F178" s="146" t="s">
        <v>1471</v>
      </c>
      <c r="G178" s="147">
        <v>41095</v>
      </c>
      <c r="H178" s="146" t="s">
        <v>2123</v>
      </c>
      <c r="I178" s="146" t="s">
        <v>986</v>
      </c>
      <c r="J178" s="146" t="s">
        <v>946</v>
      </c>
    </row>
    <row r="179" spans="1:10" x14ac:dyDescent="0.3">
      <c r="A179" s="143">
        <v>178</v>
      </c>
      <c r="B179" s="144" t="s">
        <v>2574</v>
      </c>
      <c r="C179" s="45">
        <v>100</v>
      </c>
      <c r="D179" s="45"/>
      <c r="E179" s="145"/>
      <c r="F179" s="146"/>
      <c r="G179" s="146"/>
      <c r="H179" s="146"/>
      <c r="I179" s="146"/>
      <c r="J179" s="146"/>
    </row>
    <row r="180" spans="1:10" x14ac:dyDescent="0.3">
      <c r="A180" s="143">
        <v>179</v>
      </c>
      <c r="B180" s="144" t="s">
        <v>2359</v>
      </c>
      <c r="C180" s="45">
        <v>8740</v>
      </c>
      <c r="D180" s="45"/>
      <c r="E180" s="145"/>
      <c r="F180" s="146"/>
      <c r="G180" s="146"/>
      <c r="H180" s="146"/>
      <c r="I180" s="146"/>
      <c r="J180" s="146"/>
    </row>
    <row r="181" spans="1:10" x14ac:dyDescent="0.3">
      <c r="A181" s="143">
        <v>180</v>
      </c>
      <c r="B181" s="144" t="s">
        <v>2359</v>
      </c>
      <c r="C181" s="45"/>
      <c r="D181" s="45">
        <v>8740</v>
      </c>
      <c r="E181" s="145" t="s">
        <v>1472</v>
      </c>
      <c r="F181" s="146" t="s">
        <v>1473</v>
      </c>
      <c r="G181" s="147">
        <v>41095</v>
      </c>
      <c r="H181" s="147" t="s">
        <v>2123</v>
      </c>
      <c r="I181" s="146" t="s">
        <v>986</v>
      </c>
      <c r="J181" s="146" t="s">
        <v>946</v>
      </c>
    </row>
    <row r="182" spans="1:10" x14ac:dyDescent="0.3">
      <c r="A182" s="143">
        <v>181</v>
      </c>
      <c r="B182" s="144" t="s">
        <v>1777</v>
      </c>
      <c r="C182" s="45">
        <v>1000</v>
      </c>
      <c r="D182" s="45"/>
      <c r="E182" s="145"/>
      <c r="F182" s="146"/>
      <c r="G182" s="147"/>
      <c r="H182" s="147"/>
      <c r="I182" s="146"/>
      <c r="J182" s="146"/>
    </row>
    <row r="183" spans="1:10" x14ac:dyDescent="0.3">
      <c r="A183" s="143">
        <v>182</v>
      </c>
      <c r="B183" s="144" t="s">
        <v>2359</v>
      </c>
      <c r="C183" s="45">
        <v>1000</v>
      </c>
      <c r="D183" s="45"/>
      <c r="E183" s="145"/>
      <c r="F183" s="146"/>
      <c r="G183" s="146"/>
      <c r="H183" s="146"/>
      <c r="I183" s="146"/>
      <c r="J183" s="146"/>
    </row>
    <row r="184" spans="1:10" x14ac:dyDescent="0.3">
      <c r="A184" s="143">
        <v>183</v>
      </c>
      <c r="B184" s="144" t="s">
        <v>1982</v>
      </c>
      <c r="C184" s="45">
        <v>500</v>
      </c>
      <c r="D184" s="45"/>
      <c r="E184" s="145"/>
      <c r="F184" s="146"/>
      <c r="G184" s="147"/>
      <c r="H184" s="147"/>
      <c r="I184" s="146"/>
      <c r="J184" s="146"/>
    </row>
    <row r="185" spans="1:10" x14ac:dyDescent="0.3">
      <c r="A185" s="143">
        <v>184</v>
      </c>
      <c r="B185" s="144" t="s">
        <v>2384</v>
      </c>
      <c r="C185" s="45">
        <v>200</v>
      </c>
      <c r="D185" s="45"/>
      <c r="E185" s="145"/>
      <c r="F185" s="146"/>
      <c r="G185" s="146"/>
      <c r="H185" s="146"/>
      <c r="I185" s="146"/>
      <c r="J185" s="146"/>
    </row>
    <row r="186" spans="1:10" x14ac:dyDescent="0.3">
      <c r="A186" s="143">
        <v>185</v>
      </c>
      <c r="B186" s="144" t="s">
        <v>2574</v>
      </c>
      <c r="C186" s="45">
        <v>100</v>
      </c>
      <c r="D186" s="45"/>
      <c r="E186" s="145"/>
      <c r="F186" s="146"/>
      <c r="G186" s="147"/>
      <c r="H186" s="147"/>
      <c r="I186" s="146"/>
      <c r="J186" s="146"/>
    </row>
    <row r="187" spans="1:10" x14ac:dyDescent="0.3">
      <c r="A187" s="143">
        <v>186</v>
      </c>
      <c r="B187" s="144" t="s">
        <v>1777</v>
      </c>
      <c r="C187" s="45">
        <v>1000</v>
      </c>
      <c r="D187" s="45"/>
      <c r="E187" s="145"/>
      <c r="F187" s="146"/>
      <c r="G187" s="147"/>
      <c r="H187" s="147"/>
      <c r="I187" s="146"/>
      <c r="J187" s="146"/>
    </row>
    <row r="188" spans="1:10" x14ac:dyDescent="0.3">
      <c r="A188" s="143">
        <v>187</v>
      </c>
      <c r="B188" s="144" t="s">
        <v>2574</v>
      </c>
      <c r="C188" s="45">
        <v>150</v>
      </c>
      <c r="D188" s="45"/>
      <c r="E188" s="145"/>
      <c r="F188" s="146"/>
      <c r="G188" s="146"/>
      <c r="H188" s="146"/>
      <c r="I188" s="146"/>
      <c r="J188" s="146"/>
    </row>
    <row r="189" spans="1:10" x14ac:dyDescent="0.3">
      <c r="A189" s="143">
        <v>188</v>
      </c>
      <c r="B189" s="144" t="s">
        <v>2359</v>
      </c>
      <c r="C189" s="45">
        <v>2000</v>
      </c>
      <c r="D189" s="45"/>
      <c r="E189" s="145"/>
      <c r="F189" s="146"/>
      <c r="G189" s="146"/>
      <c r="H189" s="146"/>
      <c r="I189" s="146"/>
      <c r="J189" s="146"/>
    </row>
    <row r="190" spans="1:10" x14ac:dyDescent="0.3">
      <c r="A190" s="143">
        <v>189</v>
      </c>
      <c r="B190" s="144" t="s">
        <v>1982</v>
      </c>
      <c r="C190" s="45">
        <v>500</v>
      </c>
      <c r="D190" s="45"/>
      <c r="E190" s="145"/>
      <c r="F190" s="146"/>
      <c r="G190" s="147"/>
      <c r="H190" s="147"/>
      <c r="I190" s="146"/>
      <c r="J190" s="146"/>
    </row>
    <row r="191" spans="1:10" x14ac:dyDescent="0.3">
      <c r="A191" s="143">
        <v>190</v>
      </c>
      <c r="B191" s="144" t="s">
        <v>1777</v>
      </c>
      <c r="C191" s="45">
        <v>1000</v>
      </c>
      <c r="D191" s="45"/>
      <c r="E191" s="145"/>
      <c r="F191" s="146"/>
      <c r="G191" s="147"/>
      <c r="H191" s="147"/>
      <c r="I191" s="146"/>
      <c r="J191" s="146"/>
    </row>
    <row r="192" spans="1:10" x14ac:dyDescent="0.3">
      <c r="A192" s="143">
        <v>191</v>
      </c>
      <c r="B192" s="144" t="s">
        <v>2384</v>
      </c>
      <c r="C192" s="45">
        <v>300</v>
      </c>
      <c r="D192" s="45"/>
      <c r="E192" s="145"/>
      <c r="F192" s="146"/>
      <c r="G192" s="146"/>
      <c r="H192" s="146"/>
      <c r="I192" s="146"/>
      <c r="J192" s="146"/>
    </row>
    <row r="193" spans="1:10" x14ac:dyDescent="0.3">
      <c r="A193" s="143">
        <v>192</v>
      </c>
      <c r="B193" s="144" t="s">
        <v>2359</v>
      </c>
      <c r="C193" s="45">
        <v>9160</v>
      </c>
      <c r="D193" s="45"/>
      <c r="E193" s="145"/>
      <c r="F193" s="146"/>
      <c r="G193" s="146"/>
      <c r="H193" s="146"/>
      <c r="I193" s="146"/>
      <c r="J193" s="146"/>
    </row>
    <row r="194" spans="1:10" x14ac:dyDescent="0.3">
      <c r="A194" s="143">
        <v>193</v>
      </c>
      <c r="B194" s="144" t="s">
        <v>2359</v>
      </c>
      <c r="C194" s="45"/>
      <c r="D194" s="45">
        <v>9160</v>
      </c>
      <c r="E194" s="145" t="s">
        <v>863</v>
      </c>
      <c r="F194" s="146" t="s">
        <v>864</v>
      </c>
      <c r="G194" s="147">
        <v>41103</v>
      </c>
      <c r="H194" s="146" t="s">
        <v>2123</v>
      </c>
      <c r="I194" s="146" t="s">
        <v>986</v>
      </c>
      <c r="J194" s="146" t="s">
        <v>946</v>
      </c>
    </row>
    <row r="195" spans="1:10" x14ac:dyDescent="0.3">
      <c r="A195" s="143">
        <v>194</v>
      </c>
      <c r="B195" s="144" t="s">
        <v>2359</v>
      </c>
      <c r="C195" s="45">
        <v>1280</v>
      </c>
      <c r="D195" s="45"/>
      <c r="E195" s="145"/>
      <c r="F195" s="146"/>
      <c r="G195" s="146"/>
      <c r="H195" s="146"/>
      <c r="I195" s="146"/>
      <c r="J195" s="146"/>
    </row>
    <row r="196" spans="1:10" x14ac:dyDescent="0.3">
      <c r="A196" s="143">
        <v>195</v>
      </c>
      <c r="B196" s="144" t="s">
        <v>2359</v>
      </c>
      <c r="C196" s="45"/>
      <c r="D196" s="45">
        <v>4280</v>
      </c>
      <c r="E196" s="145" t="s">
        <v>865</v>
      </c>
      <c r="F196" s="146" t="s">
        <v>866</v>
      </c>
      <c r="G196" s="147">
        <v>41116</v>
      </c>
      <c r="H196" s="147" t="s">
        <v>2123</v>
      </c>
      <c r="I196" s="146" t="s">
        <v>986</v>
      </c>
      <c r="J196" s="146" t="s">
        <v>946</v>
      </c>
    </row>
    <row r="197" spans="1:10" x14ac:dyDescent="0.3">
      <c r="A197" s="143">
        <v>196</v>
      </c>
      <c r="B197" s="144" t="s">
        <v>1777</v>
      </c>
      <c r="C197" s="45">
        <v>1000</v>
      </c>
      <c r="D197" s="45"/>
      <c r="E197" s="145"/>
      <c r="F197" s="146"/>
      <c r="G197" s="146"/>
      <c r="H197" s="146"/>
      <c r="I197" s="146"/>
      <c r="J197" s="146"/>
    </row>
    <row r="198" spans="1:10" x14ac:dyDescent="0.3">
      <c r="A198" s="143">
        <v>197</v>
      </c>
      <c r="B198" s="144" t="s">
        <v>2516</v>
      </c>
      <c r="C198" s="45">
        <v>200</v>
      </c>
      <c r="D198" s="45"/>
      <c r="E198" s="145"/>
      <c r="F198" s="146"/>
      <c r="G198" s="146"/>
      <c r="H198" s="146"/>
      <c r="I198" s="146"/>
      <c r="J198" s="146"/>
    </row>
    <row r="199" spans="1:10" x14ac:dyDescent="0.3">
      <c r="A199" s="143">
        <v>198</v>
      </c>
      <c r="B199" s="144" t="s">
        <v>2528</v>
      </c>
      <c r="C199" s="45">
        <v>30</v>
      </c>
      <c r="D199" s="45"/>
      <c r="E199" s="145"/>
      <c r="F199" s="146"/>
      <c r="G199" s="146"/>
      <c r="H199" s="146"/>
      <c r="I199" s="146"/>
      <c r="J199" s="146"/>
    </row>
    <row r="200" spans="1:10" x14ac:dyDescent="0.3">
      <c r="A200" s="143">
        <v>199</v>
      </c>
      <c r="B200" s="144" t="s">
        <v>164</v>
      </c>
      <c r="C200" s="45">
        <v>20</v>
      </c>
      <c r="D200" s="45"/>
      <c r="E200" s="145"/>
      <c r="F200" s="146"/>
      <c r="G200" s="146"/>
      <c r="H200" s="146"/>
      <c r="I200" s="146"/>
      <c r="J200" s="146"/>
    </row>
    <row r="201" spans="1:10" x14ac:dyDescent="0.3">
      <c r="A201" s="143">
        <v>200</v>
      </c>
      <c r="B201" s="144" t="s">
        <v>1982</v>
      </c>
      <c r="C201" s="45">
        <v>500</v>
      </c>
      <c r="D201" s="45"/>
      <c r="E201" s="145"/>
      <c r="F201" s="146"/>
      <c r="G201" s="147"/>
      <c r="H201" s="147"/>
      <c r="I201" s="146"/>
      <c r="J201" s="146"/>
    </row>
    <row r="202" spans="1:10" x14ac:dyDescent="0.3">
      <c r="A202" s="143">
        <v>201</v>
      </c>
      <c r="B202" s="144" t="s">
        <v>2381</v>
      </c>
      <c r="C202" s="45">
        <v>20</v>
      </c>
      <c r="D202" s="45"/>
      <c r="E202" s="145"/>
      <c r="F202" s="146"/>
      <c r="G202" s="146"/>
      <c r="H202" s="146"/>
      <c r="I202" s="146"/>
      <c r="J202" s="146"/>
    </row>
    <row r="203" spans="1:10" x14ac:dyDescent="0.3">
      <c r="A203" s="143">
        <v>202</v>
      </c>
      <c r="B203" s="144" t="s">
        <v>2408</v>
      </c>
      <c r="C203" s="45">
        <v>2</v>
      </c>
      <c r="D203" s="45"/>
      <c r="E203" s="145"/>
      <c r="F203" s="146"/>
      <c r="G203" s="147"/>
      <c r="H203" s="147"/>
      <c r="I203" s="146"/>
      <c r="J203" s="146"/>
    </row>
    <row r="204" spans="1:10" x14ac:dyDescent="0.3">
      <c r="A204" s="143">
        <v>203</v>
      </c>
      <c r="B204" s="144" t="s">
        <v>2407</v>
      </c>
      <c r="C204" s="45">
        <v>2</v>
      </c>
      <c r="D204" s="45"/>
      <c r="E204" s="145"/>
      <c r="F204" s="146"/>
      <c r="G204" s="146"/>
      <c r="H204" s="146"/>
      <c r="I204" s="146"/>
      <c r="J204" s="146"/>
    </row>
    <row r="205" spans="1:10" x14ac:dyDescent="0.3">
      <c r="A205" s="143">
        <v>204</v>
      </c>
      <c r="B205" s="144" t="s">
        <v>2359</v>
      </c>
      <c r="C205" s="45">
        <v>1000</v>
      </c>
      <c r="D205" s="45"/>
      <c r="E205" s="145"/>
      <c r="F205" s="146"/>
      <c r="G205" s="147"/>
      <c r="H205" s="147"/>
      <c r="I205" s="146"/>
      <c r="J205" s="146"/>
    </row>
    <row r="206" spans="1:10" x14ac:dyDescent="0.3">
      <c r="A206" s="143">
        <v>205</v>
      </c>
      <c r="B206" s="144" t="s">
        <v>1777</v>
      </c>
      <c r="C206" s="45">
        <v>1000</v>
      </c>
      <c r="D206" s="45"/>
      <c r="E206" s="145"/>
      <c r="F206" s="146"/>
      <c r="G206" s="146"/>
      <c r="H206" s="146"/>
      <c r="I206" s="146"/>
      <c r="J206" s="146"/>
    </row>
    <row r="207" spans="1:10" x14ac:dyDescent="0.3">
      <c r="A207" s="143">
        <v>206</v>
      </c>
      <c r="B207" s="144" t="s">
        <v>2384</v>
      </c>
      <c r="C207" s="45">
        <v>240</v>
      </c>
      <c r="D207" s="45"/>
      <c r="E207" s="145"/>
      <c r="F207" s="146"/>
      <c r="G207" s="146"/>
      <c r="H207" s="146"/>
      <c r="I207" s="146"/>
      <c r="J207" s="146"/>
    </row>
    <row r="208" spans="1:10" x14ac:dyDescent="0.3">
      <c r="A208" s="143">
        <v>207</v>
      </c>
      <c r="B208" s="144" t="s">
        <v>2359</v>
      </c>
      <c r="C208" s="45">
        <v>3740</v>
      </c>
      <c r="D208" s="45"/>
      <c r="E208" s="145"/>
      <c r="F208" s="146"/>
      <c r="G208" s="146"/>
      <c r="H208" s="146"/>
      <c r="I208" s="146"/>
      <c r="J208" s="146"/>
    </row>
    <row r="209" spans="1:10" x14ac:dyDescent="0.3">
      <c r="A209" s="143">
        <v>208</v>
      </c>
      <c r="B209" s="144" t="s">
        <v>2384</v>
      </c>
      <c r="C209" s="45"/>
      <c r="D209" s="45">
        <v>740</v>
      </c>
      <c r="E209" s="145" t="s">
        <v>2127</v>
      </c>
      <c r="F209" s="146" t="s">
        <v>2128</v>
      </c>
      <c r="G209" s="147">
        <v>41124</v>
      </c>
      <c r="H209" s="146" t="s">
        <v>2123</v>
      </c>
      <c r="I209" s="146" t="s">
        <v>1762</v>
      </c>
      <c r="J209" s="146" t="s">
        <v>1762</v>
      </c>
    </row>
    <row r="210" spans="1:10" x14ac:dyDescent="0.3">
      <c r="A210" s="143">
        <v>209</v>
      </c>
      <c r="B210" s="144" t="s">
        <v>2359</v>
      </c>
      <c r="C210" s="45"/>
      <c r="D210" s="45">
        <v>3740</v>
      </c>
      <c r="E210" s="145" t="s">
        <v>2129</v>
      </c>
      <c r="F210" s="146" t="s">
        <v>2130</v>
      </c>
      <c r="G210" s="147">
        <v>41123</v>
      </c>
      <c r="H210" s="146" t="s">
        <v>2123</v>
      </c>
      <c r="I210" s="146" t="s">
        <v>986</v>
      </c>
      <c r="J210" s="146" t="s">
        <v>946</v>
      </c>
    </row>
    <row r="211" spans="1:10" x14ac:dyDescent="0.3">
      <c r="A211" s="143">
        <v>210</v>
      </c>
      <c r="B211" s="144" t="s">
        <v>2359</v>
      </c>
      <c r="C211" s="45">
        <v>1000</v>
      </c>
      <c r="D211" s="45"/>
      <c r="E211" s="145"/>
      <c r="F211" s="146"/>
      <c r="G211" s="147"/>
      <c r="H211" s="147"/>
      <c r="I211" s="146"/>
      <c r="J211" s="146"/>
    </row>
    <row r="212" spans="1:10" x14ac:dyDescent="0.3">
      <c r="A212" s="143">
        <v>211</v>
      </c>
      <c r="B212" s="144" t="s">
        <v>2359</v>
      </c>
      <c r="C212" s="45">
        <v>1060</v>
      </c>
      <c r="D212" s="45"/>
      <c r="E212" s="145"/>
      <c r="F212" s="146"/>
      <c r="G212" s="146"/>
      <c r="H212" s="146"/>
      <c r="I212" s="146"/>
      <c r="J212" s="146"/>
    </row>
    <row r="213" spans="1:10" x14ac:dyDescent="0.3">
      <c r="A213" s="143">
        <v>212</v>
      </c>
      <c r="B213" s="144" t="s">
        <v>2359</v>
      </c>
      <c r="C213" s="45"/>
      <c r="D213" s="45">
        <v>3060</v>
      </c>
      <c r="E213" s="145" t="s">
        <v>2134</v>
      </c>
      <c r="F213" s="146" t="s">
        <v>2135</v>
      </c>
      <c r="G213" s="147">
        <v>41129</v>
      </c>
      <c r="H213" s="147" t="s">
        <v>2123</v>
      </c>
      <c r="I213" s="146" t="s">
        <v>986</v>
      </c>
      <c r="J213" s="146" t="s">
        <v>946</v>
      </c>
    </row>
    <row r="214" spans="1:10" x14ac:dyDescent="0.3">
      <c r="A214" s="143">
        <v>213</v>
      </c>
      <c r="B214" s="144" t="s">
        <v>2407</v>
      </c>
      <c r="C214" s="45">
        <v>3</v>
      </c>
      <c r="D214" s="45"/>
      <c r="E214" s="145"/>
      <c r="F214" s="146"/>
      <c r="G214" s="147"/>
      <c r="H214" s="147"/>
      <c r="I214" s="146"/>
      <c r="J214" s="146"/>
    </row>
    <row r="215" spans="1:10" x14ac:dyDescent="0.3">
      <c r="A215" s="143">
        <v>214</v>
      </c>
      <c r="B215" s="144" t="s">
        <v>2359</v>
      </c>
      <c r="C215" s="45">
        <v>1000</v>
      </c>
      <c r="D215" s="45"/>
      <c r="E215" s="145"/>
      <c r="F215" s="146"/>
      <c r="G215" s="146"/>
      <c r="H215" s="146"/>
      <c r="I215" s="146"/>
      <c r="J215" s="146"/>
    </row>
    <row r="216" spans="1:10" x14ac:dyDescent="0.3">
      <c r="A216" s="143">
        <v>215</v>
      </c>
      <c r="B216" s="144" t="s">
        <v>2384</v>
      </c>
      <c r="C216" s="45">
        <v>300</v>
      </c>
      <c r="D216" s="45"/>
      <c r="E216" s="145"/>
      <c r="F216" s="146"/>
      <c r="G216" s="147"/>
      <c r="H216" s="147"/>
      <c r="I216" s="146"/>
      <c r="J216" s="146"/>
    </row>
    <row r="217" spans="1:10" x14ac:dyDescent="0.3">
      <c r="A217" s="143">
        <v>216</v>
      </c>
      <c r="B217" s="144" t="s">
        <v>1777</v>
      </c>
      <c r="C217" s="45">
        <v>1000</v>
      </c>
      <c r="D217" s="45"/>
      <c r="E217" s="145"/>
      <c r="F217" s="146"/>
      <c r="G217" s="146"/>
      <c r="H217" s="146"/>
      <c r="I217" s="146"/>
      <c r="J217" s="146"/>
    </row>
    <row r="218" spans="1:10" x14ac:dyDescent="0.3">
      <c r="A218" s="143">
        <v>217</v>
      </c>
      <c r="B218" s="144" t="s">
        <v>1982</v>
      </c>
      <c r="C218" s="45">
        <v>500</v>
      </c>
      <c r="D218" s="45"/>
      <c r="E218" s="145"/>
      <c r="F218" s="146"/>
      <c r="G218" s="146"/>
      <c r="H218" s="146"/>
      <c r="I218" s="146"/>
      <c r="J218" s="146"/>
    </row>
    <row r="219" spans="1:10" x14ac:dyDescent="0.3">
      <c r="A219" s="143">
        <v>218</v>
      </c>
      <c r="B219" s="144" t="s">
        <v>2359</v>
      </c>
      <c r="C219" s="45">
        <v>1000</v>
      </c>
      <c r="D219" s="45"/>
      <c r="E219" s="145"/>
      <c r="F219" s="146"/>
      <c r="G219" s="146"/>
      <c r="H219" s="146"/>
      <c r="I219" s="146"/>
      <c r="J219" s="146"/>
    </row>
    <row r="220" spans="1:10" x14ac:dyDescent="0.3">
      <c r="A220" s="143">
        <v>219</v>
      </c>
      <c r="B220" s="144" t="s">
        <v>1777</v>
      </c>
      <c r="C220" s="45">
        <v>1260</v>
      </c>
      <c r="D220" s="45"/>
      <c r="E220" s="145"/>
      <c r="F220" s="146"/>
      <c r="G220" s="146"/>
      <c r="H220" s="146"/>
      <c r="I220" s="146"/>
      <c r="J220" s="146"/>
    </row>
    <row r="221" spans="1:10" x14ac:dyDescent="0.3">
      <c r="A221" s="143">
        <v>220</v>
      </c>
      <c r="B221" s="144" t="s">
        <v>1777</v>
      </c>
      <c r="C221" s="45"/>
      <c r="D221" s="45">
        <v>11260</v>
      </c>
      <c r="E221" s="145" t="s">
        <v>1003</v>
      </c>
      <c r="F221" s="146" t="s">
        <v>1004</v>
      </c>
      <c r="G221" s="147">
        <v>41141</v>
      </c>
      <c r="H221" s="147" t="s">
        <v>2123</v>
      </c>
      <c r="I221" s="146" t="s">
        <v>171</v>
      </c>
      <c r="J221" s="146" t="s">
        <v>485</v>
      </c>
    </row>
    <row r="222" spans="1:10" x14ac:dyDescent="0.3">
      <c r="A222" s="143">
        <v>221</v>
      </c>
      <c r="B222" s="144" t="s">
        <v>2359</v>
      </c>
      <c r="C222" s="45">
        <v>1440</v>
      </c>
      <c r="D222" s="45"/>
      <c r="E222" s="145"/>
      <c r="F222" s="146"/>
      <c r="G222" s="146"/>
      <c r="H222" s="146"/>
      <c r="I222" s="146"/>
      <c r="J222" s="146"/>
    </row>
    <row r="223" spans="1:10" x14ac:dyDescent="0.3">
      <c r="A223" s="143">
        <v>222</v>
      </c>
      <c r="B223" s="144" t="s">
        <v>2359</v>
      </c>
      <c r="C223" s="45"/>
      <c r="D223" s="45">
        <v>3440</v>
      </c>
      <c r="E223" s="145" t="s">
        <v>1005</v>
      </c>
      <c r="F223" s="146" t="s">
        <v>1006</v>
      </c>
      <c r="G223" s="147">
        <v>41143</v>
      </c>
      <c r="H223" s="146" t="s">
        <v>2123</v>
      </c>
      <c r="I223" s="146" t="s">
        <v>986</v>
      </c>
      <c r="J223" s="146" t="s">
        <v>946</v>
      </c>
    </row>
    <row r="224" spans="1:10" x14ac:dyDescent="0.3">
      <c r="A224" s="143">
        <v>223</v>
      </c>
      <c r="B224" s="144" t="s">
        <v>1982</v>
      </c>
      <c r="C224" s="45">
        <v>1000</v>
      </c>
      <c r="D224" s="45"/>
      <c r="E224" s="145"/>
      <c r="F224" s="146"/>
      <c r="G224" s="147"/>
      <c r="H224" s="147"/>
      <c r="I224" s="146"/>
      <c r="J224" s="146"/>
    </row>
    <row r="225" spans="1:10" x14ac:dyDescent="0.3">
      <c r="A225" s="143">
        <v>224</v>
      </c>
      <c r="B225" s="144" t="s">
        <v>2359</v>
      </c>
      <c r="C225" s="45">
        <v>1000</v>
      </c>
      <c r="D225" s="45"/>
      <c r="E225" s="145"/>
      <c r="F225" s="146"/>
      <c r="G225" s="147"/>
      <c r="H225" s="147"/>
      <c r="I225" s="146"/>
      <c r="J225" s="146"/>
    </row>
    <row r="226" spans="1:10" x14ac:dyDescent="0.3">
      <c r="A226" s="143">
        <v>225</v>
      </c>
      <c r="B226" s="144" t="s">
        <v>1982</v>
      </c>
      <c r="C226" s="45">
        <v>1160</v>
      </c>
      <c r="D226" s="45"/>
      <c r="E226" s="145"/>
      <c r="F226" s="146"/>
      <c r="G226" s="146"/>
      <c r="H226" s="146"/>
      <c r="I226" s="146"/>
      <c r="J226" s="146"/>
    </row>
    <row r="227" spans="1:10" x14ac:dyDescent="0.3">
      <c r="A227" s="143">
        <v>226</v>
      </c>
      <c r="B227" s="144" t="s">
        <v>2384</v>
      </c>
      <c r="C227" s="45">
        <v>1000</v>
      </c>
      <c r="D227" s="45"/>
      <c r="E227" s="145"/>
      <c r="F227" s="146"/>
      <c r="G227" s="146"/>
      <c r="H227" s="146"/>
      <c r="I227" s="146"/>
      <c r="J227" s="146"/>
    </row>
    <row r="228" spans="1:10" x14ac:dyDescent="0.3">
      <c r="A228" s="143">
        <v>227</v>
      </c>
      <c r="B228" s="144" t="s">
        <v>164</v>
      </c>
      <c r="C228" s="45">
        <v>30</v>
      </c>
      <c r="D228" s="45"/>
      <c r="E228" s="145"/>
      <c r="F228" s="146"/>
      <c r="G228" s="146"/>
      <c r="H228" s="146"/>
      <c r="I228" s="146"/>
      <c r="J228" s="146"/>
    </row>
    <row r="229" spans="1:10" x14ac:dyDescent="0.3">
      <c r="A229" s="143">
        <v>228</v>
      </c>
      <c r="B229" s="144" t="s">
        <v>1982</v>
      </c>
      <c r="C229" s="45"/>
      <c r="D229" s="45">
        <v>4660</v>
      </c>
      <c r="E229" s="145" t="s">
        <v>1007</v>
      </c>
      <c r="F229" s="146" t="s">
        <v>1008</v>
      </c>
      <c r="G229" s="147">
        <v>41148</v>
      </c>
      <c r="H229" s="146" t="s">
        <v>2123</v>
      </c>
      <c r="I229" s="146" t="s">
        <v>1762</v>
      </c>
      <c r="J229" s="146" t="s">
        <v>1213</v>
      </c>
    </row>
    <row r="230" spans="1:10" x14ac:dyDescent="0.3">
      <c r="A230" s="143">
        <v>229</v>
      </c>
      <c r="B230" s="144" t="s">
        <v>2516</v>
      </c>
      <c r="C230" s="45">
        <v>200</v>
      </c>
      <c r="D230" s="45"/>
      <c r="E230" s="145"/>
      <c r="F230" s="146"/>
      <c r="G230" s="146"/>
      <c r="H230" s="146"/>
      <c r="I230" s="146"/>
      <c r="J230" s="146"/>
    </row>
    <row r="231" spans="1:10" x14ac:dyDescent="0.3">
      <c r="A231" s="143">
        <v>230</v>
      </c>
      <c r="B231" s="144" t="s">
        <v>2584</v>
      </c>
      <c r="C231" s="45">
        <v>10</v>
      </c>
      <c r="D231" s="45"/>
      <c r="E231" s="145"/>
      <c r="F231" s="146"/>
      <c r="G231" s="146"/>
      <c r="H231" s="146"/>
      <c r="I231" s="146"/>
      <c r="J231" s="146"/>
    </row>
    <row r="232" spans="1:10" x14ac:dyDescent="0.3">
      <c r="A232" s="143">
        <v>231</v>
      </c>
      <c r="B232" s="144" t="s">
        <v>1777</v>
      </c>
      <c r="C232" s="45">
        <v>1000</v>
      </c>
      <c r="D232" s="45"/>
      <c r="E232" s="145"/>
      <c r="F232" s="146"/>
      <c r="G232" s="146"/>
      <c r="H232" s="146"/>
      <c r="I232" s="146"/>
      <c r="J232" s="146"/>
    </row>
    <row r="233" spans="1:10" x14ac:dyDescent="0.3">
      <c r="A233" s="143">
        <v>232</v>
      </c>
      <c r="B233" s="144" t="s">
        <v>2407</v>
      </c>
      <c r="C233" s="45">
        <v>3</v>
      </c>
      <c r="D233" s="45"/>
      <c r="E233" s="145"/>
      <c r="F233" s="146"/>
      <c r="G233" s="146"/>
      <c r="H233" s="146"/>
      <c r="I233" s="146"/>
      <c r="J233" s="146"/>
    </row>
    <row r="234" spans="1:10" x14ac:dyDescent="0.3">
      <c r="A234" s="143">
        <v>233</v>
      </c>
      <c r="B234" s="144" t="s">
        <v>2408</v>
      </c>
      <c r="C234" s="45">
        <v>1</v>
      </c>
      <c r="D234" s="45"/>
      <c r="E234" s="145"/>
      <c r="F234" s="146"/>
      <c r="G234" s="146"/>
      <c r="H234" s="146"/>
      <c r="I234" s="146"/>
      <c r="J234" s="146"/>
    </row>
    <row r="235" spans="1:10" x14ac:dyDescent="0.3">
      <c r="A235" s="143">
        <v>234</v>
      </c>
      <c r="B235" s="144" t="s">
        <v>2410</v>
      </c>
      <c r="C235" s="45">
        <v>100</v>
      </c>
      <c r="D235" s="45"/>
      <c r="E235" s="145"/>
      <c r="F235" s="146"/>
      <c r="G235" s="146"/>
      <c r="H235" s="146"/>
      <c r="I235" s="146"/>
      <c r="J235" s="146"/>
    </row>
    <row r="236" spans="1:10" x14ac:dyDescent="0.3">
      <c r="A236" s="143">
        <v>235</v>
      </c>
      <c r="B236" s="144" t="s">
        <v>2381</v>
      </c>
      <c r="C236" s="45">
        <v>20</v>
      </c>
      <c r="D236" s="45"/>
      <c r="E236" s="145"/>
      <c r="F236" s="146"/>
      <c r="G236" s="146"/>
      <c r="H236" s="146"/>
      <c r="I236" s="146"/>
      <c r="J236" s="146"/>
    </row>
    <row r="237" spans="1:10" ht="14.25" customHeight="1" x14ac:dyDescent="0.3">
      <c r="A237" s="143">
        <v>236</v>
      </c>
      <c r="B237" s="144" t="s">
        <v>2359</v>
      </c>
      <c r="C237" s="45">
        <v>1000</v>
      </c>
      <c r="D237" s="45"/>
      <c r="E237" s="145"/>
      <c r="F237" s="146"/>
      <c r="G237" s="146"/>
      <c r="H237" s="146"/>
      <c r="I237" s="146"/>
      <c r="J237" s="146"/>
    </row>
    <row r="238" spans="1:10" ht="14.25" customHeight="1" x14ac:dyDescent="0.3">
      <c r="A238" s="143">
        <v>237</v>
      </c>
      <c r="B238" s="144" t="s">
        <v>2384</v>
      </c>
      <c r="C238" s="45">
        <v>200</v>
      </c>
      <c r="D238" s="45"/>
      <c r="E238" s="145"/>
      <c r="F238" s="146"/>
      <c r="G238" s="147"/>
      <c r="H238" s="147"/>
      <c r="I238" s="146"/>
      <c r="J238" s="146"/>
    </row>
    <row r="239" spans="1:10" ht="14.25" customHeight="1" x14ac:dyDescent="0.3">
      <c r="A239" s="143">
        <v>238</v>
      </c>
      <c r="B239" s="144" t="s">
        <v>2359</v>
      </c>
      <c r="C239" s="45">
        <v>1000</v>
      </c>
      <c r="D239" s="45"/>
      <c r="E239" s="145"/>
      <c r="F239" s="146"/>
      <c r="G239" s="147"/>
      <c r="H239" s="147"/>
      <c r="I239" s="146"/>
      <c r="J239" s="146"/>
    </row>
    <row r="240" spans="1:10" ht="14.25" customHeight="1" x14ac:dyDescent="0.3">
      <c r="A240" s="143">
        <v>239</v>
      </c>
      <c r="B240" s="144" t="s">
        <v>2384</v>
      </c>
      <c r="C240" s="45"/>
      <c r="D240" s="45">
        <v>1500</v>
      </c>
      <c r="E240" s="145" t="s">
        <v>1009</v>
      </c>
      <c r="F240" s="146" t="s">
        <v>1010</v>
      </c>
      <c r="G240" s="147">
        <v>41157</v>
      </c>
      <c r="H240" s="146" t="s">
        <v>2123</v>
      </c>
      <c r="I240" s="146" t="s">
        <v>1762</v>
      </c>
      <c r="J240" s="146" t="s">
        <v>1762</v>
      </c>
    </row>
    <row r="241" spans="1:10" ht="14.25" customHeight="1" x14ac:dyDescent="0.3">
      <c r="A241" s="143">
        <v>240</v>
      </c>
      <c r="B241" s="144" t="s">
        <v>2359</v>
      </c>
      <c r="C241" s="45">
        <v>1340</v>
      </c>
      <c r="D241" s="45"/>
      <c r="E241" s="145"/>
      <c r="F241" s="146"/>
      <c r="G241" s="146"/>
      <c r="H241" s="146"/>
      <c r="I241" s="146"/>
      <c r="J241" s="146"/>
    </row>
    <row r="242" spans="1:10" ht="14.25" customHeight="1" x14ac:dyDescent="0.3">
      <c r="A242" s="143">
        <v>241</v>
      </c>
      <c r="B242" s="144" t="s">
        <v>2359</v>
      </c>
      <c r="C242" s="45"/>
      <c r="D242" s="45">
        <v>4340</v>
      </c>
      <c r="E242" s="145" t="s">
        <v>1011</v>
      </c>
      <c r="F242" s="146" t="s">
        <v>1012</v>
      </c>
      <c r="G242" s="147">
        <v>41157</v>
      </c>
      <c r="H242" s="147" t="s">
        <v>2123</v>
      </c>
      <c r="I242" s="146" t="s">
        <v>986</v>
      </c>
      <c r="J242" s="146" t="s">
        <v>986</v>
      </c>
    </row>
    <row r="243" spans="1:10" ht="14.25" customHeight="1" x14ac:dyDescent="0.3">
      <c r="A243" s="143">
        <v>242</v>
      </c>
      <c r="B243" s="144" t="s">
        <v>1777</v>
      </c>
      <c r="C243" s="45">
        <v>1000</v>
      </c>
      <c r="D243" s="45"/>
      <c r="E243" s="145"/>
      <c r="F243" s="146"/>
      <c r="G243" s="147"/>
      <c r="H243" s="147"/>
      <c r="I243" s="146"/>
      <c r="J243" s="146"/>
    </row>
    <row r="244" spans="1:10" ht="14.25" customHeight="1" x14ac:dyDescent="0.3">
      <c r="A244" s="143">
        <v>243</v>
      </c>
      <c r="B244" s="144" t="s">
        <v>1516</v>
      </c>
      <c r="C244" s="45">
        <v>5</v>
      </c>
      <c r="D244" s="45"/>
      <c r="E244" s="145"/>
      <c r="F244" s="146"/>
      <c r="G244" s="146"/>
      <c r="H244" s="146"/>
      <c r="I244" s="146"/>
      <c r="J244" s="146"/>
    </row>
    <row r="245" spans="1:10" ht="14.25" customHeight="1" x14ac:dyDescent="0.3">
      <c r="A245" s="143">
        <v>244</v>
      </c>
      <c r="B245" s="144" t="s">
        <v>1517</v>
      </c>
      <c r="C245" s="45">
        <v>10</v>
      </c>
      <c r="D245" s="45"/>
      <c r="E245" s="145"/>
      <c r="F245" s="146"/>
      <c r="G245" s="146"/>
      <c r="H245" s="146"/>
      <c r="I245" s="146"/>
      <c r="J245" s="146"/>
    </row>
    <row r="246" spans="1:10" ht="14.25" customHeight="1" x14ac:dyDescent="0.3">
      <c r="A246" s="143">
        <v>245</v>
      </c>
      <c r="B246" s="144" t="s">
        <v>2359</v>
      </c>
      <c r="C246" s="45">
        <v>1000</v>
      </c>
      <c r="D246" s="45"/>
      <c r="E246" s="145"/>
      <c r="F246" s="146"/>
      <c r="G246" s="146"/>
      <c r="H246" s="146"/>
      <c r="I246" s="146"/>
      <c r="J246" s="146"/>
    </row>
    <row r="247" spans="1:10" ht="14.25" customHeight="1" x14ac:dyDescent="0.3">
      <c r="A247" s="143">
        <v>246</v>
      </c>
      <c r="B247" s="144" t="s">
        <v>2384</v>
      </c>
      <c r="C247" s="45">
        <v>200</v>
      </c>
      <c r="D247" s="45"/>
      <c r="E247" s="145"/>
      <c r="F247" s="146"/>
      <c r="G247" s="146"/>
      <c r="H247" s="146"/>
      <c r="I247" s="146"/>
      <c r="J247" s="146"/>
    </row>
    <row r="248" spans="1:10" ht="14.25" customHeight="1" x14ac:dyDescent="0.3">
      <c r="A248" s="143">
        <v>247</v>
      </c>
      <c r="B248" s="144" t="s">
        <v>2381</v>
      </c>
      <c r="C248" s="45">
        <v>20</v>
      </c>
      <c r="D248" s="45"/>
      <c r="E248" s="145"/>
      <c r="F248" s="146"/>
      <c r="G248" s="146"/>
      <c r="H248" s="146"/>
      <c r="I248" s="146"/>
      <c r="J248" s="146"/>
    </row>
    <row r="249" spans="1:10" ht="14.25" customHeight="1" x14ac:dyDescent="0.3">
      <c r="A249" s="143">
        <v>248</v>
      </c>
      <c r="B249" s="144" t="s">
        <v>2359</v>
      </c>
      <c r="C249" s="45">
        <v>1000</v>
      </c>
      <c r="D249" s="45"/>
      <c r="E249" s="145"/>
      <c r="F249" s="146"/>
      <c r="G249" s="146"/>
      <c r="H249" s="146"/>
      <c r="I249" s="146"/>
      <c r="J249" s="146"/>
    </row>
    <row r="250" spans="1:10" ht="14.25" customHeight="1" x14ac:dyDescent="0.3">
      <c r="A250" s="143">
        <v>249</v>
      </c>
      <c r="B250" s="144" t="s">
        <v>1777</v>
      </c>
      <c r="C250" s="45">
        <v>1000</v>
      </c>
      <c r="D250" s="45"/>
      <c r="E250" s="145"/>
      <c r="F250" s="146"/>
      <c r="G250" s="146"/>
      <c r="H250" s="146"/>
      <c r="I250" s="146"/>
      <c r="J250" s="146"/>
    </row>
    <row r="251" spans="1:10" ht="14.25" customHeight="1" x14ac:dyDescent="0.3">
      <c r="A251" s="143">
        <v>250</v>
      </c>
      <c r="B251" s="144" t="s">
        <v>1982</v>
      </c>
      <c r="C251" s="45">
        <v>200</v>
      </c>
      <c r="D251" s="45"/>
      <c r="E251" s="145"/>
      <c r="F251" s="146"/>
      <c r="G251" s="147"/>
      <c r="H251" s="147"/>
      <c r="I251" s="146"/>
      <c r="J251" s="146"/>
    </row>
    <row r="252" spans="1:10" ht="14.25" customHeight="1" x14ac:dyDescent="0.3">
      <c r="A252" s="143">
        <v>251</v>
      </c>
      <c r="B252" s="144" t="s">
        <v>1982</v>
      </c>
      <c r="C252" s="45">
        <v>1000</v>
      </c>
      <c r="D252" s="45"/>
      <c r="E252" s="145"/>
      <c r="F252" s="146"/>
      <c r="G252" s="147"/>
      <c r="H252" s="147"/>
      <c r="I252" s="146"/>
      <c r="J252" s="146"/>
    </row>
    <row r="253" spans="1:10" ht="14.25" customHeight="1" x14ac:dyDescent="0.3">
      <c r="A253" s="143">
        <v>252</v>
      </c>
      <c r="B253" s="144" t="s">
        <v>2384</v>
      </c>
      <c r="C253" s="45">
        <v>200</v>
      </c>
      <c r="D253" s="45"/>
      <c r="E253" s="145"/>
      <c r="F253" s="146"/>
      <c r="G253" s="147"/>
      <c r="H253" s="147"/>
      <c r="I253" s="146"/>
      <c r="J253" s="146"/>
    </row>
    <row r="254" spans="1:10" ht="14.25" customHeight="1" x14ac:dyDescent="0.3">
      <c r="A254" s="143">
        <v>253</v>
      </c>
      <c r="B254" s="144" t="s">
        <v>2359</v>
      </c>
      <c r="C254" s="45">
        <v>1000</v>
      </c>
      <c r="D254" s="45"/>
      <c r="E254" s="145"/>
      <c r="F254" s="146"/>
      <c r="G254" s="147"/>
      <c r="H254" s="147"/>
      <c r="I254" s="146"/>
      <c r="J254" s="146"/>
    </row>
    <row r="255" spans="1:10" ht="14.25" customHeight="1" x14ac:dyDescent="0.3">
      <c r="A255" s="143">
        <v>254</v>
      </c>
      <c r="B255" s="144" t="s">
        <v>2384</v>
      </c>
      <c r="C255" s="45">
        <v>300</v>
      </c>
      <c r="D255" s="45"/>
      <c r="E255" s="145"/>
      <c r="F255" s="146"/>
      <c r="G255" s="147"/>
      <c r="H255" s="147"/>
      <c r="I255" s="146"/>
      <c r="J255" s="146"/>
    </row>
    <row r="256" spans="1:10" ht="14.25" customHeight="1" x14ac:dyDescent="0.3">
      <c r="A256" s="143">
        <v>255</v>
      </c>
      <c r="B256" s="144" t="s">
        <v>2359</v>
      </c>
      <c r="C256" s="45">
        <v>920</v>
      </c>
      <c r="D256" s="45"/>
      <c r="E256" s="145"/>
      <c r="F256" s="146"/>
      <c r="G256" s="147"/>
      <c r="H256" s="147"/>
      <c r="I256" s="146"/>
      <c r="J256" s="146"/>
    </row>
    <row r="257" spans="1:10" ht="14.25" customHeight="1" x14ac:dyDescent="0.3">
      <c r="A257" s="143">
        <v>256</v>
      </c>
      <c r="B257" s="144" t="s">
        <v>2359</v>
      </c>
      <c r="C257" s="45"/>
      <c r="D257" s="45">
        <v>3920</v>
      </c>
      <c r="E257" s="145" t="s">
        <v>2714</v>
      </c>
      <c r="F257" s="146" t="s">
        <v>2715</v>
      </c>
      <c r="G257" s="147">
        <v>41171</v>
      </c>
      <c r="H257" s="147" t="s">
        <v>2123</v>
      </c>
      <c r="I257" s="146" t="s">
        <v>986</v>
      </c>
      <c r="J257" s="146" t="s">
        <v>986</v>
      </c>
    </row>
    <row r="258" spans="1:10" ht="14.25" customHeight="1" x14ac:dyDescent="0.3">
      <c r="A258" s="143">
        <v>257</v>
      </c>
      <c r="B258" s="144" t="s">
        <v>2574</v>
      </c>
      <c r="C258" s="45">
        <v>50</v>
      </c>
      <c r="D258" s="45"/>
      <c r="E258" s="145"/>
      <c r="F258" s="146"/>
      <c r="G258" s="147"/>
      <c r="H258" s="147"/>
      <c r="I258" s="146"/>
      <c r="J258" s="146"/>
    </row>
    <row r="259" spans="1:10" ht="14.25" customHeight="1" x14ac:dyDescent="0.3">
      <c r="A259" s="143">
        <v>258</v>
      </c>
      <c r="B259" s="144" t="s">
        <v>2359</v>
      </c>
      <c r="C259" s="45">
        <v>1000</v>
      </c>
      <c r="D259" s="45"/>
      <c r="E259" s="145"/>
      <c r="F259" s="146"/>
      <c r="G259" s="147"/>
      <c r="H259" s="147"/>
      <c r="I259" s="146"/>
      <c r="J259" s="146"/>
    </row>
    <row r="260" spans="1:10" ht="14.25" customHeight="1" x14ac:dyDescent="0.3">
      <c r="A260" s="143">
        <v>259</v>
      </c>
      <c r="B260" s="144" t="s">
        <v>1777</v>
      </c>
      <c r="C260" s="45">
        <v>1000</v>
      </c>
      <c r="D260" s="45"/>
      <c r="E260" s="145"/>
      <c r="F260" s="146"/>
      <c r="G260" s="147"/>
      <c r="H260" s="147"/>
      <c r="I260" s="146"/>
      <c r="J260" s="146"/>
    </row>
    <row r="261" spans="1:10" ht="14.25" customHeight="1" x14ac:dyDescent="0.3">
      <c r="A261" s="143">
        <v>260</v>
      </c>
      <c r="B261" s="144" t="s">
        <v>2574</v>
      </c>
      <c r="C261" s="45">
        <v>50</v>
      </c>
      <c r="D261" s="45"/>
      <c r="E261" s="145"/>
      <c r="F261" s="146"/>
      <c r="G261" s="147"/>
      <c r="H261" s="147"/>
      <c r="I261" s="146"/>
      <c r="J261" s="146"/>
    </row>
    <row r="262" spans="1:10" ht="14.25" customHeight="1" x14ac:dyDescent="0.3">
      <c r="A262" s="143">
        <v>261</v>
      </c>
      <c r="B262" s="144" t="s">
        <v>2359</v>
      </c>
      <c r="C262" s="45">
        <v>1000</v>
      </c>
      <c r="D262" s="45"/>
      <c r="E262" s="145"/>
      <c r="F262" s="146"/>
      <c r="G262" s="147"/>
      <c r="H262" s="147"/>
      <c r="I262" s="146"/>
      <c r="J262" s="146"/>
    </row>
    <row r="263" spans="1:10" ht="14.25" customHeight="1" x14ac:dyDescent="0.3">
      <c r="A263" s="143">
        <v>262</v>
      </c>
      <c r="B263" s="144" t="s">
        <v>2384</v>
      </c>
      <c r="C263" s="45">
        <v>40</v>
      </c>
      <c r="D263" s="45"/>
      <c r="E263" s="145"/>
      <c r="F263" s="146"/>
      <c r="G263" s="147"/>
      <c r="H263" s="147"/>
      <c r="I263" s="146"/>
      <c r="J263" s="146"/>
    </row>
    <row r="264" spans="1:10" ht="14.25" customHeight="1" x14ac:dyDescent="0.3">
      <c r="A264" s="143">
        <v>263</v>
      </c>
      <c r="B264" s="144" t="s">
        <v>2516</v>
      </c>
      <c r="C264" s="45">
        <v>200</v>
      </c>
      <c r="D264" s="45"/>
      <c r="E264" s="145"/>
      <c r="F264" s="146"/>
      <c r="G264" s="147"/>
      <c r="H264" s="147"/>
      <c r="I264" s="146"/>
      <c r="J264" s="146"/>
    </row>
    <row r="265" spans="1:10" ht="14.25" customHeight="1" x14ac:dyDescent="0.3">
      <c r="A265" s="143">
        <v>264</v>
      </c>
      <c r="B265" s="144" t="s">
        <v>164</v>
      </c>
      <c r="C265" s="45">
        <v>50</v>
      </c>
      <c r="D265" s="45"/>
      <c r="E265" s="145"/>
      <c r="F265" s="146"/>
      <c r="G265" s="146"/>
      <c r="H265" s="146"/>
      <c r="I265" s="146"/>
      <c r="J265" s="146"/>
    </row>
    <row r="266" spans="1:10" ht="14.25" customHeight="1" x14ac:dyDescent="0.3">
      <c r="A266" s="143">
        <v>265</v>
      </c>
      <c r="B266" s="144" t="s">
        <v>2407</v>
      </c>
      <c r="C266" s="45">
        <v>3</v>
      </c>
      <c r="D266" s="45"/>
      <c r="E266" s="145"/>
      <c r="F266" s="146"/>
      <c r="G266" s="146"/>
      <c r="H266" s="146"/>
      <c r="I266" s="146"/>
      <c r="J266" s="146"/>
    </row>
    <row r="267" spans="1:10" ht="14.25" customHeight="1" x14ac:dyDescent="0.3">
      <c r="A267" s="143">
        <v>266</v>
      </c>
      <c r="B267" s="144" t="s">
        <v>1982</v>
      </c>
      <c r="C267" s="45">
        <v>300</v>
      </c>
      <c r="D267" s="45"/>
      <c r="E267" s="145"/>
      <c r="F267" s="146"/>
      <c r="G267" s="147"/>
      <c r="H267" s="147"/>
      <c r="I267" s="146"/>
      <c r="J267" s="146"/>
    </row>
    <row r="268" spans="1:10" ht="14.25" customHeight="1" x14ac:dyDescent="0.3">
      <c r="A268" s="143">
        <v>267</v>
      </c>
      <c r="B268" s="144" t="s">
        <v>2359</v>
      </c>
      <c r="C268" s="45">
        <v>1000</v>
      </c>
      <c r="D268" s="45"/>
      <c r="E268" s="145"/>
      <c r="F268" s="146"/>
      <c r="G268" s="146"/>
      <c r="H268" s="146"/>
      <c r="I268" s="146"/>
      <c r="J268" s="146"/>
    </row>
    <row r="269" spans="1:10" ht="14.25" customHeight="1" x14ac:dyDescent="0.3">
      <c r="A269" s="143">
        <v>268</v>
      </c>
      <c r="B269" s="144" t="s">
        <v>1777</v>
      </c>
      <c r="C269" s="45">
        <v>1000</v>
      </c>
      <c r="D269" s="45"/>
      <c r="E269" s="145"/>
      <c r="F269" s="146"/>
      <c r="G269" s="147"/>
      <c r="H269" s="147"/>
      <c r="I269" s="146"/>
      <c r="J269" s="146"/>
    </row>
    <row r="270" spans="1:10" ht="14.25" customHeight="1" x14ac:dyDescent="0.3">
      <c r="A270" s="143">
        <v>269</v>
      </c>
      <c r="B270" s="144" t="s">
        <v>2384</v>
      </c>
      <c r="C270" s="45"/>
      <c r="D270" s="45">
        <v>740</v>
      </c>
      <c r="E270" s="145" t="s">
        <v>2716</v>
      </c>
      <c r="F270" s="146" t="s">
        <v>2717</v>
      </c>
      <c r="G270" s="147">
        <v>41184</v>
      </c>
      <c r="H270" s="146" t="s">
        <v>2123</v>
      </c>
      <c r="I270" s="146" t="s">
        <v>1762</v>
      </c>
      <c r="J270" s="146" t="s">
        <v>1762</v>
      </c>
    </row>
    <row r="271" spans="1:10" ht="14.25" customHeight="1" x14ac:dyDescent="0.3">
      <c r="A271" s="143">
        <v>270</v>
      </c>
      <c r="B271" s="144" t="s">
        <v>2574</v>
      </c>
      <c r="C271" s="45">
        <v>100</v>
      </c>
      <c r="D271" s="45"/>
      <c r="E271" s="145"/>
      <c r="F271" s="146"/>
      <c r="G271" s="146"/>
      <c r="H271" s="146"/>
      <c r="I271" s="146"/>
      <c r="J271" s="146"/>
    </row>
    <row r="272" spans="1:10" ht="14.25" customHeight="1" x14ac:dyDescent="0.3">
      <c r="A272" s="143">
        <v>271</v>
      </c>
      <c r="B272" s="144" t="s">
        <v>2359</v>
      </c>
      <c r="C272" s="45">
        <v>1380</v>
      </c>
      <c r="D272" s="45"/>
      <c r="E272" s="145"/>
      <c r="F272" s="146"/>
      <c r="G272" s="146"/>
      <c r="H272" s="146"/>
      <c r="I272" s="146"/>
      <c r="J272" s="146"/>
    </row>
    <row r="273" spans="1:10" ht="14.25" customHeight="1" x14ac:dyDescent="0.3">
      <c r="A273" s="143">
        <v>272</v>
      </c>
      <c r="B273" s="144" t="s">
        <v>2359</v>
      </c>
      <c r="C273" s="45"/>
      <c r="D273" s="45">
        <v>4380</v>
      </c>
      <c r="E273" s="145" t="s">
        <v>2718</v>
      </c>
      <c r="F273" s="146" t="s">
        <v>2730</v>
      </c>
      <c r="G273" s="147">
        <v>41184</v>
      </c>
      <c r="H273" s="147" t="s">
        <v>2123</v>
      </c>
      <c r="I273" s="146" t="s">
        <v>986</v>
      </c>
      <c r="J273" s="146" t="s">
        <v>986</v>
      </c>
    </row>
    <row r="274" spans="1:10" ht="14.25" customHeight="1" x14ac:dyDescent="0.3">
      <c r="A274" s="143">
        <v>273</v>
      </c>
      <c r="B274" s="144" t="s">
        <v>2359</v>
      </c>
      <c r="C274" s="45">
        <v>1000</v>
      </c>
      <c r="D274" s="45"/>
      <c r="E274" s="145"/>
      <c r="F274" s="146"/>
      <c r="G274" s="147"/>
      <c r="H274" s="147"/>
      <c r="I274" s="146"/>
      <c r="J274" s="146"/>
    </row>
    <row r="275" spans="1:10" ht="14.25" customHeight="1" x14ac:dyDescent="0.3">
      <c r="A275" s="143">
        <v>274</v>
      </c>
      <c r="B275" s="144" t="s">
        <v>2410</v>
      </c>
      <c r="C275" s="45">
        <v>460</v>
      </c>
      <c r="D275" s="45"/>
      <c r="E275" s="145"/>
      <c r="F275" s="146"/>
      <c r="G275" s="147"/>
      <c r="H275" s="147"/>
      <c r="I275" s="146"/>
      <c r="J275" s="146"/>
    </row>
    <row r="276" spans="1:10" ht="14.25" customHeight="1" x14ac:dyDescent="0.3">
      <c r="A276" s="143">
        <v>275</v>
      </c>
      <c r="B276" s="144" t="s">
        <v>1777</v>
      </c>
      <c r="C276" s="45">
        <v>1000</v>
      </c>
      <c r="D276" s="45"/>
      <c r="E276" s="145"/>
      <c r="F276" s="146"/>
      <c r="G276" s="147"/>
      <c r="H276" s="147"/>
      <c r="I276" s="146"/>
      <c r="J276" s="146"/>
    </row>
    <row r="277" spans="1:10" ht="14.25" customHeight="1" x14ac:dyDescent="0.3">
      <c r="A277" s="143">
        <v>276</v>
      </c>
      <c r="B277" s="144" t="s">
        <v>2384</v>
      </c>
      <c r="C277" s="45">
        <v>300</v>
      </c>
      <c r="D277" s="45"/>
      <c r="E277" s="145"/>
      <c r="F277" s="146"/>
      <c r="G277" s="146"/>
      <c r="H277" s="146"/>
      <c r="I277" s="146"/>
      <c r="J277" s="146"/>
    </row>
    <row r="278" spans="1:10" ht="14.25" customHeight="1" x14ac:dyDescent="0.3">
      <c r="A278" s="143">
        <v>277</v>
      </c>
      <c r="B278" s="144" t="s">
        <v>2574</v>
      </c>
      <c r="C278" s="45">
        <v>30</v>
      </c>
      <c r="D278" s="45"/>
      <c r="E278" s="145"/>
      <c r="F278" s="146"/>
      <c r="G278" s="146"/>
      <c r="H278" s="146"/>
      <c r="I278" s="146"/>
      <c r="J278" s="146"/>
    </row>
    <row r="279" spans="1:10" ht="14.25" customHeight="1" x14ac:dyDescent="0.3">
      <c r="A279" s="143">
        <v>278</v>
      </c>
      <c r="B279" s="144" t="s">
        <v>2359</v>
      </c>
      <c r="C279" s="45">
        <v>1000</v>
      </c>
      <c r="D279" s="45"/>
      <c r="E279" s="145"/>
      <c r="F279" s="146"/>
      <c r="G279" s="146"/>
      <c r="H279" s="146"/>
      <c r="I279" s="146"/>
      <c r="J279" s="146"/>
    </row>
    <row r="280" spans="1:10" ht="14.25" customHeight="1" x14ac:dyDescent="0.3">
      <c r="A280" s="143">
        <v>279</v>
      </c>
      <c r="B280" s="144" t="s">
        <v>2359</v>
      </c>
      <c r="C280" s="45">
        <v>1000</v>
      </c>
      <c r="D280" s="45"/>
      <c r="E280" s="145"/>
      <c r="F280" s="146"/>
      <c r="G280" s="146"/>
      <c r="H280" s="146"/>
      <c r="I280" s="146"/>
      <c r="J280" s="146"/>
    </row>
    <row r="281" spans="1:10" ht="14.25" customHeight="1" x14ac:dyDescent="0.3">
      <c r="A281" s="143">
        <v>280</v>
      </c>
      <c r="B281" s="144" t="s">
        <v>1777</v>
      </c>
      <c r="C281" s="45">
        <v>1000</v>
      </c>
      <c r="D281" s="45"/>
      <c r="E281" s="145"/>
      <c r="F281" s="146"/>
      <c r="G281" s="146"/>
      <c r="H281" s="146"/>
      <c r="I281" s="146"/>
      <c r="J281" s="146"/>
    </row>
    <row r="282" spans="1:10" ht="14.25" customHeight="1" x14ac:dyDescent="0.3">
      <c r="A282" s="143">
        <v>281</v>
      </c>
      <c r="B282" s="144" t="s">
        <v>2359</v>
      </c>
      <c r="C282" s="45">
        <v>1000</v>
      </c>
      <c r="D282" s="45"/>
      <c r="E282" s="145"/>
      <c r="F282" s="146"/>
      <c r="G282" s="147"/>
      <c r="H282" s="147"/>
      <c r="I282" s="146"/>
      <c r="J282" s="146"/>
    </row>
    <row r="283" spans="1:10" ht="14.25" customHeight="1" x14ac:dyDescent="0.3">
      <c r="A283" s="143">
        <v>282</v>
      </c>
      <c r="B283" s="144" t="s">
        <v>2410</v>
      </c>
      <c r="C283" s="45"/>
      <c r="D283" s="45">
        <v>560</v>
      </c>
      <c r="E283" s="145" t="s">
        <v>1042</v>
      </c>
      <c r="F283" s="146" t="s">
        <v>1044</v>
      </c>
      <c r="G283" s="147">
        <v>41197</v>
      </c>
      <c r="H283" s="146" t="s">
        <v>2123</v>
      </c>
      <c r="I283" s="146" t="s">
        <v>171</v>
      </c>
      <c r="J283" s="146" t="s">
        <v>1047</v>
      </c>
    </row>
    <row r="284" spans="1:10" ht="14.25" customHeight="1" x14ac:dyDescent="0.3">
      <c r="A284" s="143">
        <v>283</v>
      </c>
      <c r="B284" s="144" t="s">
        <v>2359</v>
      </c>
      <c r="C284" s="45">
        <v>1200</v>
      </c>
      <c r="D284" s="45"/>
      <c r="E284" s="145"/>
      <c r="F284" s="146"/>
      <c r="G284" s="146"/>
      <c r="H284" s="146"/>
      <c r="I284" s="146"/>
      <c r="J284" s="146"/>
    </row>
    <row r="285" spans="1:10" ht="14.25" customHeight="1" x14ac:dyDescent="0.3">
      <c r="A285" s="143">
        <v>284</v>
      </c>
      <c r="B285" s="144" t="s">
        <v>2359</v>
      </c>
      <c r="C285" s="45"/>
      <c r="D285" s="45">
        <v>5200</v>
      </c>
      <c r="E285" s="145" t="s">
        <v>1045</v>
      </c>
      <c r="F285" s="146" t="s">
        <v>1046</v>
      </c>
      <c r="G285" s="147">
        <v>41199</v>
      </c>
      <c r="H285" s="147" t="s">
        <v>2123</v>
      </c>
      <c r="I285" s="146" t="s">
        <v>986</v>
      </c>
      <c r="J285" s="146" t="s">
        <v>986</v>
      </c>
    </row>
    <row r="286" spans="1:10" ht="14.25" customHeight="1" x14ac:dyDescent="0.3">
      <c r="A286" s="143">
        <v>285</v>
      </c>
      <c r="B286" s="144" t="s">
        <v>2384</v>
      </c>
      <c r="C286" s="45">
        <v>200</v>
      </c>
      <c r="D286" s="45"/>
      <c r="E286" s="145"/>
      <c r="F286" s="146"/>
      <c r="G286" s="146"/>
      <c r="H286" s="146"/>
      <c r="I286" s="146"/>
      <c r="J286" s="146"/>
    </row>
    <row r="287" spans="1:10" ht="14.25" customHeight="1" x14ac:dyDescent="0.3">
      <c r="A287" s="143">
        <v>286</v>
      </c>
      <c r="B287" s="144" t="s">
        <v>2359</v>
      </c>
      <c r="C287" s="45">
        <v>1000</v>
      </c>
      <c r="D287" s="45"/>
      <c r="E287" s="145"/>
      <c r="F287" s="146"/>
      <c r="G287" s="146"/>
      <c r="H287" s="146"/>
      <c r="I287" s="146"/>
      <c r="J287" s="146"/>
    </row>
    <row r="288" spans="1:10" ht="14.25" customHeight="1" x14ac:dyDescent="0.3">
      <c r="A288" s="143">
        <v>287</v>
      </c>
      <c r="B288" s="144" t="s">
        <v>1777</v>
      </c>
      <c r="C288" s="45">
        <v>1000</v>
      </c>
      <c r="D288" s="45"/>
      <c r="E288" s="145"/>
      <c r="F288" s="146"/>
      <c r="G288" s="147"/>
      <c r="H288" s="147"/>
      <c r="I288" s="146"/>
      <c r="J288" s="146"/>
    </row>
    <row r="289" spans="1:10" ht="14.25" customHeight="1" x14ac:dyDescent="0.3">
      <c r="A289" s="143">
        <v>288</v>
      </c>
      <c r="B289" s="144" t="s">
        <v>2359</v>
      </c>
      <c r="C289" s="45">
        <v>1000</v>
      </c>
      <c r="D289" s="45"/>
      <c r="E289" s="145"/>
      <c r="F289" s="146"/>
      <c r="G289" s="146"/>
      <c r="H289" s="146"/>
      <c r="I289" s="146"/>
      <c r="J289" s="146"/>
    </row>
    <row r="290" spans="1:10" ht="14.25" customHeight="1" x14ac:dyDescent="0.3">
      <c r="A290" s="143">
        <v>289</v>
      </c>
      <c r="B290" s="144" t="s">
        <v>2384</v>
      </c>
      <c r="C290" s="45">
        <v>600</v>
      </c>
      <c r="D290" s="45"/>
      <c r="E290" s="145"/>
      <c r="F290" s="146"/>
      <c r="G290" s="146"/>
      <c r="H290" s="146"/>
      <c r="I290" s="146"/>
      <c r="J290" s="146"/>
    </row>
    <row r="291" spans="1:10" ht="14.25" customHeight="1" x14ac:dyDescent="0.3">
      <c r="A291" s="143">
        <v>290</v>
      </c>
      <c r="B291" s="144" t="s">
        <v>164</v>
      </c>
      <c r="C291" s="45">
        <v>40</v>
      </c>
      <c r="D291" s="45"/>
      <c r="E291" s="145"/>
      <c r="F291" s="146"/>
      <c r="G291" s="146"/>
      <c r="H291" s="146"/>
      <c r="I291" s="146"/>
      <c r="J291" s="146"/>
    </row>
    <row r="292" spans="1:10" ht="14.25" customHeight="1" x14ac:dyDescent="0.3">
      <c r="A292" s="143">
        <v>291</v>
      </c>
      <c r="B292" s="144" t="s">
        <v>2516</v>
      </c>
      <c r="C292" s="45">
        <v>200</v>
      </c>
      <c r="D292" s="45"/>
      <c r="E292" s="145"/>
      <c r="F292" s="146"/>
      <c r="G292" s="146"/>
      <c r="H292" s="146"/>
      <c r="I292" s="146"/>
      <c r="J292" s="146"/>
    </row>
    <row r="293" spans="1:10" ht="14.25" customHeight="1" x14ac:dyDescent="0.3">
      <c r="A293" s="143">
        <v>292</v>
      </c>
      <c r="B293" s="144" t="s">
        <v>2381</v>
      </c>
      <c r="C293" s="45">
        <v>30</v>
      </c>
      <c r="D293" s="45"/>
      <c r="E293" s="145"/>
      <c r="F293" s="146"/>
      <c r="G293" s="146"/>
      <c r="H293" s="146"/>
      <c r="I293" s="146"/>
      <c r="J293" s="146"/>
    </row>
    <row r="294" spans="1:10" ht="14.25" customHeight="1" x14ac:dyDescent="0.3">
      <c r="A294" s="143">
        <v>293</v>
      </c>
      <c r="B294" s="144" t="s">
        <v>1982</v>
      </c>
      <c r="C294" s="45">
        <v>1000</v>
      </c>
      <c r="D294" s="45"/>
      <c r="E294" s="145"/>
      <c r="F294" s="146"/>
      <c r="G294" s="146"/>
      <c r="H294" s="146"/>
      <c r="I294" s="146"/>
      <c r="J294" s="146"/>
    </row>
    <row r="295" spans="1:10" ht="14.25" customHeight="1" x14ac:dyDescent="0.3">
      <c r="A295" s="143">
        <v>294</v>
      </c>
      <c r="B295" s="144" t="s">
        <v>2407</v>
      </c>
      <c r="C295" s="45">
        <v>5</v>
      </c>
      <c r="D295" s="45"/>
      <c r="E295" s="145"/>
      <c r="F295" s="146"/>
      <c r="G295" s="146"/>
      <c r="H295" s="146"/>
      <c r="I295" s="146"/>
      <c r="J295" s="146"/>
    </row>
    <row r="296" spans="1:10" ht="14.25" customHeight="1" x14ac:dyDescent="0.3">
      <c r="A296" s="143">
        <v>295</v>
      </c>
      <c r="B296" s="144" t="s">
        <v>2408</v>
      </c>
      <c r="C296" s="45">
        <v>2</v>
      </c>
      <c r="D296" s="45"/>
      <c r="E296" s="145"/>
      <c r="F296" s="146"/>
      <c r="G296" s="146"/>
      <c r="H296" s="146"/>
      <c r="I296" s="146"/>
      <c r="J296" s="146"/>
    </row>
    <row r="297" spans="1:10" ht="14.25" customHeight="1" x14ac:dyDescent="0.3">
      <c r="A297" s="143">
        <v>296</v>
      </c>
      <c r="B297" s="144" t="s">
        <v>2359</v>
      </c>
      <c r="C297" s="45">
        <v>1740</v>
      </c>
      <c r="D297" s="45"/>
      <c r="E297" s="145"/>
      <c r="F297" s="146"/>
      <c r="G297" s="146"/>
      <c r="H297" s="146"/>
      <c r="I297" s="146"/>
      <c r="J297" s="146"/>
    </row>
    <row r="298" spans="1:10" ht="14.25" customHeight="1" x14ac:dyDescent="0.3">
      <c r="A298" s="143">
        <v>297</v>
      </c>
      <c r="B298" s="144" t="s">
        <v>2359</v>
      </c>
      <c r="C298" s="45"/>
      <c r="D298" s="45">
        <v>3740</v>
      </c>
      <c r="E298" s="145" t="s">
        <v>525</v>
      </c>
      <c r="F298" s="146" t="s">
        <v>526</v>
      </c>
      <c r="G298" s="147">
        <v>41211</v>
      </c>
      <c r="H298" s="147" t="s">
        <v>2123</v>
      </c>
      <c r="I298" s="146" t="s">
        <v>986</v>
      </c>
      <c r="J298" s="146" t="s">
        <v>986</v>
      </c>
    </row>
    <row r="299" spans="1:10" ht="14.25" customHeight="1" x14ac:dyDescent="0.3">
      <c r="A299" s="143">
        <v>298</v>
      </c>
      <c r="B299" s="144" t="s">
        <v>2384</v>
      </c>
      <c r="C299" s="45">
        <v>720</v>
      </c>
      <c r="D299" s="45"/>
      <c r="E299" s="145"/>
      <c r="F299" s="146"/>
      <c r="G299" s="146"/>
      <c r="H299" s="146"/>
      <c r="I299" s="146"/>
      <c r="J299" s="146"/>
    </row>
    <row r="300" spans="1:10" ht="14.25" customHeight="1" x14ac:dyDescent="0.3">
      <c r="A300" s="143">
        <v>299</v>
      </c>
      <c r="B300" s="144" t="s">
        <v>2359</v>
      </c>
      <c r="C300" s="45">
        <v>1000</v>
      </c>
      <c r="D300" s="45"/>
      <c r="E300" s="145"/>
      <c r="F300" s="146"/>
      <c r="G300" s="146"/>
      <c r="H300" s="146"/>
      <c r="I300" s="146"/>
      <c r="J300" s="146"/>
    </row>
    <row r="301" spans="1:10" ht="14.25" customHeight="1" x14ac:dyDescent="0.3">
      <c r="A301" s="143">
        <v>300</v>
      </c>
      <c r="B301" s="144" t="s">
        <v>1777</v>
      </c>
      <c r="C301" s="45">
        <v>880</v>
      </c>
      <c r="D301" s="45"/>
      <c r="E301" s="145"/>
      <c r="F301" s="145"/>
      <c r="G301" s="147"/>
      <c r="H301" s="147"/>
      <c r="I301" s="146"/>
      <c r="J301" s="146"/>
    </row>
    <row r="302" spans="1:10" ht="14.25" customHeight="1" x14ac:dyDescent="0.3">
      <c r="A302" s="143">
        <v>301</v>
      </c>
      <c r="B302" s="144" t="s">
        <v>2384</v>
      </c>
      <c r="C302" s="45"/>
      <c r="D302" s="45">
        <v>1820</v>
      </c>
      <c r="E302" s="145" t="s">
        <v>532</v>
      </c>
      <c r="F302" s="145" t="s">
        <v>527</v>
      </c>
      <c r="G302" s="147">
        <v>41216</v>
      </c>
      <c r="H302" s="146" t="s">
        <v>2123</v>
      </c>
      <c r="I302" s="146" t="s">
        <v>1884</v>
      </c>
      <c r="J302" s="146" t="s">
        <v>1762</v>
      </c>
    </row>
    <row r="303" spans="1:10" ht="14.25" customHeight="1" x14ac:dyDescent="0.3">
      <c r="A303" s="143">
        <v>302</v>
      </c>
      <c r="B303" s="144" t="s">
        <v>1777</v>
      </c>
      <c r="C303" s="45"/>
      <c r="D303" s="45">
        <v>8880</v>
      </c>
      <c r="E303" s="145" t="s">
        <v>533</v>
      </c>
      <c r="F303" s="146" t="s">
        <v>534</v>
      </c>
      <c r="G303" s="147">
        <v>41218</v>
      </c>
      <c r="H303" s="146" t="s">
        <v>2123</v>
      </c>
      <c r="I303" s="146" t="s">
        <v>171</v>
      </c>
      <c r="J303" s="146" t="s">
        <v>485</v>
      </c>
    </row>
    <row r="304" spans="1:10" ht="14.25" customHeight="1" x14ac:dyDescent="0.3">
      <c r="A304" s="143">
        <v>303</v>
      </c>
      <c r="B304" s="144" t="s">
        <v>2359</v>
      </c>
      <c r="C304" s="45">
        <v>1000</v>
      </c>
      <c r="D304" s="45"/>
      <c r="E304" s="145"/>
      <c r="F304" s="146"/>
      <c r="G304" s="146"/>
      <c r="H304" s="146"/>
      <c r="I304" s="146"/>
      <c r="J304" s="146"/>
    </row>
    <row r="305" spans="1:10" ht="14.25" customHeight="1" x14ac:dyDescent="0.3">
      <c r="A305" s="143">
        <v>304</v>
      </c>
      <c r="B305" s="144" t="s">
        <v>2359</v>
      </c>
      <c r="C305" s="45">
        <v>1000</v>
      </c>
      <c r="D305" s="45"/>
      <c r="E305" s="145"/>
      <c r="F305" s="146"/>
      <c r="G305" s="146"/>
      <c r="H305" s="146"/>
      <c r="I305" s="146"/>
      <c r="J305" s="146"/>
    </row>
    <row r="306" spans="1:10" ht="14.25" customHeight="1" x14ac:dyDescent="0.3">
      <c r="A306" s="143">
        <v>305</v>
      </c>
      <c r="B306" s="144" t="s">
        <v>2384</v>
      </c>
      <c r="C306" s="45">
        <v>200</v>
      </c>
      <c r="D306" s="45"/>
      <c r="E306" s="145"/>
      <c r="F306" s="146"/>
      <c r="G306" s="146"/>
      <c r="H306" s="146"/>
      <c r="I306" s="146"/>
      <c r="J306" s="146"/>
    </row>
    <row r="307" spans="1:10" ht="14.25" customHeight="1" x14ac:dyDescent="0.3">
      <c r="A307" s="143">
        <v>306</v>
      </c>
      <c r="B307" s="144" t="s">
        <v>1777</v>
      </c>
      <c r="C307" s="45">
        <v>1000</v>
      </c>
      <c r="D307" s="45"/>
      <c r="E307" s="145"/>
      <c r="F307" s="146"/>
      <c r="G307" s="146"/>
      <c r="H307" s="146"/>
      <c r="I307" s="146"/>
      <c r="J307" s="146"/>
    </row>
    <row r="308" spans="1:10" ht="14.25" customHeight="1" x14ac:dyDescent="0.3">
      <c r="A308" s="143">
        <v>307</v>
      </c>
      <c r="B308" s="144" t="s">
        <v>2359</v>
      </c>
      <c r="C308" s="45">
        <v>920</v>
      </c>
      <c r="D308" s="45"/>
      <c r="E308" s="145"/>
      <c r="F308" s="146"/>
      <c r="G308" s="146"/>
      <c r="H308" s="146"/>
      <c r="I308" s="146"/>
      <c r="J308" s="146"/>
    </row>
    <row r="309" spans="1:10" ht="14.25" customHeight="1" x14ac:dyDescent="0.3">
      <c r="A309" s="143">
        <v>308</v>
      </c>
      <c r="B309" s="144" t="s">
        <v>2359</v>
      </c>
      <c r="C309" s="45"/>
      <c r="D309" s="45">
        <v>3920</v>
      </c>
      <c r="E309" s="145" t="s">
        <v>1879</v>
      </c>
      <c r="F309" s="146" t="s">
        <v>1880</v>
      </c>
      <c r="G309" s="147">
        <v>41227</v>
      </c>
      <c r="H309" s="146" t="s">
        <v>2123</v>
      </c>
      <c r="I309" s="146" t="s">
        <v>986</v>
      </c>
      <c r="J309" s="146" t="s">
        <v>986</v>
      </c>
    </row>
    <row r="310" spans="1:10" ht="14.25" customHeight="1" x14ac:dyDescent="0.3">
      <c r="A310" s="143">
        <v>309</v>
      </c>
      <c r="B310" s="144" t="s">
        <v>2359</v>
      </c>
      <c r="C310" s="45">
        <v>1000</v>
      </c>
      <c r="D310" s="45"/>
      <c r="E310" s="145"/>
      <c r="F310" s="146"/>
      <c r="G310" s="146"/>
      <c r="H310" s="146"/>
      <c r="I310" s="146"/>
      <c r="J310" s="146"/>
    </row>
    <row r="311" spans="1:10" ht="14.25" customHeight="1" x14ac:dyDescent="0.3">
      <c r="A311" s="143">
        <v>310</v>
      </c>
      <c r="B311" s="144" t="s">
        <v>1777</v>
      </c>
      <c r="C311" s="45">
        <v>1000</v>
      </c>
      <c r="D311" s="45"/>
      <c r="E311" s="145"/>
      <c r="F311" s="146"/>
      <c r="G311" s="147"/>
      <c r="H311" s="147"/>
      <c r="I311" s="146"/>
      <c r="J311" s="146"/>
    </row>
    <row r="312" spans="1:10" ht="14.25" customHeight="1" x14ac:dyDescent="0.3">
      <c r="A312" s="143">
        <v>311</v>
      </c>
      <c r="B312" s="144" t="s">
        <v>2384</v>
      </c>
      <c r="C312" s="45">
        <v>200</v>
      </c>
      <c r="D312" s="45"/>
      <c r="E312" s="145"/>
      <c r="F312" s="146"/>
      <c r="G312" s="146"/>
      <c r="H312" s="146"/>
      <c r="I312" s="146"/>
      <c r="J312" s="146"/>
    </row>
    <row r="313" spans="1:10" ht="14.25" customHeight="1" x14ac:dyDescent="0.3">
      <c r="A313" s="143">
        <v>312</v>
      </c>
      <c r="B313" s="144" t="s">
        <v>2359</v>
      </c>
      <c r="C313" s="45">
        <v>1000</v>
      </c>
      <c r="D313" s="45"/>
      <c r="E313" s="145"/>
      <c r="F313" s="146"/>
      <c r="G313" s="146"/>
      <c r="H313" s="146"/>
      <c r="I313" s="146"/>
      <c r="J313" s="146"/>
    </row>
    <row r="314" spans="1:10" ht="14.25" customHeight="1" x14ac:dyDescent="0.3">
      <c r="A314" s="143">
        <v>313</v>
      </c>
      <c r="B314" s="144" t="s">
        <v>1982</v>
      </c>
      <c r="C314" s="45">
        <v>500</v>
      </c>
      <c r="D314" s="45"/>
      <c r="E314" s="145"/>
      <c r="F314" s="146"/>
      <c r="G314" s="146"/>
      <c r="H314" s="146"/>
      <c r="I314" s="146"/>
      <c r="J314" s="146"/>
    </row>
    <row r="315" spans="1:10" ht="14.25" customHeight="1" x14ac:dyDescent="0.3">
      <c r="A315" s="143">
        <v>314</v>
      </c>
      <c r="B315" s="144" t="s">
        <v>2410</v>
      </c>
      <c r="C315" s="45">
        <v>300</v>
      </c>
      <c r="D315" s="45"/>
      <c r="E315" s="145"/>
      <c r="F315" s="146"/>
      <c r="G315" s="146"/>
      <c r="H315" s="146"/>
      <c r="I315" s="146"/>
      <c r="J315" s="146"/>
    </row>
    <row r="316" spans="1:10" ht="14.25" customHeight="1" x14ac:dyDescent="0.3">
      <c r="A316" s="143">
        <v>315</v>
      </c>
      <c r="B316" s="144" t="s">
        <v>2359</v>
      </c>
      <c r="C316" s="45">
        <v>1000</v>
      </c>
      <c r="D316" s="45"/>
      <c r="E316" s="145"/>
      <c r="F316" s="146"/>
      <c r="G316" s="146"/>
      <c r="H316" s="146"/>
      <c r="I316" s="146"/>
      <c r="J316" s="146"/>
    </row>
    <row r="317" spans="1:10" ht="14.25" customHeight="1" x14ac:dyDescent="0.3">
      <c r="A317" s="143">
        <v>316</v>
      </c>
      <c r="B317" s="144" t="s">
        <v>2449</v>
      </c>
      <c r="C317" s="45">
        <v>1620</v>
      </c>
      <c r="D317" s="45"/>
      <c r="E317" s="145"/>
      <c r="F317" s="146"/>
      <c r="G317" s="147"/>
      <c r="H317" s="147"/>
      <c r="I317" s="146"/>
      <c r="J317" s="146"/>
    </row>
    <row r="318" spans="1:10" ht="14.25" customHeight="1" x14ac:dyDescent="0.3">
      <c r="A318" s="143">
        <v>317</v>
      </c>
      <c r="B318" s="144" t="s">
        <v>2449</v>
      </c>
      <c r="C318" s="45"/>
      <c r="D318" s="45">
        <v>1620</v>
      </c>
      <c r="E318" s="145" t="s">
        <v>664</v>
      </c>
      <c r="F318" s="147" t="s">
        <v>665</v>
      </c>
      <c r="G318" s="147">
        <v>41240</v>
      </c>
      <c r="H318" s="146" t="s">
        <v>2123</v>
      </c>
      <c r="I318" s="146" t="s">
        <v>2510</v>
      </c>
      <c r="J318" s="146" t="s">
        <v>2511</v>
      </c>
    </row>
    <row r="319" spans="1:10" ht="14.25" customHeight="1" x14ac:dyDescent="0.3">
      <c r="A319" s="143">
        <v>318</v>
      </c>
      <c r="B319" s="144" t="s">
        <v>2528</v>
      </c>
      <c r="C319" s="45">
        <v>410</v>
      </c>
      <c r="D319" s="45"/>
      <c r="E319" s="145"/>
      <c r="F319" s="146"/>
      <c r="G319" s="146"/>
      <c r="H319" s="146"/>
      <c r="I319" s="146"/>
      <c r="J319" s="146"/>
    </row>
    <row r="320" spans="1:10" ht="14.25" customHeight="1" x14ac:dyDescent="0.3">
      <c r="A320" s="143">
        <v>319</v>
      </c>
      <c r="B320" s="144" t="s">
        <v>2528</v>
      </c>
      <c r="C320" s="45"/>
      <c r="D320" s="45">
        <v>440</v>
      </c>
      <c r="E320" s="145" t="s">
        <v>666</v>
      </c>
      <c r="F320" s="146" t="s">
        <v>673</v>
      </c>
      <c r="G320" s="147">
        <v>41240</v>
      </c>
      <c r="H320" s="146" t="s">
        <v>2123</v>
      </c>
      <c r="I320" s="146" t="s">
        <v>1552</v>
      </c>
      <c r="J320" s="146" t="s">
        <v>1047</v>
      </c>
    </row>
    <row r="321" spans="1:10" ht="14.25" customHeight="1" x14ac:dyDescent="0.3">
      <c r="A321" s="143">
        <v>320</v>
      </c>
      <c r="B321" s="144" t="s">
        <v>164</v>
      </c>
      <c r="C321" s="45">
        <v>20</v>
      </c>
      <c r="D321" s="45"/>
      <c r="E321" s="145"/>
      <c r="F321" s="146"/>
      <c r="G321" s="146"/>
      <c r="H321" s="146"/>
      <c r="I321" s="146"/>
      <c r="J321" s="146"/>
    </row>
    <row r="322" spans="1:10" ht="14.25" customHeight="1" x14ac:dyDescent="0.3">
      <c r="A322" s="143">
        <v>321</v>
      </c>
      <c r="B322" s="144" t="s">
        <v>1777</v>
      </c>
      <c r="C322" s="45">
        <v>1000</v>
      </c>
      <c r="D322" s="45"/>
      <c r="E322" s="145"/>
      <c r="F322" s="146"/>
      <c r="G322" s="147"/>
      <c r="H322" s="147"/>
      <c r="I322" s="146"/>
      <c r="J322" s="146"/>
    </row>
    <row r="323" spans="1:10" ht="14.25" customHeight="1" x14ac:dyDescent="0.3">
      <c r="A323" s="143">
        <v>322</v>
      </c>
      <c r="B323" s="144" t="s">
        <v>2516</v>
      </c>
      <c r="C323" s="45">
        <v>200</v>
      </c>
      <c r="D323" s="45"/>
      <c r="E323" s="145"/>
      <c r="F323" s="146"/>
      <c r="G323" s="146"/>
      <c r="H323" s="146"/>
      <c r="I323" s="146"/>
      <c r="J323" s="146"/>
    </row>
    <row r="324" spans="1:10" ht="14.25" customHeight="1" x14ac:dyDescent="0.3">
      <c r="A324" s="143">
        <v>323</v>
      </c>
      <c r="B324" s="144" t="s">
        <v>2381</v>
      </c>
      <c r="C324" s="45">
        <v>30</v>
      </c>
      <c r="D324" s="45"/>
      <c r="E324" s="145"/>
      <c r="F324" s="146"/>
      <c r="G324" s="146"/>
      <c r="H324" s="146"/>
      <c r="I324" s="146"/>
      <c r="J324" s="146"/>
    </row>
    <row r="325" spans="1:10" ht="14.25" customHeight="1" x14ac:dyDescent="0.3">
      <c r="A325" s="143">
        <v>324</v>
      </c>
      <c r="B325" s="144" t="s">
        <v>2384</v>
      </c>
      <c r="C325" s="45">
        <v>200</v>
      </c>
      <c r="D325" s="45"/>
      <c r="E325" s="145"/>
      <c r="F325" s="146"/>
      <c r="G325" s="146"/>
      <c r="H325" s="146"/>
      <c r="I325" s="146"/>
      <c r="J325" s="146"/>
    </row>
    <row r="326" spans="1:10" ht="14.25" customHeight="1" x14ac:dyDescent="0.3">
      <c r="A326" s="143">
        <v>325</v>
      </c>
      <c r="B326" s="144" t="s">
        <v>2359</v>
      </c>
      <c r="C326" s="45">
        <v>1100</v>
      </c>
      <c r="D326" s="45"/>
      <c r="E326" s="145"/>
      <c r="F326" s="146"/>
      <c r="G326" s="146"/>
      <c r="H326" s="146"/>
      <c r="I326" s="146"/>
      <c r="J326" s="146"/>
    </row>
    <row r="327" spans="1:10" ht="14.25" customHeight="1" x14ac:dyDescent="0.3">
      <c r="A327" s="143">
        <v>326</v>
      </c>
      <c r="B327" s="144" t="s">
        <v>2359</v>
      </c>
      <c r="C327" s="45"/>
      <c r="D327" s="45">
        <v>4100</v>
      </c>
      <c r="E327" s="145" t="s">
        <v>674</v>
      </c>
      <c r="F327" s="146" t="s">
        <v>675</v>
      </c>
      <c r="G327" s="147">
        <v>41241</v>
      </c>
      <c r="H327" s="146" t="s">
        <v>2123</v>
      </c>
      <c r="I327" s="146" t="s">
        <v>986</v>
      </c>
      <c r="J327" s="146" t="s">
        <v>986</v>
      </c>
    </row>
    <row r="328" spans="1:10" ht="14.25" customHeight="1" x14ac:dyDescent="0.3">
      <c r="A328" s="143">
        <v>327</v>
      </c>
      <c r="B328" s="144" t="s">
        <v>2410</v>
      </c>
      <c r="C328" s="45">
        <v>340</v>
      </c>
      <c r="D328" s="45"/>
      <c r="E328" s="145"/>
      <c r="F328" s="146"/>
      <c r="G328" s="146"/>
      <c r="H328" s="146"/>
      <c r="I328" s="146"/>
      <c r="J328" s="146"/>
    </row>
    <row r="329" spans="1:10" ht="14.25" customHeight="1" x14ac:dyDescent="0.3">
      <c r="A329" s="143">
        <v>328</v>
      </c>
      <c r="B329" s="144" t="s">
        <v>2359</v>
      </c>
      <c r="C329" s="45">
        <v>1000</v>
      </c>
      <c r="D329" s="45"/>
      <c r="E329" s="145"/>
      <c r="F329" s="146"/>
      <c r="G329" s="147"/>
      <c r="H329" s="147"/>
      <c r="I329" s="146"/>
      <c r="J329" s="146"/>
    </row>
    <row r="330" spans="1:10" ht="14.25" customHeight="1" x14ac:dyDescent="0.3">
      <c r="A330" s="143">
        <v>329</v>
      </c>
      <c r="B330" s="144" t="s">
        <v>2410</v>
      </c>
      <c r="C330" s="45"/>
      <c r="D330" s="45">
        <v>640</v>
      </c>
      <c r="E330" s="145" t="s">
        <v>676</v>
      </c>
      <c r="F330" s="146" t="s">
        <v>677</v>
      </c>
      <c r="G330" s="147">
        <v>41243</v>
      </c>
      <c r="H330" s="146" t="s">
        <v>2123</v>
      </c>
      <c r="I330" s="146" t="s">
        <v>171</v>
      </c>
      <c r="J330" s="146" t="s">
        <v>1047</v>
      </c>
    </row>
    <row r="331" spans="1:10" ht="14.25" customHeight="1" x14ac:dyDescent="0.3">
      <c r="A331" s="143">
        <v>330</v>
      </c>
      <c r="B331" s="144" t="s">
        <v>1982</v>
      </c>
      <c r="C331" s="45">
        <v>1580</v>
      </c>
      <c r="D331" s="45"/>
      <c r="E331" s="145"/>
      <c r="F331" s="146"/>
      <c r="G331" s="146"/>
      <c r="H331" s="146"/>
      <c r="I331" s="146"/>
      <c r="J331" s="146"/>
    </row>
    <row r="332" spans="1:10" ht="14.25" customHeight="1" x14ac:dyDescent="0.3">
      <c r="A332" s="143">
        <v>331</v>
      </c>
      <c r="B332" s="144" t="s">
        <v>2384</v>
      </c>
      <c r="C332" s="45">
        <v>540</v>
      </c>
      <c r="D332" s="45"/>
      <c r="E332" s="145"/>
      <c r="F332" s="146"/>
      <c r="G332" s="146"/>
      <c r="H332" s="146"/>
      <c r="I332" s="146"/>
      <c r="J332" s="146"/>
    </row>
    <row r="333" spans="1:10" ht="14.25" customHeight="1" x14ac:dyDescent="0.3">
      <c r="A333" s="143">
        <v>332</v>
      </c>
      <c r="B333" s="144" t="s">
        <v>1982</v>
      </c>
      <c r="C333" s="45"/>
      <c r="D333" s="45">
        <v>2580</v>
      </c>
      <c r="E333" s="145" t="s">
        <v>1600</v>
      </c>
      <c r="F333" s="146" t="s">
        <v>1601</v>
      </c>
      <c r="G333" s="147">
        <v>41249</v>
      </c>
      <c r="H333" s="146" t="s">
        <v>2123</v>
      </c>
      <c r="I333" s="146" t="s">
        <v>1762</v>
      </c>
      <c r="J333" s="146" t="s">
        <v>1213</v>
      </c>
    </row>
    <row r="334" spans="1:10" ht="14.25" customHeight="1" x14ac:dyDescent="0.3">
      <c r="A334" s="143">
        <v>333</v>
      </c>
      <c r="B334" s="144" t="s">
        <v>2384</v>
      </c>
      <c r="C334" s="45"/>
      <c r="D334" s="45">
        <v>1140</v>
      </c>
      <c r="E334" s="145" t="s">
        <v>1602</v>
      </c>
      <c r="F334" s="146" t="s">
        <v>1603</v>
      </c>
      <c r="G334" s="147">
        <v>41249</v>
      </c>
      <c r="H334" s="146" t="s">
        <v>2123</v>
      </c>
      <c r="I334" s="146" t="s">
        <v>1762</v>
      </c>
      <c r="J334" s="146" t="s">
        <v>1762</v>
      </c>
    </row>
    <row r="335" spans="1:10" ht="14.25" customHeight="1" x14ac:dyDescent="0.3">
      <c r="A335" s="143">
        <v>334</v>
      </c>
      <c r="B335" s="144" t="s">
        <v>2359</v>
      </c>
      <c r="C335" s="45">
        <v>1000</v>
      </c>
      <c r="D335" s="45"/>
      <c r="E335" s="145"/>
      <c r="F335" s="146"/>
      <c r="G335" s="146"/>
      <c r="H335" s="146"/>
      <c r="I335" s="146"/>
      <c r="J335" s="146"/>
    </row>
    <row r="336" spans="1:10" ht="14.25" customHeight="1" x14ac:dyDescent="0.3">
      <c r="A336" s="143">
        <v>335</v>
      </c>
      <c r="B336" s="144" t="s">
        <v>1777</v>
      </c>
      <c r="C336" s="45">
        <v>1000</v>
      </c>
      <c r="D336" s="45"/>
      <c r="E336" s="145"/>
      <c r="F336" s="146"/>
      <c r="G336" s="146"/>
      <c r="H336" s="146"/>
      <c r="I336" s="146"/>
      <c r="J336" s="146"/>
    </row>
    <row r="337" spans="1:10" ht="14.25" customHeight="1" x14ac:dyDescent="0.3">
      <c r="A337" s="143">
        <v>336</v>
      </c>
      <c r="B337" s="144" t="s">
        <v>2359</v>
      </c>
      <c r="C337" s="45">
        <v>1240</v>
      </c>
      <c r="D337" s="45"/>
      <c r="E337" s="145"/>
      <c r="F337" s="146"/>
      <c r="G337" s="146"/>
      <c r="H337" s="146"/>
      <c r="I337" s="146"/>
      <c r="J337" s="146"/>
    </row>
    <row r="338" spans="1:10" ht="14.25" customHeight="1" x14ac:dyDescent="0.3">
      <c r="A338" s="143">
        <v>337</v>
      </c>
      <c r="B338" s="144" t="s">
        <v>1777</v>
      </c>
      <c r="C338" s="45">
        <v>300</v>
      </c>
      <c r="D338" s="45"/>
      <c r="E338" s="145"/>
      <c r="F338" s="146"/>
      <c r="G338" s="146"/>
      <c r="H338" s="146"/>
      <c r="I338" s="146"/>
      <c r="J338" s="146"/>
    </row>
    <row r="339" spans="1:10" ht="14.25" customHeight="1" x14ac:dyDescent="0.3">
      <c r="A339" s="143">
        <v>338</v>
      </c>
      <c r="B339" s="144" t="s">
        <v>1777</v>
      </c>
      <c r="C339" s="45"/>
      <c r="D339" s="45">
        <v>4300</v>
      </c>
      <c r="E339" s="145" t="s">
        <v>1605</v>
      </c>
      <c r="F339" s="146" t="s">
        <v>1604</v>
      </c>
      <c r="G339" s="147">
        <v>41255</v>
      </c>
      <c r="H339" s="146" t="s">
        <v>2123</v>
      </c>
      <c r="I339" s="146" t="s">
        <v>171</v>
      </c>
      <c r="J339" s="146" t="s">
        <v>485</v>
      </c>
    </row>
    <row r="340" spans="1:10" ht="14.25" customHeight="1" x14ac:dyDescent="0.3">
      <c r="A340" s="143">
        <v>339</v>
      </c>
      <c r="B340" s="144" t="s">
        <v>2359</v>
      </c>
      <c r="C340" s="45"/>
      <c r="D340" s="45">
        <v>3240</v>
      </c>
      <c r="E340" s="145" t="s">
        <v>1606</v>
      </c>
      <c r="F340" s="146" t="s">
        <v>1607</v>
      </c>
      <c r="G340" s="147">
        <v>41255</v>
      </c>
      <c r="H340" s="146" t="s">
        <v>2123</v>
      </c>
      <c r="I340" s="146" t="s">
        <v>986</v>
      </c>
      <c r="J340" s="146" t="s">
        <v>986</v>
      </c>
    </row>
    <row r="341" spans="1:10" ht="14.25" customHeight="1" x14ac:dyDescent="0.3">
      <c r="A341" s="143">
        <v>340</v>
      </c>
      <c r="B341" s="144" t="s">
        <v>1982</v>
      </c>
      <c r="C341" s="45">
        <v>2020</v>
      </c>
      <c r="D341" s="45"/>
      <c r="E341" s="145"/>
      <c r="F341" s="146"/>
      <c r="G341" s="146"/>
      <c r="H341" s="146"/>
      <c r="I341" s="146"/>
      <c r="J341" s="146"/>
    </row>
    <row r="342" spans="1:10" ht="14.25" customHeight="1" x14ac:dyDescent="0.3">
      <c r="A342" s="143">
        <v>341</v>
      </c>
      <c r="B342" s="144" t="s">
        <v>2359</v>
      </c>
      <c r="C342" s="45">
        <v>1000</v>
      </c>
      <c r="D342" s="45"/>
      <c r="E342" s="145"/>
      <c r="F342" s="146"/>
      <c r="G342" s="146"/>
      <c r="H342" s="146"/>
      <c r="I342" s="146"/>
      <c r="J342" s="146"/>
    </row>
    <row r="343" spans="1:10" ht="14.25" customHeight="1" x14ac:dyDescent="0.3">
      <c r="A343" s="143">
        <v>342</v>
      </c>
      <c r="B343" s="144" t="s">
        <v>1982</v>
      </c>
      <c r="C343" s="45"/>
      <c r="D343" s="45">
        <v>4020</v>
      </c>
      <c r="E343" s="145" t="s">
        <v>1608</v>
      </c>
      <c r="F343" s="146" t="s">
        <v>1609</v>
      </c>
      <c r="G343" s="147">
        <v>41260</v>
      </c>
      <c r="H343" s="146" t="s">
        <v>2123</v>
      </c>
      <c r="I343" s="146" t="s">
        <v>1762</v>
      </c>
      <c r="J343" s="146" t="s">
        <v>1213</v>
      </c>
    </row>
    <row r="344" spans="1:10" ht="14.25" customHeight="1" x14ac:dyDescent="0.3">
      <c r="A344" s="143">
        <v>343</v>
      </c>
      <c r="B344" s="144" t="s">
        <v>2359</v>
      </c>
      <c r="C344" s="430">
        <v>1.4</v>
      </c>
      <c r="D344" s="45"/>
      <c r="E344" s="145"/>
      <c r="F344" s="146"/>
      <c r="G344" s="147"/>
      <c r="H344" s="147"/>
      <c r="I344" s="146"/>
      <c r="J344" s="146"/>
    </row>
    <row r="345" spans="1:10" ht="14.25" customHeight="1" x14ac:dyDescent="0.3">
      <c r="A345" s="143">
        <v>344</v>
      </c>
      <c r="B345" s="144" t="s">
        <v>2359</v>
      </c>
      <c r="C345" s="45">
        <v>1000</v>
      </c>
      <c r="D345" s="45"/>
      <c r="E345" s="145"/>
      <c r="F345" s="146"/>
      <c r="G345" s="146"/>
      <c r="H345" s="146"/>
      <c r="I345" s="146"/>
      <c r="J345" s="146"/>
    </row>
    <row r="346" spans="1:10" ht="14.25" customHeight="1" x14ac:dyDescent="0.3">
      <c r="A346" s="143">
        <v>345</v>
      </c>
      <c r="B346" s="144" t="s">
        <v>2359</v>
      </c>
      <c r="C346" s="45">
        <v>1000</v>
      </c>
      <c r="D346" s="45"/>
      <c r="E346" s="145"/>
      <c r="F346" s="146"/>
      <c r="G346" s="146"/>
      <c r="H346" s="146"/>
      <c r="I346" s="146"/>
      <c r="J346" s="146"/>
    </row>
    <row r="347" spans="1:10" ht="14.25" customHeight="1" x14ac:dyDescent="0.3">
      <c r="A347" s="143">
        <v>346</v>
      </c>
      <c r="B347" s="144" t="s">
        <v>164</v>
      </c>
      <c r="C347" s="45">
        <v>185</v>
      </c>
      <c r="D347" s="45"/>
      <c r="E347" s="145"/>
      <c r="F347" s="146"/>
      <c r="G347" s="146"/>
      <c r="H347" s="146"/>
      <c r="I347" s="146"/>
      <c r="J347" s="146"/>
    </row>
    <row r="348" spans="1:10" ht="14.25" customHeight="1" x14ac:dyDescent="0.3">
      <c r="A348" s="143">
        <v>347</v>
      </c>
      <c r="B348" s="144" t="s">
        <v>2407</v>
      </c>
      <c r="C348" s="45">
        <v>14</v>
      </c>
      <c r="D348" s="45"/>
      <c r="E348" s="145"/>
      <c r="F348" s="146"/>
      <c r="G348" s="146"/>
      <c r="H348" s="146"/>
      <c r="I348" s="146"/>
      <c r="J348" s="146"/>
    </row>
    <row r="349" spans="1:10" ht="14.25" customHeight="1" x14ac:dyDescent="0.3">
      <c r="A349" s="143">
        <v>348</v>
      </c>
      <c r="B349" s="144" t="s">
        <v>2407</v>
      </c>
      <c r="C349" s="45">
        <v>50</v>
      </c>
      <c r="D349" s="45"/>
      <c r="E349" s="145"/>
      <c r="F349" s="146"/>
      <c r="G349" s="147"/>
      <c r="H349" s="147"/>
      <c r="I349" s="146"/>
      <c r="J349" s="146"/>
    </row>
    <row r="350" spans="1:10" ht="14.25" customHeight="1" x14ac:dyDescent="0.3">
      <c r="A350" s="143">
        <v>349</v>
      </c>
      <c r="B350" s="144" t="s">
        <v>2381</v>
      </c>
      <c r="C350" s="45">
        <v>100</v>
      </c>
      <c r="D350" s="45"/>
      <c r="E350" s="145"/>
      <c r="F350" s="146"/>
      <c r="G350" s="147"/>
      <c r="H350" s="147"/>
      <c r="I350" s="146"/>
      <c r="J350" s="146"/>
    </row>
    <row r="351" spans="1:10" ht="14.25" customHeight="1" x14ac:dyDescent="0.3">
      <c r="A351" s="143">
        <v>350</v>
      </c>
      <c r="B351" s="144" t="s">
        <v>1517</v>
      </c>
      <c r="C351" s="45">
        <v>90</v>
      </c>
      <c r="D351" s="45"/>
      <c r="E351" s="145"/>
      <c r="F351" s="146"/>
      <c r="G351" s="146"/>
      <c r="H351" s="146"/>
      <c r="I351" s="146"/>
      <c r="J351" s="146"/>
    </row>
    <row r="352" spans="1:10" ht="14.25" customHeight="1" x14ac:dyDescent="0.3">
      <c r="A352" s="143">
        <v>351</v>
      </c>
      <c r="B352" s="144" t="s">
        <v>2382</v>
      </c>
      <c r="C352" s="45">
        <v>20</v>
      </c>
      <c r="D352" s="45"/>
      <c r="E352" s="145"/>
      <c r="F352" s="146"/>
      <c r="G352" s="146"/>
      <c r="H352" s="146"/>
      <c r="I352" s="146"/>
      <c r="J352" s="146"/>
    </row>
    <row r="353" spans="1:10" ht="14.25" customHeight="1" x14ac:dyDescent="0.3">
      <c r="A353" s="143">
        <v>352</v>
      </c>
      <c r="B353" s="144" t="s">
        <v>1048</v>
      </c>
      <c r="C353" s="45">
        <v>20</v>
      </c>
      <c r="D353" s="45"/>
      <c r="E353" s="145"/>
      <c r="F353" s="146"/>
      <c r="G353" s="146"/>
      <c r="H353" s="146"/>
      <c r="I353" s="146"/>
      <c r="J353" s="146"/>
    </row>
    <row r="354" spans="1:10" ht="14.25" customHeight="1" x14ac:dyDescent="0.3">
      <c r="A354" s="143">
        <v>353</v>
      </c>
      <c r="B354" s="144" t="s">
        <v>2359</v>
      </c>
      <c r="C354" s="430">
        <v>1258.5999999999999</v>
      </c>
      <c r="D354" s="45"/>
      <c r="E354" s="145"/>
      <c r="F354" s="146"/>
      <c r="G354" s="146"/>
      <c r="H354" s="146"/>
      <c r="I354" s="146"/>
      <c r="J354" s="146"/>
    </row>
    <row r="355" spans="1:10" ht="14.25" customHeight="1" x14ac:dyDescent="0.3">
      <c r="A355" s="143">
        <v>354</v>
      </c>
      <c r="B355" s="144" t="s">
        <v>2516</v>
      </c>
      <c r="C355" s="45">
        <v>620</v>
      </c>
      <c r="D355" s="45"/>
      <c r="E355" s="145"/>
      <c r="F355" s="146"/>
      <c r="G355" s="147"/>
      <c r="H355" s="147"/>
      <c r="I355" s="146"/>
      <c r="J355" s="146"/>
    </row>
    <row r="356" spans="1:10" ht="14.25" customHeight="1" x14ac:dyDescent="0.3">
      <c r="A356" s="143">
        <v>355</v>
      </c>
      <c r="B356" s="144" t="s">
        <v>164</v>
      </c>
      <c r="C356" s="45"/>
      <c r="D356" s="45">
        <v>360</v>
      </c>
      <c r="E356" s="145" t="s">
        <v>1610</v>
      </c>
      <c r="F356" s="146" t="s">
        <v>1611</v>
      </c>
      <c r="G356" s="147">
        <v>41264</v>
      </c>
      <c r="H356" s="147" t="s">
        <v>2123</v>
      </c>
      <c r="I356" s="146" t="s">
        <v>171</v>
      </c>
      <c r="J356" s="146" t="s">
        <v>2169</v>
      </c>
    </row>
    <row r="357" spans="1:10" ht="14.25" customHeight="1" x14ac:dyDescent="0.3">
      <c r="A357" s="143">
        <v>356</v>
      </c>
      <c r="B357" s="144" t="s">
        <v>2407</v>
      </c>
      <c r="C357" s="45"/>
      <c r="D357" s="45">
        <v>20</v>
      </c>
      <c r="E357" s="145" t="s">
        <v>200</v>
      </c>
      <c r="F357" s="146" t="s">
        <v>201</v>
      </c>
      <c r="G357" s="147">
        <v>41264</v>
      </c>
      <c r="H357" s="147" t="s">
        <v>2123</v>
      </c>
      <c r="I357" s="146" t="s">
        <v>171</v>
      </c>
      <c r="J357" s="146" t="s">
        <v>2169</v>
      </c>
    </row>
    <row r="358" spans="1:10" ht="14.25" customHeight="1" x14ac:dyDescent="0.3">
      <c r="A358" s="143">
        <v>357</v>
      </c>
      <c r="B358" s="144" t="s">
        <v>2407</v>
      </c>
      <c r="C358" s="45"/>
      <c r="D358" s="45">
        <v>60</v>
      </c>
      <c r="E358" s="145" t="s">
        <v>204</v>
      </c>
      <c r="F358" s="146" t="s">
        <v>205</v>
      </c>
      <c r="G358" s="147">
        <v>41264</v>
      </c>
      <c r="H358" s="147" t="s">
        <v>2123</v>
      </c>
      <c r="I358" s="146" t="s">
        <v>171</v>
      </c>
      <c r="J358" s="146" t="s">
        <v>2169</v>
      </c>
    </row>
    <row r="359" spans="1:10" ht="14.25" customHeight="1" x14ac:dyDescent="0.3">
      <c r="A359" s="143">
        <v>358</v>
      </c>
      <c r="B359" s="144" t="s">
        <v>2381</v>
      </c>
      <c r="C359" s="45"/>
      <c r="D359" s="45">
        <v>240</v>
      </c>
      <c r="E359" s="145" t="s">
        <v>206</v>
      </c>
      <c r="F359" s="146" t="s">
        <v>207</v>
      </c>
      <c r="G359" s="147">
        <v>41264</v>
      </c>
      <c r="H359" s="147" t="s">
        <v>2123</v>
      </c>
      <c r="I359" s="146" t="s">
        <v>171</v>
      </c>
      <c r="J359" s="146" t="s">
        <v>2169</v>
      </c>
    </row>
    <row r="360" spans="1:10" ht="14.25" customHeight="1" x14ac:dyDescent="0.3">
      <c r="A360" s="143">
        <v>359</v>
      </c>
      <c r="B360" s="144" t="s">
        <v>1517</v>
      </c>
      <c r="C360" s="45"/>
      <c r="D360" s="45">
        <v>100</v>
      </c>
      <c r="E360" s="145" t="s">
        <v>208</v>
      </c>
      <c r="F360" s="146" t="s">
        <v>209</v>
      </c>
      <c r="G360" s="147">
        <v>41264</v>
      </c>
      <c r="H360" s="147" t="s">
        <v>2123</v>
      </c>
      <c r="I360" s="146" t="s">
        <v>171</v>
      </c>
      <c r="J360" s="146" t="s">
        <v>2169</v>
      </c>
    </row>
    <row r="361" spans="1:10" ht="14.25" customHeight="1" x14ac:dyDescent="0.3">
      <c r="A361" s="143">
        <v>360</v>
      </c>
      <c r="B361" s="144" t="s">
        <v>2382</v>
      </c>
      <c r="C361" s="45"/>
      <c r="D361" s="45">
        <v>20</v>
      </c>
      <c r="E361" s="145" t="s">
        <v>210</v>
      </c>
      <c r="F361" s="146" t="s">
        <v>211</v>
      </c>
      <c r="G361" s="147">
        <v>41264</v>
      </c>
      <c r="H361" s="147" t="s">
        <v>2123</v>
      </c>
      <c r="I361" s="146" t="s">
        <v>171</v>
      </c>
      <c r="J361" s="146" t="s">
        <v>2169</v>
      </c>
    </row>
    <row r="362" spans="1:10" ht="14.25" customHeight="1" x14ac:dyDescent="0.3">
      <c r="A362" s="143">
        <v>361</v>
      </c>
      <c r="B362" s="144" t="s">
        <v>1048</v>
      </c>
      <c r="C362" s="45"/>
      <c r="D362" s="45">
        <v>20</v>
      </c>
      <c r="E362" s="145" t="s">
        <v>212</v>
      </c>
      <c r="F362" s="146" t="s">
        <v>213</v>
      </c>
      <c r="G362" s="147">
        <v>41264</v>
      </c>
      <c r="H362" s="147" t="s">
        <v>2123</v>
      </c>
      <c r="I362" s="146" t="s">
        <v>171</v>
      </c>
      <c r="J362" s="146" t="s">
        <v>2169</v>
      </c>
    </row>
    <row r="363" spans="1:10" ht="14.25" customHeight="1" x14ac:dyDescent="0.3">
      <c r="A363" s="143">
        <v>362</v>
      </c>
      <c r="B363" s="144" t="s">
        <v>2574</v>
      </c>
      <c r="C363" s="45">
        <v>590</v>
      </c>
      <c r="D363" s="45"/>
      <c r="E363" s="145"/>
      <c r="F363" s="146"/>
      <c r="G363" s="147"/>
      <c r="H363" s="147"/>
      <c r="I363" s="146"/>
      <c r="J363" s="146"/>
    </row>
    <row r="364" spans="1:10" ht="14.25" customHeight="1" x14ac:dyDescent="0.3">
      <c r="A364" s="143">
        <v>363</v>
      </c>
      <c r="B364" s="144" t="s">
        <v>2574</v>
      </c>
      <c r="C364" s="45"/>
      <c r="D364" s="45">
        <v>1700</v>
      </c>
      <c r="E364" s="145" t="s">
        <v>214</v>
      </c>
      <c r="F364" s="146" t="s">
        <v>215</v>
      </c>
      <c r="G364" s="147">
        <v>41270</v>
      </c>
      <c r="H364" s="146" t="s">
        <v>2123</v>
      </c>
      <c r="I364" s="146" t="s">
        <v>1884</v>
      </c>
      <c r="J364" s="146" t="s">
        <v>1762</v>
      </c>
    </row>
    <row r="365" spans="1:10" ht="14.25" customHeight="1" x14ac:dyDescent="0.3">
      <c r="A365" s="143">
        <v>364</v>
      </c>
      <c r="B365" s="144" t="s">
        <v>2359</v>
      </c>
      <c r="C365" s="45"/>
      <c r="D365" s="45">
        <v>4260</v>
      </c>
      <c r="E365" s="145" t="s">
        <v>216</v>
      </c>
      <c r="F365" s="146" t="s">
        <v>217</v>
      </c>
      <c r="G365" s="147">
        <v>41270</v>
      </c>
      <c r="H365" s="147" t="s">
        <v>2123</v>
      </c>
      <c r="I365" s="146" t="s">
        <v>986</v>
      </c>
      <c r="J365" s="146" t="s">
        <v>986</v>
      </c>
    </row>
    <row r="366" spans="1:10" ht="14.25" customHeight="1" x14ac:dyDescent="0.3">
      <c r="A366" s="143">
        <v>365</v>
      </c>
      <c r="B366" s="144" t="s">
        <v>2516</v>
      </c>
      <c r="C366" s="45"/>
      <c r="D366" s="45">
        <v>1820</v>
      </c>
      <c r="E366" s="145" t="s">
        <v>218</v>
      </c>
      <c r="F366" s="146" t="s">
        <v>220</v>
      </c>
      <c r="G366" s="147">
        <v>41271</v>
      </c>
      <c r="H366" s="146" t="s">
        <v>2123</v>
      </c>
      <c r="I366" s="146" t="s">
        <v>2681</v>
      </c>
      <c r="J366" s="146" t="s">
        <v>2681</v>
      </c>
    </row>
    <row r="367" spans="1:10" ht="14.25" customHeight="1" x14ac:dyDescent="0.3">
      <c r="A367" s="143">
        <v>366</v>
      </c>
      <c r="B367" s="144" t="s">
        <v>2408</v>
      </c>
      <c r="C367" s="45">
        <v>2</v>
      </c>
      <c r="D367" s="45"/>
      <c r="E367" s="145"/>
      <c r="F367" s="146"/>
      <c r="G367" s="147"/>
      <c r="H367" s="147"/>
      <c r="I367" s="146"/>
      <c r="J367" s="146"/>
    </row>
    <row r="368" spans="1:10" ht="14.25" customHeight="1" x14ac:dyDescent="0.3">
      <c r="A368" s="143">
        <v>367</v>
      </c>
      <c r="B368" s="144" t="s">
        <v>2584</v>
      </c>
      <c r="C368" s="45">
        <v>30</v>
      </c>
      <c r="D368" s="45"/>
      <c r="E368" s="145"/>
      <c r="F368" s="146"/>
      <c r="G368" s="146"/>
      <c r="H368" s="146"/>
      <c r="I368" s="146"/>
      <c r="J368" s="146"/>
    </row>
    <row r="369" spans="1:10" ht="14.25" customHeight="1" x14ac:dyDescent="0.3">
      <c r="A369" s="143">
        <v>368</v>
      </c>
      <c r="B369" s="144" t="s">
        <v>1516</v>
      </c>
      <c r="C369" s="45">
        <v>5</v>
      </c>
      <c r="D369" s="45"/>
      <c r="E369" s="145"/>
      <c r="F369" s="146"/>
      <c r="G369" s="147"/>
      <c r="H369" s="147"/>
      <c r="I369" s="146"/>
      <c r="J369" s="146"/>
    </row>
    <row r="370" spans="1:10" ht="14.25" customHeight="1" x14ac:dyDescent="0.3">
      <c r="A370" s="143"/>
      <c r="B370" s="144"/>
      <c r="C370" s="45"/>
      <c r="D370" s="45"/>
      <c r="E370" s="145"/>
      <c r="F370" s="146"/>
      <c r="G370" s="146"/>
      <c r="H370" s="146"/>
      <c r="I370" s="146"/>
      <c r="J370" s="146"/>
    </row>
    <row r="371" spans="1:10" ht="14.25" customHeight="1" x14ac:dyDescent="0.3">
      <c r="A371" s="143"/>
      <c r="B371" s="144"/>
      <c r="C371" s="45"/>
      <c r="D371" s="45"/>
      <c r="E371" s="145"/>
      <c r="F371" s="146"/>
      <c r="G371" s="146"/>
      <c r="H371" s="146"/>
      <c r="I371" s="146"/>
      <c r="J371" s="146"/>
    </row>
    <row r="372" spans="1:10" ht="14.25" customHeight="1" x14ac:dyDescent="0.3">
      <c r="A372" s="143"/>
      <c r="B372" s="144"/>
      <c r="C372" s="45"/>
      <c r="D372" s="45"/>
      <c r="E372" s="145"/>
      <c r="F372" s="146"/>
      <c r="G372" s="146"/>
      <c r="H372" s="146"/>
      <c r="I372" s="146"/>
      <c r="J372" s="146"/>
    </row>
    <row r="373" spans="1:10" ht="14.25" customHeight="1" x14ac:dyDescent="0.3">
      <c r="A373" s="143"/>
      <c r="B373" s="144"/>
      <c r="C373" s="45"/>
      <c r="D373" s="45"/>
      <c r="E373" s="145"/>
      <c r="F373" s="146"/>
      <c r="G373" s="146"/>
      <c r="H373" s="146"/>
      <c r="I373" s="146"/>
      <c r="J373" s="146"/>
    </row>
    <row r="374" spans="1:10" x14ac:dyDescent="0.3">
      <c r="A374" s="143"/>
      <c r="B374" s="144"/>
      <c r="C374" s="45"/>
      <c r="D374" s="45"/>
      <c r="E374" s="145"/>
      <c r="F374" s="146"/>
      <c r="G374" s="146"/>
      <c r="H374" s="146"/>
      <c r="I374" s="146"/>
      <c r="J374" s="146"/>
    </row>
    <row r="375" spans="1:10" x14ac:dyDescent="0.3">
      <c r="A375" s="143"/>
      <c r="B375" s="144"/>
      <c r="C375" s="45"/>
      <c r="D375" s="45"/>
      <c r="E375" s="145"/>
      <c r="F375" s="146"/>
      <c r="G375" s="146"/>
      <c r="H375" s="146"/>
      <c r="I375" s="146"/>
      <c r="J375" s="146"/>
    </row>
    <row r="376" spans="1:10" x14ac:dyDescent="0.3">
      <c r="A376" s="143"/>
      <c r="B376" s="144"/>
      <c r="C376" s="45"/>
      <c r="D376" s="45"/>
      <c r="E376" s="145"/>
      <c r="F376" s="146"/>
      <c r="G376" s="146"/>
      <c r="H376" s="146"/>
      <c r="I376" s="146"/>
      <c r="J376" s="146"/>
    </row>
    <row r="377" spans="1:10" x14ac:dyDescent="0.3">
      <c r="A377" s="143"/>
      <c r="B377" s="144"/>
      <c r="C377" s="45"/>
      <c r="D377" s="45"/>
      <c r="E377" s="145"/>
      <c r="F377" s="146"/>
      <c r="G377" s="146"/>
      <c r="H377" s="146"/>
      <c r="I377" s="146"/>
      <c r="J377" s="146"/>
    </row>
    <row r="378" spans="1:10" x14ac:dyDescent="0.3">
      <c r="A378" s="143"/>
      <c r="B378" s="144"/>
      <c r="C378" s="45"/>
      <c r="D378" s="45"/>
      <c r="E378" s="145"/>
      <c r="F378" s="146"/>
      <c r="G378" s="146"/>
      <c r="H378" s="146"/>
      <c r="I378" s="146"/>
      <c r="J378" s="146"/>
    </row>
    <row r="379" spans="1:10" x14ac:dyDescent="0.3">
      <c r="A379" s="143"/>
      <c r="B379" s="144"/>
      <c r="C379" s="45"/>
      <c r="D379" s="45"/>
      <c r="E379" s="145"/>
      <c r="F379" s="146"/>
      <c r="G379" s="146"/>
      <c r="H379" s="146"/>
      <c r="I379" s="146"/>
      <c r="J379" s="146"/>
    </row>
    <row r="380" spans="1:10" x14ac:dyDescent="0.3">
      <c r="A380" s="143"/>
      <c r="B380" s="144"/>
      <c r="C380" s="45"/>
      <c r="D380" s="45"/>
      <c r="E380" s="145"/>
      <c r="F380" s="146"/>
      <c r="G380" s="146"/>
      <c r="H380" s="146"/>
      <c r="I380" s="146"/>
      <c r="J380" s="146"/>
    </row>
    <row r="381" spans="1:10" x14ac:dyDescent="0.3">
      <c r="A381" s="143"/>
      <c r="B381" s="144"/>
      <c r="C381" s="45"/>
      <c r="D381" s="45"/>
      <c r="E381" s="145"/>
      <c r="F381" s="146"/>
      <c r="G381" s="146"/>
      <c r="H381" s="146"/>
      <c r="I381" s="146"/>
      <c r="J381" s="146"/>
    </row>
    <row r="382" spans="1:10" x14ac:dyDescent="0.3">
      <c r="A382" s="143"/>
      <c r="B382" s="144"/>
      <c r="C382" s="45"/>
      <c r="D382" s="45"/>
      <c r="E382" s="145"/>
      <c r="F382" s="146"/>
      <c r="G382" s="146"/>
      <c r="H382" s="146"/>
      <c r="I382" s="146"/>
      <c r="J382" s="146"/>
    </row>
    <row r="383" spans="1:10" x14ac:dyDescent="0.3">
      <c r="A383" s="143"/>
      <c r="B383" s="144"/>
      <c r="C383" s="45"/>
      <c r="D383" s="45"/>
      <c r="E383" s="145"/>
      <c r="F383" s="146"/>
      <c r="G383" s="146"/>
      <c r="H383" s="146"/>
      <c r="I383" s="146"/>
      <c r="J383" s="146"/>
    </row>
    <row r="384" spans="1:10" x14ac:dyDescent="0.3">
      <c r="A384" s="143"/>
      <c r="B384" s="144"/>
      <c r="C384" s="45"/>
      <c r="D384" s="45"/>
      <c r="E384" s="145"/>
      <c r="F384" s="146"/>
      <c r="G384" s="146"/>
      <c r="H384" s="146"/>
      <c r="I384" s="146"/>
      <c r="J384" s="146"/>
    </row>
    <row r="385" spans="1:10" x14ac:dyDescent="0.3">
      <c r="A385" s="143"/>
      <c r="B385" s="144"/>
      <c r="C385" s="45"/>
      <c r="D385" s="45"/>
      <c r="E385" s="145"/>
      <c r="F385" s="146"/>
      <c r="G385" s="146"/>
      <c r="H385" s="146"/>
      <c r="I385" s="146"/>
      <c r="J385" s="146"/>
    </row>
    <row r="386" spans="1:10" x14ac:dyDescent="0.3">
      <c r="A386" s="143"/>
      <c r="B386" s="144"/>
      <c r="C386" s="45"/>
      <c r="D386" s="45"/>
      <c r="E386" s="145"/>
      <c r="F386" s="146"/>
      <c r="G386" s="146"/>
      <c r="H386" s="146"/>
      <c r="I386" s="146"/>
      <c r="J386" s="146"/>
    </row>
    <row r="387" spans="1:10" x14ac:dyDescent="0.3">
      <c r="A387" s="143"/>
      <c r="B387" s="144"/>
      <c r="C387" s="45"/>
      <c r="D387" s="45"/>
      <c r="E387" s="145"/>
      <c r="F387" s="146"/>
      <c r="G387" s="146"/>
      <c r="H387" s="146"/>
      <c r="I387" s="146"/>
      <c r="J387" s="146"/>
    </row>
    <row r="388" spans="1:10" x14ac:dyDescent="0.3">
      <c r="A388" s="143"/>
      <c r="B388" s="144"/>
      <c r="C388" s="45"/>
      <c r="D388" s="45"/>
      <c r="E388" s="145"/>
      <c r="F388" s="146"/>
      <c r="G388" s="146"/>
      <c r="H388" s="146"/>
      <c r="I388" s="146"/>
      <c r="J388" s="146"/>
    </row>
    <row r="389" spans="1:10" x14ac:dyDescent="0.3">
      <c r="A389" s="143"/>
      <c r="B389" s="144"/>
      <c r="C389" s="45"/>
      <c r="D389" s="45"/>
      <c r="E389" s="145"/>
      <c r="F389" s="146"/>
      <c r="G389" s="146"/>
      <c r="H389" s="146"/>
      <c r="I389" s="146"/>
      <c r="J389" s="146"/>
    </row>
    <row r="390" spans="1:10" x14ac:dyDescent="0.3">
      <c r="A390" s="143"/>
      <c r="B390" s="144"/>
      <c r="C390" s="45"/>
      <c r="D390" s="45"/>
      <c r="E390" s="145"/>
      <c r="F390" s="146"/>
      <c r="G390" s="146"/>
      <c r="H390" s="146"/>
      <c r="I390" s="146"/>
      <c r="J390" s="146"/>
    </row>
    <row r="391" spans="1:10" x14ac:dyDescent="0.3">
      <c r="A391" s="143"/>
      <c r="B391" s="144"/>
      <c r="C391" s="45"/>
      <c r="D391" s="45"/>
      <c r="E391" s="145"/>
      <c r="F391" s="146"/>
      <c r="G391" s="146"/>
      <c r="H391" s="146"/>
      <c r="I391" s="146"/>
      <c r="J391" s="146"/>
    </row>
    <row r="392" spans="1:10" x14ac:dyDescent="0.3">
      <c r="A392" s="143"/>
      <c r="B392" s="144"/>
      <c r="C392" s="45"/>
      <c r="D392" s="45"/>
      <c r="E392" s="145"/>
      <c r="F392" s="146"/>
      <c r="G392" s="146"/>
      <c r="H392" s="146"/>
      <c r="I392" s="146"/>
      <c r="J392" s="146"/>
    </row>
    <row r="393" spans="1:10" x14ac:dyDescent="0.3">
      <c r="A393" s="143"/>
      <c r="B393" s="144"/>
      <c r="C393" s="45"/>
      <c r="D393" s="45"/>
      <c r="E393" s="145"/>
      <c r="F393" s="146"/>
      <c r="G393" s="146"/>
      <c r="H393" s="146"/>
      <c r="I393" s="146"/>
      <c r="J393" s="146"/>
    </row>
    <row r="394" spans="1:10" x14ac:dyDescent="0.3">
      <c r="A394" s="143"/>
      <c r="B394" s="144"/>
      <c r="C394" s="45"/>
      <c r="D394" s="45"/>
      <c r="E394" s="145"/>
      <c r="F394" s="146"/>
      <c r="G394" s="146"/>
      <c r="H394" s="146"/>
      <c r="I394" s="146"/>
      <c r="J394" s="146"/>
    </row>
    <row r="395" spans="1:10" x14ac:dyDescent="0.3">
      <c r="A395" s="143"/>
      <c r="B395" s="144"/>
      <c r="C395" s="45"/>
      <c r="D395" s="45"/>
      <c r="E395" s="145"/>
      <c r="F395" s="146"/>
      <c r="G395" s="146"/>
      <c r="H395" s="146"/>
      <c r="I395" s="146"/>
      <c r="J395" s="146"/>
    </row>
    <row r="396" spans="1:10" x14ac:dyDescent="0.3">
      <c r="A396" s="143"/>
      <c r="B396" s="144"/>
      <c r="C396" s="45"/>
      <c r="D396" s="45"/>
      <c r="E396" s="145"/>
      <c r="F396" s="146"/>
      <c r="G396" s="146"/>
      <c r="H396" s="146"/>
      <c r="I396" s="146"/>
      <c r="J396" s="146"/>
    </row>
    <row r="397" spans="1:10" x14ac:dyDescent="0.3">
      <c r="A397" s="143"/>
      <c r="B397" s="144"/>
      <c r="C397" s="45"/>
      <c r="D397" s="45"/>
      <c r="E397" s="145"/>
      <c r="F397" s="146"/>
      <c r="G397" s="146"/>
      <c r="H397" s="146"/>
      <c r="I397" s="146"/>
      <c r="J397" s="146"/>
    </row>
    <row r="398" spans="1:10" x14ac:dyDescent="0.3">
      <c r="A398" s="143"/>
      <c r="B398" s="144"/>
      <c r="C398" s="45"/>
      <c r="D398" s="45"/>
      <c r="E398" s="145"/>
      <c r="F398" s="146"/>
      <c r="G398" s="146"/>
      <c r="H398" s="146"/>
      <c r="I398" s="146"/>
      <c r="J398" s="146"/>
    </row>
    <row r="399" spans="1:10" x14ac:dyDescent="0.3">
      <c r="A399" s="143"/>
      <c r="B399" s="144"/>
      <c r="C399" s="45"/>
      <c r="D399" s="45"/>
      <c r="E399" s="145"/>
      <c r="F399" s="146"/>
      <c r="G399" s="146"/>
      <c r="H399" s="146"/>
      <c r="I399" s="146"/>
      <c r="J399" s="146"/>
    </row>
    <row r="400" spans="1:10" x14ac:dyDescent="0.3">
      <c r="A400" s="143"/>
      <c r="B400" s="144"/>
      <c r="C400" s="45"/>
      <c r="D400" s="45"/>
      <c r="E400" s="145"/>
      <c r="F400" s="146"/>
      <c r="G400" s="146"/>
      <c r="H400" s="146"/>
      <c r="I400" s="146"/>
      <c r="J400" s="146"/>
    </row>
    <row r="401" spans="1:10" x14ac:dyDescent="0.3">
      <c r="A401" s="143"/>
      <c r="B401" s="144"/>
      <c r="C401" s="45"/>
      <c r="D401" s="45"/>
      <c r="E401" s="145"/>
      <c r="F401" s="146"/>
      <c r="G401" s="146"/>
      <c r="H401" s="146"/>
      <c r="I401" s="146"/>
      <c r="J401" s="146"/>
    </row>
    <row r="402" spans="1:10" x14ac:dyDescent="0.3">
      <c r="A402" s="143"/>
      <c r="B402" s="144"/>
      <c r="C402" s="45"/>
      <c r="D402" s="45"/>
      <c r="E402" s="145"/>
      <c r="F402" s="146"/>
      <c r="G402" s="146"/>
      <c r="H402" s="146"/>
      <c r="I402" s="146"/>
      <c r="J402" s="146"/>
    </row>
    <row r="403" spans="1:10" x14ac:dyDescent="0.3">
      <c r="A403" s="143"/>
      <c r="B403" s="144"/>
      <c r="C403" s="45"/>
      <c r="D403" s="45"/>
      <c r="E403" s="145"/>
      <c r="F403" s="146"/>
      <c r="G403" s="146"/>
      <c r="H403" s="146"/>
      <c r="I403" s="146"/>
      <c r="J403" s="146"/>
    </row>
    <row r="404" spans="1:10" x14ac:dyDescent="0.3">
      <c r="A404" s="143"/>
      <c r="B404" s="144"/>
      <c r="C404" s="45"/>
      <c r="D404" s="45"/>
      <c r="E404" s="145"/>
      <c r="F404" s="146"/>
      <c r="G404" s="146"/>
      <c r="H404" s="146"/>
      <c r="I404" s="146"/>
      <c r="J404" s="146"/>
    </row>
    <row r="405" spans="1:10" x14ac:dyDescent="0.3">
      <c r="A405" s="143"/>
      <c r="B405" s="144"/>
      <c r="C405" s="45"/>
      <c r="D405" s="45"/>
      <c r="E405" s="145"/>
      <c r="F405" s="146"/>
      <c r="G405" s="146"/>
      <c r="H405" s="146"/>
      <c r="I405" s="146"/>
      <c r="J405" s="146"/>
    </row>
    <row r="406" spans="1:10" x14ac:dyDescent="0.3">
      <c r="A406" s="143"/>
      <c r="B406" s="144"/>
      <c r="C406" s="45"/>
      <c r="D406" s="45"/>
      <c r="E406" s="145"/>
      <c r="F406" s="146"/>
      <c r="G406" s="146"/>
      <c r="H406" s="146"/>
      <c r="I406" s="146"/>
      <c r="J406" s="146"/>
    </row>
    <row r="407" spans="1:10" x14ac:dyDescent="0.3">
      <c r="A407" s="143"/>
      <c r="B407" s="144"/>
      <c r="C407" s="45"/>
      <c r="D407" s="45"/>
      <c r="E407" s="145"/>
      <c r="F407" s="146"/>
      <c r="G407" s="146"/>
      <c r="H407" s="146"/>
      <c r="I407" s="146"/>
      <c r="J407" s="146"/>
    </row>
    <row r="408" spans="1:10" x14ac:dyDescent="0.3">
      <c r="A408" s="143"/>
      <c r="B408" s="144"/>
      <c r="C408" s="45"/>
      <c r="D408" s="45"/>
      <c r="E408" s="145"/>
      <c r="F408" s="146"/>
      <c r="G408" s="146"/>
      <c r="H408" s="146"/>
      <c r="I408" s="146"/>
      <c r="J408" s="146"/>
    </row>
    <row r="409" spans="1:10" x14ac:dyDescent="0.3">
      <c r="A409" s="143"/>
      <c r="B409" s="144"/>
      <c r="C409" s="45"/>
      <c r="D409" s="45"/>
      <c r="E409" s="145"/>
      <c r="F409" s="146"/>
      <c r="G409" s="146"/>
      <c r="H409" s="146"/>
      <c r="I409" s="146"/>
      <c r="J409" s="146"/>
    </row>
    <row r="410" spans="1:10" x14ac:dyDescent="0.3">
      <c r="A410" s="143"/>
      <c r="B410" s="144"/>
      <c r="C410" s="45"/>
      <c r="D410" s="45"/>
      <c r="E410" s="145"/>
      <c r="F410" s="146"/>
      <c r="G410" s="146"/>
      <c r="H410" s="146"/>
      <c r="I410" s="146"/>
      <c r="J410" s="146"/>
    </row>
    <row r="411" spans="1:10" x14ac:dyDescent="0.3">
      <c r="A411" s="143"/>
      <c r="B411" s="144"/>
      <c r="C411" s="45"/>
      <c r="D411" s="45"/>
      <c r="E411" s="145"/>
      <c r="F411" s="146"/>
      <c r="G411" s="146"/>
      <c r="H411" s="146"/>
      <c r="I411" s="146"/>
      <c r="J411" s="146"/>
    </row>
    <row r="412" spans="1:10" x14ac:dyDescent="0.3">
      <c r="A412" s="143"/>
      <c r="B412" s="144"/>
      <c r="C412" s="45"/>
      <c r="D412" s="45"/>
      <c r="E412" s="145"/>
      <c r="F412" s="146"/>
      <c r="G412" s="146"/>
      <c r="H412" s="146"/>
      <c r="I412" s="146"/>
      <c r="J412" s="146"/>
    </row>
    <row r="413" spans="1:10" x14ac:dyDescent="0.3">
      <c r="A413" s="143"/>
      <c r="B413" s="144"/>
      <c r="C413" s="45"/>
      <c r="D413" s="45"/>
      <c r="E413" s="145"/>
      <c r="F413" s="146"/>
      <c r="G413" s="146"/>
      <c r="H413" s="146"/>
      <c r="I413" s="146"/>
      <c r="J413" s="146"/>
    </row>
    <row r="414" spans="1:10" x14ac:dyDescent="0.3">
      <c r="A414" s="143"/>
      <c r="B414" s="144"/>
      <c r="C414" s="45"/>
      <c r="D414" s="45"/>
      <c r="E414" s="145"/>
      <c r="F414" s="146"/>
      <c r="G414" s="146"/>
      <c r="H414" s="146"/>
      <c r="I414" s="146"/>
      <c r="J414" s="146"/>
    </row>
    <row r="415" spans="1:10" x14ac:dyDescent="0.3">
      <c r="A415" s="143"/>
      <c r="B415" s="144"/>
      <c r="C415" s="45"/>
      <c r="D415" s="45"/>
      <c r="E415" s="145"/>
      <c r="F415" s="146"/>
      <c r="G415" s="146"/>
      <c r="H415" s="146"/>
      <c r="I415" s="146"/>
      <c r="J415" s="146"/>
    </row>
    <row r="416" spans="1:10" x14ac:dyDescent="0.3">
      <c r="A416" s="143"/>
      <c r="B416" s="144"/>
      <c r="C416" s="45"/>
      <c r="D416" s="45"/>
      <c r="E416" s="145"/>
      <c r="F416" s="146"/>
      <c r="G416" s="146"/>
      <c r="H416" s="146"/>
      <c r="I416" s="146"/>
      <c r="J416" s="146"/>
    </row>
    <row r="417" spans="1:10" x14ac:dyDescent="0.3">
      <c r="A417" s="143"/>
      <c r="B417" s="144"/>
      <c r="C417" s="45"/>
      <c r="D417" s="45"/>
      <c r="E417" s="145"/>
      <c r="F417" s="146"/>
      <c r="G417" s="146"/>
      <c r="H417" s="146"/>
      <c r="I417" s="146"/>
      <c r="J417" s="146"/>
    </row>
    <row r="418" spans="1:10" x14ac:dyDescent="0.3">
      <c r="A418" s="143"/>
      <c r="B418" s="144"/>
      <c r="C418" s="45"/>
      <c r="D418" s="45"/>
      <c r="E418" s="145"/>
      <c r="F418" s="146"/>
      <c r="G418" s="146"/>
      <c r="H418" s="146"/>
      <c r="I418" s="146"/>
      <c r="J418" s="146"/>
    </row>
    <row r="419" spans="1:10" x14ac:dyDescent="0.3">
      <c r="A419" s="143"/>
      <c r="B419" s="144"/>
      <c r="C419" s="45"/>
      <c r="D419" s="45"/>
      <c r="E419" s="145"/>
      <c r="F419" s="146"/>
      <c r="G419" s="146"/>
      <c r="H419" s="146"/>
      <c r="I419" s="146"/>
      <c r="J419" s="146"/>
    </row>
    <row r="420" spans="1:10" x14ac:dyDescent="0.3">
      <c r="A420" s="143"/>
      <c r="B420" s="144"/>
      <c r="C420" s="45"/>
      <c r="D420" s="45"/>
      <c r="E420" s="145"/>
      <c r="F420" s="146"/>
      <c r="G420" s="146"/>
      <c r="H420" s="146"/>
      <c r="I420" s="146"/>
      <c r="J420" s="146"/>
    </row>
    <row r="421" spans="1:10" x14ac:dyDescent="0.3">
      <c r="A421" s="143"/>
      <c r="B421" s="144"/>
      <c r="C421" s="45"/>
      <c r="D421" s="45"/>
      <c r="E421" s="145"/>
      <c r="F421" s="146"/>
      <c r="G421" s="146"/>
      <c r="H421" s="146"/>
      <c r="I421" s="146"/>
      <c r="J421" s="146"/>
    </row>
    <row r="422" spans="1:10" x14ac:dyDescent="0.3">
      <c r="A422" s="143"/>
      <c r="B422" s="144"/>
      <c r="C422" s="45"/>
      <c r="D422" s="45"/>
      <c r="E422" s="145"/>
      <c r="F422" s="146"/>
      <c r="G422" s="146"/>
      <c r="H422" s="146"/>
      <c r="I422" s="146"/>
      <c r="J422" s="146"/>
    </row>
    <row r="423" spans="1:10" x14ac:dyDescent="0.3">
      <c r="A423" s="143"/>
      <c r="B423" s="144"/>
      <c r="C423" s="45"/>
      <c r="D423" s="45"/>
      <c r="E423" s="145"/>
      <c r="F423" s="146"/>
      <c r="G423" s="146"/>
      <c r="H423" s="146"/>
      <c r="I423" s="146"/>
      <c r="J423" s="146"/>
    </row>
    <row r="424" spans="1:10" x14ac:dyDescent="0.3">
      <c r="A424" s="143"/>
      <c r="B424" s="144"/>
      <c r="C424" s="45"/>
      <c r="D424" s="45"/>
      <c r="E424" s="145"/>
      <c r="F424" s="146"/>
      <c r="G424" s="146"/>
      <c r="H424" s="146"/>
      <c r="I424" s="146"/>
      <c r="J424" s="146"/>
    </row>
    <row r="425" spans="1:10" x14ac:dyDescent="0.3">
      <c r="A425" s="143"/>
      <c r="B425" s="144"/>
      <c r="C425" s="45"/>
      <c r="D425" s="45"/>
      <c r="E425" s="145"/>
      <c r="F425" s="146"/>
      <c r="G425" s="146"/>
      <c r="H425" s="146"/>
      <c r="I425" s="146"/>
      <c r="J425" s="146"/>
    </row>
    <row r="426" spans="1:10" x14ac:dyDescent="0.3">
      <c r="A426" s="143"/>
      <c r="B426" s="144"/>
      <c r="C426" s="45"/>
      <c r="D426" s="45"/>
      <c r="E426" s="145"/>
      <c r="F426" s="146"/>
      <c r="G426" s="146"/>
      <c r="H426" s="146"/>
      <c r="I426" s="146"/>
      <c r="J426" s="146"/>
    </row>
    <row r="427" spans="1:10" x14ac:dyDescent="0.3">
      <c r="A427" s="143"/>
      <c r="B427" s="144"/>
      <c r="C427" s="45"/>
      <c r="D427" s="45"/>
      <c r="E427" s="145"/>
      <c r="F427" s="146"/>
      <c r="G427" s="146"/>
      <c r="H427" s="146"/>
      <c r="I427" s="146"/>
      <c r="J427" s="146"/>
    </row>
    <row r="428" spans="1:10" x14ac:dyDescent="0.3">
      <c r="A428" s="143"/>
      <c r="B428" s="144"/>
      <c r="C428" s="45"/>
      <c r="D428" s="45"/>
      <c r="E428" s="145"/>
      <c r="F428" s="146"/>
      <c r="G428" s="146"/>
      <c r="H428" s="146"/>
      <c r="I428" s="146"/>
      <c r="J428" s="146"/>
    </row>
    <row r="429" spans="1:10" x14ac:dyDescent="0.3">
      <c r="A429" s="143"/>
      <c r="B429" s="144"/>
      <c r="C429" s="45"/>
      <c r="D429" s="45"/>
      <c r="E429" s="145"/>
      <c r="F429" s="146"/>
      <c r="G429" s="146"/>
      <c r="H429" s="146"/>
      <c r="I429" s="146"/>
      <c r="J429" s="146"/>
    </row>
    <row r="430" spans="1:10" x14ac:dyDescent="0.3">
      <c r="A430" s="143"/>
      <c r="B430" s="144"/>
      <c r="C430" s="45"/>
      <c r="D430" s="45"/>
      <c r="E430" s="145"/>
      <c r="F430" s="146"/>
      <c r="G430" s="146"/>
      <c r="H430" s="146"/>
      <c r="I430" s="146"/>
      <c r="J430" s="146"/>
    </row>
    <row r="431" spans="1:10" x14ac:dyDescent="0.3">
      <c r="A431" s="143"/>
      <c r="B431" s="144"/>
      <c r="C431" s="45"/>
      <c r="D431" s="45"/>
      <c r="E431" s="145"/>
      <c r="F431" s="146"/>
      <c r="G431" s="146"/>
      <c r="H431" s="146"/>
      <c r="I431" s="146"/>
      <c r="J431" s="146"/>
    </row>
    <row r="432" spans="1:10" x14ac:dyDescent="0.3">
      <c r="A432" s="143"/>
      <c r="B432" s="144"/>
      <c r="C432" s="45"/>
      <c r="D432" s="45"/>
      <c r="E432" s="145"/>
      <c r="F432" s="146"/>
      <c r="G432" s="146"/>
      <c r="H432" s="146"/>
      <c r="I432" s="146"/>
      <c r="J432" s="146"/>
    </row>
    <row r="433" spans="1:10" x14ac:dyDescent="0.3">
      <c r="A433" s="143"/>
      <c r="B433" s="144"/>
      <c r="C433" s="45"/>
      <c r="D433" s="45"/>
      <c r="E433" s="145"/>
      <c r="F433" s="146"/>
      <c r="G433" s="146"/>
      <c r="H433" s="146"/>
      <c r="I433" s="146"/>
      <c r="J433" s="146"/>
    </row>
    <row r="434" spans="1:10" x14ac:dyDescent="0.3">
      <c r="A434" s="143"/>
      <c r="B434" s="144"/>
      <c r="C434" s="45"/>
      <c r="D434" s="45"/>
      <c r="E434" s="145"/>
      <c r="F434" s="146"/>
      <c r="G434" s="146"/>
      <c r="H434" s="146"/>
      <c r="I434" s="146"/>
      <c r="J434" s="146"/>
    </row>
    <row r="435" spans="1:10" x14ac:dyDescent="0.3">
      <c r="A435" s="143"/>
      <c r="B435" s="144"/>
      <c r="C435" s="45"/>
      <c r="D435" s="45"/>
      <c r="E435" s="145"/>
      <c r="F435" s="146"/>
      <c r="G435" s="146"/>
      <c r="H435" s="146"/>
      <c r="I435" s="146"/>
      <c r="J435" s="146"/>
    </row>
    <row r="436" spans="1:10" x14ac:dyDescent="0.3">
      <c r="A436" s="143"/>
      <c r="B436" s="144"/>
      <c r="C436" s="45"/>
      <c r="D436" s="45"/>
      <c r="E436" s="145"/>
      <c r="F436" s="146"/>
      <c r="G436" s="146"/>
      <c r="H436" s="146"/>
      <c r="I436" s="146"/>
      <c r="J436" s="146"/>
    </row>
    <row r="437" spans="1:10" x14ac:dyDescent="0.3">
      <c r="A437" s="143"/>
      <c r="B437" s="144"/>
      <c r="C437" s="45"/>
      <c r="D437" s="45"/>
      <c r="E437" s="145"/>
      <c r="F437" s="146"/>
      <c r="G437" s="146"/>
      <c r="H437" s="146"/>
      <c r="I437" s="146"/>
      <c r="J437" s="146"/>
    </row>
    <row r="438" spans="1:10" x14ac:dyDescent="0.3">
      <c r="A438" s="143"/>
      <c r="B438" s="144"/>
      <c r="C438" s="45"/>
      <c r="D438" s="45"/>
      <c r="E438" s="145"/>
      <c r="F438" s="146"/>
      <c r="G438" s="146"/>
      <c r="H438" s="146"/>
      <c r="I438" s="146"/>
      <c r="J438" s="146"/>
    </row>
    <row r="439" spans="1:10" x14ac:dyDescent="0.3">
      <c r="A439" s="143"/>
      <c r="B439" s="144"/>
      <c r="C439" s="45"/>
      <c r="D439" s="45"/>
      <c r="E439" s="145"/>
      <c r="F439" s="146"/>
      <c r="G439" s="146"/>
      <c r="H439" s="146"/>
      <c r="I439" s="146"/>
      <c r="J439" s="146"/>
    </row>
    <row r="440" spans="1:10" x14ac:dyDescent="0.3">
      <c r="A440" s="143"/>
      <c r="B440" s="144"/>
      <c r="C440" s="45"/>
      <c r="D440" s="45"/>
      <c r="E440" s="145"/>
      <c r="F440" s="146"/>
      <c r="G440" s="146"/>
      <c r="H440" s="146"/>
      <c r="I440" s="146"/>
      <c r="J440" s="146"/>
    </row>
    <row r="441" spans="1:10" x14ac:dyDescent="0.3">
      <c r="A441" s="143"/>
      <c r="B441" s="144"/>
      <c r="C441" s="45"/>
      <c r="D441" s="45"/>
      <c r="E441" s="145"/>
      <c r="F441" s="146"/>
      <c r="G441" s="146"/>
      <c r="H441" s="146"/>
      <c r="I441" s="146"/>
      <c r="J441" s="146"/>
    </row>
    <row r="442" spans="1:10" x14ac:dyDescent="0.3">
      <c r="A442" s="143"/>
      <c r="B442" s="144"/>
      <c r="C442" s="45"/>
      <c r="D442" s="45"/>
      <c r="E442" s="145"/>
      <c r="F442" s="146"/>
      <c r="G442" s="146"/>
      <c r="H442" s="146"/>
      <c r="I442" s="146"/>
      <c r="J442" s="146"/>
    </row>
    <row r="443" spans="1:10" x14ac:dyDescent="0.3">
      <c r="A443" s="143"/>
      <c r="B443" s="144"/>
      <c r="C443" s="45"/>
      <c r="D443" s="45"/>
      <c r="E443" s="145"/>
      <c r="F443" s="146"/>
      <c r="G443" s="146"/>
      <c r="H443" s="146"/>
      <c r="I443" s="146"/>
      <c r="J443" s="146"/>
    </row>
    <row r="444" spans="1:10" x14ac:dyDescent="0.3">
      <c r="A444" s="143"/>
      <c r="B444" s="144"/>
      <c r="C444" s="45"/>
      <c r="D444" s="45"/>
      <c r="E444" s="145"/>
      <c r="F444" s="146"/>
      <c r="G444" s="146"/>
      <c r="H444" s="146"/>
      <c r="I444" s="146"/>
      <c r="J444" s="146"/>
    </row>
  </sheetData>
  <autoFilter ref="A1:K369" xr:uid="{00000000-0009-0000-0000-000012000000}"/>
  <phoneticPr fontId="0" type="noConversion"/>
  <pageMargins left="0.2" right="0.17" top="0.63" bottom="0.45" header="0.5" footer="0.5"/>
  <pageSetup paperSize="9" scale="6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J444"/>
  <sheetViews>
    <sheetView workbookViewId="0">
      <pane ySplit="1" topLeftCell="A292" activePane="bottomLeft" state="frozen"/>
      <selection pane="bottomLeft" activeCell="F320" sqref="F320"/>
    </sheetView>
  </sheetViews>
  <sheetFormatPr defaultColWidth="9.109375" defaultRowHeight="13.2" x14ac:dyDescent="0.3"/>
  <cols>
    <col min="1" max="1" width="23.5546875" style="152" customWidth="1"/>
    <col min="2" max="2" width="20" style="149" customWidth="1"/>
    <col min="3" max="3" width="9.44140625" style="150" customWidth="1"/>
    <col min="4" max="4" width="12" style="150" customWidth="1"/>
    <col min="5" max="5" width="44.6640625" style="154" customWidth="1"/>
    <col min="6" max="6" width="18.6640625" style="142" customWidth="1"/>
    <col min="7" max="7" width="20.109375" style="142" customWidth="1"/>
    <col min="8" max="8" width="14.5546875" style="142" customWidth="1"/>
    <col min="9" max="9" width="135.33203125" style="142" customWidth="1"/>
    <col min="10" max="10" width="134.6640625" style="142" customWidth="1"/>
    <col min="11" max="16384" width="9.109375" style="142"/>
  </cols>
  <sheetData>
    <row r="1" spans="1:10" ht="35.25" customHeight="1" x14ac:dyDescent="0.35">
      <c r="A1" s="137" t="s">
        <v>2350</v>
      </c>
      <c r="B1" s="138" t="s">
        <v>2351</v>
      </c>
      <c r="C1" s="139" t="s">
        <v>2352</v>
      </c>
      <c r="D1" s="139" t="s">
        <v>2341</v>
      </c>
      <c r="E1" s="140" t="s">
        <v>2354</v>
      </c>
      <c r="F1" s="141" t="s">
        <v>2355</v>
      </c>
      <c r="G1" s="141" t="s">
        <v>2356</v>
      </c>
      <c r="H1" s="139" t="s">
        <v>2342</v>
      </c>
      <c r="I1" s="137" t="s">
        <v>2357</v>
      </c>
      <c r="J1" s="137" t="s">
        <v>2358</v>
      </c>
    </row>
    <row r="2" spans="1:10" x14ac:dyDescent="0.3">
      <c r="A2" s="143">
        <v>1</v>
      </c>
      <c r="B2" s="144" t="s">
        <v>2384</v>
      </c>
      <c r="C2" s="45">
        <v>1000</v>
      </c>
      <c r="D2" s="45"/>
      <c r="E2" s="145"/>
      <c r="F2" s="146"/>
      <c r="G2" s="146"/>
      <c r="H2" s="146"/>
      <c r="I2" s="146"/>
      <c r="J2" s="146"/>
    </row>
    <row r="3" spans="1:10" x14ac:dyDescent="0.3">
      <c r="A3" s="143">
        <v>2</v>
      </c>
      <c r="B3" s="144" t="s">
        <v>2359</v>
      </c>
      <c r="C3" s="45">
        <v>1000</v>
      </c>
      <c r="D3" s="45"/>
      <c r="E3" s="145"/>
      <c r="F3" s="146"/>
      <c r="G3" s="146"/>
      <c r="H3" s="146"/>
      <c r="I3" s="146"/>
      <c r="J3" s="146"/>
    </row>
    <row r="4" spans="1:10" x14ac:dyDescent="0.3">
      <c r="A4" s="143">
        <v>3</v>
      </c>
      <c r="B4" s="144" t="s">
        <v>2359</v>
      </c>
      <c r="C4" s="45">
        <v>1000</v>
      </c>
      <c r="D4" s="45"/>
      <c r="E4" s="145"/>
      <c r="F4" s="146"/>
      <c r="G4" s="146"/>
      <c r="H4" s="146"/>
      <c r="I4" s="146"/>
      <c r="J4" s="146"/>
    </row>
    <row r="5" spans="1:10" x14ac:dyDescent="0.3">
      <c r="A5" s="143">
        <v>4</v>
      </c>
      <c r="B5" s="144" t="s">
        <v>2384</v>
      </c>
      <c r="C5" s="45">
        <v>500</v>
      </c>
      <c r="D5" s="45"/>
      <c r="E5" s="145"/>
      <c r="F5" s="146"/>
      <c r="G5" s="147"/>
      <c r="H5" s="147"/>
      <c r="I5" s="146"/>
      <c r="J5" s="146"/>
    </row>
    <row r="6" spans="1:10" x14ac:dyDescent="0.3">
      <c r="A6" s="143">
        <v>5</v>
      </c>
      <c r="B6" s="144" t="s">
        <v>1777</v>
      </c>
      <c r="C6" s="45">
        <v>1000</v>
      </c>
      <c r="D6" s="45"/>
      <c r="E6" s="145"/>
      <c r="F6" s="146"/>
      <c r="G6" s="146"/>
      <c r="H6" s="146"/>
      <c r="I6" s="146"/>
      <c r="J6" s="146"/>
    </row>
    <row r="7" spans="1:10" x14ac:dyDescent="0.3">
      <c r="A7" s="143">
        <v>6</v>
      </c>
      <c r="B7" s="144" t="s">
        <v>2359</v>
      </c>
      <c r="C7" s="45">
        <v>1000</v>
      </c>
      <c r="D7" s="45"/>
      <c r="E7" s="145"/>
      <c r="F7" s="146"/>
      <c r="G7" s="146"/>
      <c r="H7" s="146"/>
      <c r="I7" s="146"/>
      <c r="J7" s="146"/>
    </row>
    <row r="8" spans="1:10" x14ac:dyDescent="0.3">
      <c r="A8" s="143">
        <v>7</v>
      </c>
      <c r="B8" s="144" t="s">
        <v>2384</v>
      </c>
      <c r="C8" s="45"/>
      <c r="D8" s="45">
        <v>1500</v>
      </c>
      <c r="E8" s="145" t="s">
        <v>2143</v>
      </c>
      <c r="F8" s="146" t="s">
        <v>2144</v>
      </c>
      <c r="G8" s="147">
        <v>41279</v>
      </c>
      <c r="H8" s="147" t="s">
        <v>2123</v>
      </c>
      <c r="I8" s="146" t="s">
        <v>1762</v>
      </c>
      <c r="J8" s="146" t="s">
        <v>1762</v>
      </c>
    </row>
    <row r="9" spans="1:10" x14ac:dyDescent="0.3">
      <c r="A9" s="143">
        <v>8</v>
      </c>
      <c r="B9" s="144" t="s">
        <v>2359</v>
      </c>
      <c r="C9" s="45">
        <v>740</v>
      </c>
      <c r="D9" s="45"/>
      <c r="E9" s="145"/>
      <c r="F9" s="146"/>
      <c r="G9" s="147"/>
      <c r="H9" s="146"/>
      <c r="I9" s="146"/>
      <c r="J9" s="146"/>
    </row>
    <row r="10" spans="1:10" x14ac:dyDescent="0.3">
      <c r="A10" s="143">
        <v>9</v>
      </c>
      <c r="B10" s="144" t="s">
        <v>2359</v>
      </c>
      <c r="C10" s="45"/>
      <c r="D10" s="45">
        <v>3740</v>
      </c>
      <c r="E10" s="145" t="s">
        <v>2145</v>
      </c>
      <c r="F10" s="146" t="s">
        <v>2146</v>
      </c>
      <c r="G10" s="147">
        <v>41283</v>
      </c>
      <c r="H10" s="146" t="s">
        <v>2123</v>
      </c>
      <c r="I10" s="146" t="s">
        <v>986</v>
      </c>
      <c r="J10" s="146" t="s">
        <v>986</v>
      </c>
    </row>
    <row r="11" spans="1:10" x14ac:dyDescent="0.3">
      <c r="A11" s="143">
        <v>10</v>
      </c>
      <c r="B11" s="144" t="s">
        <v>2384</v>
      </c>
      <c r="C11" s="45">
        <v>500</v>
      </c>
      <c r="D11" s="45"/>
      <c r="E11" s="145"/>
      <c r="F11" s="146"/>
      <c r="G11" s="147"/>
      <c r="H11" s="146"/>
      <c r="I11" s="146"/>
      <c r="J11" s="146"/>
    </row>
    <row r="12" spans="1:10" x14ac:dyDescent="0.3">
      <c r="A12" s="143">
        <v>11</v>
      </c>
      <c r="B12" s="144" t="s">
        <v>2359</v>
      </c>
      <c r="C12" s="45">
        <v>1000</v>
      </c>
      <c r="D12" s="45"/>
      <c r="E12" s="145"/>
      <c r="F12" s="146"/>
      <c r="G12" s="146"/>
      <c r="H12" s="146"/>
      <c r="I12" s="146"/>
      <c r="J12" s="146"/>
    </row>
    <row r="13" spans="1:10" x14ac:dyDescent="0.3">
      <c r="A13" s="143">
        <v>12</v>
      </c>
      <c r="B13" s="144" t="s">
        <v>1777</v>
      </c>
      <c r="C13" s="45">
        <v>1000</v>
      </c>
      <c r="D13" s="45"/>
      <c r="E13" s="145"/>
      <c r="F13" s="146"/>
      <c r="G13" s="147"/>
      <c r="H13" s="147"/>
      <c r="I13" s="146"/>
      <c r="J13" s="146"/>
    </row>
    <row r="14" spans="1:10" x14ac:dyDescent="0.3">
      <c r="A14" s="143">
        <v>13</v>
      </c>
      <c r="B14" s="144" t="s">
        <v>2384</v>
      </c>
      <c r="C14" s="45">
        <v>500</v>
      </c>
      <c r="D14" s="45"/>
      <c r="E14" s="145"/>
      <c r="F14" s="146"/>
      <c r="G14" s="146"/>
      <c r="H14" s="146"/>
      <c r="I14" s="146"/>
      <c r="J14" s="146"/>
    </row>
    <row r="15" spans="1:10" x14ac:dyDescent="0.3">
      <c r="A15" s="143">
        <v>14</v>
      </c>
      <c r="B15" s="144" t="s">
        <v>2359</v>
      </c>
      <c r="C15" s="45">
        <v>3660</v>
      </c>
      <c r="D15" s="45"/>
      <c r="E15" s="145"/>
      <c r="F15" s="146"/>
      <c r="G15" s="146"/>
      <c r="H15" s="146"/>
      <c r="I15" s="146"/>
      <c r="J15" s="146"/>
    </row>
    <row r="16" spans="1:10" x14ac:dyDescent="0.3">
      <c r="A16" s="143">
        <v>15</v>
      </c>
      <c r="B16" s="144" t="s">
        <v>2384</v>
      </c>
      <c r="C16" s="45">
        <v>500</v>
      </c>
      <c r="D16" s="45"/>
      <c r="E16" s="145"/>
      <c r="F16" s="146"/>
      <c r="G16" s="147"/>
      <c r="H16" s="147"/>
      <c r="I16" s="146"/>
      <c r="J16" s="146"/>
    </row>
    <row r="17" spans="1:10" x14ac:dyDescent="0.3">
      <c r="A17" s="143">
        <v>16</v>
      </c>
      <c r="B17" s="144" t="s">
        <v>1777</v>
      </c>
      <c r="C17" s="45">
        <v>1000</v>
      </c>
      <c r="D17" s="45"/>
      <c r="E17" s="145"/>
      <c r="F17" s="146"/>
      <c r="G17" s="147"/>
      <c r="H17" s="147"/>
      <c r="I17" s="146"/>
      <c r="J17" s="146"/>
    </row>
    <row r="18" spans="1:10" x14ac:dyDescent="0.3">
      <c r="A18" s="143">
        <v>17</v>
      </c>
      <c r="B18" s="144" t="s">
        <v>2359</v>
      </c>
      <c r="C18" s="45"/>
      <c r="D18" s="45">
        <v>4660</v>
      </c>
      <c r="E18" s="145" t="s">
        <v>2151</v>
      </c>
      <c r="F18" s="146" t="s">
        <v>2150</v>
      </c>
      <c r="G18" s="147">
        <v>41297</v>
      </c>
      <c r="H18" s="146" t="s">
        <v>2123</v>
      </c>
      <c r="I18" s="146" t="s">
        <v>986</v>
      </c>
      <c r="J18" s="146" t="s">
        <v>986</v>
      </c>
    </row>
    <row r="19" spans="1:10" x14ac:dyDescent="0.3">
      <c r="A19" s="143">
        <v>18</v>
      </c>
      <c r="B19" s="144" t="s">
        <v>2384</v>
      </c>
      <c r="C19" s="45"/>
      <c r="D19" s="45">
        <v>1500</v>
      </c>
      <c r="E19" s="145" t="s">
        <v>2152</v>
      </c>
      <c r="F19" s="146" t="s">
        <v>2153</v>
      </c>
      <c r="G19" s="147">
        <v>41299</v>
      </c>
      <c r="H19" s="147" t="s">
        <v>2123</v>
      </c>
      <c r="I19" s="146" t="s">
        <v>1884</v>
      </c>
      <c r="J19" s="146" t="s">
        <v>1762</v>
      </c>
    </row>
    <row r="20" spans="1:10" x14ac:dyDescent="0.3">
      <c r="A20" s="143">
        <v>19</v>
      </c>
      <c r="B20" s="144" t="s">
        <v>1777</v>
      </c>
      <c r="C20" s="45">
        <v>1000</v>
      </c>
      <c r="D20" s="45"/>
      <c r="E20" s="145"/>
      <c r="F20" s="146"/>
      <c r="G20" s="146"/>
      <c r="H20" s="146"/>
      <c r="I20" s="146"/>
      <c r="J20" s="146"/>
    </row>
    <row r="21" spans="1:10" x14ac:dyDescent="0.3">
      <c r="A21" s="143">
        <v>20</v>
      </c>
      <c r="B21" s="144" t="s">
        <v>1982</v>
      </c>
      <c r="C21" s="45">
        <v>1000</v>
      </c>
      <c r="D21" s="45"/>
      <c r="E21" s="145"/>
      <c r="F21" s="146"/>
      <c r="G21" s="146"/>
      <c r="H21" s="146"/>
      <c r="I21" s="146"/>
      <c r="J21" s="146"/>
    </row>
    <row r="22" spans="1:10" x14ac:dyDescent="0.3">
      <c r="A22" s="143">
        <v>21</v>
      </c>
      <c r="B22" s="144" t="s">
        <v>164</v>
      </c>
      <c r="C22" s="45">
        <v>20</v>
      </c>
      <c r="D22" s="45"/>
      <c r="E22" s="145"/>
      <c r="F22" s="146"/>
      <c r="G22" s="146"/>
      <c r="H22" s="146"/>
      <c r="I22" s="146"/>
      <c r="J22" s="146"/>
    </row>
    <row r="23" spans="1:10" x14ac:dyDescent="0.3">
      <c r="A23" s="143">
        <v>22</v>
      </c>
      <c r="B23" s="144" t="s">
        <v>2516</v>
      </c>
      <c r="C23" s="45">
        <v>200</v>
      </c>
      <c r="D23" s="45"/>
      <c r="E23" s="145"/>
      <c r="F23" s="146"/>
      <c r="G23" s="147"/>
      <c r="H23" s="147"/>
      <c r="I23" s="146"/>
      <c r="J23" s="146"/>
    </row>
    <row r="24" spans="1:10" x14ac:dyDescent="0.3">
      <c r="A24" s="143">
        <v>23</v>
      </c>
      <c r="B24" s="144" t="s">
        <v>2409</v>
      </c>
      <c r="C24" s="45">
        <v>20</v>
      </c>
      <c r="D24" s="45"/>
      <c r="E24" s="145"/>
      <c r="F24" s="146"/>
      <c r="G24" s="146"/>
      <c r="H24" s="146"/>
      <c r="I24" s="146"/>
      <c r="J24" s="146"/>
    </row>
    <row r="25" spans="1:10" x14ac:dyDescent="0.3">
      <c r="A25" s="143">
        <v>24</v>
      </c>
      <c r="B25" s="144" t="s">
        <v>2359</v>
      </c>
      <c r="C25" s="45">
        <v>1000</v>
      </c>
      <c r="D25" s="45"/>
      <c r="E25" s="145"/>
      <c r="F25" s="146"/>
      <c r="G25" s="146"/>
      <c r="H25" s="146"/>
      <c r="I25" s="146"/>
      <c r="J25" s="146"/>
    </row>
    <row r="26" spans="1:10" x14ac:dyDescent="0.3">
      <c r="A26" s="143">
        <v>25</v>
      </c>
      <c r="B26" s="144" t="s">
        <v>1777</v>
      </c>
      <c r="C26" s="45">
        <v>1000</v>
      </c>
      <c r="D26" s="45"/>
      <c r="E26" s="145"/>
      <c r="F26" s="146"/>
      <c r="G26" s="146"/>
      <c r="H26" s="146"/>
      <c r="I26" s="146"/>
      <c r="J26" s="146"/>
    </row>
    <row r="27" spans="1:10" x14ac:dyDescent="0.3">
      <c r="A27" s="143">
        <v>26</v>
      </c>
      <c r="B27" s="144" t="s">
        <v>2384</v>
      </c>
      <c r="C27" s="45">
        <v>300</v>
      </c>
      <c r="D27" s="45"/>
      <c r="E27" s="145"/>
      <c r="F27" s="146"/>
      <c r="G27" s="147"/>
      <c r="H27" s="147"/>
      <c r="I27" s="146"/>
      <c r="J27" s="146"/>
    </row>
    <row r="28" spans="1:10" x14ac:dyDescent="0.3">
      <c r="A28" s="143">
        <v>27</v>
      </c>
      <c r="B28" s="144" t="s">
        <v>2359</v>
      </c>
      <c r="C28" s="45">
        <v>3400</v>
      </c>
      <c r="D28" s="45"/>
      <c r="E28" s="145"/>
      <c r="F28" s="146"/>
      <c r="G28" s="146"/>
      <c r="H28" s="146"/>
      <c r="I28" s="146"/>
      <c r="J28" s="146"/>
    </row>
    <row r="29" spans="1:10" x14ac:dyDescent="0.3">
      <c r="A29" s="143">
        <v>28</v>
      </c>
      <c r="B29" s="144" t="s">
        <v>2359</v>
      </c>
      <c r="C29" s="45"/>
      <c r="D29" s="45">
        <v>4400</v>
      </c>
      <c r="E29" s="145" t="s">
        <v>2154</v>
      </c>
      <c r="F29" s="146" t="s">
        <v>2155</v>
      </c>
      <c r="G29" s="147">
        <v>41311</v>
      </c>
      <c r="H29" s="147" t="s">
        <v>2123</v>
      </c>
      <c r="I29" s="146" t="s">
        <v>986</v>
      </c>
      <c r="J29" s="146" t="s">
        <v>986</v>
      </c>
    </row>
    <row r="30" spans="1:10" x14ac:dyDescent="0.3">
      <c r="A30" s="143">
        <v>29</v>
      </c>
      <c r="B30" s="144" t="s">
        <v>2359</v>
      </c>
      <c r="C30" s="45">
        <v>1000</v>
      </c>
      <c r="D30" s="45"/>
      <c r="E30" s="145"/>
      <c r="F30" s="146"/>
      <c r="G30" s="146"/>
      <c r="H30" s="146"/>
      <c r="I30" s="146"/>
      <c r="J30" s="146"/>
    </row>
    <row r="31" spans="1:10" x14ac:dyDescent="0.3">
      <c r="A31" s="143">
        <v>30</v>
      </c>
      <c r="B31" s="144" t="s">
        <v>1777</v>
      </c>
      <c r="C31" s="45">
        <v>1000</v>
      </c>
      <c r="D31" s="45"/>
      <c r="E31" s="145"/>
      <c r="F31" s="146"/>
      <c r="G31" s="146"/>
      <c r="H31" s="146"/>
      <c r="I31" s="146"/>
      <c r="J31" s="146"/>
    </row>
    <row r="32" spans="1:10" x14ac:dyDescent="0.3">
      <c r="A32" s="143">
        <v>31</v>
      </c>
      <c r="B32" s="144" t="s">
        <v>2384</v>
      </c>
      <c r="C32" s="45">
        <v>300</v>
      </c>
      <c r="D32" s="45"/>
      <c r="E32" s="145"/>
      <c r="F32" s="146"/>
      <c r="G32" s="146"/>
      <c r="H32" s="146"/>
      <c r="I32" s="146"/>
      <c r="J32" s="146"/>
    </row>
    <row r="33" spans="1:10" x14ac:dyDescent="0.3">
      <c r="A33" s="143">
        <v>32</v>
      </c>
      <c r="B33" s="144" t="s">
        <v>2359</v>
      </c>
      <c r="C33" s="45">
        <v>1000</v>
      </c>
      <c r="D33" s="45"/>
      <c r="E33" s="145"/>
      <c r="F33" s="146"/>
      <c r="G33" s="147"/>
      <c r="H33" s="147"/>
      <c r="I33" s="146"/>
      <c r="J33" s="146"/>
    </row>
    <row r="34" spans="1:10" x14ac:dyDescent="0.3">
      <c r="A34" s="143">
        <v>33</v>
      </c>
      <c r="B34" s="144" t="s">
        <v>2384</v>
      </c>
      <c r="C34" s="45">
        <v>300</v>
      </c>
      <c r="D34" s="45"/>
      <c r="E34" s="145"/>
      <c r="F34" s="146"/>
      <c r="G34" s="146"/>
      <c r="H34" s="146"/>
      <c r="I34" s="146"/>
      <c r="J34" s="146"/>
    </row>
    <row r="35" spans="1:10" x14ac:dyDescent="0.3">
      <c r="A35" s="143">
        <v>34</v>
      </c>
      <c r="B35" s="144" t="s">
        <v>2359</v>
      </c>
      <c r="C35" s="45">
        <v>1000</v>
      </c>
      <c r="D35" s="45"/>
      <c r="E35" s="145"/>
      <c r="F35" s="146"/>
      <c r="G35" s="147"/>
      <c r="H35" s="147"/>
      <c r="I35" s="146"/>
      <c r="J35" s="146"/>
    </row>
    <row r="36" spans="1:10" x14ac:dyDescent="0.3">
      <c r="A36" s="143">
        <v>35</v>
      </c>
      <c r="B36" s="144" t="s">
        <v>1777</v>
      </c>
      <c r="C36" s="45">
        <v>1000</v>
      </c>
      <c r="D36" s="45"/>
      <c r="E36" s="145"/>
      <c r="F36" s="146"/>
      <c r="G36" s="147"/>
      <c r="H36" s="147"/>
      <c r="I36" s="146"/>
      <c r="J36" s="146"/>
    </row>
    <row r="37" spans="1:10" x14ac:dyDescent="0.3">
      <c r="A37" s="143">
        <v>36</v>
      </c>
      <c r="B37" s="144" t="s">
        <v>2384</v>
      </c>
      <c r="C37" s="45"/>
      <c r="D37" s="45">
        <v>900</v>
      </c>
      <c r="E37" s="145" t="s">
        <v>2156</v>
      </c>
      <c r="F37" s="146" t="s">
        <v>2157</v>
      </c>
      <c r="G37" s="147">
        <v>41324</v>
      </c>
      <c r="H37" s="146" t="s">
        <v>2123</v>
      </c>
      <c r="I37" s="146" t="s">
        <v>1762</v>
      </c>
      <c r="J37" s="146" t="s">
        <v>1762</v>
      </c>
    </row>
    <row r="38" spans="1:10" x14ac:dyDescent="0.3">
      <c r="A38" s="143">
        <v>37</v>
      </c>
      <c r="B38" s="144" t="s">
        <v>2359</v>
      </c>
      <c r="C38" s="45">
        <v>1340</v>
      </c>
      <c r="D38" s="45"/>
      <c r="E38" s="145"/>
      <c r="F38" s="146"/>
      <c r="G38" s="147"/>
      <c r="H38" s="147"/>
      <c r="I38" s="146"/>
      <c r="J38" s="146"/>
    </row>
    <row r="39" spans="1:10" x14ac:dyDescent="0.3">
      <c r="A39" s="143">
        <v>38</v>
      </c>
      <c r="B39" s="144" t="s">
        <v>2359</v>
      </c>
      <c r="C39" s="45"/>
      <c r="D39" s="45">
        <v>4340</v>
      </c>
      <c r="E39" s="145" t="s">
        <v>2158</v>
      </c>
      <c r="F39" s="146" t="s">
        <v>2159</v>
      </c>
      <c r="G39" s="147">
        <v>41325</v>
      </c>
      <c r="H39" s="146" t="s">
        <v>2123</v>
      </c>
      <c r="I39" s="146" t="s">
        <v>986</v>
      </c>
      <c r="J39" s="146" t="s">
        <v>946</v>
      </c>
    </row>
    <row r="40" spans="1:10" x14ac:dyDescent="0.3">
      <c r="A40" s="143">
        <v>39</v>
      </c>
      <c r="B40" s="144" t="s">
        <v>1777</v>
      </c>
      <c r="C40" s="45">
        <v>1200</v>
      </c>
      <c r="D40" s="45"/>
      <c r="E40" s="145"/>
      <c r="F40" s="146"/>
      <c r="G40" s="147"/>
      <c r="H40" s="147"/>
      <c r="I40" s="146"/>
      <c r="J40" s="146"/>
    </row>
    <row r="41" spans="1:10" x14ac:dyDescent="0.3">
      <c r="A41" s="143">
        <v>40</v>
      </c>
      <c r="B41" s="144" t="s">
        <v>1777</v>
      </c>
      <c r="C41" s="45"/>
      <c r="D41" s="45">
        <v>8200</v>
      </c>
      <c r="E41" s="145" t="s">
        <v>2160</v>
      </c>
      <c r="F41" s="146" t="s">
        <v>2161</v>
      </c>
      <c r="G41" s="147">
        <v>41327</v>
      </c>
      <c r="H41" s="146" t="s">
        <v>2123</v>
      </c>
      <c r="I41" s="146" t="s">
        <v>171</v>
      </c>
      <c r="J41" s="146" t="s">
        <v>485</v>
      </c>
    </row>
    <row r="42" spans="1:10" x14ac:dyDescent="0.3">
      <c r="A42" s="143">
        <v>41</v>
      </c>
      <c r="B42" s="144" t="s">
        <v>2359</v>
      </c>
      <c r="C42" s="45">
        <v>1000</v>
      </c>
      <c r="D42" s="45"/>
      <c r="E42" s="145"/>
      <c r="F42" s="146"/>
      <c r="G42" s="146"/>
      <c r="H42" s="146"/>
      <c r="I42" s="146"/>
      <c r="J42" s="146"/>
    </row>
    <row r="43" spans="1:10" x14ac:dyDescent="0.3">
      <c r="A43" s="143">
        <v>42</v>
      </c>
      <c r="B43" s="144" t="s">
        <v>2384</v>
      </c>
      <c r="C43" s="45">
        <v>300</v>
      </c>
      <c r="D43" s="45"/>
      <c r="E43" s="145"/>
      <c r="F43" s="146"/>
      <c r="G43" s="146"/>
      <c r="H43" s="146"/>
      <c r="I43" s="146"/>
      <c r="J43" s="146"/>
    </row>
    <row r="44" spans="1:10" x14ac:dyDescent="0.3">
      <c r="A44" s="143">
        <v>43</v>
      </c>
      <c r="B44" s="144" t="s">
        <v>1982</v>
      </c>
      <c r="C44" s="45">
        <v>1000</v>
      </c>
      <c r="D44" s="45"/>
      <c r="E44" s="145"/>
      <c r="F44" s="146"/>
      <c r="G44" s="147"/>
      <c r="H44" s="146"/>
      <c r="I44" s="146"/>
      <c r="J44" s="146"/>
    </row>
    <row r="45" spans="1:10" x14ac:dyDescent="0.3">
      <c r="A45" s="143">
        <v>44</v>
      </c>
      <c r="B45" s="144" t="s">
        <v>164</v>
      </c>
      <c r="C45" s="45">
        <v>20</v>
      </c>
      <c r="D45" s="45"/>
      <c r="E45" s="145"/>
      <c r="F45" s="146"/>
      <c r="G45" s="147"/>
      <c r="H45" s="147"/>
      <c r="I45" s="146"/>
      <c r="J45" s="146"/>
    </row>
    <row r="46" spans="1:10" x14ac:dyDescent="0.3">
      <c r="A46" s="143">
        <v>45</v>
      </c>
      <c r="B46" s="144" t="s">
        <v>2516</v>
      </c>
      <c r="C46" s="45">
        <v>200</v>
      </c>
      <c r="D46" s="45"/>
      <c r="E46" s="145"/>
      <c r="F46" s="146"/>
      <c r="G46" s="147"/>
      <c r="H46" s="146"/>
      <c r="I46" s="146"/>
      <c r="J46" s="146"/>
    </row>
    <row r="47" spans="1:10" x14ac:dyDescent="0.3">
      <c r="A47" s="143">
        <v>46</v>
      </c>
      <c r="B47" s="144" t="s">
        <v>2381</v>
      </c>
      <c r="C47" s="45">
        <v>30</v>
      </c>
      <c r="D47" s="45"/>
      <c r="E47" s="145"/>
      <c r="F47" s="146"/>
      <c r="G47" s="147"/>
      <c r="H47" s="147"/>
      <c r="I47" s="146"/>
      <c r="J47" s="146"/>
    </row>
    <row r="48" spans="1:10" x14ac:dyDescent="0.3">
      <c r="A48" s="143">
        <v>47</v>
      </c>
      <c r="B48" s="144" t="s">
        <v>2407</v>
      </c>
      <c r="C48" s="45">
        <v>5</v>
      </c>
      <c r="D48" s="45"/>
      <c r="E48" s="145"/>
      <c r="F48" s="146"/>
      <c r="G48" s="147"/>
      <c r="H48" s="147"/>
      <c r="I48" s="146"/>
      <c r="J48" s="146"/>
    </row>
    <row r="49" spans="1:10" x14ac:dyDescent="0.3">
      <c r="A49" s="143">
        <v>48</v>
      </c>
      <c r="B49" s="144" t="s">
        <v>2408</v>
      </c>
      <c r="C49" s="45">
        <v>2</v>
      </c>
      <c r="D49" s="45"/>
      <c r="E49" s="145"/>
      <c r="F49" s="146"/>
      <c r="G49" s="146"/>
      <c r="H49" s="146"/>
      <c r="I49" s="146"/>
      <c r="J49" s="146"/>
    </row>
    <row r="50" spans="1:10" x14ac:dyDescent="0.3">
      <c r="A50" s="143">
        <v>49</v>
      </c>
      <c r="B50" s="144" t="s">
        <v>2584</v>
      </c>
      <c r="C50" s="45">
        <v>15</v>
      </c>
      <c r="D50" s="45"/>
      <c r="E50" s="145"/>
      <c r="F50" s="146"/>
      <c r="G50" s="146"/>
      <c r="H50" s="146"/>
      <c r="I50" s="146"/>
      <c r="J50" s="146"/>
    </row>
    <row r="51" spans="1:10" x14ac:dyDescent="0.3">
      <c r="A51" s="143">
        <v>50</v>
      </c>
      <c r="B51" s="144" t="s">
        <v>2407</v>
      </c>
      <c r="C51" s="45">
        <v>9</v>
      </c>
      <c r="D51" s="45"/>
      <c r="E51" s="145"/>
      <c r="F51" s="146"/>
      <c r="G51" s="146"/>
      <c r="H51" s="146"/>
      <c r="I51" s="146"/>
      <c r="J51" s="146"/>
    </row>
    <row r="52" spans="1:10" x14ac:dyDescent="0.3">
      <c r="A52" s="143">
        <v>51</v>
      </c>
      <c r="B52" s="144" t="s">
        <v>2528</v>
      </c>
      <c r="C52" s="45">
        <v>50</v>
      </c>
      <c r="D52" s="45"/>
      <c r="E52" s="145"/>
      <c r="F52" s="146"/>
      <c r="G52" s="146"/>
      <c r="H52" s="146"/>
      <c r="I52" s="146"/>
      <c r="J52" s="146"/>
    </row>
    <row r="53" spans="1:10" x14ac:dyDescent="0.3">
      <c r="A53" s="143">
        <v>52</v>
      </c>
      <c r="B53" s="144" t="s">
        <v>2359</v>
      </c>
      <c r="C53" s="45">
        <v>1000</v>
      </c>
      <c r="D53" s="45"/>
      <c r="E53" s="145"/>
      <c r="F53" s="146"/>
      <c r="G53" s="146"/>
      <c r="H53" s="146"/>
      <c r="I53" s="146"/>
      <c r="J53" s="146"/>
    </row>
    <row r="54" spans="1:10" x14ac:dyDescent="0.3">
      <c r="A54" s="143">
        <v>53</v>
      </c>
      <c r="B54" s="144" t="s">
        <v>1777</v>
      </c>
      <c r="C54" s="45">
        <v>1000</v>
      </c>
      <c r="D54" s="45"/>
      <c r="E54" s="145"/>
      <c r="F54" s="146"/>
      <c r="G54" s="146"/>
      <c r="H54" s="146"/>
      <c r="I54" s="146"/>
      <c r="J54" s="146"/>
    </row>
    <row r="55" spans="1:10" x14ac:dyDescent="0.3">
      <c r="A55" s="143">
        <v>54</v>
      </c>
      <c r="B55" s="144" t="s">
        <v>2359</v>
      </c>
      <c r="C55" s="45">
        <v>1000</v>
      </c>
      <c r="D55" s="45"/>
      <c r="E55" s="145"/>
      <c r="F55" s="146"/>
      <c r="G55" s="147"/>
      <c r="H55" s="146"/>
      <c r="I55" s="146"/>
      <c r="J55" s="146"/>
    </row>
    <row r="56" spans="1:10" x14ac:dyDescent="0.3">
      <c r="A56" s="143">
        <v>55</v>
      </c>
      <c r="B56" s="144" t="s">
        <v>2384</v>
      </c>
      <c r="C56" s="45">
        <v>200</v>
      </c>
      <c r="D56" s="45"/>
      <c r="E56" s="145"/>
      <c r="F56" s="146"/>
      <c r="G56" s="146"/>
      <c r="H56" s="146"/>
      <c r="I56" s="146"/>
      <c r="J56" s="146"/>
    </row>
    <row r="57" spans="1:10" x14ac:dyDescent="0.3">
      <c r="A57" s="143">
        <v>56</v>
      </c>
      <c r="B57" s="144" t="s">
        <v>2359</v>
      </c>
      <c r="C57" s="45">
        <v>1460</v>
      </c>
      <c r="D57" s="45"/>
      <c r="E57" s="145"/>
      <c r="F57" s="146"/>
      <c r="G57" s="146"/>
      <c r="H57" s="146"/>
      <c r="I57" s="146"/>
      <c r="J57" s="146"/>
    </row>
    <row r="58" spans="1:10" x14ac:dyDescent="0.3">
      <c r="A58" s="143">
        <v>57</v>
      </c>
      <c r="B58" s="144" t="s">
        <v>2359</v>
      </c>
      <c r="C58" s="45"/>
      <c r="D58" s="45">
        <v>4460</v>
      </c>
      <c r="E58" s="145" t="s">
        <v>2162</v>
      </c>
      <c r="F58" s="146" t="s">
        <v>2163</v>
      </c>
      <c r="G58" s="147">
        <v>41339</v>
      </c>
      <c r="H58" s="146" t="s">
        <v>2123</v>
      </c>
      <c r="I58" s="146" t="s">
        <v>986</v>
      </c>
      <c r="J58" s="146" t="s">
        <v>946</v>
      </c>
    </row>
    <row r="59" spans="1:10" x14ac:dyDescent="0.3">
      <c r="A59" s="143">
        <v>58</v>
      </c>
      <c r="B59" s="144" t="s">
        <v>1777</v>
      </c>
      <c r="C59" s="45">
        <v>1000</v>
      </c>
      <c r="D59" s="45"/>
      <c r="E59" s="145"/>
      <c r="F59" s="146"/>
      <c r="G59" s="147"/>
      <c r="H59" s="147"/>
      <c r="I59" s="146"/>
      <c r="J59" s="146"/>
    </row>
    <row r="60" spans="1:10" x14ac:dyDescent="0.3">
      <c r="A60" s="143">
        <v>59</v>
      </c>
      <c r="B60" s="144" t="s">
        <v>2359</v>
      </c>
      <c r="C60" s="45">
        <v>1000</v>
      </c>
      <c r="D60" s="45"/>
      <c r="E60" s="145"/>
      <c r="F60" s="146"/>
      <c r="G60" s="147"/>
      <c r="H60" s="147"/>
      <c r="I60" s="146"/>
      <c r="J60" s="146"/>
    </row>
    <row r="61" spans="1:10" x14ac:dyDescent="0.3">
      <c r="A61" s="143">
        <v>60</v>
      </c>
      <c r="B61" s="144" t="s">
        <v>2359</v>
      </c>
      <c r="C61" s="45">
        <v>1000</v>
      </c>
      <c r="D61" s="45"/>
      <c r="E61" s="145"/>
      <c r="F61" s="146"/>
      <c r="G61" s="146"/>
      <c r="H61" s="146"/>
      <c r="I61" s="146"/>
      <c r="J61" s="146"/>
    </row>
    <row r="62" spans="1:10" x14ac:dyDescent="0.3">
      <c r="A62" s="143">
        <v>61</v>
      </c>
      <c r="B62" s="144" t="s">
        <v>1777</v>
      </c>
      <c r="C62" s="45">
        <v>1000</v>
      </c>
      <c r="D62" s="45"/>
      <c r="E62" s="145"/>
      <c r="F62" s="146"/>
      <c r="G62" s="146"/>
      <c r="H62" s="146"/>
      <c r="I62" s="146"/>
      <c r="J62" s="146"/>
    </row>
    <row r="63" spans="1:10" x14ac:dyDescent="0.3">
      <c r="A63" s="143">
        <v>62</v>
      </c>
      <c r="B63" s="144" t="s">
        <v>2359</v>
      </c>
      <c r="C63" s="45">
        <v>1000</v>
      </c>
      <c r="D63" s="45"/>
      <c r="E63" s="145"/>
      <c r="F63" s="146"/>
      <c r="G63" s="147"/>
      <c r="H63" s="146"/>
      <c r="I63" s="146"/>
      <c r="J63" s="146"/>
    </row>
    <row r="64" spans="1:10" x14ac:dyDescent="0.3">
      <c r="A64" s="143">
        <v>63</v>
      </c>
      <c r="B64" s="144" t="s">
        <v>2384</v>
      </c>
      <c r="C64" s="45">
        <v>260</v>
      </c>
      <c r="D64" s="45"/>
      <c r="E64" s="145"/>
      <c r="F64" s="146"/>
      <c r="G64" s="146"/>
      <c r="H64" s="146"/>
      <c r="I64" s="146"/>
      <c r="J64" s="146"/>
    </row>
    <row r="65" spans="1:10" x14ac:dyDescent="0.3">
      <c r="A65" s="143">
        <v>64</v>
      </c>
      <c r="B65" s="144" t="s">
        <v>2359</v>
      </c>
      <c r="C65" s="45">
        <v>1240</v>
      </c>
      <c r="D65" s="45"/>
      <c r="E65" s="145"/>
      <c r="F65" s="146"/>
      <c r="G65" s="146"/>
      <c r="H65" s="146"/>
      <c r="I65" s="146"/>
      <c r="J65" s="146"/>
    </row>
    <row r="66" spans="1:10" x14ac:dyDescent="0.3">
      <c r="A66" s="143">
        <v>65</v>
      </c>
      <c r="B66" s="144" t="s">
        <v>2359</v>
      </c>
      <c r="C66" s="45"/>
      <c r="D66" s="45">
        <v>4240</v>
      </c>
      <c r="E66" s="145" t="s">
        <v>2453</v>
      </c>
      <c r="F66" s="146" t="s">
        <v>2468</v>
      </c>
      <c r="G66" s="147">
        <v>41353</v>
      </c>
      <c r="H66" s="146" t="s">
        <v>2123</v>
      </c>
      <c r="I66" s="146" t="s">
        <v>986</v>
      </c>
      <c r="J66" s="146" t="s">
        <v>946</v>
      </c>
    </row>
    <row r="67" spans="1:10" x14ac:dyDescent="0.3">
      <c r="A67" s="143">
        <v>66</v>
      </c>
      <c r="B67" s="144" t="s">
        <v>2384</v>
      </c>
      <c r="C67" s="45"/>
      <c r="D67" s="45">
        <v>760</v>
      </c>
      <c r="E67" s="145" t="s">
        <v>2469</v>
      </c>
      <c r="F67" s="146" t="s">
        <v>2470</v>
      </c>
      <c r="G67" s="147">
        <v>41353</v>
      </c>
      <c r="H67" s="146" t="s">
        <v>2123</v>
      </c>
      <c r="I67" s="146" t="s">
        <v>1884</v>
      </c>
      <c r="J67" s="146" t="s">
        <v>1762</v>
      </c>
    </row>
    <row r="68" spans="1:10" x14ac:dyDescent="0.3">
      <c r="A68" s="143">
        <v>67</v>
      </c>
      <c r="B68" s="144" t="s">
        <v>1777</v>
      </c>
      <c r="C68" s="45">
        <v>1000</v>
      </c>
      <c r="D68" s="45"/>
      <c r="E68" s="145"/>
      <c r="F68" s="146"/>
      <c r="G68" s="146"/>
      <c r="H68" s="146"/>
      <c r="I68" s="146"/>
      <c r="J68" s="146"/>
    </row>
    <row r="69" spans="1:10" x14ac:dyDescent="0.3">
      <c r="A69" s="143">
        <v>68</v>
      </c>
      <c r="B69" s="144" t="s">
        <v>2359</v>
      </c>
      <c r="C69" s="45">
        <v>1000</v>
      </c>
      <c r="D69" s="45"/>
      <c r="E69" s="145"/>
      <c r="F69" s="146"/>
      <c r="G69" s="147"/>
      <c r="H69" s="147"/>
      <c r="I69" s="146"/>
      <c r="J69" s="146"/>
    </row>
    <row r="70" spans="1:10" x14ac:dyDescent="0.3">
      <c r="A70" s="143">
        <v>69</v>
      </c>
      <c r="B70" s="144" t="s">
        <v>1982</v>
      </c>
      <c r="C70" s="45">
        <v>1480</v>
      </c>
      <c r="D70" s="45"/>
      <c r="E70" s="145"/>
      <c r="F70" s="146"/>
      <c r="G70" s="146"/>
      <c r="H70" s="146"/>
      <c r="I70" s="146"/>
      <c r="J70" s="146"/>
    </row>
    <row r="71" spans="1:10" x14ac:dyDescent="0.3">
      <c r="A71" s="143">
        <v>70</v>
      </c>
      <c r="B71" s="144" t="s">
        <v>164</v>
      </c>
      <c r="C71" s="45">
        <v>40</v>
      </c>
      <c r="D71" s="45"/>
      <c r="E71" s="145"/>
      <c r="F71" s="146"/>
      <c r="G71" s="147"/>
      <c r="H71" s="147"/>
      <c r="I71" s="146"/>
      <c r="J71" s="146"/>
    </row>
    <row r="72" spans="1:10" x14ac:dyDescent="0.3">
      <c r="A72" s="143">
        <v>71</v>
      </c>
      <c r="B72" s="144" t="s">
        <v>2384</v>
      </c>
      <c r="C72" s="45">
        <v>300</v>
      </c>
      <c r="D72" s="45"/>
      <c r="E72" s="145"/>
      <c r="F72" s="146"/>
      <c r="G72" s="147"/>
      <c r="H72" s="147"/>
      <c r="I72" s="146"/>
      <c r="J72" s="146"/>
    </row>
    <row r="73" spans="1:10" x14ac:dyDescent="0.3">
      <c r="A73" s="143">
        <v>72</v>
      </c>
      <c r="B73" s="144" t="s">
        <v>2516</v>
      </c>
      <c r="C73" s="45">
        <v>200</v>
      </c>
      <c r="D73" s="45"/>
      <c r="E73" s="145"/>
      <c r="F73" s="146"/>
      <c r="G73" s="147"/>
      <c r="H73" s="147"/>
      <c r="I73" s="146"/>
      <c r="J73" s="146"/>
    </row>
    <row r="74" spans="1:10" x14ac:dyDescent="0.3">
      <c r="A74" s="143">
        <v>73</v>
      </c>
      <c r="B74" s="144" t="s">
        <v>2359</v>
      </c>
      <c r="C74" s="45">
        <v>1000</v>
      </c>
      <c r="D74" s="45"/>
      <c r="E74" s="145"/>
      <c r="F74" s="146"/>
      <c r="G74" s="147"/>
      <c r="H74" s="147"/>
      <c r="I74" s="146"/>
      <c r="J74" s="146"/>
    </row>
    <row r="75" spans="1:10" x14ac:dyDescent="0.3">
      <c r="A75" s="143">
        <v>74</v>
      </c>
      <c r="B75" s="144" t="s">
        <v>2381</v>
      </c>
      <c r="C75" s="45">
        <v>30</v>
      </c>
      <c r="D75" s="45"/>
      <c r="E75" s="145"/>
      <c r="F75" s="146"/>
      <c r="G75" s="146"/>
      <c r="H75" s="146"/>
      <c r="I75" s="146"/>
      <c r="J75" s="146"/>
    </row>
    <row r="76" spans="1:10" x14ac:dyDescent="0.3">
      <c r="A76" s="143">
        <v>75</v>
      </c>
      <c r="B76" s="144" t="s">
        <v>1982</v>
      </c>
      <c r="C76" s="45">
        <v>1000</v>
      </c>
      <c r="D76" s="45"/>
      <c r="E76" s="145"/>
      <c r="F76" s="146"/>
      <c r="G76" s="146"/>
      <c r="H76" s="146"/>
      <c r="I76" s="146"/>
      <c r="J76" s="146"/>
    </row>
    <row r="77" spans="1:10" x14ac:dyDescent="0.3">
      <c r="A77" s="143">
        <v>76</v>
      </c>
      <c r="B77" s="144" t="s">
        <v>1777</v>
      </c>
      <c r="C77" s="45">
        <v>1000</v>
      </c>
      <c r="D77" s="45"/>
      <c r="E77" s="145"/>
      <c r="F77" s="146"/>
      <c r="G77" s="147"/>
      <c r="H77" s="147"/>
      <c r="I77" s="146"/>
      <c r="J77" s="146"/>
    </row>
    <row r="78" spans="1:10" x14ac:dyDescent="0.3">
      <c r="A78" s="143">
        <v>77</v>
      </c>
      <c r="B78" s="144" t="s">
        <v>2359</v>
      </c>
      <c r="C78" s="45">
        <v>1000</v>
      </c>
      <c r="D78" s="45"/>
      <c r="E78" s="145"/>
      <c r="F78" s="146"/>
      <c r="G78" s="147"/>
      <c r="H78" s="147"/>
      <c r="I78" s="146"/>
      <c r="J78" s="146"/>
    </row>
    <row r="79" spans="1:10" x14ac:dyDescent="0.3">
      <c r="A79" s="143">
        <v>78</v>
      </c>
      <c r="B79" s="144" t="s">
        <v>2384</v>
      </c>
      <c r="C79" s="45">
        <v>300</v>
      </c>
      <c r="D79" s="45"/>
      <c r="E79" s="145"/>
      <c r="F79" s="146"/>
      <c r="G79" s="147"/>
      <c r="H79" s="146"/>
      <c r="I79" s="146"/>
      <c r="J79" s="146"/>
    </row>
    <row r="80" spans="1:10" x14ac:dyDescent="0.3">
      <c r="A80" s="143">
        <v>79</v>
      </c>
      <c r="B80" s="144" t="s">
        <v>2359</v>
      </c>
      <c r="C80" s="45">
        <v>1400</v>
      </c>
      <c r="D80" s="45"/>
      <c r="E80" s="145"/>
      <c r="F80" s="146"/>
      <c r="G80" s="147"/>
      <c r="H80" s="147"/>
      <c r="I80" s="146"/>
      <c r="J80" s="146"/>
    </row>
    <row r="81" spans="1:10" x14ac:dyDescent="0.3">
      <c r="A81" s="143">
        <v>80</v>
      </c>
      <c r="B81" s="144" t="s">
        <v>2359</v>
      </c>
      <c r="C81" s="45"/>
      <c r="D81" s="45">
        <v>4400</v>
      </c>
      <c r="E81" s="145" t="s">
        <v>2471</v>
      </c>
      <c r="F81" s="146" t="s">
        <v>2475</v>
      </c>
      <c r="G81" s="147">
        <v>41367</v>
      </c>
      <c r="H81" s="146" t="s">
        <v>2123</v>
      </c>
      <c r="I81" s="146" t="s">
        <v>986</v>
      </c>
      <c r="J81" s="146" t="s">
        <v>946</v>
      </c>
    </row>
    <row r="82" spans="1:10" x14ac:dyDescent="0.3">
      <c r="A82" s="143">
        <v>81</v>
      </c>
      <c r="B82" s="144" t="s">
        <v>1777</v>
      </c>
      <c r="C82" s="45">
        <v>1000</v>
      </c>
      <c r="D82" s="45"/>
      <c r="E82" s="145"/>
      <c r="F82" s="146"/>
      <c r="G82" s="146"/>
      <c r="H82" s="146"/>
      <c r="I82" s="146"/>
      <c r="J82" s="146"/>
    </row>
    <row r="83" spans="1:10" x14ac:dyDescent="0.3">
      <c r="A83" s="143">
        <v>82</v>
      </c>
      <c r="B83" s="144" t="s">
        <v>2359</v>
      </c>
      <c r="C83" s="45">
        <v>1000</v>
      </c>
      <c r="D83" s="45"/>
      <c r="E83" s="145"/>
      <c r="F83" s="146"/>
      <c r="G83" s="146"/>
      <c r="H83" s="146"/>
      <c r="I83" s="146"/>
      <c r="J83" s="146"/>
    </row>
    <row r="84" spans="1:10" x14ac:dyDescent="0.3">
      <c r="A84" s="143">
        <v>83</v>
      </c>
      <c r="B84" s="144" t="s">
        <v>2384</v>
      </c>
      <c r="C84" s="45">
        <v>400</v>
      </c>
      <c r="D84" s="45"/>
      <c r="E84" s="145"/>
      <c r="F84" s="146"/>
      <c r="G84" s="146"/>
      <c r="H84" s="146"/>
      <c r="I84" s="146"/>
      <c r="J84" s="146"/>
    </row>
    <row r="85" spans="1:10" x14ac:dyDescent="0.3">
      <c r="A85" s="143">
        <v>84</v>
      </c>
      <c r="B85" s="144" t="s">
        <v>2359</v>
      </c>
      <c r="C85" s="45">
        <v>1000</v>
      </c>
      <c r="D85" s="45"/>
      <c r="E85" s="145"/>
      <c r="F85" s="146"/>
      <c r="G85" s="147"/>
      <c r="H85" s="147"/>
      <c r="I85" s="146"/>
      <c r="J85" s="146"/>
    </row>
    <row r="86" spans="1:10" x14ac:dyDescent="0.3">
      <c r="A86" s="143">
        <v>85</v>
      </c>
      <c r="B86" s="144" t="s">
        <v>2384</v>
      </c>
      <c r="C86" s="45"/>
      <c r="D86" s="45">
        <v>1000</v>
      </c>
      <c r="E86" s="145" t="s">
        <v>2476</v>
      </c>
      <c r="F86" s="146" t="s">
        <v>2477</v>
      </c>
      <c r="G86" s="147">
        <v>41375</v>
      </c>
      <c r="H86" s="146" t="s">
        <v>2123</v>
      </c>
      <c r="I86" s="146" t="s">
        <v>1762</v>
      </c>
      <c r="J86" s="146" t="s">
        <v>1762</v>
      </c>
    </row>
    <row r="87" spans="1:10" x14ac:dyDescent="0.3">
      <c r="A87" s="143">
        <v>86</v>
      </c>
      <c r="B87" s="144" t="s">
        <v>1777</v>
      </c>
      <c r="C87" s="45">
        <v>1000</v>
      </c>
      <c r="D87" s="45"/>
      <c r="E87" s="145"/>
      <c r="F87" s="146"/>
      <c r="G87" s="147"/>
      <c r="H87" s="147"/>
      <c r="I87" s="146"/>
      <c r="J87" s="146"/>
    </row>
    <row r="88" spans="1:10" x14ac:dyDescent="0.3">
      <c r="A88" s="143">
        <v>87</v>
      </c>
      <c r="B88" s="144" t="s">
        <v>2359</v>
      </c>
      <c r="C88" s="45">
        <v>1000</v>
      </c>
      <c r="D88" s="45"/>
      <c r="E88" s="145"/>
      <c r="F88" s="146"/>
      <c r="G88" s="146"/>
      <c r="H88" s="146"/>
      <c r="I88" s="146"/>
      <c r="J88" s="146"/>
    </row>
    <row r="89" spans="1:10" x14ac:dyDescent="0.3">
      <c r="A89" s="143">
        <v>88</v>
      </c>
      <c r="B89" s="144" t="s">
        <v>2384</v>
      </c>
      <c r="C89" s="45">
        <v>200</v>
      </c>
      <c r="D89" s="45"/>
      <c r="E89" s="145"/>
      <c r="F89" s="146"/>
      <c r="G89" s="146"/>
      <c r="H89" s="146"/>
      <c r="I89" s="146"/>
      <c r="J89" s="146"/>
    </row>
    <row r="90" spans="1:10" x14ac:dyDescent="0.3">
      <c r="A90" s="143">
        <v>89</v>
      </c>
      <c r="B90" s="144" t="s">
        <v>2449</v>
      </c>
      <c r="C90" s="45">
        <v>1000</v>
      </c>
      <c r="D90" s="45"/>
      <c r="E90" s="145"/>
      <c r="F90" s="146"/>
      <c r="G90" s="146"/>
      <c r="H90" s="146"/>
      <c r="I90" s="146"/>
      <c r="J90" s="146"/>
    </row>
    <row r="91" spans="1:10" x14ac:dyDescent="0.3">
      <c r="A91" s="143">
        <v>90</v>
      </c>
      <c r="B91" s="144" t="s">
        <v>2449</v>
      </c>
      <c r="C91" s="45"/>
      <c r="D91" s="45">
        <v>1000</v>
      </c>
      <c r="E91" s="145" t="s">
        <v>2478</v>
      </c>
      <c r="F91" s="146" t="s">
        <v>2479</v>
      </c>
      <c r="G91" s="147">
        <v>41381</v>
      </c>
      <c r="H91" s="146" t="s">
        <v>2123</v>
      </c>
      <c r="I91" s="146" t="s">
        <v>2510</v>
      </c>
      <c r="J91" s="146" t="s">
        <v>2511</v>
      </c>
    </row>
    <row r="92" spans="1:10" x14ac:dyDescent="0.3">
      <c r="A92" s="143">
        <v>91</v>
      </c>
      <c r="B92" s="144" t="s">
        <v>2359</v>
      </c>
      <c r="C92" s="45">
        <v>1460</v>
      </c>
      <c r="D92" s="45"/>
      <c r="E92" s="145"/>
      <c r="F92" s="146"/>
      <c r="G92" s="147"/>
      <c r="H92" s="146"/>
      <c r="I92" s="146"/>
      <c r="J92" s="146"/>
    </row>
    <row r="93" spans="1:10" x14ac:dyDescent="0.3">
      <c r="A93" s="143">
        <v>92</v>
      </c>
      <c r="B93" s="144" t="s">
        <v>2359</v>
      </c>
      <c r="C93" s="45"/>
      <c r="D93" s="45">
        <v>4460</v>
      </c>
      <c r="E93" s="145" t="s">
        <v>2480</v>
      </c>
      <c r="F93" s="146" t="s">
        <v>2481</v>
      </c>
      <c r="G93" s="147">
        <v>41379</v>
      </c>
      <c r="H93" s="146" t="s">
        <v>2123</v>
      </c>
      <c r="I93" s="146" t="s">
        <v>986</v>
      </c>
      <c r="J93" s="146" t="s">
        <v>946</v>
      </c>
    </row>
    <row r="94" spans="1:10" x14ac:dyDescent="0.3">
      <c r="A94" s="143">
        <v>93</v>
      </c>
      <c r="B94" s="144" t="s">
        <v>2359</v>
      </c>
      <c r="C94" s="45">
        <v>1000</v>
      </c>
      <c r="D94" s="45"/>
      <c r="E94" s="145"/>
      <c r="F94" s="146"/>
      <c r="G94" s="147"/>
      <c r="H94" s="147"/>
      <c r="I94" s="146"/>
      <c r="J94" s="146"/>
    </row>
    <row r="95" spans="1:10" x14ac:dyDescent="0.3">
      <c r="A95" s="143">
        <v>94</v>
      </c>
      <c r="B95" s="144" t="s">
        <v>2574</v>
      </c>
      <c r="C95" s="45">
        <v>50</v>
      </c>
      <c r="D95" s="45"/>
      <c r="E95" s="145"/>
      <c r="F95" s="146"/>
      <c r="G95" s="146"/>
      <c r="H95" s="146"/>
      <c r="I95" s="146"/>
      <c r="J95" s="146"/>
    </row>
    <row r="96" spans="1:10" x14ac:dyDescent="0.3">
      <c r="A96" s="143">
        <v>95</v>
      </c>
      <c r="B96" s="144" t="s">
        <v>2384</v>
      </c>
      <c r="C96" s="45">
        <v>300</v>
      </c>
      <c r="D96" s="45"/>
      <c r="E96" s="145"/>
      <c r="F96" s="146"/>
      <c r="G96" s="147"/>
      <c r="H96" s="147"/>
      <c r="I96" s="146"/>
      <c r="J96" s="146"/>
    </row>
    <row r="97" spans="1:10" x14ac:dyDescent="0.3">
      <c r="A97" s="143">
        <v>96</v>
      </c>
      <c r="B97" s="144" t="s">
        <v>2574</v>
      </c>
      <c r="C97" s="45">
        <v>100</v>
      </c>
      <c r="D97" s="45"/>
      <c r="E97" s="145"/>
      <c r="F97" s="146"/>
      <c r="G97" s="147"/>
      <c r="H97" s="147"/>
      <c r="I97" s="146"/>
      <c r="J97" s="146"/>
    </row>
    <row r="98" spans="1:10" x14ac:dyDescent="0.3">
      <c r="A98" s="143">
        <v>97</v>
      </c>
      <c r="B98" s="144" t="s">
        <v>2410</v>
      </c>
      <c r="C98" s="45">
        <v>500</v>
      </c>
      <c r="D98" s="45"/>
      <c r="E98" s="145"/>
      <c r="F98" s="146"/>
      <c r="G98" s="146"/>
      <c r="H98" s="146"/>
      <c r="I98" s="146"/>
      <c r="J98" s="146"/>
    </row>
    <row r="99" spans="1:10" x14ac:dyDescent="0.3">
      <c r="A99" s="143">
        <v>98</v>
      </c>
      <c r="B99" s="144" t="s">
        <v>2384</v>
      </c>
      <c r="C99" s="45">
        <v>300</v>
      </c>
      <c r="D99" s="45"/>
      <c r="E99" s="145"/>
      <c r="F99" s="146"/>
      <c r="G99" s="147"/>
      <c r="H99" s="147"/>
      <c r="I99" s="146"/>
      <c r="J99" s="146"/>
    </row>
    <row r="100" spans="1:10" x14ac:dyDescent="0.3">
      <c r="A100" s="143">
        <v>99</v>
      </c>
      <c r="B100" s="144" t="s">
        <v>2359</v>
      </c>
      <c r="C100" s="45">
        <v>1000</v>
      </c>
      <c r="D100" s="45"/>
      <c r="E100" s="145"/>
      <c r="F100" s="146"/>
      <c r="G100" s="147"/>
      <c r="H100" s="147"/>
      <c r="I100" s="146"/>
      <c r="J100" s="146"/>
    </row>
    <row r="101" spans="1:10" x14ac:dyDescent="0.3">
      <c r="A101" s="143">
        <v>100</v>
      </c>
      <c r="B101" s="144" t="s">
        <v>2410</v>
      </c>
      <c r="C101" s="45">
        <v>200</v>
      </c>
      <c r="D101" s="45"/>
      <c r="E101" s="145"/>
      <c r="F101" s="146"/>
      <c r="G101" s="147"/>
      <c r="H101" s="147"/>
      <c r="I101" s="146"/>
      <c r="J101" s="146"/>
    </row>
    <row r="102" spans="1:10" x14ac:dyDescent="0.3">
      <c r="A102" s="143">
        <v>101</v>
      </c>
      <c r="B102" s="144" t="s">
        <v>2410</v>
      </c>
      <c r="C102" s="45"/>
      <c r="D102" s="45">
        <v>700</v>
      </c>
      <c r="E102" s="145" t="s">
        <v>383</v>
      </c>
      <c r="F102" s="146" t="s">
        <v>384</v>
      </c>
      <c r="G102" s="147">
        <v>41390</v>
      </c>
      <c r="H102" s="147" t="s">
        <v>2123</v>
      </c>
      <c r="I102" s="146" t="s">
        <v>171</v>
      </c>
      <c r="J102" s="146" t="s">
        <v>1047</v>
      </c>
    </row>
    <row r="103" spans="1:10" x14ac:dyDescent="0.3">
      <c r="A103" s="143">
        <v>102</v>
      </c>
      <c r="B103" s="144" t="s">
        <v>1777</v>
      </c>
      <c r="C103" s="45">
        <v>1480</v>
      </c>
      <c r="D103" s="45"/>
      <c r="E103" s="145"/>
      <c r="F103" s="146"/>
      <c r="G103" s="147"/>
      <c r="H103" s="147"/>
      <c r="I103" s="146"/>
      <c r="J103" s="146"/>
    </row>
    <row r="104" spans="1:10" x14ac:dyDescent="0.3">
      <c r="A104" s="143">
        <v>103</v>
      </c>
      <c r="B104" s="144" t="s">
        <v>2584</v>
      </c>
      <c r="C104" s="45">
        <v>200</v>
      </c>
      <c r="D104" s="45"/>
      <c r="E104" s="145"/>
      <c r="F104" s="146"/>
      <c r="G104" s="147"/>
      <c r="H104" s="147"/>
      <c r="I104" s="146"/>
      <c r="J104" s="146"/>
    </row>
    <row r="105" spans="1:10" x14ac:dyDescent="0.3">
      <c r="A105" s="143">
        <v>104</v>
      </c>
      <c r="B105" s="144" t="s">
        <v>164</v>
      </c>
      <c r="C105" s="45">
        <v>90</v>
      </c>
      <c r="D105" s="45"/>
      <c r="E105" s="145"/>
      <c r="F105" s="146"/>
      <c r="G105" s="147"/>
      <c r="H105" s="147"/>
      <c r="I105" s="146"/>
      <c r="J105" s="146"/>
    </row>
    <row r="106" spans="1:10" x14ac:dyDescent="0.3">
      <c r="A106" s="143">
        <v>105</v>
      </c>
      <c r="B106" s="144" t="s">
        <v>2408</v>
      </c>
      <c r="C106" s="45">
        <v>3</v>
      </c>
      <c r="D106" s="45"/>
      <c r="E106" s="145"/>
      <c r="F106" s="146"/>
      <c r="G106" s="147"/>
      <c r="H106" s="147"/>
      <c r="I106" s="146"/>
      <c r="J106" s="146"/>
    </row>
    <row r="107" spans="1:10" x14ac:dyDescent="0.3">
      <c r="A107" s="143">
        <v>106</v>
      </c>
      <c r="B107" s="144" t="s">
        <v>1516</v>
      </c>
      <c r="C107" s="45">
        <v>8</v>
      </c>
      <c r="D107" s="45"/>
      <c r="E107" s="145"/>
      <c r="F107" s="146"/>
      <c r="G107" s="147"/>
      <c r="H107" s="147"/>
      <c r="I107" s="146"/>
      <c r="J107" s="146"/>
    </row>
    <row r="108" spans="1:10" x14ac:dyDescent="0.3">
      <c r="A108" s="143">
        <v>107</v>
      </c>
      <c r="B108" s="144" t="s">
        <v>2409</v>
      </c>
      <c r="C108" s="45">
        <v>3</v>
      </c>
      <c r="D108" s="45"/>
      <c r="E108" s="145"/>
      <c r="F108" s="146"/>
      <c r="G108" s="147"/>
      <c r="H108" s="147"/>
      <c r="I108" s="146"/>
      <c r="J108" s="146"/>
    </row>
    <row r="109" spans="1:10" x14ac:dyDescent="0.3">
      <c r="A109" s="143">
        <v>108</v>
      </c>
      <c r="B109" s="144" t="s">
        <v>2381</v>
      </c>
      <c r="C109" s="45">
        <v>50</v>
      </c>
      <c r="D109" s="45"/>
      <c r="E109" s="145"/>
      <c r="F109" s="146"/>
      <c r="G109" s="147"/>
      <c r="H109" s="147"/>
      <c r="I109" s="146"/>
      <c r="J109" s="146"/>
    </row>
    <row r="110" spans="1:10" x14ac:dyDescent="0.3">
      <c r="A110" s="143">
        <v>109</v>
      </c>
      <c r="B110" s="144" t="s">
        <v>1777</v>
      </c>
      <c r="C110" s="45"/>
      <c r="D110" s="45">
        <v>8480</v>
      </c>
      <c r="E110" s="145" t="s">
        <v>1793</v>
      </c>
      <c r="F110" s="146" t="s">
        <v>1794</v>
      </c>
      <c r="G110" s="147">
        <v>41393</v>
      </c>
      <c r="H110" s="146" t="s">
        <v>2123</v>
      </c>
      <c r="I110" s="146" t="s">
        <v>171</v>
      </c>
      <c r="J110" s="146" t="s">
        <v>485</v>
      </c>
    </row>
    <row r="111" spans="1:10" x14ac:dyDescent="0.3">
      <c r="A111" s="143">
        <v>110</v>
      </c>
      <c r="B111" s="144" t="s">
        <v>2359</v>
      </c>
      <c r="C111" s="45">
        <v>1000</v>
      </c>
      <c r="D111" s="45"/>
      <c r="E111" s="145"/>
      <c r="F111" s="146"/>
      <c r="G111" s="147"/>
      <c r="H111" s="147"/>
      <c r="I111" s="146"/>
      <c r="J111" s="146"/>
    </row>
    <row r="112" spans="1:10" x14ac:dyDescent="0.3">
      <c r="A112" s="143">
        <v>111</v>
      </c>
      <c r="B112" s="144" t="s">
        <v>2574</v>
      </c>
      <c r="C112" s="45">
        <v>100</v>
      </c>
      <c r="D112" s="45"/>
      <c r="E112" s="145"/>
      <c r="F112" s="146"/>
      <c r="G112" s="146"/>
      <c r="H112" s="146"/>
      <c r="I112" s="146"/>
      <c r="J112" s="146"/>
    </row>
    <row r="113" spans="1:10" x14ac:dyDescent="0.3">
      <c r="A113" s="143">
        <v>112</v>
      </c>
      <c r="B113" s="144" t="s">
        <v>2384</v>
      </c>
      <c r="C113" s="45">
        <v>460</v>
      </c>
      <c r="D113" s="45"/>
      <c r="E113" s="145"/>
      <c r="F113" s="146"/>
      <c r="G113" s="147"/>
      <c r="H113" s="147"/>
      <c r="I113" s="146"/>
      <c r="J113" s="146"/>
    </row>
    <row r="114" spans="1:10" x14ac:dyDescent="0.3">
      <c r="A114" s="143">
        <v>113</v>
      </c>
      <c r="B114" s="144" t="s">
        <v>1777</v>
      </c>
      <c r="C114" s="45">
        <v>1000</v>
      </c>
      <c r="D114" s="45"/>
      <c r="E114" s="145"/>
      <c r="F114" s="146"/>
      <c r="G114" s="146"/>
      <c r="H114" s="146"/>
      <c r="I114" s="146"/>
      <c r="J114" s="146"/>
    </row>
    <row r="115" spans="1:10" x14ac:dyDescent="0.3">
      <c r="A115" s="143">
        <v>114</v>
      </c>
      <c r="B115" s="144" t="s">
        <v>2359</v>
      </c>
      <c r="C115" s="45">
        <v>1620</v>
      </c>
      <c r="D115" s="45"/>
      <c r="E115" s="145"/>
      <c r="F115" s="146"/>
      <c r="G115" s="147"/>
      <c r="H115" s="147"/>
      <c r="I115" s="146"/>
      <c r="J115" s="146"/>
    </row>
    <row r="116" spans="1:10" x14ac:dyDescent="0.3">
      <c r="A116" s="143">
        <v>115</v>
      </c>
      <c r="B116" s="144" t="s">
        <v>2359</v>
      </c>
      <c r="C116" s="45"/>
      <c r="D116" s="45">
        <v>4620</v>
      </c>
      <c r="E116" s="145" t="s">
        <v>1796</v>
      </c>
      <c r="F116" s="146" t="s">
        <v>1795</v>
      </c>
      <c r="G116" s="147">
        <v>41403</v>
      </c>
      <c r="H116" s="146" t="s">
        <v>2123</v>
      </c>
      <c r="I116" s="146" t="s">
        <v>986</v>
      </c>
      <c r="J116" s="146" t="s">
        <v>946</v>
      </c>
    </row>
    <row r="117" spans="1:10" x14ac:dyDescent="0.3">
      <c r="A117" s="143">
        <v>116</v>
      </c>
      <c r="B117" s="144" t="s">
        <v>2384</v>
      </c>
      <c r="C117" s="45"/>
      <c r="D117" s="45">
        <v>1260</v>
      </c>
      <c r="E117" s="145" t="s">
        <v>1797</v>
      </c>
      <c r="F117" s="146" t="s">
        <v>1798</v>
      </c>
      <c r="G117" s="147">
        <v>41403</v>
      </c>
      <c r="H117" s="147" t="s">
        <v>2123</v>
      </c>
      <c r="I117" s="146" t="s">
        <v>1762</v>
      </c>
      <c r="J117" s="146" t="s">
        <v>1762</v>
      </c>
    </row>
    <row r="118" spans="1:10" x14ac:dyDescent="0.3">
      <c r="A118" s="143">
        <v>117</v>
      </c>
      <c r="B118" s="144" t="s">
        <v>2359</v>
      </c>
      <c r="C118" s="45">
        <v>1000</v>
      </c>
      <c r="D118" s="45"/>
      <c r="E118" s="145"/>
      <c r="F118" s="146"/>
      <c r="G118" s="146"/>
      <c r="H118" s="146"/>
      <c r="I118" s="146"/>
      <c r="J118" s="146"/>
    </row>
    <row r="119" spans="1:10" x14ac:dyDescent="0.3">
      <c r="A119" s="143">
        <v>118</v>
      </c>
      <c r="B119" s="144" t="s">
        <v>1982</v>
      </c>
      <c r="C119" s="45"/>
      <c r="D119" s="45">
        <v>3480</v>
      </c>
      <c r="E119" s="145" t="s">
        <v>1799</v>
      </c>
      <c r="F119" s="146" t="s">
        <v>1800</v>
      </c>
      <c r="G119" s="147">
        <v>41407</v>
      </c>
      <c r="H119" s="147" t="s">
        <v>2123</v>
      </c>
      <c r="I119" s="146" t="s">
        <v>1762</v>
      </c>
      <c r="J119" s="146" t="s">
        <v>1213</v>
      </c>
    </row>
    <row r="120" spans="1:10" x14ac:dyDescent="0.3">
      <c r="A120" s="143">
        <v>119</v>
      </c>
      <c r="B120" s="144" t="s">
        <v>2384</v>
      </c>
      <c r="C120" s="45">
        <v>200</v>
      </c>
      <c r="D120" s="45"/>
      <c r="E120" s="145"/>
      <c r="F120" s="146"/>
      <c r="G120" s="146"/>
      <c r="H120" s="146"/>
      <c r="I120" s="146"/>
      <c r="J120" s="146"/>
    </row>
    <row r="121" spans="1:10" x14ac:dyDescent="0.3">
      <c r="A121" s="143">
        <v>120</v>
      </c>
      <c r="B121" s="144" t="s">
        <v>2359</v>
      </c>
      <c r="C121" s="45">
        <v>1000</v>
      </c>
      <c r="D121" s="45"/>
      <c r="E121" s="145"/>
      <c r="F121" s="146"/>
      <c r="G121" s="147"/>
      <c r="H121" s="146"/>
      <c r="I121" s="146"/>
      <c r="J121" s="146"/>
    </row>
    <row r="122" spans="1:10" x14ac:dyDescent="0.3">
      <c r="A122" s="143">
        <v>121</v>
      </c>
      <c r="B122" s="144" t="s">
        <v>2584</v>
      </c>
      <c r="C122" s="45">
        <v>165</v>
      </c>
      <c r="D122" s="45"/>
      <c r="E122" s="145"/>
      <c r="F122" s="146"/>
      <c r="G122" s="146"/>
      <c r="H122" s="146"/>
      <c r="I122" s="146"/>
      <c r="J122" s="146"/>
    </row>
    <row r="123" spans="1:10" x14ac:dyDescent="0.3">
      <c r="A123" s="143">
        <v>122</v>
      </c>
      <c r="B123" s="144" t="s">
        <v>164</v>
      </c>
      <c r="C123" s="45">
        <v>90</v>
      </c>
      <c r="D123" s="45"/>
      <c r="E123" s="145"/>
      <c r="F123" s="146"/>
      <c r="G123" s="147"/>
      <c r="H123" s="146"/>
      <c r="I123" s="146"/>
      <c r="J123" s="146"/>
    </row>
    <row r="124" spans="1:10" x14ac:dyDescent="0.3">
      <c r="A124" s="143">
        <v>123</v>
      </c>
      <c r="B124" s="144" t="s">
        <v>1048</v>
      </c>
      <c r="C124" s="45">
        <v>25</v>
      </c>
      <c r="D124" s="45"/>
      <c r="E124" s="145"/>
      <c r="F124" s="146"/>
      <c r="G124" s="147"/>
      <c r="H124" s="147"/>
      <c r="I124" s="146"/>
      <c r="J124" s="146"/>
    </row>
    <row r="125" spans="1:10" x14ac:dyDescent="0.3">
      <c r="A125" s="143">
        <v>124</v>
      </c>
      <c r="B125" s="144" t="s">
        <v>2407</v>
      </c>
      <c r="C125" s="45">
        <v>3</v>
      </c>
      <c r="D125" s="45"/>
      <c r="E125" s="145"/>
      <c r="F125" s="146"/>
      <c r="G125" s="147"/>
      <c r="H125" s="146"/>
      <c r="I125" s="146"/>
      <c r="J125" s="146"/>
    </row>
    <row r="126" spans="1:10" x14ac:dyDescent="0.3">
      <c r="A126" s="143">
        <v>125</v>
      </c>
      <c r="B126" s="144" t="s">
        <v>2382</v>
      </c>
      <c r="C126" s="45">
        <v>7</v>
      </c>
      <c r="D126" s="45"/>
      <c r="E126" s="145"/>
      <c r="F126" s="146"/>
      <c r="G126" s="146"/>
      <c r="H126" s="146"/>
      <c r="I126" s="146"/>
      <c r="J126" s="146"/>
    </row>
    <row r="127" spans="1:10" x14ac:dyDescent="0.3">
      <c r="A127" s="143">
        <v>126</v>
      </c>
      <c r="B127" s="144" t="s">
        <v>2381</v>
      </c>
      <c r="C127" s="45">
        <v>50</v>
      </c>
      <c r="D127" s="45"/>
      <c r="E127" s="145"/>
      <c r="F127" s="146"/>
      <c r="G127" s="147"/>
      <c r="H127" s="146"/>
      <c r="I127" s="146"/>
      <c r="J127" s="146"/>
    </row>
    <row r="128" spans="1:10" x14ac:dyDescent="0.3">
      <c r="A128" s="143">
        <v>127</v>
      </c>
      <c r="B128" s="144" t="s">
        <v>2359</v>
      </c>
      <c r="C128" s="45">
        <v>1000</v>
      </c>
      <c r="D128" s="45"/>
      <c r="E128" s="145"/>
      <c r="F128" s="146"/>
      <c r="G128" s="147"/>
      <c r="H128" s="146"/>
      <c r="I128" s="146"/>
      <c r="J128" s="146"/>
    </row>
    <row r="129" spans="1:10" x14ac:dyDescent="0.3">
      <c r="A129" s="143">
        <v>128</v>
      </c>
      <c r="B129" s="144" t="s">
        <v>1777</v>
      </c>
      <c r="C129" s="45">
        <v>1000</v>
      </c>
      <c r="D129" s="45"/>
      <c r="E129" s="145"/>
      <c r="F129" s="146"/>
      <c r="G129" s="147"/>
      <c r="H129" s="147"/>
      <c r="I129" s="146"/>
      <c r="J129" s="146"/>
    </row>
    <row r="130" spans="1:10" x14ac:dyDescent="0.3">
      <c r="A130" s="143">
        <v>129</v>
      </c>
      <c r="B130" s="144" t="s">
        <v>2584</v>
      </c>
      <c r="C130" s="45"/>
      <c r="D130" s="45">
        <v>420</v>
      </c>
      <c r="E130" s="145" t="s">
        <v>1801</v>
      </c>
      <c r="F130" s="146" t="s">
        <v>1802</v>
      </c>
      <c r="G130" s="147">
        <v>41414</v>
      </c>
      <c r="H130" s="147" t="s">
        <v>2123</v>
      </c>
      <c r="I130" s="146" t="s">
        <v>171</v>
      </c>
      <c r="J130" s="146" t="s">
        <v>1762</v>
      </c>
    </row>
    <row r="131" spans="1:10" x14ac:dyDescent="0.3">
      <c r="A131" s="143">
        <v>130</v>
      </c>
      <c r="B131" s="144" t="s">
        <v>164</v>
      </c>
      <c r="C131" s="45"/>
      <c r="D131" s="45">
        <v>260</v>
      </c>
      <c r="E131" s="145" t="s">
        <v>1805</v>
      </c>
      <c r="F131" s="146" t="s">
        <v>1806</v>
      </c>
      <c r="G131" s="147">
        <v>41414</v>
      </c>
      <c r="H131" s="147" t="s">
        <v>2123</v>
      </c>
      <c r="I131" s="146" t="s">
        <v>171</v>
      </c>
      <c r="J131" s="146" t="s">
        <v>442</v>
      </c>
    </row>
    <row r="132" spans="1:10" x14ac:dyDescent="0.3">
      <c r="A132" s="143">
        <v>131</v>
      </c>
      <c r="B132" s="144" t="s">
        <v>1048</v>
      </c>
      <c r="C132" s="45"/>
      <c r="D132" s="45">
        <v>25</v>
      </c>
      <c r="E132" s="145" t="s">
        <v>682</v>
      </c>
      <c r="F132" s="146" t="s">
        <v>1807</v>
      </c>
      <c r="G132" s="147">
        <v>41414</v>
      </c>
      <c r="H132" s="147" t="s">
        <v>2123</v>
      </c>
      <c r="I132" s="146" t="s">
        <v>171</v>
      </c>
      <c r="J132" s="146" t="s">
        <v>442</v>
      </c>
    </row>
    <row r="133" spans="1:10" x14ac:dyDescent="0.3">
      <c r="A133" s="143">
        <v>132</v>
      </c>
      <c r="B133" s="144" t="s">
        <v>2407</v>
      </c>
      <c r="C133" s="45"/>
      <c r="D133" s="45">
        <v>5</v>
      </c>
      <c r="E133" s="145" t="s">
        <v>1808</v>
      </c>
      <c r="F133" s="146" t="s">
        <v>1809</v>
      </c>
      <c r="G133" s="147">
        <v>41414</v>
      </c>
      <c r="H133" s="147" t="s">
        <v>2123</v>
      </c>
      <c r="I133" s="146" t="s">
        <v>171</v>
      </c>
      <c r="J133" s="146" t="s">
        <v>442</v>
      </c>
    </row>
    <row r="134" spans="1:10" x14ac:dyDescent="0.3">
      <c r="A134" s="143">
        <v>133</v>
      </c>
      <c r="B134" s="144" t="s">
        <v>2407</v>
      </c>
      <c r="C134" s="45"/>
      <c r="D134" s="45">
        <v>3</v>
      </c>
      <c r="E134" s="145" t="s">
        <v>1810</v>
      </c>
      <c r="F134" s="146" t="s">
        <v>1811</v>
      </c>
      <c r="G134" s="147">
        <v>41414</v>
      </c>
      <c r="H134" s="147" t="s">
        <v>2123</v>
      </c>
      <c r="I134" s="146" t="s">
        <v>171</v>
      </c>
      <c r="J134" s="146" t="s">
        <v>442</v>
      </c>
    </row>
    <row r="135" spans="1:10" x14ac:dyDescent="0.3">
      <c r="A135" s="143">
        <v>134</v>
      </c>
      <c r="B135" s="144" t="s">
        <v>2407</v>
      </c>
      <c r="C135" s="45"/>
      <c r="D135" s="45">
        <v>9</v>
      </c>
      <c r="E135" s="145" t="s">
        <v>1812</v>
      </c>
      <c r="F135" s="146" t="s">
        <v>1813</v>
      </c>
      <c r="G135" s="147">
        <v>41414</v>
      </c>
      <c r="H135" s="147" t="s">
        <v>2123</v>
      </c>
      <c r="I135" s="146" t="s">
        <v>171</v>
      </c>
      <c r="J135" s="146" t="s">
        <v>442</v>
      </c>
    </row>
    <row r="136" spans="1:10" x14ac:dyDescent="0.3">
      <c r="A136" s="143">
        <v>135</v>
      </c>
      <c r="B136" s="144" t="s">
        <v>2408</v>
      </c>
      <c r="C136" s="45"/>
      <c r="D136" s="45">
        <v>12</v>
      </c>
      <c r="E136" s="145" t="s">
        <v>1815</v>
      </c>
      <c r="F136" s="146" t="s">
        <v>1816</v>
      </c>
      <c r="G136" s="147">
        <v>41414</v>
      </c>
      <c r="H136" s="147" t="s">
        <v>2123</v>
      </c>
      <c r="I136" s="146" t="s">
        <v>171</v>
      </c>
      <c r="J136" s="146" t="s">
        <v>442</v>
      </c>
    </row>
    <row r="137" spans="1:10" x14ac:dyDescent="0.3">
      <c r="A137" s="143">
        <v>136</v>
      </c>
      <c r="B137" s="144" t="s">
        <v>2382</v>
      </c>
      <c r="C137" s="45"/>
      <c r="D137" s="45">
        <v>7</v>
      </c>
      <c r="E137" s="145" t="s">
        <v>1817</v>
      </c>
      <c r="F137" s="146" t="s">
        <v>1818</v>
      </c>
      <c r="G137" s="147">
        <v>41414</v>
      </c>
      <c r="H137" s="147" t="s">
        <v>2123</v>
      </c>
      <c r="I137" s="146" t="s">
        <v>171</v>
      </c>
      <c r="J137" s="146" t="s">
        <v>442</v>
      </c>
    </row>
    <row r="138" spans="1:10" x14ac:dyDescent="0.3">
      <c r="A138" s="143">
        <v>137</v>
      </c>
      <c r="B138" s="144" t="s">
        <v>1516</v>
      </c>
      <c r="C138" s="45"/>
      <c r="D138" s="45">
        <v>18</v>
      </c>
      <c r="E138" s="145" t="s">
        <v>1819</v>
      </c>
      <c r="F138" s="146" t="s">
        <v>1820</v>
      </c>
      <c r="G138" s="147">
        <v>41414</v>
      </c>
      <c r="H138" s="147" t="s">
        <v>2123</v>
      </c>
      <c r="I138" s="146" t="s">
        <v>171</v>
      </c>
      <c r="J138" s="146" t="s">
        <v>442</v>
      </c>
    </row>
    <row r="139" spans="1:10" x14ac:dyDescent="0.3">
      <c r="A139" s="143">
        <v>138</v>
      </c>
      <c r="B139" s="144" t="s">
        <v>2409</v>
      </c>
      <c r="C139" s="45"/>
      <c r="D139" s="45">
        <v>23</v>
      </c>
      <c r="E139" s="145" t="s">
        <v>434</v>
      </c>
      <c r="F139" s="146" t="s">
        <v>435</v>
      </c>
      <c r="G139" s="147">
        <v>41414</v>
      </c>
      <c r="H139" s="147" t="s">
        <v>2123</v>
      </c>
      <c r="I139" s="146" t="s">
        <v>171</v>
      </c>
      <c r="J139" s="146" t="s">
        <v>442</v>
      </c>
    </row>
    <row r="140" spans="1:10" x14ac:dyDescent="0.3">
      <c r="A140" s="143">
        <v>139</v>
      </c>
      <c r="B140" s="144" t="s">
        <v>2381</v>
      </c>
      <c r="C140" s="45"/>
      <c r="D140" s="45">
        <v>160</v>
      </c>
      <c r="E140" s="145" t="s">
        <v>436</v>
      </c>
      <c r="F140" s="146" t="s">
        <v>439</v>
      </c>
      <c r="G140" s="147">
        <v>41414</v>
      </c>
      <c r="H140" s="147" t="s">
        <v>2123</v>
      </c>
      <c r="I140" s="146" t="s">
        <v>171</v>
      </c>
      <c r="J140" s="146" t="s">
        <v>442</v>
      </c>
    </row>
    <row r="141" spans="1:10" x14ac:dyDescent="0.3">
      <c r="A141" s="143">
        <v>140</v>
      </c>
      <c r="B141" s="144" t="s">
        <v>2359</v>
      </c>
      <c r="C141" s="45">
        <v>660</v>
      </c>
      <c r="D141" s="45"/>
      <c r="E141" s="145"/>
      <c r="F141" s="146"/>
      <c r="G141" s="147"/>
      <c r="H141" s="147"/>
      <c r="I141" s="146"/>
      <c r="J141" s="146"/>
    </row>
    <row r="142" spans="1:10" x14ac:dyDescent="0.3">
      <c r="A142" s="143">
        <v>141</v>
      </c>
      <c r="B142" s="144" t="s">
        <v>2359</v>
      </c>
      <c r="C142" s="45"/>
      <c r="D142" s="45">
        <v>3660</v>
      </c>
      <c r="E142" s="145" t="s">
        <v>440</v>
      </c>
      <c r="F142" s="146" t="s">
        <v>441</v>
      </c>
      <c r="G142" s="147">
        <v>41416</v>
      </c>
      <c r="H142" s="146" t="s">
        <v>2123</v>
      </c>
      <c r="I142" s="146" t="s">
        <v>986</v>
      </c>
      <c r="J142" s="146" t="s">
        <v>946</v>
      </c>
    </row>
    <row r="143" spans="1:10" x14ac:dyDescent="0.3">
      <c r="A143" s="143">
        <v>142</v>
      </c>
      <c r="B143" s="144" t="s">
        <v>2384</v>
      </c>
      <c r="C143" s="45">
        <v>200</v>
      </c>
      <c r="D143" s="45"/>
      <c r="E143" s="145"/>
      <c r="F143" s="146"/>
      <c r="G143" s="147"/>
      <c r="H143" s="146"/>
      <c r="I143" s="146"/>
      <c r="J143" s="146"/>
    </row>
    <row r="144" spans="1:10" x14ac:dyDescent="0.3">
      <c r="A144" s="143">
        <v>143</v>
      </c>
      <c r="B144" s="144" t="s">
        <v>1777</v>
      </c>
      <c r="C144" s="45">
        <v>1000</v>
      </c>
      <c r="D144" s="45"/>
      <c r="E144" s="145"/>
      <c r="F144" s="146"/>
      <c r="G144" s="147"/>
      <c r="H144" s="147"/>
      <c r="I144" s="146"/>
      <c r="J144" s="146"/>
    </row>
    <row r="145" spans="1:10" x14ac:dyDescent="0.3">
      <c r="A145" s="143">
        <v>144</v>
      </c>
      <c r="B145" s="144" t="s">
        <v>2359</v>
      </c>
      <c r="C145" s="45">
        <v>1000</v>
      </c>
      <c r="D145" s="45"/>
      <c r="E145" s="145"/>
      <c r="F145" s="146"/>
      <c r="G145" s="147"/>
      <c r="H145" s="146"/>
      <c r="I145" s="146"/>
      <c r="J145" s="146"/>
    </row>
    <row r="146" spans="1:10" x14ac:dyDescent="0.3">
      <c r="A146" s="143">
        <v>145</v>
      </c>
      <c r="B146" s="144" t="s">
        <v>2516</v>
      </c>
      <c r="C146" s="45">
        <v>960</v>
      </c>
      <c r="D146" s="45"/>
      <c r="E146" s="145"/>
      <c r="F146" s="146"/>
      <c r="G146" s="147"/>
      <c r="H146" s="146"/>
      <c r="I146" s="146"/>
      <c r="J146" s="146"/>
    </row>
    <row r="147" spans="1:10" x14ac:dyDescent="0.3">
      <c r="A147" s="143">
        <v>146</v>
      </c>
      <c r="B147" s="144" t="s">
        <v>2574</v>
      </c>
      <c r="C147" s="45">
        <v>100</v>
      </c>
      <c r="D147" s="45"/>
      <c r="E147" s="145"/>
      <c r="F147" s="146"/>
      <c r="G147" s="146"/>
      <c r="H147" s="146"/>
      <c r="I147" s="146"/>
      <c r="J147" s="146"/>
    </row>
    <row r="148" spans="1:10" x14ac:dyDescent="0.3">
      <c r="A148" s="143">
        <v>147</v>
      </c>
      <c r="B148" s="144" t="s">
        <v>2528</v>
      </c>
      <c r="C148" s="45">
        <v>100</v>
      </c>
      <c r="D148" s="45"/>
      <c r="E148" s="145"/>
      <c r="F148" s="146"/>
      <c r="G148" s="147"/>
      <c r="H148" s="146"/>
      <c r="I148" s="146"/>
      <c r="J148" s="146"/>
    </row>
    <row r="149" spans="1:10" x14ac:dyDescent="0.3">
      <c r="A149" s="143">
        <v>148</v>
      </c>
      <c r="B149" s="144" t="s">
        <v>2516</v>
      </c>
      <c r="C149" s="45"/>
      <c r="D149" s="45">
        <v>1560</v>
      </c>
      <c r="E149" s="145" t="s">
        <v>2167</v>
      </c>
      <c r="F149" s="146" t="s">
        <v>2168</v>
      </c>
      <c r="G149" s="147">
        <v>41422</v>
      </c>
      <c r="H149" s="146" t="s">
        <v>2123</v>
      </c>
      <c r="I149" s="146" t="s">
        <v>2681</v>
      </c>
      <c r="J149" s="146" t="s">
        <v>2681</v>
      </c>
    </row>
    <row r="150" spans="1:10" x14ac:dyDescent="0.3">
      <c r="A150" s="143">
        <v>149</v>
      </c>
      <c r="B150" s="144" t="s">
        <v>2359</v>
      </c>
      <c r="C150" s="45">
        <v>1000</v>
      </c>
      <c r="D150" s="45"/>
      <c r="E150" s="145"/>
      <c r="F150" s="146"/>
      <c r="G150" s="147"/>
      <c r="H150" s="147"/>
      <c r="I150" s="146"/>
      <c r="J150" s="146"/>
    </row>
    <row r="151" spans="1:10" x14ac:dyDescent="0.3">
      <c r="A151" s="143">
        <v>150</v>
      </c>
      <c r="B151" s="144" t="s">
        <v>1777</v>
      </c>
      <c r="C151" s="45">
        <v>1000</v>
      </c>
      <c r="D151" s="45"/>
      <c r="E151" s="145"/>
      <c r="F151" s="146"/>
      <c r="G151" s="147"/>
      <c r="H151" s="146"/>
      <c r="I151" s="146"/>
      <c r="J151" s="146"/>
    </row>
    <row r="152" spans="1:10" x14ac:dyDescent="0.3">
      <c r="A152" s="143">
        <v>151</v>
      </c>
      <c r="B152" s="144" t="s">
        <v>2384</v>
      </c>
      <c r="C152" s="45">
        <v>200</v>
      </c>
      <c r="D152" s="45"/>
      <c r="E152" s="145"/>
      <c r="F152" s="146"/>
      <c r="G152" s="146"/>
      <c r="H152" s="146"/>
      <c r="I152" s="146"/>
      <c r="J152" s="146"/>
    </row>
    <row r="153" spans="1:10" x14ac:dyDescent="0.3">
      <c r="A153" s="143">
        <v>152</v>
      </c>
      <c r="B153" s="144" t="s">
        <v>1982</v>
      </c>
      <c r="C153" s="45">
        <v>500</v>
      </c>
      <c r="D153" s="45"/>
      <c r="E153" s="145"/>
      <c r="F153" s="146"/>
      <c r="G153" s="147"/>
      <c r="H153" s="146"/>
      <c r="I153" s="146"/>
      <c r="J153" s="146"/>
    </row>
    <row r="154" spans="1:10" x14ac:dyDescent="0.3">
      <c r="A154" s="143">
        <v>153</v>
      </c>
      <c r="B154" s="144" t="s">
        <v>1777</v>
      </c>
      <c r="C154" s="45">
        <v>1000</v>
      </c>
      <c r="D154" s="45"/>
      <c r="E154" s="145"/>
      <c r="F154" s="146"/>
      <c r="G154" s="147"/>
      <c r="H154" s="146"/>
      <c r="I154" s="146"/>
      <c r="J154" s="146"/>
    </row>
    <row r="155" spans="1:10" x14ac:dyDescent="0.3">
      <c r="A155" s="143">
        <v>154</v>
      </c>
      <c r="B155" s="144" t="s">
        <v>2384</v>
      </c>
      <c r="C155" s="45">
        <v>760</v>
      </c>
      <c r="D155" s="45"/>
      <c r="E155" s="145"/>
      <c r="F155" s="146"/>
      <c r="G155" s="146"/>
      <c r="H155" s="146"/>
      <c r="I155" s="146"/>
      <c r="J155" s="146"/>
    </row>
    <row r="156" spans="1:10" x14ac:dyDescent="0.3">
      <c r="A156" s="143">
        <v>155</v>
      </c>
      <c r="B156" s="144" t="s">
        <v>2384</v>
      </c>
      <c r="C156" s="45"/>
      <c r="D156" s="45">
        <v>1360</v>
      </c>
      <c r="E156" s="145" t="s">
        <v>1442</v>
      </c>
      <c r="F156" s="146" t="s">
        <v>1443</v>
      </c>
      <c r="G156" s="147">
        <v>41428</v>
      </c>
      <c r="H156" s="146" t="s">
        <v>2123</v>
      </c>
      <c r="I156" s="146" t="s">
        <v>1762</v>
      </c>
      <c r="J156" s="146" t="s">
        <v>1762</v>
      </c>
    </row>
    <row r="157" spans="1:10" x14ac:dyDescent="0.3">
      <c r="A157" s="143">
        <v>156</v>
      </c>
      <c r="B157" s="144" t="s">
        <v>2359</v>
      </c>
      <c r="C157" s="45">
        <v>1000</v>
      </c>
      <c r="D157" s="45"/>
      <c r="E157" s="145"/>
      <c r="F157" s="146"/>
      <c r="G157" s="147"/>
      <c r="H157" s="147"/>
      <c r="I157" s="146"/>
      <c r="J157" s="146"/>
    </row>
    <row r="158" spans="1:10" x14ac:dyDescent="0.3">
      <c r="A158" s="143">
        <v>157</v>
      </c>
      <c r="B158" s="144" t="s">
        <v>1777</v>
      </c>
      <c r="C158" s="45">
        <v>1000</v>
      </c>
      <c r="D158" s="45"/>
      <c r="E158" s="145"/>
      <c r="F158" s="146"/>
      <c r="G158" s="147"/>
      <c r="H158" s="147"/>
      <c r="I158" s="146"/>
      <c r="J158" s="146"/>
    </row>
    <row r="159" spans="1:10" x14ac:dyDescent="0.3">
      <c r="A159" s="143">
        <v>158</v>
      </c>
      <c r="B159" s="144" t="s">
        <v>2359</v>
      </c>
      <c r="C159" s="45">
        <v>940</v>
      </c>
      <c r="D159" s="45"/>
      <c r="E159" s="145"/>
      <c r="F159" s="146"/>
      <c r="G159" s="147"/>
      <c r="H159" s="147"/>
      <c r="I159" s="146"/>
      <c r="J159" s="146"/>
    </row>
    <row r="160" spans="1:10" x14ac:dyDescent="0.3">
      <c r="A160" s="143">
        <v>159</v>
      </c>
      <c r="B160" s="144" t="s">
        <v>2359</v>
      </c>
      <c r="C160" s="45"/>
      <c r="D160" s="45">
        <v>3940</v>
      </c>
      <c r="E160" s="145" t="s">
        <v>1444</v>
      </c>
      <c r="F160" s="146" t="s">
        <v>1445</v>
      </c>
      <c r="G160" s="147">
        <v>41435</v>
      </c>
      <c r="H160" s="146" t="s">
        <v>2123</v>
      </c>
      <c r="I160" s="146" t="s">
        <v>986</v>
      </c>
      <c r="J160" s="146" t="s">
        <v>946</v>
      </c>
    </row>
    <row r="161" spans="1:10" x14ac:dyDescent="0.3">
      <c r="A161" s="143">
        <v>160</v>
      </c>
      <c r="B161" s="144" t="s">
        <v>2410</v>
      </c>
      <c r="C161" s="45">
        <v>500</v>
      </c>
      <c r="D161" s="45"/>
      <c r="E161" s="145"/>
      <c r="F161" s="146"/>
      <c r="G161" s="147"/>
      <c r="H161" s="146"/>
      <c r="I161" s="146"/>
      <c r="J161" s="146"/>
    </row>
    <row r="162" spans="1:10" x14ac:dyDescent="0.3">
      <c r="A162" s="143">
        <v>161</v>
      </c>
      <c r="B162" s="144" t="s">
        <v>1777</v>
      </c>
      <c r="C162" s="45">
        <v>1000</v>
      </c>
      <c r="D162" s="45"/>
      <c r="E162" s="145"/>
      <c r="F162" s="146"/>
      <c r="G162" s="147"/>
      <c r="H162" s="147"/>
      <c r="I162" s="146"/>
      <c r="J162" s="146"/>
    </row>
    <row r="163" spans="1:10" x14ac:dyDescent="0.3">
      <c r="A163" s="143">
        <v>162</v>
      </c>
      <c r="B163" s="144" t="s">
        <v>2359</v>
      </c>
      <c r="C163" s="45">
        <v>1000</v>
      </c>
      <c r="D163" s="45"/>
      <c r="E163" s="145"/>
      <c r="F163" s="146"/>
      <c r="G163" s="147"/>
      <c r="H163" s="147"/>
      <c r="I163" s="146"/>
      <c r="J163" s="146"/>
    </row>
    <row r="164" spans="1:10" x14ac:dyDescent="0.3">
      <c r="A164" s="143">
        <v>163</v>
      </c>
      <c r="B164" s="144" t="s">
        <v>2574</v>
      </c>
      <c r="C164" s="45">
        <v>100</v>
      </c>
      <c r="D164" s="45"/>
      <c r="E164" s="145"/>
      <c r="F164" s="146"/>
      <c r="G164" s="147"/>
      <c r="H164" s="147"/>
      <c r="I164" s="146"/>
      <c r="J164" s="146"/>
    </row>
    <row r="165" spans="1:10" x14ac:dyDescent="0.3">
      <c r="A165" s="143">
        <v>164</v>
      </c>
      <c r="B165" s="144" t="s">
        <v>1777</v>
      </c>
      <c r="C165" s="45">
        <v>1000</v>
      </c>
      <c r="D165" s="45"/>
      <c r="E165" s="145"/>
      <c r="F165" s="146"/>
      <c r="G165" s="146"/>
      <c r="H165" s="146"/>
      <c r="I165" s="146"/>
      <c r="J165" s="146"/>
    </row>
    <row r="166" spans="1:10" x14ac:dyDescent="0.3">
      <c r="A166" s="143">
        <v>165</v>
      </c>
      <c r="B166" s="144" t="s">
        <v>2359</v>
      </c>
      <c r="C166" s="45">
        <v>1000</v>
      </c>
      <c r="D166" s="45"/>
      <c r="E166" s="145"/>
      <c r="F166" s="146"/>
      <c r="G166" s="146"/>
      <c r="H166" s="146"/>
      <c r="I166" s="146"/>
      <c r="J166" s="146"/>
    </row>
    <row r="167" spans="1:10" x14ac:dyDescent="0.3">
      <c r="A167" s="143">
        <v>166</v>
      </c>
      <c r="B167" s="144" t="s">
        <v>1777</v>
      </c>
      <c r="C167" s="45">
        <v>1000</v>
      </c>
      <c r="D167" s="45"/>
      <c r="E167" s="145"/>
      <c r="F167" s="146"/>
      <c r="G167" s="146"/>
      <c r="H167" s="146"/>
      <c r="I167" s="146"/>
      <c r="J167" s="146"/>
    </row>
    <row r="168" spans="1:10" x14ac:dyDescent="0.3">
      <c r="A168" s="143">
        <v>167</v>
      </c>
      <c r="B168" s="144" t="s">
        <v>2384</v>
      </c>
      <c r="C168" s="45">
        <v>300</v>
      </c>
      <c r="D168" s="45"/>
      <c r="E168" s="145"/>
      <c r="F168" s="146"/>
      <c r="G168" s="146"/>
      <c r="H168" s="146"/>
      <c r="I168" s="146"/>
      <c r="J168" s="146"/>
    </row>
    <row r="169" spans="1:10" x14ac:dyDescent="0.3">
      <c r="A169" s="143">
        <v>168</v>
      </c>
      <c r="B169" s="144" t="s">
        <v>2359</v>
      </c>
      <c r="C169" s="45">
        <v>1000</v>
      </c>
      <c r="D169" s="45"/>
      <c r="E169" s="145"/>
      <c r="F169" s="146"/>
      <c r="G169" s="147"/>
      <c r="H169" s="147"/>
      <c r="I169" s="146"/>
      <c r="J169" s="146"/>
    </row>
    <row r="170" spans="1:10" x14ac:dyDescent="0.3">
      <c r="A170" s="143">
        <v>169</v>
      </c>
      <c r="B170" s="144" t="s">
        <v>1777</v>
      </c>
      <c r="C170" s="45">
        <v>800</v>
      </c>
      <c r="D170" s="45"/>
      <c r="E170" s="145"/>
      <c r="F170" s="146"/>
      <c r="G170" s="147"/>
      <c r="H170" s="147"/>
      <c r="I170" s="146"/>
      <c r="J170" s="146"/>
    </row>
    <row r="171" spans="1:10" x14ac:dyDescent="0.3">
      <c r="A171" s="143">
        <v>170</v>
      </c>
      <c r="B171" s="144" t="s">
        <v>1777</v>
      </c>
      <c r="C171" s="45"/>
      <c r="D171" s="45">
        <v>9800</v>
      </c>
      <c r="E171" s="145" t="s">
        <v>1446</v>
      </c>
      <c r="F171" s="146" t="s">
        <v>1447</v>
      </c>
      <c r="G171" s="147">
        <v>41451</v>
      </c>
      <c r="H171" s="147" t="s">
        <v>2123</v>
      </c>
      <c r="I171" s="146" t="s">
        <v>171</v>
      </c>
      <c r="J171" s="146" t="s">
        <v>485</v>
      </c>
    </row>
    <row r="172" spans="1:10" x14ac:dyDescent="0.3">
      <c r="A172" s="143">
        <v>171</v>
      </c>
      <c r="B172" s="144" t="s">
        <v>164</v>
      </c>
      <c r="C172" s="45">
        <v>30</v>
      </c>
      <c r="D172" s="45"/>
      <c r="E172" s="145"/>
      <c r="F172" s="146"/>
      <c r="G172" s="147"/>
      <c r="H172" s="147"/>
      <c r="I172" s="146"/>
      <c r="J172" s="146"/>
    </row>
    <row r="173" spans="1:10" x14ac:dyDescent="0.3">
      <c r="A173" s="143">
        <v>172</v>
      </c>
      <c r="B173" s="144" t="s">
        <v>1982</v>
      </c>
      <c r="C173" s="45">
        <v>500</v>
      </c>
      <c r="D173" s="45"/>
      <c r="E173" s="145"/>
      <c r="F173" s="146"/>
      <c r="G173" s="146"/>
      <c r="H173" s="146"/>
      <c r="I173" s="146"/>
      <c r="J173" s="146"/>
    </row>
    <row r="174" spans="1:10" x14ac:dyDescent="0.3">
      <c r="A174" s="143">
        <v>173</v>
      </c>
      <c r="B174" s="144" t="s">
        <v>2407</v>
      </c>
      <c r="C174" s="45">
        <v>3</v>
      </c>
      <c r="D174" s="45"/>
      <c r="E174" s="145"/>
      <c r="F174" s="146"/>
      <c r="G174" s="147"/>
      <c r="H174" s="147"/>
      <c r="I174" s="146"/>
      <c r="J174" s="146"/>
    </row>
    <row r="175" spans="1:10" x14ac:dyDescent="0.3">
      <c r="A175" s="143">
        <v>174</v>
      </c>
      <c r="B175" s="144" t="s">
        <v>2407</v>
      </c>
      <c r="C175" s="45">
        <v>2</v>
      </c>
      <c r="D175" s="45"/>
      <c r="E175" s="145"/>
      <c r="F175" s="146"/>
      <c r="G175" s="146"/>
      <c r="H175" s="146"/>
      <c r="I175" s="146"/>
      <c r="J175" s="146"/>
    </row>
    <row r="176" spans="1:10" x14ac:dyDescent="0.3">
      <c r="A176" s="143">
        <v>175</v>
      </c>
      <c r="B176" s="144" t="s">
        <v>2408</v>
      </c>
      <c r="C176" s="45">
        <v>2</v>
      </c>
      <c r="D176" s="45"/>
      <c r="E176" s="145"/>
      <c r="F176" s="146"/>
      <c r="G176" s="147"/>
      <c r="H176" s="147"/>
      <c r="I176" s="146"/>
      <c r="J176" s="146"/>
    </row>
    <row r="177" spans="1:10" x14ac:dyDescent="0.3">
      <c r="A177" s="143">
        <v>176</v>
      </c>
      <c r="B177" s="144" t="s">
        <v>2381</v>
      </c>
      <c r="C177" s="45">
        <v>30</v>
      </c>
      <c r="D177" s="45"/>
      <c r="E177" s="145"/>
      <c r="F177" s="146"/>
      <c r="G177" s="146"/>
      <c r="H177" s="146"/>
      <c r="I177" s="146"/>
      <c r="J177" s="146"/>
    </row>
    <row r="178" spans="1:10" x14ac:dyDescent="0.3">
      <c r="A178" s="143">
        <v>177</v>
      </c>
      <c r="B178" s="144" t="s">
        <v>2584</v>
      </c>
      <c r="C178" s="45">
        <v>20</v>
      </c>
      <c r="D178" s="45"/>
      <c r="E178" s="145"/>
      <c r="F178" s="146"/>
      <c r="G178" s="147"/>
      <c r="H178" s="146"/>
      <c r="I178" s="146"/>
      <c r="J178" s="146"/>
    </row>
    <row r="179" spans="1:10" x14ac:dyDescent="0.3">
      <c r="A179" s="143">
        <v>178</v>
      </c>
      <c r="B179" s="144" t="s">
        <v>2516</v>
      </c>
      <c r="C179" s="45">
        <v>200</v>
      </c>
      <c r="D179" s="45"/>
      <c r="E179" s="145"/>
      <c r="F179" s="146"/>
      <c r="G179" s="146"/>
      <c r="H179" s="146"/>
      <c r="I179" s="146"/>
      <c r="J179" s="146"/>
    </row>
    <row r="180" spans="1:10" x14ac:dyDescent="0.3">
      <c r="A180" s="143">
        <v>179</v>
      </c>
      <c r="B180" s="144" t="s">
        <v>2410</v>
      </c>
      <c r="C180" s="45">
        <v>560</v>
      </c>
      <c r="D180" s="45"/>
      <c r="E180" s="145"/>
      <c r="F180" s="146"/>
      <c r="G180" s="146"/>
      <c r="H180" s="146"/>
      <c r="I180" s="146"/>
      <c r="J180" s="146"/>
    </row>
    <row r="181" spans="1:10" x14ac:dyDescent="0.3">
      <c r="A181" s="143">
        <v>180</v>
      </c>
      <c r="B181" s="144" t="s">
        <v>2359</v>
      </c>
      <c r="C181" s="45">
        <v>1260</v>
      </c>
      <c r="D181" s="45"/>
      <c r="E181" s="145"/>
      <c r="F181" s="146"/>
      <c r="G181" s="147"/>
      <c r="H181" s="147"/>
      <c r="I181" s="146"/>
      <c r="J181" s="146"/>
    </row>
    <row r="182" spans="1:10" x14ac:dyDescent="0.3">
      <c r="A182" s="143">
        <v>181</v>
      </c>
      <c r="B182" s="144" t="s">
        <v>2384</v>
      </c>
      <c r="C182" s="45">
        <v>300</v>
      </c>
      <c r="D182" s="45"/>
      <c r="E182" s="145"/>
      <c r="F182" s="146"/>
      <c r="G182" s="147"/>
      <c r="H182" s="147"/>
      <c r="I182" s="146"/>
      <c r="J182" s="146"/>
    </row>
    <row r="183" spans="1:10" x14ac:dyDescent="0.3">
      <c r="A183" s="143">
        <v>182</v>
      </c>
      <c r="B183" s="144" t="s">
        <v>2410</v>
      </c>
      <c r="C183" s="45"/>
      <c r="D183" s="45">
        <v>1060</v>
      </c>
      <c r="E183" s="145" t="s">
        <v>877</v>
      </c>
      <c r="F183" s="146" t="s">
        <v>878</v>
      </c>
      <c r="G183" s="147">
        <v>41456</v>
      </c>
      <c r="H183" s="146" t="s">
        <v>2123</v>
      </c>
      <c r="I183" s="146" t="s">
        <v>171</v>
      </c>
      <c r="J183" s="146" t="s">
        <v>1047</v>
      </c>
    </row>
    <row r="184" spans="1:10" x14ac:dyDescent="0.3">
      <c r="A184" s="143">
        <v>183</v>
      </c>
      <c r="B184" s="144" t="s">
        <v>2359</v>
      </c>
      <c r="C184" s="45"/>
      <c r="D184" s="45">
        <v>4260</v>
      </c>
      <c r="E184" s="145" t="s">
        <v>879</v>
      </c>
      <c r="F184" s="146" t="s">
        <v>880</v>
      </c>
      <c r="G184" s="147">
        <v>41456</v>
      </c>
      <c r="H184" s="147" t="s">
        <v>2123</v>
      </c>
      <c r="I184" s="146" t="s">
        <v>986</v>
      </c>
      <c r="J184" s="146" t="s">
        <v>946</v>
      </c>
    </row>
    <row r="185" spans="1:10" x14ac:dyDescent="0.3">
      <c r="A185" s="143">
        <v>184</v>
      </c>
      <c r="B185" s="144" t="s">
        <v>2359</v>
      </c>
      <c r="C185" s="45">
        <v>1000</v>
      </c>
      <c r="D185" s="45"/>
      <c r="E185" s="145"/>
      <c r="F185" s="146"/>
      <c r="G185" s="146"/>
      <c r="H185" s="146"/>
      <c r="I185" s="146"/>
      <c r="J185" s="146"/>
    </row>
    <row r="186" spans="1:10" x14ac:dyDescent="0.3">
      <c r="A186" s="143">
        <v>185</v>
      </c>
      <c r="B186" s="144" t="s">
        <v>1777</v>
      </c>
      <c r="C186" s="45">
        <v>1000</v>
      </c>
      <c r="D186" s="45"/>
      <c r="E186" s="145"/>
      <c r="F186" s="146"/>
      <c r="G186" s="147"/>
      <c r="H186" s="147"/>
      <c r="I186" s="146"/>
      <c r="J186" s="146"/>
    </row>
    <row r="187" spans="1:10" x14ac:dyDescent="0.3">
      <c r="A187" s="143">
        <v>186</v>
      </c>
      <c r="B187" s="144" t="s">
        <v>2384</v>
      </c>
      <c r="C187" s="45">
        <v>400</v>
      </c>
      <c r="D187" s="45"/>
      <c r="E187" s="145"/>
      <c r="F187" s="146"/>
      <c r="G187" s="147"/>
      <c r="H187" s="147"/>
      <c r="I187" s="146"/>
      <c r="J187" s="146"/>
    </row>
    <row r="188" spans="1:10" x14ac:dyDescent="0.3">
      <c r="A188" s="143">
        <v>187</v>
      </c>
      <c r="B188" s="144" t="s">
        <v>2384</v>
      </c>
      <c r="C188" s="45">
        <v>420</v>
      </c>
      <c r="D188" s="45"/>
      <c r="E188" s="145"/>
      <c r="F188" s="146"/>
      <c r="G188" s="146"/>
      <c r="H188" s="146"/>
      <c r="I188" s="146"/>
      <c r="J188" s="146"/>
    </row>
    <row r="189" spans="1:10" x14ac:dyDescent="0.3">
      <c r="A189" s="143">
        <v>188</v>
      </c>
      <c r="B189" s="144" t="s">
        <v>2359</v>
      </c>
      <c r="C189" s="45">
        <v>1000</v>
      </c>
      <c r="D189" s="45"/>
      <c r="E189" s="145"/>
      <c r="F189" s="146"/>
      <c r="G189" s="146"/>
      <c r="H189" s="146"/>
      <c r="I189" s="146"/>
      <c r="J189" s="146"/>
    </row>
    <row r="190" spans="1:10" x14ac:dyDescent="0.3">
      <c r="A190" s="143">
        <v>189</v>
      </c>
      <c r="B190" s="144" t="s">
        <v>2384</v>
      </c>
      <c r="C190" s="45"/>
      <c r="D190" s="45">
        <v>1420</v>
      </c>
      <c r="E190" s="145" t="s">
        <v>881</v>
      </c>
      <c r="F190" s="146" t="s">
        <v>882</v>
      </c>
      <c r="G190" s="147">
        <v>41465</v>
      </c>
      <c r="H190" s="147" t="s">
        <v>2123</v>
      </c>
      <c r="I190" s="146" t="s">
        <v>1762</v>
      </c>
      <c r="J190" s="146" t="s">
        <v>1762</v>
      </c>
    </row>
    <row r="191" spans="1:10" x14ac:dyDescent="0.3">
      <c r="A191" s="143">
        <v>190</v>
      </c>
      <c r="B191" s="144" t="s">
        <v>1777</v>
      </c>
      <c r="C191" s="45">
        <v>1000</v>
      </c>
      <c r="D191" s="45"/>
      <c r="E191" s="145"/>
      <c r="F191" s="146"/>
      <c r="G191" s="147"/>
      <c r="H191" s="147"/>
      <c r="I191" s="146"/>
      <c r="J191" s="146"/>
    </row>
    <row r="192" spans="1:10" x14ac:dyDescent="0.3">
      <c r="A192" s="143">
        <v>191</v>
      </c>
      <c r="B192" s="144" t="s">
        <v>2359</v>
      </c>
      <c r="C192" s="45">
        <v>1000</v>
      </c>
      <c r="D192" s="45"/>
      <c r="E192" s="145"/>
      <c r="F192" s="146"/>
      <c r="G192" s="146"/>
      <c r="H192" s="146"/>
      <c r="I192" s="146"/>
      <c r="J192" s="146"/>
    </row>
    <row r="193" spans="1:10" x14ac:dyDescent="0.3">
      <c r="A193" s="143">
        <v>192</v>
      </c>
      <c r="B193" s="144" t="s">
        <v>1777</v>
      </c>
      <c r="C193" s="45">
        <v>1000</v>
      </c>
      <c r="D193" s="45"/>
      <c r="E193" s="145"/>
      <c r="F193" s="146"/>
      <c r="G193" s="146"/>
      <c r="H193" s="146"/>
      <c r="I193" s="146"/>
      <c r="J193" s="146"/>
    </row>
    <row r="194" spans="1:10" x14ac:dyDescent="0.3">
      <c r="A194" s="143">
        <v>193</v>
      </c>
      <c r="B194" s="144" t="s">
        <v>2359</v>
      </c>
      <c r="C194" s="45">
        <v>1000</v>
      </c>
      <c r="D194" s="45"/>
      <c r="E194" s="145"/>
      <c r="F194" s="146"/>
      <c r="G194" s="147"/>
      <c r="H194" s="146"/>
      <c r="I194" s="146"/>
      <c r="J194" s="146"/>
    </row>
    <row r="195" spans="1:10" x14ac:dyDescent="0.3">
      <c r="A195" s="143">
        <v>194</v>
      </c>
      <c r="B195" s="144" t="s">
        <v>1516</v>
      </c>
      <c r="C195" s="45">
        <v>5</v>
      </c>
      <c r="D195" s="45"/>
      <c r="E195" s="145"/>
      <c r="F195" s="146"/>
      <c r="G195" s="146"/>
      <c r="H195" s="146"/>
      <c r="I195" s="146"/>
      <c r="J195" s="146"/>
    </row>
    <row r="196" spans="1:10" x14ac:dyDescent="0.3">
      <c r="A196" s="143">
        <v>195</v>
      </c>
      <c r="B196" s="144" t="s">
        <v>2384</v>
      </c>
      <c r="C196" s="45">
        <v>200</v>
      </c>
      <c r="D196" s="45"/>
      <c r="E196" s="145"/>
      <c r="F196" s="146"/>
      <c r="G196" s="147"/>
      <c r="H196" s="147"/>
      <c r="I196" s="146"/>
      <c r="J196" s="146"/>
    </row>
    <row r="197" spans="1:10" x14ac:dyDescent="0.3">
      <c r="A197" s="143">
        <v>196</v>
      </c>
      <c r="B197" s="144" t="s">
        <v>2359</v>
      </c>
      <c r="C197" s="45">
        <v>1160</v>
      </c>
      <c r="D197" s="45"/>
      <c r="E197" s="145"/>
      <c r="F197" s="146"/>
      <c r="G197" s="146"/>
      <c r="H197" s="146"/>
      <c r="I197" s="146"/>
      <c r="J197" s="146"/>
    </row>
    <row r="198" spans="1:10" x14ac:dyDescent="0.3">
      <c r="A198" s="143">
        <v>197</v>
      </c>
      <c r="B198" s="144" t="s">
        <v>2359</v>
      </c>
      <c r="C198" s="45"/>
      <c r="D198" s="45">
        <v>5160</v>
      </c>
      <c r="E198" s="145" t="s">
        <v>883</v>
      </c>
      <c r="F198" s="146" t="s">
        <v>884</v>
      </c>
      <c r="G198" s="147">
        <v>41478</v>
      </c>
      <c r="H198" s="146" t="s">
        <v>2123</v>
      </c>
      <c r="I198" s="146" t="s">
        <v>986</v>
      </c>
      <c r="J198" s="146" t="s">
        <v>946</v>
      </c>
    </row>
    <row r="199" spans="1:10" x14ac:dyDescent="0.3">
      <c r="A199" s="143">
        <v>198</v>
      </c>
      <c r="B199" s="144" t="s">
        <v>1982</v>
      </c>
      <c r="C199" s="45">
        <v>500</v>
      </c>
      <c r="D199" s="45"/>
      <c r="E199" s="145"/>
      <c r="F199" s="146"/>
      <c r="G199" s="146"/>
      <c r="H199" s="146"/>
      <c r="I199" s="146"/>
      <c r="J199" s="146"/>
    </row>
    <row r="200" spans="1:10" x14ac:dyDescent="0.3">
      <c r="A200" s="143">
        <v>199</v>
      </c>
      <c r="B200" s="144" t="s">
        <v>1777</v>
      </c>
      <c r="C200" s="45">
        <v>1000</v>
      </c>
      <c r="D200" s="45"/>
      <c r="E200" s="145"/>
      <c r="F200" s="146"/>
      <c r="G200" s="146"/>
      <c r="H200" s="146"/>
      <c r="I200" s="146"/>
      <c r="J200" s="146"/>
    </row>
    <row r="201" spans="1:10" x14ac:dyDescent="0.3">
      <c r="A201" s="143">
        <v>200</v>
      </c>
      <c r="B201" s="144" t="s">
        <v>1982</v>
      </c>
      <c r="C201" s="45">
        <v>500</v>
      </c>
      <c r="D201" s="45"/>
      <c r="E201" s="145"/>
      <c r="F201" s="146"/>
      <c r="G201" s="147"/>
      <c r="H201" s="147"/>
      <c r="I201" s="146"/>
      <c r="J201" s="146"/>
    </row>
    <row r="202" spans="1:10" x14ac:dyDescent="0.3">
      <c r="A202" s="143">
        <v>201</v>
      </c>
      <c r="B202" s="144" t="s">
        <v>164</v>
      </c>
      <c r="C202" s="45">
        <v>20</v>
      </c>
      <c r="D202" s="45"/>
      <c r="E202" s="145"/>
      <c r="F202" s="146"/>
      <c r="G202" s="146"/>
      <c r="H202" s="146"/>
      <c r="I202" s="146"/>
      <c r="J202" s="146"/>
    </row>
    <row r="203" spans="1:10" x14ac:dyDescent="0.3">
      <c r="A203" s="143">
        <v>202</v>
      </c>
      <c r="B203" s="144" t="s">
        <v>2407</v>
      </c>
      <c r="C203" s="45">
        <v>2</v>
      </c>
      <c r="D203" s="45"/>
      <c r="E203" s="145"/>
      <c r="F203" s="146"/>
      <c r="G203" s="147"/>
      <c r="H203" s="147"/>
      <c r="I203" s="146"/>
      <c r="J203" s="146"/>
    </row>
    <row r="204" spans="1:10" x14ac:dyDescent="0.3">
      <c r="A204" s="143">
        <v>203</v>
      </c>
      <c r="B204" s="144" t="s">
        <v>2381</v>
      </c>
      <c r="C204" s="45">
        <v>30</v>
      </c>
      <c r="D204" s="45"/>
      <c r="E204" s="145"/>
      <c r="F204" s="146"/>
      <c r="G204" s="146"/>
      <c r="H204" s="146"/>
      <c r="I204" s="146"/>
      <c r="J204" s="146"/>
    </row>
    <row r="205" spans="1:10" x14ac:dyDescent="0.3">
      <c r="A205" s="143">
        <v>204</v>
      </c>
      <c r="B205" s="144" t="s">
        <v>2584</v>
      </c>
      <c r="C205" s="45">
        <v>10</v>
      </c>
      <c r="D205" s="45"/>
      <c r="E205" s="145"/>
      <c r="F205" s="146"/>
      <c r="G205" s="147"/>
      <c r="H205" s="147"/>
      <c r="I205" s="146"/>
      <c r="J205" s="146"/>
    </row>
    <row r="206" spans="1:10" x14ac:dyDescent="0.3">
      <c r="A206" s="143">
        <v>205</v>
      </c>
      <c r="B206" s="144" t="s">
        <v>2516</v>
      </c>
      <c r="C206" s="45">
        <v>200</v>
      </c>
      <c r="D206" s="45"/>
      <c r="E206" s="145"/>
      <c r="F206" s="146"/>
      <c r="G206" s="146"/>
      <c r="H206" s="146"/>
      <c r="I206" s="146"/>
      <c r="J206" s="146"/>
    </row>
    <row r="207" spans="1:10" x14ac:dyDescent="0.3">
      <c r="A207" s="143">
        <v>206</v>
      </c>
      <c r="B207" s="144" t="s">
        <v>2359</v>
      </c>
      <c r="C207" s="45">
        <v>1000</v>
      </c>
      <c r="D207" s="45"/>
      <c r="E207" s="145"/>
      <c r="F207" s="146"/>
      <c r="G207" s="146"/>
      <c r="H207" s="146"/>
      <c r="I207" s="146"/>
      <c r="J207" s="146"/>
    </row>
    <row r="208" spans="1:10" x14ac:dyDescent="0.3">
      <c r="A208" s="143">
        <v>207</v>
      </c>
      <c r="B208" s="144" t="s">
        <v>2384</v>
      </c>
      <c r="C208" s="45">
        <v>300</v>
      </c>
      <c r="D208" s="45"/>
      <c r="E208" s="145"/>
      <c r="F208" s="146"/>
      <c r="G208" s="146"/>
      <c r="H208" s="146"/>
      <c r="I208" s="146"/>
      <c r="J208" s="146"/>
    </row>
    <row r="209" spans="1:10" x14ac:dyDescent="0.3">
      <c r="A209" s="143">
        <v>208</v>
      </c>
      <c r="B209" s="144" t="s">
        <v>2359</v>
      </c>
      <c r="C209" s="45">
        <v>1000</v>
      </c>
      <c r="D209" s="45"/>
      <c r="E209" s="145"/>
      <c r="F209" s="146"/>
      <c r="G209" s="147"/>
      <c r="H209" s="146"/>
      <c r="I209" s="146"/>
      <c r="J209" s="146"/>
    </row>
    <row r="210" spans="1:10" x14ac:dyDescent="0.3">
      <c r="A210" s="143">
        <v>209</v>
      </c>
      <c r="B210" s="144" t="s">
        <v>1777</v>
      </c>
      <c r="C210" s="45">
        <v>1200</v>
      </c>
      <c r="D210" s="45"/>
      <c r="E210" s="145"/>
      <c r="F210" s="146"/>
      <c r="G210" s="147"/>
      <c r="H210" s="146"/>
      <c r="I210" s="146"/>
      <c r="J210" s="146"/>
    </row>
    <row r="211" spans="1:10" x14ac:dyDescent="0.3">
      <c r="A211" s="143">
        <v>210</v>
      </c>
      <c r="B211" s="144" t="s">
        <v>1777</v>
      </c>
      <c r="C211" s="45"/>
      <c r="D211" s="45">
        <v>5200</v>
      </c>
      <c r="E211" s="145" t="s">
        <v>952</v>
      </c>
      <c r="F211" s="146" t="s">
        <v>953</v>
      </c>
      <c r="G211" s="147">
        <v>41491</v>
      </c>
      <c r="H211" s="147" t="s">
        <v>2123</v>
      </c>
      <c r="I211" s="146" t="s">
        <v>171</v>
      </c>
      <c r="J211" s="146" t="s">
        <v>485</v>
      </c>
    </row>
    <row r="212" spans="1:10" x14ac:dyDescent="0.3">
      <c r="A212" s="143">
        <v>211</v>
      </c>
      <c r="B212" s="144" t="s">
        <v>2384</v>
      </c>
      <c r="C212" s="45">
        <v>400</v>
      </c>
      <c r="D212" s="45"/>
      <c r="E212" s="145"/>
      <c r="F212" s="146"/>
      <c r="G212" s="146"/>
      <c r="H212" s="146"/>
      <c r="I212" s="146"/>
      <c r="J212" s="146"/>
    </row>
    <row r="213" spans="1:10" x14ac:dyDescent="0.3">
      <c r="A213" s="143">
        <v>212</v>
      </c>
      <c r="B213" s="144" t="s">
        <v>2359</v>
      </c>
      <c r="C213" s="45">
        <v>1000</v>
      </c>
      <c r="D213" s="45"/>
      <c r="E213" s="145"/>
      <c r="F213" s="146"/>
      <c r="G213" s="147"/>
      <c r="H213" s="147"/>
      <c r="I213" s="146"/>
      <c r="J213" s="146"/>
    </row>
    <row r="214" spans="1:10" x14ac:dyDescent="0.3">
      <c r="A214" s="143">
        <v>213</v>
      </c>
      <c r="B214" s="144" t="s">
        <v>2384</v>
      </c>
      <c r="C214" s="45">
        <v>500</v>
      </c>
      <c r="D214" s="45"/>
      <c r="E214" s="145"/>
      <c r="F214" s="146"/>
      <c r="G214" s="147"/>
      <c r="H214" s="147"/>
      <c r="I214" s="146"/>
      <c r="J214" s="146"/>
    </row>
    <row r="215" spans="1:10" x14ac:dyDescent="0.3">
      <c r="A215" s="143">
        <v>214</v>
      </c>
      <c r="B215" s="144" t="s">
        <v>2359</v>
      </c>
      <c r="C215" s="45">
        <v>580</v>
      </c>
      <c r="D215" s="45"/>
      <c r="E215" s="145"/>
      <c r="F215" s="146"/>
      <c r="G215" s="146"/>
      <c r="H215" s="146"/>
      <c r="I215" s="146"/>
      <c r="J215" s="146"/>
    </row>
    <row r="216" spans="1:10" x14ac:dyDescent="0.3">
      <c r="A216" s="143">
        <v>215</v>
      </c>
      <c r="B216" s="144" t="s">
        <v>2359</v>
      </c>
      <c r="C216" s="45"/>
      <c r="D216" s="45">
        <v>3580</v>
      </c>
      <c r="E216" s="145" t="s">
        <v>954</v>
      </c>
      <c r="F216" s="146" t="s">
        <v>955</v>
      </c>
      <c r="G216" s="147">
        <v>41498</v>
      </c>
      <c r="H216" s="147" t="s">
        <v>2123</v>
      </c>
      <c r="I216" s="146" t="s">
        <v>986</v>
      </c>
      <c r="J216" s="146" t="s">
        <v>946</v>
      </c>
    </row>
    <row r="217" spans="1:10" x14ac:dyDescent="0.3">
      <c r="A217" s="143">
        <v>216</v>
      </c>
      <c r="B217" s="144" t="s">
        <v>2384</v>
      </c>
      <c r="C217" s="45"/>
      <c r="D217" s="45">
        <v>1400</v>
      </c>
      <c r="E217" s="145" t="s">
        <v>956</v>
      </c>
      <c r="F217" s="146" t="s">
        <v>957</v>
      </c>
      <c r="G217" s="147">
        <v>41498</v>
      </c>
      <c r="H217" s="146" t="s">
        <v>2123</v>
      </c>
      <c r="I217" s="146" t="s">
        <v>1762</v>
      </c>
      <c r="J217" s="146" t="s">
        <v>1762</v>
      </c>
    </row>
    <row r="218" spans="1:10" x14ac:dyDescent="0.3">
      <c r="A218" s="143">
        <v>217</v>
      </c>
      <c r="B218" s="144" t="s">
        <v>1777</v>
      </c>
      <c r="C218" s="45">
        <v>1000</v>
      </c>
      <c r="D218" s="45"/>
      <c r="E218" s="145"/>
      <c r="F218" s="146"/>
      <c r="G218" s="146"/>
      <c r="H218" s="146"/>
      <c r="I218" s="146"/>
      <c r="J218" s="146"/>
    </row>
    <row r="219" spans="1:10" x14ac:dyDescent="0.3">
      <c r="A219" s="143">
        <v>218</v>
      </c>
      <c r="B219" s="144" t="s">
        <v>2359</v>
      </c>
      <c r="C219" s="45">
        <v>1000</v>
      </c>
      <c r="D219" s="45"/>
      <c r="E219" s="145"/>
      <c r="F219" s="146"/>
      <c r="G219" s="146"/>
      <c r="H219" s="146"/>
      <c r="I219" s="146"/>
      <c r="J219" s="146"/>
    </row>
    <row r="220" spans="1:10" x14ac:dyDescent="0.3">
      <c r="A220" s="143">
        <v>219</v>
      </c>
      <c r="B220" s="144" t="s">
        <v>2359</v>
      </c>
      <c r="C220" s="45">
        <v>1000</v>
      </c>
      <c r="D220" s="45"/>
      <c r="E220" s="145"/>
      <c r="F220" s="146"/>
      <c r="G220" s="146"/>
      <c r="H220" s="146"/>
      <c r="I220" s="146"/>
      <c r="J220" s="146"/>
    </row>
    <row r="221" spans="1:10" x14ac:dyDescent="0.3">
      <c r="A221" s="143">
        <v>220</v>
      </c>
      <c r="B221" s="144" t="s">
        <v>1777</v>
      </c>
      <c r="C221" s="45">
        <v>1000</v>
      </c>
      <c r="D221" s="45"/>
      <c r="E221" s="145"/>
      <c r="F221" s="146"/>
      <c r="G221" s="147"/>
      <c r="H221" s="147"/>
      <c r="I221" s="146"/>
      <c r="J221" s="146"/>
    </row>
    <row r="222" spans="1:10" x14ac:dyDescent="0.3">
      <c r="A222" s="143">
        <v>221</v>
      </c>
      <c r="B222" s="144" t="s">
        <v>2384</v>
      </c>
      <c r="C222" s="45">
        <v>200</v>
      </c>
      <c r="D222" s="45"/>
      <c r="E222" s="145"/>
      <c r="F222" s="146"/>
      <c r="G222" s="146"/>
      <c r="H222" s="146"/>
      <c r="I222" s="146"/>
      <c r="J222" s="146"/>
    </row>
    <row r="223" spans="1:10" x14ac:dyDescent="0.3">
      <c r="A223" s="143">
        <v>222</v>
      </c>
      <c r="B223" s="144" t="s">
        <v>1982</v>
      </c>
      <c r="C223" s="45">
        <v>1000</v>
      </c>
      <c r="D223" s="45"/>
      <c r="E223" s="145"/>
      <c r="F223" s="146"/>
      <c r="G223" s="147"/>
      <c r="H223" s="146"/>
      <c r="I223" s="146"/>
      <c r="J223" s="146"/>
    </row>
    <row r="224" spans="1:10" x14ac:dyDescent="0.3">
      <c r="A224" s="143">
        <v>223</v>
      </c>
      <c r="B224" s="144" t="s">
        <v>164</v>
      </c>
      <c r="C224" s="45">
        <v>40</v>
      </c>
      <c r="D224" s="45"/>
      <c r="E224" s="145"/>
      <c r="F224" s="146"/>
      <c r="G224" s="147"/>
      <c r="H224" s="147"/>
      <c r="I224" s="146"/>
      <c r="J224" s="146"/>
    </row>
    <row r="225" spans="1:10" x14ac:dyDescent="0.3">
      <c r="A225" s="143">
        <v>224</v>
      </c>
      <c r="B225" s="144" t="s">
        <v>2528</v>
      </c>
      <c r="C225" s="45">
        <v>20</v>
      </c>
      <c r="D225" s="45"/>
      <c r="E225" s="145"/>
      <c r="F225" s="146"/>
      <c r="G225" s="147"/>
      <c r="H225" s="147"/>
      <c r="I225" s="146"/>
      <c r="J225" s="146"/>
    </row>
    <row r="226" spans="1:10" x14ac:dyDescent="0.3">
      <c r="A226" s="143">
        <v>225</v>
      </c>
      <c r="B226" s="144" t="s">
        <v>2407</v>
      </c>
      <c r="C226" s="45">
        <v>3</v>
      </c>
      <c r="D226" s="45"/>
      <c r="E226" s="145"/>
      <c r="F226" s="146"/>
      <c r="G226" s="146"/>
      <c r="H226" s="146"/>
      <c r="I226" s="146"/>
      <c r="J226" s="146"/>
    </row>
    <row r="227" spans="1:10" x14ac:dyDescent="0.3">
      <c r="A227" s="143">
        <v>226</v>
      </c>
      <c r="B227" s="144" t="s">
        <v>2381</v>
      </c>
      <c r="C227" s="45">
        <v>30</v>
      </c>
      <c r="D227" s="45"/>
      <c r="E227" s="145"/>
      <c r="F227" s="146"/>
      <c r="G227" s="146"/>
      <c r="H227" s="146"/>
      <c r="I227" s="146"/>
      <c r="J227" s="146"/>
    </row>
    <row r="228" spans="1:10" x14ac:dyDescent="0.3">
      <c r="A228" s="143">
        <v>227</v>
      </c>
      <c r="B228" s="144" t="s">
        <v>1516</v>
      </c>
      <c r="C228" s="45">
        <v>5</v>
      </c>
      <c r="D228" s="45"/>
      <c r="E228" s="145"/>
      <c r="F228" s="146"/>
      <c r="G228" s="146"/>
      <c r="H228" s="146"/>
      <c r="I228" s="146"/>
      <c r="J228" s="146"/>
    </row>
    <row r="229" spans="1:10" x14ac:dyDescent="0.3">
      <c r="A229" s="143">
        <v>228</v>
      </c>
      <c r="B229" s="144" t="s">
        <v>2359</v>
      </c>
      <c r="C229" s="45">
        <v>1140</v>
      </c>
      <c r="D229" s="45"/>
      <c r="E229" s="145"/>
      <c r="F229" s="146"/>
      <c r="G229" s="147"/>
      <c r="H229" s="146"/>
      <c r="I229" s="146"/>
      <c r="J229" s="146"/>
    </row>
    <row r="230" spans="1:10" x14ac:dyDescent="0.3">
      <c r="A230" s="143">
        <v>229</v>
      </c>
      <c r="B230" s="144" t="s">
        <v>2359</v>
      </c>
      <c r="C230" s="45"/>
      <c r="D230" s="45">
        <v>3140</v>
      </c>
      <c r="E230" s="145" t="s">
        <v>1949</v>
      </c>
      <c r="F230" s="146" t="s">
        <v>1950</v>
      </c>
      <c r="G230" s="147">
        <v>41514</v>
      </c>
      <c r="H230" s="146" t="s">
        <v>2123</v>
      </c>
      <c r="I230" s="146" t="s">
        <v>986</v>
      </c>
      <c r="J230" s="146" t="s">
        <v>986</v>
      </c>
    </row>
    <row r="231" spans="1:10" x14ac:dyDescent="0.3">
      <c r="A231" s="143">
        <v>230</v>
      </c>
      <c r="B231" s="144" t="s">
        <v>1777</v>
      </c>
      <c r="C231" s="45">
        <v>1000</v>
      </c>
      <c r="D231" s="45"/>
      <c r="E231" s="145"/>
      <c r="F231" s="146"/>
      <c r="G231" s="146"/>
      <c r="H231" s="146"/>
      <c r="I231" s="146"/>
      <c r="J231" s="146"/>
    </row>
    <row r="232" spans="1:10" x14ac:dyDescent="0.3">
      <c r="A232" s="143">
        <v>231</v>
      </c>
      <c r="B232" s="144" t="s">
        <v>2359</v>
      </c>
      <c r="C232" s="45">
        <v>1000</v>
      </c>
      <c r="D232" s="45"/>
      <c r="E232" s="145"/>
      <c r="F232" s="146"/>
      <c r="G232" s="146"/>
      <c r="H232" s="146"/>
      <c r="I232" s="146"/>
      <c r="J232" s="146"/>
    </row>
    <row r="233" spans="1:10" x14ac:dyDescent="0.3">
      <c r="A233" s="143">
        <v>232</v>
      </c>
      <c r="B233" s="144" t="s">
        <v>1777</v>
      </c>
      <c r="C233" s="45">
        <v>1000</v>
      </c>
      <c r="D233" s="45"/>
      <c r="E233" s="145"/>
      <c r="F233" s="146"/>
      <c r="G233" s="146"/>
      <c r="H233" s="146"/>
      <c r="I233" s="146"/>
      <c r="J233" s="146"/>
    </row>
    <row r="234" spans="1:10" x14ac:dyDescent="0.3">
      <c r="A234" s="143">
        <v>233</v>
      </c>
      <c r="B234" s="144" t="s">
        <v>2359</v>
      </c>
      <c r="C234" s="45">
        <v>1000</v>
      </c>
      <c r="D234" s="45"/>
      <c r="E234" s="145"/>
      <c r="F234" s="146"/>
      <c r="G234" s="146"/>
      <c r="H234" s="146"/>
      <c r="I234" s="146"/>
      <c r="J234" s="146"/>
    </row>
    <row r="235" spans="1:10" x14ac:dyDescent="0.3">
      <c r="A235" s="143">
        <v>234</v>
      </c>
      <c r="B235" s="144" t="s">
        <v>2384</v>
      </c>
      <c r="C235" s="45">
        <v>500</v>
      </c>
      <c r="D235" s="45"/>
      <c r="E235" s="145"/>
      <c r="F235" s="146"/>
      <c r="G235" s="146"/>
      <c r="H235" s="146"/>
      <c r="I235" s="146"/>
      <c r="J235" s="146"/>
    </row>
    <row r="236" spans="1:10" x14ac:dyDescent="0.3">
      <c r="A236" s="143">
        <v>235</v>
      </c>
      <c r="B236" s="144" t="s">
        <v>2359</v>
      </c>
      <c r="C236" s="45">
        <v>1000</v>
      </c>
      <c r="D236" s="45"/>
      <c r="E236" s="145"/>
      <c r="F236" s="146"/>
      <c r="G236" s="146"/>
      <c r="H236" s="146"/>
      <c r="I236" s="146"/>
      <c r="J236" s="146"/>
    </row>
    <row r="237" spans="1:10" ht="14.25" customHeight="1" x14ac:dyDescent="0.3">
      <c r="A237" s="143">
        <v>236</v>
      </c>
      <c r="B237" s="144" t="s">
        <v>2384</v>
      </c>
      <c r="C237" s="45">
        <v>220</v>
      </c>
      <c r="D237" s="45"/>
      <c r="E237" s="145"/>
      <c r="F237" s="146"/>
      <c r="G237" s="146"/>
      <c r="H237" s="146"/>
      <c r="I237" s="146"/>
      <c r="J237" s="146"/>
    </row>
    <row r="238" spans="1:10" ht="14.25" customHeight="1" x14ac:dyDescent="0.3">
      <c r="A238" s="143">
        <v>237</v>
      </c>
      <c r="B238" s="144" t="s">
        <v>2359</v>
      </c>
      <c r="C238" s="45">
        <v>1000</v>
      </c>
      <c r="D238" s="45"/>
      <c r="E238" s="145"/>
      <c r="F238" s="146"/>
      <c r="G238" s="147"/>
      <c r="H238" s="147"/>
      <c r="I238" s="146"/>
      <c r="J238" s="146"/>
    </row>
    <row r="239" spans="1:10" ht="14.25" customHeight="1" x14ac:dyDescent="0.3">
      <c r="A239" s="143">
        <v>238</v>
      </c>
      <c r="B239" s="144" t="s">
        <v>1777</v>
      </c>
      <c r="C239" s="45">
        <v>1000</v>
      </c>
      <c r="D239" s="45"/>
      <c r="E239" s="145"/>
      <c r="F239" s="146"/>
      <c r="G239" s="147"/>
      <c r="H239" s="147"/>
      <c r="I239" s="146"/>
      <c r="J239" s="146"/>
    </row>
    <row r="240" spans="1:10" ht="14.25" customHeight="1" x14ac:dyDescent="0.3">
      <c r="A240" s="143">
        <v>239</v>
      </c>
      <c r="B240" s="144" t="s">
        <v>2384</v>
      </c>
      <c r="C240" s="45"/>
      <c r="D240" s="45">
        <v>920</v>
      </c>
      <c r="E240" s="145" t="s">
        <v>1951</v>
      </c>
      <c r="F240" s="146" t="s">
        <v>1952</v>
      </c>
      <c r="G240" s="147">
        <v>41530</v>
      </c>
      <c r="H240" s="146" t="s">
        <v>2123</v>
      </c>
      <c r="I240" s="146" t="s">
        <v>1762</v>
      </c>
      <c r="J240" s="146" t="s">
        <v>1762</v>
      </c>
    </row>
    <row r="241" spans="1:10" ht="14.25" customHeight="1" x14ac:dyDescent="0.3">
      <c r="A241" s="143">
        <v>240</v>
      </c>
      <c r="B241" s="144" t="s">
        <v>1982</v>
      </c>
      <c r="C241" s="45">
        <v>600</v>
      </c>
      <c r="D241" s="45"/>
      <c r="E241" s="145"/>
      <c r="F241" s="146"/>
      <c r="G241" s="146"/>
      <c r="H241" s="146"/>
      <c r="I241" s="146"/>
      <c r="J241" s="146"/>
    </row>
    <row r="242" spans="1:10" ht="14.25" customHeight="1" x14ac:dyDescent="0.3">
      <c r="A242" s="143">
        <v>241</v>
      </c>
      <c r="B242" s="144" t="s">
        <v>2359</v>
      </c>
      <c r="C242" s="45">
        <v>680</v>
      </c>
      <c r="D242" s="45"/>
      <c r="E242" s="145"/>
      <c r="F242" s="146"/>
      <c r="G242" s="147"/>
      <c r="H242" s="147"/>
      <c r="I242" s="146"/>
      <c r="J242" s="146"/>
    </row>
    <row r="243" spans="1:10" ht="14.25" customHeight="1" x14ac:dyDescent="0.3">
      <c r="A243" s="143">
        <v>242</v>
      </c>
      <c r="B243" s="144" t="s">
        <v>1982</v>
      </c>
      <c r="C243" s="45"/>
      <c r="D243" s="45">
        <v>3600</v>
      </c>
      <c r="E243" s="145" t="s">
        <v>1953</v>
      </c>
      <c r="F243" s="146" t="s">
        <v>1954</v>
      </c>
      <c r="G243" s="147">
        <v>41535</v>
      </c>
      <c r="H243" s="147" t="s">
        <v>2123</v>
      </c>
      <c r="I243" s="146" t="s">
        <v>1762</v>
      </c>
      <c r="J243" s="146" t="s">
        <v>1213</v>
      </c>
    </row>
    <row r="244" spans="1:10" ht="14.25" customHeight="1" x14ac:dyDescent="0.3">
      <c r="A244" s="143">
        <v>243</v>
      </c>
      <c r="B244" s="144" t="s">
        <v>2359</v>
      </c>
      <c r="C244" s="45"/>
      <c r="D244" s="45">
        <v>4680</v>
      </c>
      <c r="E244" s="145" t="s">
        <v>1955</v>
      </c>
      <c r="F244" s="146" t="s">
        <v>1956</v>
      </c>
      <c r="G244" s="147">
        <v>41534</v>
      </c>
      <c r="H244" s="146" t="s">
        <v>2123</v>
      </c>
      <c r="I244" s="146" t="s">
        <v>986</v>
      </c>
      <c r="J244" s="146" t="s">
        <v>986</v>
      </c>
    </row>
    <row r="245" spans="1:10" ht="14.25" customHeight="1" x14ac:dyDescent="0.3">
      <c r="A245" s="143">
        <v>244</v>
      </c>
      <c r="B245" s="144" t="s">
        <v>1777</v>
      </c>
      <c r="C245" s="45">
        <v>1000</v>
      </c>
      <c r="D245" s="45"/>
      <c r="E245" s="145"/>
      <c r="F245" s="146"/>
      <c r="G245" s="146"/>
      <c r="H245" s="146"/>
      <c r="I245" s="146"/>
      <c r="J245" s="146"/>
    </row>
    <row r="246" spans="1:10" ht="14.25" customHeight="1" x14ac:dyDescent="0.3">
      <c r="A246" s="143">
        <v>245</v>
      </c>
      <c r="B246" s="144" t="s">
        <v>2359</v>
      </c>
      <c r="C246" s="45">
        <v>1000</v>
      </c>
      <c r="D246" s="45"/>
      <c r="E246" s="145"/>
      <c r="F246" s="146"/>
      <c r="G246" s="146"/>
      <c r="H246" s="146"/>
      <c r="I246" s="146"/>
      <c r="J246" s="146"/>
    </row>
    <row r="247" spans="1:10" ht="14.25" customHeight="1" x14ac:dyDescent="0.3">
      <c r="A247" s="143">
        <v>246</v>
      </c>
      <c r="B247" s="144" t="s">
        <v>2574</v>
      </c>
      <c r="C247" s="45">
        <v>200</v>
      </c>
      <c r="D247" s="45"/>
      <c r="E247" s="145"/>
      <c r="F247" s="146"/>
      <c r="G247" s="146"/>
      <c r="H247" s="146"/>
      <c r="I247" s="146"/>
      <c r="J247" s="146"/>
    </row>
    <row r="248" spans="1:10" ht="14.25" customHeight="1" x14ac:dyDescent="0.3">
      <c r="A248" s="143">
        <v>247</v>
      </c>
      <c r="B248" s="144" t="s">
        <v>2359</v>
      </c>
      <c r="C248" s="45">
        <v>1000</v>
      </c>
      <c r="D248" s="45"/>
      <c r="E248" s="145"/>
      <c r="F248" s="146"/>
      <c r="G248" s="146"/>
      <c r="H248" s="146"/>
      <c r="I248" s="146"/>
      <c r="J248" s="146"/>
    </row>
    <row r="249" spans="1:10" ht="14.25" customHeight="1" x14ac:dyDescent="0.3">
      <c r="A249" s="143">
        <v>248</v>
      </c>
      <c r="B249" s="144" t="s">
        <v>1982</v>
      </c>
      <c r="C249" s="45">
        <v>1860</v>
      </c>
      <c r="D249" s="45"/>
      <c r="E249" s="145"/>
      <c r="F249" s="146"/>
      <c r="G249" s="146"/>
      <c r="H249" s="146"/>
      <c r="I249" s="146"/>
      <c r="J249" s="146"/>
    </row>
    <row r="250" spans="1:10" ht="14.25" customHeight="1" x14ac:dyDescent="0.3">
      <c r="A250" s="143">
        <v>249</v>
      </c>
      <c r="B250" s="144" t="s">
        <v>2384</v>
      </c>
      <c r="C250" s="45">
        <v>200</v>
      </c>
      <c r="D250" s="45"/>
      <c r="E250" s="145"/>
      <c r="F250" s="146"/>
      <c r="G250" s="146"/>
      <c r="H250" s="146"/>
      <c r="I250" s="146"/>
      <c r="J250" s="146"/>
    </row>
    <row r="251" spans="1:10" ht="14.25" customHeight="1" x14ac:dyDescent="0.3">
      <c r="A251" s="143">
        <v>250</v>
      </c>
      <c r="B251" s="144" t="s">
        <v>1777</v>
      </c>
      <c r="C251" s="45">
        <v>1000</v>
      </c>
      <c r="D251" s="45"/>
      <c r="E251" s="145"/>
      <c r="F251" s="146"/>
      <c r="G251" s="147"/>
      <c r="H251" s="147"/>
      <c r="I251" s="146"/>
      <c r="J251" s="146"/>
    </row>
    <row r="252" spans="1:10" ht="14.25" customHeight="1" x14ac:dyDescent="0.3">
      <c r="A252" s="143">
        <v>251</v>
      </c>
      <c r="B252" s="144" t="s">
        <v>164</v>
      </c>
      <c r="C252" s="45">
        <v>40</v>
      </c>
      <c r="D252" s="45"/>
      <c r="E252" s="145"/>
      <c r="F252" s="146"/>
      <c r="G252" s="147"/>
      <c r="H252" s="147"/>
      <c r="I252" s="146"/>
      <c r="J252" s="146"/>
    </row>
    <row r="253" spans="1:10" ht="14.25" customHeight="1" x14ac:dyDescent="0.3">
      <c r="A253" s="143">
        <v>252</v>
      </c>
      <c r="B253" s="144" t="s">
        <v>2407</v>
      </c>
      <c r="C253" s="45">
        <v>2</v>
      </c>
      <c r="D253" s="45"/>
      <c r="E253" s="145"/>
      <c r="F253" s="146"/>
      <c r="G253" s="147"/>
      <c r="H253" s="147"/>
      <c r="I253" s="146"/>
      <c r="J253" s="146"/>
    </row>
    <row r="254" spans="1:10" ht="14.25" customHeight="1" x14ac:dyDescent="0.3">
      <c r="A254" s="143">
        <v>253</v>
      </c>
      <c r="B254" s="144" t="s">
        <v>2381</v>
      </c>
      <c r="C254" s="45">
        <v>50</v>
      </c>
      <c r="D254" s="45"/>
      <c r="E254" s="145"/>
      <c r="F254" s="146"/>
      <c r="G254" s="147"/>
      <c r="H254" s="147"/>
      <c r="I254" s="146"/>
      <c r="J254" s="146"/>
    </row>
    <row r="255" spans="1:10" ht="14.25" customHeight="1" x14ac:dyDescent="0.3">
      <c r="A255" s="143">
        <v>254</v>
      </c>
      <c r="B255" s="144" t="s">
        <v>2516</v>
      </c>
      <c r="C255" s="45">
        <v>100</v>
      </c>
      <c r="D255" s="45"/>
      <c r="E255" s="145"/>
      <c r="F255" s="146"/>
      <c r="G255" s="147"/>
      <c r="H255" s="147"/>
      <c r="I255" s="146"/>
      <c r="J255" s="146"/>
    </row>
    <row r="256" spans="1:10" ht="14.25" customHeight="1" x14ac:dyDescent="0.3">
      <c r="A256" s="143">
        <v>255</v>
      </c>
      <c r="B256" s="144" t="s">
        <v>2359</v>
      </c>
      <c r="C256" s="45">
        <v>1220</v>
      </c>
      <c r="D256" s="45"/>
      <c r="E256" s="145"/>
      <c r="F256" s="146"/>
      <c r="G256" s="147"/>
      <c r="H256" s="147"/>
      <c r="I256" s="146"/>
      <c r="J256" s="146"/>
    </row>
    <row r="257" spans="1:10" ht="14.25" customHeight="1" x14ac:dyDescent="0.3">
      <c r="A257" s="143">
        <v>256</v>
      </c>
      <c r="B257" s="144" t="s">
        <v>2359</v>
      </c>
      <c r="C257" s="45"/>
      <c r="D257" s="45">
        <v>3220</v>
      </c>
      <c r="E257" s="145" t="s">
        <v>1957</v>
      </c>
      <c r="F257" s="146" t="s">
        <v>1958</v>
      </c>
      <c r="G257" s="147">
        <v>41549</v>
      </c>
      <c r="H257" s="147" t="s">
        <v>2123</v>
      </c>
      <c r="I257" s="146" t="s">
        <v>986</v>
      </c>
      <c r="J257" s="146" t="s">
        <v>986</v>
      </c>
    </row>
    <row r="258" spans="1:10" ht="14.25" customHeight="1" x14ac:dyDescent="0.3">
      <c r="A258" s="143">
        <v>257</v>
      </c>
      <c r="B258" s="144" t="s">
        <v>1982</v>
      </c>
      <c r="C258" s="45"/>
      <c r="D258" s="45">
        <v>2860</v>
      </c>
      <c r="E258" s="145" t="s">
        <v>1965</v>
      </c>
      <c r="F258" s="146" t="s">
        <v>1966</v>
      </c>
      <c r="G258" s="147">
        <v>41542</v>
      </c>
      <c r="H258" s="147" t="s">
        <v>2123</v>
      </c>
      <c r="I258" s="146" t="s">
        <v>1762</v>
      </c>
      <c r="J258" s="146" t="s">
        <v>1213</v>
      </c>
    </row>
    <row r="259" spans="1:10" ht="14.25" customHeight="1" x14ac:dyDescent="0.3">
      <c r="A259" s="143">
        <v>258</v>
      </c>
      <c r="B259" s="144" t="s">
        <v>2574</v>
      </c>
      <c r="C259" s="45">
        <v>100</v>
      </c>
      <c r="D259" s="45"/>
      <c r="E259" s="145"/>
      <c r="F259" s="146"/>
      <c r="G259" s="147"/>
      <c r="H259" s="147"/>
      <c r="I259" s="146"/>
      <c r="J259" s="146"/>
    </row>
    <row r="260" spans="1:10" ht="14.25" customHeight="1" x14ac:dyDescent="0.3">
      <c r="A260" s="143">
        <v>259</v>
      </c>
      <c r="B260" s="144" t="s">
        <v>2359</v>
      </c>
      <c r="C260" s="45">
        <v>1000</v>
      </c>
      <c r="D260" s="45"/>
      <c r="E260" s="145"/>
      <c r="F260" s="146"/>
      <c r="G260" s="147"/>
      <c r="H260" s="147"/>
      <c r="I260" s="146"/>
      <c r="J260" s="146"/>
    </row>
    <row r="261" spans="1:10" ht="14.25" customHeight="1" x14ac:dyDescent="0.3">
      <c r="A261" s="143">
        <v>260</v>
      </c>
      <c r="B261" s="144" t="s">
        <v>1777</v>
      </c>
      <c r="C261" s="45">
        <v>1000</v>
      </c>
      <c r="D261" s="45"/>
      <c r="E261" s="145"/>
      <c r="F261" s="146"/>
      <c r="G261" s="147"/>
      <c r="H261" s="147"/>
      <c r="I261" s="146"/>
      <c r="J261" s="146"/>
    </row>
    <row r="262" spans="1:10" ht="14.25" customHeight="1" x14ac:dyDescent="0.3">
      <c r="A262" s="143">
        <v>261</v>
      </c>
      <c r="B262" s="144" t="s">
        <v>2384</v>
      </c>
      <c r="C262" s="45">
        <v>200</v>
      </c>
      <c r="D262" s="45"/>
      <c r="E262" s="145"/>
      <c r="F262" s="146"/>
      <c r="G262" s="147"/>
      <c r="H262" s="147"/>
      <c r="I262" s="146"/>
      <c r="J262" s="146"/>
    </row>
    <row r="263" spans="1:10" ht="14.25" customHeight="1" x14ac:dyDescent="0.3">
      <c r="A263" s="143">
        <v>262</v>
      </c>
      <c r="B263" s="144" t="s">
        <v>2516</v>
      </c>
      <c r="C263" s="45">
        <v>500</v>
      </c>
      <c r="D263" s="45"/>
      <c r="E263" s="145"/>
      <c r="F263" s="146"/>
      <c r="G263" s="147"/>
      <c r="H263" s="147"/>
      <c r="I263" s="146"/>
      <c r="J263" s="146"/>
    </row>
    <row r="264" spans="1:10" ht="14.25" customHeight="1" x14ac:dyDescent="0.3">
      <c r="A264" s="143">
        <v>263</v>
      </c>
      <c r="B264" s="144" t="s">
        <v>2574</v>
      </c>
      <c r="C264" s="45">
        <v>50</v>
      </c>
      <c r="D264" s="45"/>
      <c r="E264" s="145"/>
      <c r="F264" s="146"/>
      <c r="G264" s="147"/>
      <c r="H264" s="147"/>
      <c r="I264" s="146"/>
      <c r="J264" s="146"/>
    </row>
    <row r="265" spans="1:10" ht="14.25" customHeight="1" x14ac:dyDescent="0.3">
      <c r="A265" s="143">
        <v>264</v>
      </c>
      <c r="B265" s="144" t="s">
        <v>2359</v>
      </c>
      <c r="C265" s="45">
        <v>1000</v>
      </c>
      <c r="D265" s="45"/>
      <c r="E265" s="145"/>
      <c r="F265" s="146"/>
      <c r="G265" s="146"/>
      <c r="H265" s="146"/>
      <c r="I265" s="146"/>
      <c r="J265" s="146"/>
    </row>
    <row r="266" spans="1:10" ht="14.25" customHeight="1" x14ac:dyDescent="0.3">
      <c r="A266" s="143">
        <v>265</v>
      </c>
      <c r="B266" s="144" t="s">
        <v>1777</v>
      </c>
      <c r="C266" s="45">
        <v>920</v>
      </c>
      <c r="D266" s="45"/>
      <c r="E266" s="145"/>
      <c r="F266" s="146"/>
      <c r="G266" s="146"/>
      <c r="H266" s="146"/>
      <c r="I266" s="146"/>
      <c r="J266" s="146"/>
    </row>
    <row r="267" spans="1:10" ht="14.25" customHeight="1" x14ac:dyDescent="0.3">
      <c r="A267" s="143">
        <v>266</v>
      </c>
      <c r="B267" s="144" t="s">
        <v>1777</v>
      </c>
      <c r="C267" s="45"/>
      <c r="D267" s="45">
        <v>8920</v>
      </c>
      <c r="E267" s="145" t="s">
        <v>905</v>
      </c>
      <c r="F267" s="146" t="s">
        <v>906</v>
      </c>
      <c r="G267" s="147">
        <v>41555</v>
      </c>
      <c r="H267" s="147" t="s">
        <v>2123</v>
      </c>
      <c r="I267" s="146" t="s">
        <v>171</v>
      </c>
      <c r="J267" s="146" t="s">
        <v>485</v>
      </c>
    </row>
    <row r="268" spans="1:10" ht="14.25" customHeight="1" x14ac:dyDescent="0.3">
      <c r="A268" s="143">
        <v>267</v>
      </c>
      <c r="B268" s="144" t="s">
        <v>2359</v>
      </c>
      <c r="C268" s="45">
        <v>1000</v>
      </c>
      <c r="D268" s="45"/>
      <c r="E268" s="145"/>
      <c r="F268" s="146"/>
      <c r="G268" s="146"/>
      <c r="H268" s="146"/>
      <c r="I268" s="146"/>
      <c r="J268" s="146"/>
    </row>
    <row r="269" spans="1:10" ht="14.25" customHeight="1" x14ac:dyDescent="0.3">
      <c r="A269" s="143">
        <v>268</v>
      </c>
      <c r="B269" s="144" t="s">
        <v>2384</v>
      </c>
      <c r="C269" s="45">
        <v>380</v>
      </c>
      <c r="D269" s="45"/>
      <c r="E269" s="145"/>
      <c r="F269" s="146"/>
      <c r="G269" s="147"/>
      <c r="H269" s="147"/>
      <c r="I269" s="146"/>
      <c r="J269" s="146"/>
    </row>
    <row r="270" spans="1:10" ht="14.25" customHeight="1" x14ac:dyDescent="0.3">
      <c r="A270" s="143">
        <v>269</v>
      </c>
      <c r="B270" s="144" t="s">
        <v>2359</v>
      </c>
      <c r="C270" s="45">
        <v>860</v>
      </c>
      <c r="D270" s="45"/>
      <c r="E270" s="145"/>
      <c r="F270" s="146"/>
      <c r="G270" s="147"/>
      <c r="H270" s="146"/>
      <c r="I270" s="146"/>
      <c r="J270" s="146"/>
    </row>
    <row r="271" spans="1:10" ht="14.25" customHeight="1" x14ac:dyDescent="0.3">
      <c r="A271" s="143">
        <v>270</v>
      </c>
      <c r="B271" s="144" t="s">
        <v>2384</v>
      </c>
      <c r="C271" s="45"/>
      <c r="D271" s="45">
        <v>780</v>
      </c>
      <c r="E271" s="145" t="s">
        <v>907</v>
      </c>
      <c r="F271" s="146" t="s">
        <v>908</v>
      </c>
      <c r="G271" s="147">
        <v>41562</v>
      </c>
      <c r="H271" s="146" t="s">
        <v>2123</v>
      </c>
      <c r="I271" s="146" t="s">
        <v>1762</v>
      </c>
      <c r="J271" s="146" t="s">
        <v>1762</v>
      </c>
    </row>
    <row r="272" spans="1:10" ht="14.25" customHeight="1" x14ac:dyDescent="0.3">
      <c r="A272" s="143">
        <v>271</v>
      </c>
      <c r="B272" s="144" t="s">
        <v>2359</v>
      </c>
      <c r="C272" s="45"/>
      <c r="D272" s="45">
        <v>3860</v>
      </c>
      <c r="E272" s="145" t="s">
        <v>909</v>
      </c>
      <c r="F272" s="146" t="s">
        <v>910</v>
      </c>
      <c r="G272" s="147">
        <v>41562</v>
      </c>
      <c r="H272" s="146" t="s">
        <v>2123</v>
      </c>
      <c r="I272" s="146" t="s">
        <v>986</v>
      </c>
      <c r="J272" s="146" t="s">
        <v>986</v>
      </c>
    </row>
    <row r="273" spans="1:10" ht="14.25" customHeight="1" x14ac:dyDescent="0.3">
      <c r="A273" s="143">
        <v>272</v>
      </c>
      <c r="B273" s="144" t="s">
        <v>2528</v>
      </c>
      <c r="C273" s="45">
        <v>250</v>
      </c>
      <c r="D273" s="45"/>
      <c r="E273" s="145"/>
      <c r="F273" s="146"/>
      <c r="G273" s="147"/>
      <c r="H273" s="147"/>
      <c r="I273" s="146"/>
      <c r="J273" s="146"/>
    </row>
    <row r="274" spans="1:10" ht="14.25" customHeight="1" x14ac:dyDescent="0.3">
      <c r="A274" s="143">
        <v>273</v>
      </c>
      <c r="B274" s="144" t="s">
        <v>2516</v>
      </c>
      <c r="C274" s="45">
        <v>2000</v>
      </c>
      <c r="D274" s="45"/>
      <c r="E274" s="145"/>
      <c r="F274" s="146"/>
      <c r="G274" s="147"/>
      <c r="H274" s="147"/>
      <c r="I274" s="146"/>
      <c r="J274" s="146"/>
    </row>
    <row r="275" spans="1:10" ht="14.25" customHeight="1" x14ac:dyDescent="0.3">
      <c r="A275" s="143">
        <v>274</v>
      </c>
      <c r="B275" s="144" t="s">
        <v>2528</v>
      </c>
      <c r="C275" s="45">
        <v>500</v>
      </c>
      <c r="D275" s="45"/>
      <c r="E275" s="145"/>
      <c r="F275" s="146"/>
      <c r="G275" s="147"/>
      <c r="H275" s="147"/>
      <c r="I275" s="146"/>
      <c r="J275" s="146"/>
    </row>
    <row r="276" spans="1:10" ht="14.25" customHeight="1" x14ac:dyDescent="0.3">
      <c r="A276" s="143">
        <v>275</v>
      </c>
      <c r="B276" s="144" t="s">
        <v>2528</v>
      </c>
      <c r="C276" s="45"/>
      <c r="D276" s="45">
        <v>920</v>
      </c>
      <c r="E276" s="145" t="s">
        <v>912</v>
      </c>
      <c r="F276" s="145" t="s">
        <v>911</v>
      </c>
      <c r="G276" s="147">
        <v>41564</v>
      </c>
      <c r="H276" s="147" t="s">
        <v>2123</v>
      </c>
      <c r="I276" s="146" t="s">
        <v>1047</v>
      </c>
      <c r="J276" s="146" t="s">
        <v>1047</v>
      </c>
    </row>
    <row r="277" spans="1:10" ht="14.25" customHeight="1" x14ac:dyDescent="0.3">
      <c r="A277" s="143">
        <v>276</v>
      </c>
      <c r="B277" s="144" t="s">
        <v>2359</v>
      </c>
      <c r="C277" s="45">
        <v>1000</v>
      </c>
      <c r="D277" s="45"/>
      <c r="E277" s="145"/>
      <c r="F277" s="146"/>
      <c r="G277" s="146"/>
      <c r="H277" s="146"/>
      <c r="I277" s="146"/>
      <c r="J277" s="146"/>
    </row>
    <row r="278" spans="1:10" ht="14.25" customHeight="1" x14ac:dyDescent="0.3">
      <c r="A278" s="143">
        <v>277</v>
      </c>
      <c r="B278" s="144" t="s">
        <v>2574</v>
      </c>
      <c r="C278" s="45">
        <v>50</v>
      </c>
      <c r="D278" s="45"/>
      <c r="E278" s="145"/>
      <c r="F278" s="146"/>
      <c r="G278" s="146"/>
      <c r="H278" s="146"/>
      <c r="I278" s="146"/>
      <c r="J278" s="146"/>
    </row>
    <row r="279" spans="1:10" ht="14.25" customHeight="1" x14ac:dyDescent="0.3">
      <c r="A279" s="143">
        <v>278</v>
      </c>
      <c r="B279" s="144" t="s">
        <v>2516</v>
      </c>
      <c r="C279" s="45">
        <v>1580</v>
      </c>
      <c r="D279" s="45"/>
      <c r="E279" s="145"/>
      <c r="F279" s="146"/>
      <c r="G279" s="146"/>
      <c r="H279" s="146"/>
      <c r="I279" s="146"/>
      <c r="J279" s="146"/>
    </row>
    <row r="280" spans="1:10" ht="14.25" customHeight="1" x14ac:dyDescent="0.3">
      <c r="A280" s="143">
        <v>279</v>
      </c>
      <c r="B280" s="144" t="s">
        <v>2359</v>
      </c>
      <c r="C280" s="45">
        <v>1000</v>
      </c>
      <c r="D280" s="45"/>
      <c r="E280" s="145"/>
      <c r="F280" s="146"/>
      <c r="G280" s="146"/>
      <c r="H280" s="146"/>
      <c r="I280" s="146"/>
      <c r="J280" s="146"/>
    </row>
    <row r="281" spans="1:10" ht="14.25" customHeight="1" x14ac:dyDescent="0.3">
      <c r="A281" s="143">
        <v>280</v>
      </c>
      <c r="B281" s="144" t="s">
        <v>2516</v>
      </c>
      <c r="C281" s="45"/>
      <c r="D281" s="45">
        <v>4580</v>
      </c>
      <c r="E281" s="145" t="s">
        <v>913</v>
      </c>
      <c r="F281" s="146" t="s">
        <v>914</v>
      </c>
      <c r="G281" s="147">
        <v>41568</v>
      </c>
      <c r="H281" s="146" t="s">
        <v>2123</v>
      </c>
      <c r="I281" s="146" t="s">
        <v>2681</v>
      </c>
      <c r="J281" s="146" t="s">
        <v>2681</v>
      </c>
    </row>
    <row r="282" spans="1:10" ht="14.25" customHeight="1" x14ac:dyDescent="0.3">
      <c r="A282" s="143">
        <v>281</v>
      </c>
      <c r="B282" s="144" t="s">
        <v>2584</v>
      </c>
      <c r="C282" s="45">
        <v>70</v>
      </c>
      <c r="D282" s="45"/>
      <c r="E282" s="145"/>
      <c r="F282" s="146"/>
      <c r="G282" s="147"/>
      <c r="H282" s="147"/>
      <c r="I282" s="146"/>
      <c r="J282" s="146"/>
    </row>
    <row r="283" spans="1:10" ht="14.25" customHeight="1" x14ac:dyDescent="0.3">
      <c r="A283" s="143">
        <v>282</v>
      </c>
      <c r="B283" s="144" t="s">
        <v>164</v>
      </c>
      <c r="C283" s="45">
        <v>170</v>
      </c>
      <c r="D283" s="45"/>
      <c r="E283" s="145"/>
      <c r="F283" s="146"/>
      <c r="G283" s="147"/>
      <c r="H283" s="146"/>
      <c r="I283" s="146"/>
      <c r="J283" s="146"/>
    </row>
    <row r="284" spans="1:10" ht="14.25" customHeight="1" x14ac:dyDescent="0.3">
      <c r="A284" s="143">
        <v>283</v>
      </c>
      <c r="B284" s="144" t="s">
        <v>2407</v>
      </c>
      <c r="C284" s="45">
        <v>38</v>
      </c>
      <c r="D284" s="45"/>
      <c r="E284" s="145"/>
      <c r="F284" s="146"/>
      <c r="G284" s="146"/>
      <c r="H284" s="146"/>
      <c r="I284" s="146"/>
      <c r="J284" s="146"/>
    </row>
    <row r="285" spans="1:10" ht="14.25" customHeight="1" x14ac:dyDescent="0.3">
      <c r="A285" s="143">
        <v>284</v>
      </c>
      <c r="B285" s="144" t="s">
        <v>2408</v>
      </c>
      <c r="C285" s="45">
        <v>3</v>
      </c>
      <c r="D285" s="45"/>
      <c r="E285" s="145"/>
      <c r="F285" s="146"/>
      <c r="G285" s="147"/>
      <c r="H285" s="147"/>
      <c r="I285" s="146"/>
      <c r="J285" s="146"/>
    </row>
    <row r="286" spans="1:10" ht="14.25" customHeight="1" x14ac:dyDescent="0.3">
      <c r="A286" s="143">
        <v>285</v>
      </c>
      <c r="B286" s="144" t="s">
        <v>2382</v>
      </c>
      <c r="C286" s="45">
        <v>9</v>
      </c>
      <c r="D286" s="45"/>
      <c r="E286" s="145"/>
      <c r="F286" s="146"/>
      <c r="G286" s="146"/>
      <c r="H286" s="146"/>
      <c r="I286" s="146"/>
      <c r="J286" s="146"/>
    </row>
    <row r="287" spans="1:10" ht="14.25" customHeight="1" x14ac:dyDescent="0.3">
      <c r="A287" s="143">
        <v>286</v>
      </c>
      <c r="B287" s="144" t="s">
        <v>1516</v>
      </c>
      <c r="C287" s="45">
        <v>30</v>
      </c>
      <c r="D287" s="45"/>
      <c r="E287" s="145"/>
      <c r="F287" s="146"/>
      <c r="G287" s="146"/>
      <c r="H287" s="146"/>
      <c r="I287" s="146"/>
      <c r="J287" s="146"/>
    </row>
    <row r="288" spans="1:10" ht="14.25" customHeight="1" x14ac:dyDescent="0.3">
      <c r="A288" s="143">
        <v>287</v>
      </c>
      <c r="B288" s="144" t="s">
        <v>1517</v>
      </c>
      <c r="C288" s="45">
        <v>100</v>
      </c>
      <c r="D288" s="45"/>
      <c r="E288" s="145"/>
      <c r="F288" s="146"/>
      <c r="G288" s="147"/>
      <c r="H288" s="147"/>
      <c r="I288" s="146"/>
      <c r="J288" s="146"/>
    </row>
    <row r="289" spans="1:10" ht="14.25" customHeight="1" x14ac:dyDescent="0.3">
      <c r="A289" s="143">
        <v>288</v>
      </c>
      <c r="B289" s="144" t="s">
        <v>2574</v>
      </c>
      <c r="C289" s="45">
        <v>50</v>
      </c>
      <c r="D289" s="45"/>
      <c r="E289" s="145"/>
      <c r="F289" s="146"/>
      <c r="G289" s="146"/>
      <c r="H289" s="146"/>
      <c r="I289" s="146"/>
      <c r="J289" s="146"/>
    </row>
    <row r="290" spans="1:10" ht="14.25" customHeight="1" x14ac:dyDescent="0.3">
      <c r="A290" s="143">
        <v>289</v>
      </c>
      <c r="B290" s="144" t="s">
        <v>2584</v>
      </c>
      <c r="C290" s="45"/>
      <c r="D290" s="45">
        <v>100</v>
      </c>
      <c r="E290" s="145" t="s">
        <v>915</v>
      </c>
      <c r="F290" s="146" t="s">
        <v>916</v>
      </c>
      <c r="G290" s="147">
        <v>41570</v>
      </c>
      <c r="H290" s="146" t="s">
        <v>2123</v>
      </c>
      <c r="I290" s="146" t="s">
        <v>171</v>
      </c>
      <c r="J290" s="146" t="s">
        <v>945</v>
      </c>
    </row>
    <row r="291" spans="1:10" ht="14.25" customHeight="1" x14ac:dyDescent="0.3">
      <c r="A291" s="143">
        <v>290</v>
      </c>
      <c r="B291" s="144" t="s">
        <v>164</v>
      </c>
      <c r="C291" s="45"/>
      <c r="D291" s="45">
        <v>300</v>
      </c>
      <c r="E291" s="145" t="s">
        <v>917</v>
      </c>
      <c r="F291" s="146" t="s">
        <v>918</v>
      </c>
      <c r="G291" s="147">
        <v>41570</v>
      </c>
      <c r="H291" s="146" t="s">
        <v>2123</v>
      </c>
      <c r="I291" s="146" t="s">
        <v>171</v>
      </c>
      <c r="J291" s="146" t="s">
        <v>442</v>
      </c>
    </row>
    <row r="292" spans="1:10" ht="14.25" customHeight="1" x14ac:dyDescent="0.3">
      <c r="A292" s="143">
        <v>291</v>
      </c>
      <c r="B292" s="144" t="s">
        <v>2407</v>
      </c>
      <c r="C292" s="45"/>
      <c r="D292" s="45">
        <v>10</v>
      </c>
      <c r="E292" s="145" t="s">
        <v>919</v>
      </c>
      <c r="F292" s="146" t="s">
        <v>920</v>
      </c>
      <c r="G292" s="147">
        <v>41570</v>
      </c>
      <c r="H292" s="146" t="s">
        <v>2123</v>
      </c>
      <c r="I292" s="146" t="s">
        <v>171</v>
      </c>
      <c r="J292" s="146" t="s">
        <v>442</v>
      </c>
    </row>
    <row r="293" spans="1:10" ht="14.25" customHeight="1" x14ac:dyDescent="0.3">
      <c r="A293" s="143">
        <v>292</v>
      </c>
      <c r="B293" s="144" t="s">
        <v>2407</v>
      </c>
      <c r="C293" s="45"/>
      <c r="D293" s="45">
        <v>40</v>
      </c>
      <c r="E293" s="145" t="s">
        <v>921</v>
      </c>
      <c r="F293" s="146" t="s">
        <v>922</v>
      </c>
      <c r="G293" s="147">
        <v>41570</v>
      </c>
      <c r="H293" s="146" t="s">
        <v>2123</v>
      </c>
      <c r="I293" s="146" t="s">
        <v>171</v>
      </c>
      <c r="J293" s="146" t="s">
        <v>442</v>
      </c>
    </row>
    <row r="294" spans="1:10" ht="14.25" customHeight="1" x14ac:dyDescent="0.3">
      <c r="A294" s="143">
        <v>293</v>
      </c>
      <c r="B294" s="144" t="s">
        <v>2408</v>
      </c>
      <c r="C294" s="45"/>
      <c r="D294" s="45">
        <v>5</v>
      </c>
      <c r="E294" s="145" t="s">
        <v>923</v>
      </c>
      <c r="F294" s="146" t="s">
        <v>924</v>
      </c>
      <c r="G294" s="147">
        <v>41570</v>
      </c>
      <c r="H294" s="146" t="s">
        <v>2123</v>
      </c>
      <c r="I294" s="146" t="s">
        <v>171</v>
      </c>
      <c r="J294" s="146" t="s">
        <v>442</v>
      </c>
    </row>
    <row r="295" spans="1:10" ht="14.25" customHeight="1" x14ac:dyDescent="0.3">
      <c r="A295" s="143">
        <v>294</v>
      </c>
      <c r="B295" s="144" t="s">
        <v>2381</v>
      </c>
      <c r="C295" s="45"/>
      <c r="D295" s="45">
        <v>140</v>
      </c>
      <c r="E295" s="145" t="s">
        <v>925</v>
      </c>
      <c r="F295" s="146" t="s">
        <v>926</v>
      </c>
      <c r="G295" s="147">
        <v>41570</v>
      </c>
      <c r="H295" s="146" t="s">
        <v>2123</v>
      </c>
      <c r="I295" s="146" t="s">
        <v>171</v>
      </c>
      <c r="J295" s="146" t="s">
        <v>442</v>
      </c>
    </row>
    <row r="296" spans="1:10" ht="14.25" customHeight="1" x14ac:dyDescent="0.3">
      <c r="A296" s="143">
        <v>295</v>
      </c>
      <c r="B296" s="144" t="s">
        <v>2382</v>
      </c>
      <c r="C296" s="45"/>
      <c r="D296" s="45">
        <v>9</v>
      </c>
      <c r="E296" s="145" t="s">
        <v>927</v>
      </c>
      <c r="F296" s="146" t="s">
        <v>928</v>
      </c>
      <c r="G296" s="147">
        <v>41570</v>
      </c>
      <c r="H296" s="146" t="s">
        <v>2123</v>
      </c>
      <c r="I296" s="146" t="s">
        <v>171</v>
      </c>
      <c r="J296" s="146" t="s">
        <v>442</v>
      </c>
    </row>
    <row r="297" spans="1:10" ht="14.25" customHeight="1" x14ac:dyDescent="0.3">
      <c r="A297" s="143">
        <v>296</v>
      </c>
      <c r="B297" s="144" t="s">
        <v>1516</v>
      </c>
      <c r="C297" s="45"/>
      <c r="D297" s="45">
        <v>40</v>
      </c>
      <c r="E297" s="145" t="s">
        <v>929</v>
      </c>
      <c r="F297" s="146" t="s">
        <v>930</v>
      </c>
      <c r="G297" s="147">
        <v>41570</v>
      </c>
      <c r="H297" s="146" t="s">
        <v>2123</v>
      </c>
      <c r="I297" s="146" t="s">
        <v>171</v>
      </c>
      <c r="J297" s="146" t="s">
        <v>442</v>
      </c>
    </row>
    <row r="298" spans="1:10" ht="14.25" customHeight="1" x14ac:dyDescent="0.3">
      <c r="A298" s="143">
        <v>297</v>
      </c>
      <c r="B298" s="144" t="s">
        <v>1517</v>
      </c>
      <c r="C298" s="45"/>
      <c r="D298" s="45">
        <v>100</v>
      </c>
      <c r="E298" s="145" t="s">
        <v>931</v>
      </c>
      <c r="F298" s="146" t="s">
        <v>932</v>
      </c>
      <c r="G298" s="147">
        <v>41570</v>
      </c>
      <c r="H298" s="147" t="s">
        <v>2123</v>
      </c>
      <c r="I298" s="146" t="s">
        <v>171</v>
      </c>
      <c r="J298" s="146" t="s">
        <v>442</v>
      </c>
    </row>
    <row r="299" spans="1:10" ht="14.25" customHeight="1" x14ac:dyDescent="0.3">
      <c r="A299" s="143">
        <v>298</v>
      </c>
      <c r="B299" s="144" t="s">
        <v>2359</v>
      </c>
      <c r="C299" s="45">
        <v>1000</v>
      </c>
      <c r="D299" s="45"/>
      <c r="E299" s="145"/>
      <c r="F299" s="146"/>
      <c r="G299" s="146"/>
      <c r="H299" s="146"/>
      <c r="I299" s="146"/>
      <c r="J299" s="146"/>
    </row>
    <row r="300" spans="1:10" ht="14.25" customHeight="1" x14ac:dyDescent="0.3">
      <c r="A300" s="143">
        <v>299</v>
      </c>
      <c r="B300" s="144" t="s">
        <v>2574</v>
      </c>
      <c r="C300" s="45">
        <v>100</v>
      </c>
      <c r="D300" s="45"/>
      <c r="E300" s="145"/>
      <c r="F300" s="146"/>
      <c r="G300" s="146"/>
      <c r="H300" s="146"/>
      <c r="I300" s="146"/>
      <c r="J300" s="146"/>
    </row>
    <row r="301" spans="1:10" ht="14.25" customHeight="1" x14ac:dyDescent="0.3">
      <c r="A301" s="143">
        <v>300</v>
      </c>
      <c r="B301" s="144" t="s">
        <v>2359</v>
      </c>
      <c r="C301" s="45">
        <v>860</v>
      </c>
      <c r="D301" s="45"/>
      <c r="E301" s="145"/>
      <c r="F301" s="145"/>
      <c r="G301" s="147"/>
      <c r="H301" s="147"/>
      <c r="I301" s="146"/>
      <c r="J301" s="146"/>
    </row>
    <row r="302" spans="1:10" ht="14.25" customHeight="1" x14ac:dyDescent="0.3">
      <c r="A302" s="143">
        <v>301</v>
      </c>
      <c r="B302" s="144" t="s">
        <v>2574</v>
      </c>
      <c r="C302" s="45"/>
      <c r="D302" s="45">
        <v>1000</v>
      </c>
      <c r="E302" s="145" t="s">
        <v>933</v>
      </c>
      <c r="F302" s="145" t="s">
        <v>934</v>
      </c>
      <c r="G302" s="147">
        <v>41575</v>
      </c>
      <c r="H302" s="146" t="s">
        <v>2123</v>
      </c>
      <c r="I302" s="146" t="s">
        <v>1762</v>
      </c>
      <c r="J302" s="146" t="s">
        <v>1762</v>
      </c>
    </row>
    <row r="303" spans="1:10" ht="14.25" customHeight="1" x14ac:dyDescent="0.3">
      <c r="A303" s="143">
        <v>302</v>
      </c>
      <c r="B303" s="144" t="s">
        <v>2359</v>
      </c>
      <c r="C303" s="45"/>
      <c r="D303" s="45">
        <v>3860</v>
      </c>
      <c r="E303" s="145" t="s">
        <v>935</v>
      </c>
      <c r="F303" s="146" t="s">
        <v>936</v>
      </c>
      <c r="G303" s="147">
        <v>41575</v>
      </c>
      <c r="H303" s="146" t="s">
        <v>2123</v>
      </c>
      <c r="I303" s="146" t="s">
        <v>986</v>
      </c>
      <c r="J303" s="146" t="s">
        <v>986</v>
      </c>
    </row>
    <row r="304" spans="1:10" ht="14.25" customHeight="1" x14ac:dyDescent="0.3">
      <c r="A304" s="143"/>
      <c r="B304" s="144"/>
      <c r="C304" s="45"/>
      <c r="D304" s="45"/>
      <c r="E304" s="145"/>
      <c r="F304" s="146"/>
      <c r="G304" s="146"/>
      <c r="H304" s="146"/>
      <c r="I304" s="146"/>
      <c r="J304" s="146"/>
    </row>
    <row r="305" spans="1:10" ht="14.25" customHeight="1" x14ac:dyDescent="0.3">
      <c r="A305" s="143"/>
      <c r="B305" s="144"/>
      <c r="C305" s="45"/>
      <c r="D305" s="45"/>
      <c r="E305" s="145"/>
      <c r="F305" s="146"/>
      <c r="G305" s="146"/>
      <c r="H305" s="146"/>
      <c r="I305" s="146"/>
      <c r="J305" s="146"/>
    </row>
    <row r="306" spans="1:10" ht="14.25" customHeight="1" x14ac:dyDescent="0.3">
      <c r="A306" s="143"/>
      <c r="B306" s="144"/>
      <c r="C306" s="45"/>
      <c r="D306" s="45"/>
      <c r="E306" s="145"/>
      <c r="F306" s="146"/>
      <c r="G306" s="146"/>
      <c r="H306" s="146"/>
      <c r="I306" s="146"/>
      <c r="J306" s="146"/>
    </row>
    <row r="307" spans="1:10" ht="14.25" customHeight="1" x14ac:dyDescent="0.3">
      <c r="A307" s="143"/>
      <c r="B307" s="144"/>
      <c r="C307" s="45"/>
      <c r="D307" s="45"/>
      <c r="E307" s="145"/>
      <c r="F307" s="146"/>
      <c r="G307" s="146"/>
      <c r="H307" s="146"/>
      <c r="I307" s="146"/>
      <c r="J307" s="146"/>
    </row>
    <row r="308" spans="1:10" ht="14.25" customHeight="1" x14ac:dyDescent="0.3">
      <c r="A308" s="143"/>
      <c r="B308" s="144"/>
      <c r="C308" s="45"/>
      <c r="D308" s="45"/>
      <c r="E308" s="145"/>
      <c r="F308" s="146"/>
      <c r="G308" s="146"/>
      <c r="H308" s="146"/>
      <c r="I308" s="146"/>
      <c r="J308" s="146"/>
    </row>
    <row r="309" spans="1:10" ht="14.25" customHeight="1" x14ac:dyDescent="0.3">
      <c r="A309" s="143"/>
      <c r="B309" s="144"/>
      <c r="C309" s="45"/>
      <c r="D309" s="45"/>
      <c r="E309" s="145"/>
      <c r="F309" s="146"/>
      <c r="G309" s="147"/>
      <c r="H309" s="146"/>
      <c r="I309" s="146"/>
      <c r="J309" s="146"/>
    </row>
    <row r="310" spans="1:10" ht="14.25" customHeight="1" x14ac:dyDescent="0.3">
      <c r="A310" s="143"/>
      <c r="B310" s="144"/>
      <c r="C310" s="45"/>
      <c r="D310" s="45"/>
      <c r="E310" s="145"/>
      <c r="F310" s="146"/>
      <c r="G310" s="146"/>
      <c r="H310" s="146"/>
      <c r="I310" s="146"/>
      <c r="J310" s="146"/>
    </row>
    <row r="311" spans="1:10" ht="14.25" customHeight="1" x14ac:dyDescent="0.3">
      <c r="A311" s="143"/>
      <c r="B311" s="144"/>
      <c r="C311" s="45"/>
      <c r="D311" s="45"/>
      <c r="E311" s="145"/>
      <c r="F311" s="146"/>
      <c r="G311" s="147"/>
      <c r="H311" s="147"/>
      <c r="I311" s="146"/>
      <c r="J311" s="146"/>
    </row>
    <row r="312" spans="1:10" ht="14.25" customHeight="1" x14ac:dyDescent="0.3">
      <c r="A312" s="143"/>
      <c r="B312" s="144"/>
      <c r="C312" s="45"/>
      <c r="D312" s="45"/>
      <c r="E312" s="145"/>
      <c r="F312" s="146"/>
      <c r="G312" s="146"/>
      <c r="H312" s="146"/>
      <c r="I312" s="146"/>
      <c r="J312" s="146"/>
    </row>
    <row r="313" spans="1:10" ht="14.25" customHeight="1" x14ac:dyDescent="0.3">
      <c r="A313" s="143"/>
      <c r="B313" s="144"/>
      <c r="C313" s="45"/>
      <c r="D313" s="45"/>
      <c r="E313" s="145"/>
      <c r="F313" s="146"/>
      <c r="G313" s="146"/>
      <c r="H313" s="146"/>
      <c r="I313" s="146"/>
      <c r="J313" s="146"/>
    </row>
    <row r="314" spans="1:10" ht="14.25" customHeight="1" x14ac:dyDescent="0.3">
      <c r="A314" s="143"/>
      <c r="B314" s="144"/>
      <c r="C314" s="45"/>
      <c r="D314" s="45"/>
      <c r="E314" s="145"/>
      <c r="F314" s="146"/>
      <c r="G314" s="146"/>
      <c r="H314" s="146"/>
      <c r="I314" s="146"/>
      <c r="J314" s="146"/>
    </row>
    <row r="315" spans="1:10" ht="14.25" customHeight="1" x14ac:dyDescent="0.3">
      <c r="A315" s="143"/>
      <c r="B315" s="144"/>
      <c r="C315" s="45"/>
      <c r="D315" s="45"/>
      <c r="E315" s="145"/>
      <c r="F315" s="146"/>
      <c r="G315" s="146"/>
      <c r="H315" s="146"/>
      <c r="I315" s="146"/>
      <c r="J315" s="146"/>
    </row>
    <row r="316" spans="1:10" ht="14.25" customHeight="1" x14ac:dyDescent="0.3">
      <c r="A316" s="143"/>
      <c r="B316" s="144"/>
      <c r="C316" s="45"/>
      <c r="D316" s="45"/>
      <c r="E316" s="145"/>
      <c r="F316" s="146"/>
      <c r="G316" s="146"/>
      <c r="H316" s="146"/>
      <c r="I316" s="146"/>
      <c r="J316" s="146"/>
    </row>
    <row r="317" spans="1:10" ht="14.25" customHeight="1" x14ac:dyDescent="0.3">
      <c r="A317" s="143"/>
      <c r="B317" s="144"/>
      <c r="C317" s="45"/>
      <c r="D317" s="45"/>
      <c r="E317" s="145"/>
      <c r="F317" s="146"/>
      <c r="G317" s="147"/>
      <c r="H317" s="147"/>
      <c r="I317" s="146"/>
      <c r="J317" s="146"/>
    </row>
    <row r="318" spans="1:10" ht="14.25" customHeight="1" x14ac:dyDescent="0.3">
      <c r="A318" s="143"/>
      <c r="B318" s="144"/>
      <c r="C318" s="45"/>
      <c r="D318" s="45"/>
      <c r="E318" s="145"/>
      <c r="F318" s="147"/>
      <c r="G318" s="147"/>
      <c r="H318" s="146"/>
      <c r="I318" s="146"/>
      <c r="J318" s="146"/>
    </row>
    <row r="319" spans="1:10" ht="14.25" customHeight="1" x14ac:dyDescent="0.3">
      <c r="A319" s="143"/>
      <c r="B319" s="144"/>
      <c r="C319" s="45"/>
      <c r="D319" s="45"/>
      <c r="E319" s="145"/>
      <c r="F319" s="146"/>
      <c r="G319" s="146"/>
      <c r="H319" s="146"/>
      <c r="I319" s="146"/>
      <c r="J319" s="146"/>
    </row>
    <row r="320" spans="1:10" ht="14.25" customHeight="1" x14ac:dyDescent="0.3">
      <c r="A320" s="143"/>
      <c r="B320" s="144"/>
      <c r="C320" s="45"/>
      <c r="D320" s="45"/>
      <c r="E320" s="145"/>
      <c r="F320" s="146"/>
      <c r="G320" s="147"/>
      <c r="H320" s="146"/>
      <c r="I320" s="146"/>
      <c r="J320" s="146"/>
    </row>
    <row r="321" spans="1:10" ht="14.25" customHeight="1" x14ac:dyDescent="0.3">
      <c r="A321" s="143"/>
      <c r="B321" s="144"/>
      <c r="C321" s="45"/>
      <c r="D321" s="45"/>
      <c r="E321" s="145"/>
      <c r="F321" s="146"/>
      <c r="G321" s="146"/>
      <c r="H321" s="146"/>
      <c r="I321" s="146"/>
      <c r="J321" s="146"/>
    </row>
    <row r="322" spans="1:10" ht="14.25" customHeight="1" x14ac:dyDescent="0.3">
      <c r="A322" s="143"/>
      <c r="B322" s="144"/>
      <c r="C322" s="45"/>
      <c r="D322" s="45"/>
      <c r="E322" s="145"/>
      <c r="F322" s="146"/>
      <c r="G322" s="147"/>
      <c r="H322" s="147"/>
      <c r="I322" s="146"/>
      <c r="J322" s="146"/>
    </row>
    <row r="323" spans="1:10" ht="14.25" customHeight="1" x14ac:dyDescent="0.3">
      <c r="A323" s="143"/>
      <c r="B323" s="144"/>
      <c r="C323" s="45"/>
      <c r="D323" s="45"/>
      <c r="E323" s="145"/>
      <c r="F323" s="146"/>
      <c r="G323" s="146"/>
      <c r="H323" s="146"/>
      <c r="I323" s="146"/>
      <c r="J323" s="146"/>
    </row>
    <row r="324" spans="1:10" ht="14.25" customHeight="1" x14ac:dyDescent="0.3">
      <c r="A324" s="143"/>
      <c r="B324" s="144"/>
      <c r="C324" s="45"/>
      <c r="D324" s="45"/>
      <c r="E324" s="145"/>
      <c r="F324" s="146"/>
      <c r="G324" s="146"/>
      <c r="H324" s="146"/>
      <c r="I324" s="146"/>
      <c r="J324" s="146"/>
    </row>
    <row r="325" spans="1:10" ht="14.25" customHeight="1" x14ac:dyDescent="0.3">
      <c r="A325" s="143"/>
      <c r="B325" s="144"/>
      <c r="C325" s="45"/>
      <c r="D325" s="45"/>
      <c r="E325" s="145"/>
      <c r="F325" s="146"/>
      <c r="G325" s="146"/>
      <c r="H325" s="146"/>
      <c r="I325" s="146"/>
      <c r="J325" s="146"/>
    </row>
    <row r="326" spans="1:10" ht="14.25" customHeight="1" x14ac:dyDescent="0.3">
      <c r="A326" s="143"/>
      <c r="B326" s="144"/>
      <c r="C326" s="45"/>
      <c r="D326" s="45"/>
      <c r="E326" s="145"/>
      <c r="F326" s="146"/>
      <c r="G326" s="146"/>
      <c r="H326" s="146"/>
      <c r="I326" s="146"/>
      <c r="J326" s="146"/>
    </row>
    <row r="327" spans="1:10" ht="14.25" customHeight="1" x14ac:dyDescent="0.3">
      <c r="A327" s="143"/>
      <c r="B327" s="144"/>
      <c r="C327" s="45"/>
      <c r="D327" s="45"/>
      <c r="E327" s="145"/>
      <c r="F327" s="146"/>
      <c r="G327" s="147"/>
      <c r="H327" s="146"/>
      <c r="I327" s="146"/>
      <c r="J327" s="146"/>
    </row>
    <row r="328" spans="1:10" ht="14.25" customHeight="1" x14ac:dyDescent="0.3">
      <c r="A328" s="143"/>
      <c r="B328" s="144"/>
      <c r="C328" s="45"/>
      <c r="D328" s="45"/>
      <c r="E328" s="145"/>
      <c r="F328" s="146"/>
      <c r="G328" s="146"/>
      <c r="H328" s="146"/>
      <c r="I328" s="146"/>
      <c r="J328" s="146"/>
    </row>
    <row r="329" spans="1:10" ht="14.25" customHeight="1" x14ac:dyDescent="0.3">
      <c r="A329" s="143"/>
      <c r="B329" s="144"/>
      <c r="C329" s="45"/>
      <c r="D329" s="45"/>
      <c r="E329" s="145"/>
      <c r="F329" s="146"/>
      <c r="G329" s="147"/>
      <c r="H329" s="147"/>
      <c r="I329" s="146"/>
      <c r="J329" s="146"/>
    </row>
    <row r="330" spans="1:10" ht="14.25" customHeight="1" x14ac:dyDescent="0.3">
      <c r="A330" s="143"/>
      <c r="B330" s="144"/>
      <c r="C330" s="45"/>
      <c r="D330" s="45"/>
      <c r="E330" s="145"/>
      <c r="F330" s="146"/>
      <c r="G330" s="147"/>
      <c r="H330" s="146"/>
      <c r="I330" s="146"/>
      <c r="J330" s="146"/>
    </row>
    <row r="331" spans="1:10" ht="14.25" customHeight="1" x14ac:dyDescent="0.3">
      <c r="A331" s="143"/>
      <c r="B331" s="144"/>
      <c r="C331" s="45"/>
      <c r="D331" s="45"/>
      <c r="E331" s="145"/>
      <c r="F331" s="146"/>
      <c r="G331" s="146"/>
      <c r="H331" s="146"/>
      <c r="I331" s="146"/>
      <c r="J331" s="146"/>
    </row>
    <row r="332" spans="1:10" ht="14.25" customHeight="1" x14ac:dyDescent="0.3">
      <c r="A332" s="143"/>
      <c r="B332" s="144"/>
      <c r="C332" s="45"/>
      <c r="D332" s="45"/>
      <c r="E332" s="145"/>
      <c r="F332" s="146"/>
      <c r="G332" s="146"/>
      <c r="H332" s="146"/>
      <c r="I332" s="146"/>
      <c r="J332" s="146"/>
    </row>
    <row r="333" spans="1:10" ht="14.25" customHeight="1" x14ac:dyDescent="0.3">
      <c r="A333" s="143"/>
      <c r="B333" s="144"/>
      <c r="C333" s="45"/>
      <c r="D333" s="45"/>
      <c r="E333" s="145"/>
      <c r="F333" s="146"/>
      <c r="G333" s="147"/>
      <c r="H333" s="146"/>
      <c r="I333" s="146"/>
      <c r="J333" s="146"/>
    </row>
    <row r="334" spans="1:10" ht="14.25" customHeight="1" x14ac:dyDescent="0.3">
      <c r="A334" s="143"/>
      <c r="B334" s="144"/>
      <c r="C334" s="45"/>
      <c r="D334" s="45"/>
      <c r="E334" s="145"/>
      <c r="F334" s="146"/>
      <c r="G334" s="147"/>
      <c r="H334" s="146"/>
      <c r="I334" s="146"/>
      <c r="J334" s="146"/>
    </row>
    <row r="335" spans="1:10" ht="14.25" customHeight="1" x14ac:dyDescent="0.3">
      <c r="A335" s="143"/>
      <c r="B335" s="144"/>
      <c r="C335" s="45"/>
      <c r="D335" s="45"/>
      <c r="E335" s="145"/>
      <c r="F335" s="146"/>
      <c r="G335" s="146"/>
      <c r="H335" s="146"/>
      <c r="I335" s="146"/>
      <c r="J335" s="146"/>
    </row>
    <row r="336" spans="1:10" ht="14.25" customHeight="1" x14ac:dyDescent="0.3">
      <c r="A336" s="143"/>
      <c r="B336" s="144"/>
      <c r="C336" s="45"/>
      <c r="D336" s="45"/>
      <c r="E336" s="145"/>
      <c r="F336" s="146"/>
      <c r="G336" s="146"/>
      <c r="H336" s="146"/>
      <c r="I336" s="146"/>
      <c r="J336" s="146"/>
    </row>
    <row r="337" spans="1:10" ht="14.25" customHeight="1" x14ac:dyDescent="0.3">
      <c r="A337" s="143"/>
      <c r="B337" s="144"/>
      <c r="C337" s="45"/>
      <c r="D337" s="45"/>
      <c r="E337" s="145"/>
      <c r="F337" s="146"/>
      <c r="G337" s="146"/>
      <c r="H337" s="146"/>
      <c r="I337" s="146"/>
      <c r="J337" s="146"/>
    </row>
    <row r="338" spans="1:10" ht="14.25" customHeight="1" x14ac:dyDescent="0.3">
      <c r="A338" s="143"/>
      <c r="B338" s="144"/>
      <c r="C338" s="45"/>
      <c r="D338" s="45"/>
      <c r="E338" s="145"/>
      <c r="F338" s="146"/>
      <c r="G338" s="146"/>
      <c r="H338" s="146"/>
      <c r="I338" s="146"/>
      <c r="J338" s="146"/>
    </row>
    <row r="339" spans="1:10" ht="14.25" customHeight="1" x14ac:dyDescent="0.3">
      <c r="A339" s="143"/>
      <c r="B339" s="144"/>
      <c r="C339" s="45"/>
      <c r="D339" s="45"/>
      <c r="E339" s="145"/>
      <c r="F339" s="146"/>
      <c r="G339" s="147"/>
      <c r="H339" s="146"/>
      <c r="I339" s="146"/>
      <c r="J339" s="146"/>
    </row>
    <row r="340" spans="1:10" ht="14.25" customHeight="1" x14ac:dyDescent="0.3">
      <c r="A340" s="143"/>
      <c r="B340" s="144"/>
      <c r="C340" s="45"/>
      <c r="D340" s="45"/>
      <c r="E340" s="145"/>
      <c r="F340" s="146"/>
      <c r="G340" s="147"/>
      <c r="H340" s="146"/>
      <c r="I340" s="146"/>
      <c r="J340" s="146"/>
    </row>
    <row r="341" spans="1:10" ht="14.25" customHeight="1" x14ac:dyDescent="0.3">
      <c r="A341" s="143"/>
      <c r="B341" s="144"/>
      <c r="C341" s="45"/>
      <c r="D341" s="45"/>
      <c r="E341" s="145"/>
      <c r="F341" s="146"/>
      <c r="G341" s="146"/>
      <c r="H341" s="146"/>
      <c r="I341" s="146"/>
      <c r="J341" s="146"/>
    </row>
    <row r="342" spans="1:10" ht="14.25" customHeight="1" x14ac:dyDescent="0.3">
      <c r="A342" s="143"/>
      <c r="B342" s="144"/>
      <c r="C342" s="45"/>
      <c r="D342" s="45"/>
      <c r="E342" s="145"/>
      <c r="F342" s="146"/>
      <c r="G342" s="146"/>
      <c r="H342" s="146"/>
      <c r="I342" s="146"/>
      <c r="J342" s="146"/>
    </row>
    <row r="343" spans="1:10" ht="14.25" customHeight="1" x14ac:dyDescent="0.3">
      <c r="A343" s="143"/>
      <c r="B343" s="144"/>
      <c r="C343" s="45"/>
      <c r="D343" s="45"/>
      <c r="E343" s="145"/>
      <c r="F343" s="146"/>
      <c r="G343" s="147"/>
      <c r="H343" s="146"/>
      <c r="I343" s="146"/>
      <c r="J343" s="146"/>
    </row>
    <row r="344" spans="1:10" ht="14.25" customHeight="1" x14ac:dyDescent="0.3">
      <c r="A344" s="143"/>
      <c r="B344" s="144"/>
      <c r="C344" s="430"/>
      <c r="D344" s="45"/>
      <c r="E344" s="145"/>
      <c r="F344" s="146"/>
      <c r="G344" s="147"/>
      <c r="H344" s="147"/>
      <c r="I344" s="146"/>
      <c r="J344" s="146"/>
    </row>
    <row r="345" spans="1:10" ht="14.25" customHeight="1" x14ac:dyDescent="0.3">
      <c r="A345" s="143"/>
      <c r="B345" s="144"/>
      <c r="C345" s="45"/>
      <c r="D345" s="45"/>
      <c r="E345" s="145"/>
      <c r="F345" s="146"/>
      <c r="G345" s="146"/>
      <c r="H345" s="146"/>
      <c r="I345" s="146"/>
      <c r="J345" s="146"/>
    </row>
    <row r="346" spans="1:10" ht="14.25" customHeight="1" x14ac:dyDescent="0.3">
      <c r="A346" s="143"/>
      <c r="B346" s="144"/>
      <c r="C346" s="45"/>
      <c r="D346" s="45"/>
      <c r="E346" s="145"/>
      <c r="F346" s="146"/>
      <c r="G346" s="146"/>
      <c r="H346" s="146"/>
      <c r="I346" s="146"/>
      <c r="J346" s="146"/>
    </row>
    <row r="347" spans="1:10" ht="14.25" customHeight="1" x14ac:dyDescent="0.3">
      <c r="A347" s="143"/>
      <c r="B347" s="144"/>
      <c r="C347" s="45"/>
      <c r="D347" s="45"/>
      <c r="E347" s="145"/>
      <c r="F347" s="146"/>
      <c r="G347" s="146"/>
      <c r="H347" s="146"/>
      <c r="I347" s="146"/>
      <c r="J347" s="146"/>
    </row>
    <row r="348" spans="1:10" ht="14.25" customHeight="1" x14ac:dyDescent="0.3">
      <c r="A348" s="143"/>
      <c r="B348" s="144"/>
      <c r="C348" s="45"/>
      <c r="D348" s="45"/>
      <c r="E348" s="145"/>
      <c r="F348" s="146"/>
      <c r="G348" s="146"/>
      <c r="H348" s="146"/>
      <c r="I348" s="146"/>
      <c r="J348" s="146"/>
    </row>
    <row r="349" spans="1:10" ht="14.25" customHeight="1" x14ac:dyDescent="0.3">
      <c r="A349" s="143"/>
      <c r="B349" s="144"/>
      <c r="C349" s="45"/>
      <c r="D349" s="45"/>
      <c r="E349" s="145"/>
      <c r="F349" s="146"/>
      <c r="G349" s="147"/>
      <c r="H349" s="147"/>
      <c r="I349" s="146"/>
      <c r="J349" s="146"/>
    </row>
    <row r="350" spans="1:10" ht="14.25" customHeight="1" x14ac:dyDescent="0.3">
      <c r="A350" s="143"/>
      <c r="B350" s="144"/>
      <c r="C350" s="45"/>
      <c r="D350" s="45"/>
      <c r="E350" s="145"/>
      <c r="F350" s="146"/>
      <c r="G350" s="147"/>
      <c r="H350" s="147"/>
      <c r="I350" s="146"/>
      <c r="J350" s="146"/>
    </row>
    <row r="351" spans="1:10" ht="14.25" customHeight="1" x14ac:dyDescent="0.3">
      <c r="A351" s="143"/>
      <c r="B351" s="144"/>
      <c r="C351" s="45"/>
      <c r="D351" s="45"/>
      <c r="E351" s="145"/>
      <c r="F351" s="146"/>
      <c r="G351" s="146"/>
      <c r="H351" s="146"/>
      <c r="I351" s="146"/>
      <c r="J351" s="146"/>
    </row>
    <row r="352" spans="1:10" ht="14.25" customHeight="1" x14ac:dyDescent="0.3">
      <c r="A352" s="143"/>
      <c r="B352" s="144"/>
      <c r="C352" s="45"/>
      <c r="D352" s="45"/>
      <c r="E352" s="145"/>
      <c r="F352" s="146"/>
      <c r="G352" s="146"/>
      <c r="H352" s="146"/>
      <c r="I352" s="146"/>
      <c r="J352" s="146"/>
    </row>
    <row r="353" spans="1:10" ht="14.25" customHeight="1" x14ac:dyDescent="0.3">
      <c r="A353" s="143"/>
      <c r="B353" s="144"/>
      <c r="C353" s="45"/>
      <c r="D353" s="45"/>
      <c r="E353" s="145"/>
      <c r="F353" s="146"/>
      <c r="G353" s="146"/>
      <c r="H353" s="146"/>
      <c r="I353" s="146"/>
      <c r="J353" s="146"/>
    </row>
    <row r="354" spans="1:10" ht="14.25" customHeight="1" x14ac:dyDescent="0.3">
      <c r="A354" s="143"/>
      <c r="B354" s="144"/>
      <c r="C354" s="430"/>
      <c r="D354" s="45"/>
      <c r="E354" s="145"/>
      <c r="F354" s="146"/>
      <c r="G354" s="146"/>
      <c r="H354" s="146"/>
      <c r="I354" s="146"/>
      <c r="J354" s="146"/>
    </row>
    <row r="355" spans="1:10" ht="14.25" customHeight="1" x14ac:dyDescent="0.3">
      <c r="A355" s="143"/>
      <c r="B355" s="144"/>
      <c r="C355" s="45"/>
      <c r="D355" s="45"/>
      <c r="E355" s="145"/>
      <c r="F355" s="146"/>
      <c r="G355" s="147"/>
      <c r="H355" s="147"/>
      <c r="I355" s="146"/>
      <c r="J355" s="146"/>
    </row>
    <row r="356" spans="1:10" ht="14.25" customHeight="1" x14ac:dyDescent="0.3">
      <c r="A356" s="143"/>
      <c r="B356" s="144"/>
      <c r="C356" s="45"/>
      <c r="D356" s="45"/>
      <c r="E356" s="145"/>
      <c r="F356" s="146"/>
      <c r="G356" s="147"/>
      <c r="H356" s="147"/>
      <c r="I356" s="146"/>
      <c r="J356" s="146"/>
    </row>
    <row r="357" spans="1:10" ht="14.25" customHeight="1" x14ac:dyDescent="0.3">
      <c r="A357" s="143"/>
      <c r="B357" s="144"/>
      <c r="C357" s="45"/>
      <c r="D357" s="45"/>
      <c r="E357" s="145"/>
      <c r="F357" s="146"/>
      <c r="G357" s="147"/>
      <c r="H357" s="147"/>
      <c r="I357" s="146"/>
      <c r="J357" s="146"/>
    </row>
    <row r="358" spans="1:10" ht="14.25" customHeight="1" x14ac:dyDescent="0.3">
      <c r="A358" s="143"/>
      <c r="B358" s="144"/>
      <c r="C358" s="45"/>
      <c r="D358" s="45"/>
      <c r="E358" s="145"/>
      <c r="F358" s="146"/>
      <c r="G358" s="147"/>
      <c r="H358" s="147"/>
      <c r="I358" s="146"/>
      <c r="J358" s="146"/>
    </row>
    <row r="359" spans="1:10" ht="14.25" customHeight="1" x14ac:dyDescent="0.3">
      <c r="A359" s="143"/>
      <c r="B359" s="144"/>
      <c r="C359" s="45"/>
      <c r="D359" s="45"/>
      <c r="E359" s="145"/>
      <c r="F359" s="146"/>
      <c r="G359" s="147"/>
      <c r="H359" s="147"/>
      <c r="I359" s="146"/>
      <c r="J359" s="146"/>
    </row>
    <row r="360" spans="1:10" ht="14.25" customHeight="1" x14ac:dyDescent="0.3">
      <c r="A360" s="143"/>
      <c r="B360" s="144"/>
      <c r="C360" s="45"/>
      <c r="D360" s="45"/>
      <c r="E360" s="145"/>
      <c r="F360" s="146"/>
      <c r="G360" s="147"/>
      <c r="H360" s="147"/>
      <c r="I360" s="146"/>
      <c r="J360" s="146"/>
    </row>
    <row r="361" spans="1:10" ht="14.25" customHeight="1" x14ac:dyDescent="0.3">
      <c r="A361" s="143"/>
      <c r="B361" s="144"/>
      <c r="C361" s="45"/>
      <c r="D361" s="45"/>
      <c r="E361" s="145"/>
      <c r="F361" s="146"/>
      <c r="G361" s="147"/>
      <c r="H361" s="147"/>
      <c r="I361" s="146"/>
      <c r="J361" s="146"/>
    </row>
    <row r="362" spans="1:10" ht="14.25" customHeight="1" x14ac:dyDescent="0.3">
      <c r="A362" s="143"/>
      <c r="B362" s="144"/>
      <c r="C362" s="45"/>
      <c r="D362" s="45"/>
      <c r="E362" s="145"/>
      <c r="F362" s="146"/>
      <c r="G362" s="147"/>
      <c r="H362" s="147"/>
      <c r="I362" s="146"/>
      <c r="J362" s="146"/>
    </row>
    <row r="363" spans="1:10" ht="14.25" customHeight="1" x14ac:dyDescent="0.3">
      <c r="A363" s="143"/>
      <c r="B363" s="144"/>
      <c r="C363" s="45"/>
      <c r="D363" s="45"/>
      <c r="E363" s="145"/>
      <c r="F363" s="146"/>
      <c r="G363" s="147"/>
      <c r="H363" s="147"/>
      <c r="I363" s="146"/>
      <c r="J363" s="146"/>
    </row>
    <row r="364" spans="1:10" ht="14.25" customHeight="1" x14ac:dyDescent="0.3">
      <c r="A364" s="143"/>
      <c r="B364" s="144"/>
      <c r="C364" s="45"/>
      <c r="D364" s="45"/>
      <c r="E364" s="145"/>
      <c r="F364" s="146"/>
      <c r="G364" s="147"/>
      <c r="H364" s="146"/>
      <c r="I364" s="146"/>
      <c r="J364" s="146"/>
    </row>
    <row r="365" spans="1:10" ht="14.25" customHeight="1" x14ac:dyDescent="0.3">
      <c r="A365" s="143"/>
      <c r="B365" s="144"/>
      <c r="C365" s="45"/>
      <c r="D365" s="45"/>
      <c r="E365" s="145"/>
      <c r="F365" s="146"/>
      <c r="G365" s="147"/>
      <c r="H365" s="147"/>
      <c r="I365" s="146"/>
      <c r="J365" s="146"/>
    </row>
    <row r="366" spans="1:10" ht="14.25" customHeight="1" x14ac:dyDescent="0.3">
      <c r="A366" s="143"/>
      <c r="B366" s="144"/>
      <c r="C366" s="45"/>
      <c r="D366" s="45"/>
      <c r="E366" s="145"/>
      <c r="F366" s="146"/>
      <c r="G366" s="147"/>
      <c r="H366" s="146"/>
      <c r="I366" s="146"/>
      <c r="J366" s="146"/>
    </row>
    <row r="367" spans="1:10" ht="14.25" customHeight="1" x14ac:dyDescent="0.3">
      <c r="A367" s="143"/>
      <c r="B367" s="144"/>
      <c r="C367" s="45"/>
      <c r="D367" s="45"/>
      <c r="E367" s="145"/>
      <c r="F367" s="146"/>
      <c r="G367" s="147"/>
      <c r="H367" s="147"/>
      <c r="I367" s="146"/>
      <c r="J367" s="146"/>
    </row>
    <row r="368" spans="1:10" ht="14.25" customHeight="1" x14ac:dyDescent="0.3">
      <c r="A368" s="143"/>
      <c r="B368" s="144"/>
      <c r="C368" s="45"/>
      <c r="D368" s="45" t="s">
        <v>1765</v>
      </c>
      <c r="E368" s="145"/>
      <c r="F368" s="146"/>
      <c r="G368" s="146"/>
      <c r="H368" s="146"/>
      <c r="I368" s="146"/>
      <c r="J368" s="146"/>
    </row>
    <row r="369" spans="1:10" ht="14.25" customHeight="1" x14ac:dyDescent="0.3">
      <c r="A369" s="143"/>
      <c r="B369" s="144"/>
      <c r="C369" s="45"/>
      <c r="D369" s="45"/>
      <c r="E369" s="145"/>
      <c r="F369" s="146"/>
      <c r="G369" s="147"/>
      <c r="H369" s="147"/>
      <c r="I369" s="146"/>
      <c r="J369" s="146"/>
    </row>
    <row r="370" spans="1:10" ht="14.25" customHeight="1" x14ac:dyDescent="0.3">
      <c r="A370" s="143"/>
      <c r="B370" s="144"/>
      <c r="C370" s="45"/>
      <c r="D370" s="45"/>
      <c r="E370" s="145"/>
      <c r="F370" s="146"/>
      <c r="G370" s="146"/>
      <c r="H370" s="146"/>
      <c r="I370" s="146"/>
      <c r="J370" s="146"/>
    </row>
    <row r="371" spans="1:10" ht="14.25" customHeight="1" x14ac:dyDescent="0.3">
      <c r="A371" s="143"/>
      <c r="B371" s="144"/>
      <c r="C371" s="45"/>
      <c r="D371" s="45"/>
      <c r="E371" s="145"/>
      <c r="F371" s="146"/>
      <c r="G371" s="146"/>
      <c r="H371" s="146"/>
      <c r="I371" s="146"/>
      <c r="J371" s="146"/>
    </row>
    <row r="372" spans="1:10" ht="14.25" customHeight="1" x14ac:dyDescent="0.3">
      <c r="A372" s="143"/>
      <c r="B372" s="144"/>
      <c r="C372" s="45"/>
      <c r="D372" s="45"/>
      <c r="E372" s="145"/>
      <c r="F372" s="146"/>
      <c r="G372" s="146"/>
      <c r="H372" s="146"/>
      <c r="I372" s="146"/>
      <c r="J372" s="146"/>
    </row>
    <row r="373" spans="1:10" ht="14.25" customHeight="1" x14ac:dyDescent="0.3">
      <c r="A373" s="143"/>
      <c r="B373" s="144"/>
      <c r="C373" s="45"/>
      <c r="D373" s="45"/>
      <c r="E373" s="145"/>
      <c r="F373" s="146"/>
      <c r="G373" s="146"/>
      <c r="H373" s="146"/>
      <c r="I373" s="146"/>
      <c r="J373" s="146"/>
    </row>
    <row r="374" spans="1:10" x14ac:dyDescent="0.3">
      <c r="A374" s="143"/>
      <c r="B374" s="144"/>
      <c r="C374" s="45"/>
      <c r="D374" s="45"/>
      <c r="E374" s="145"/>
      <c r="F374" s="146"/>
      <c r="G374" s="146"/>
      <c r="H374" s="146"/>
      <c r="I374" s="146"/>
      <c r="J374" s="146"/>
    </row>
    <row r="375" spans="1:10" x14ac:dyDescent="0.3">
      <c r="A375" s="143"/>
      <c r="B375" s="144"/>
      <c r="C375" s="45"/>
      <c r="D375" s="45"/>
      <c r="E375" s="145"/>
      <c r="F375" s="146"/>
      <c r="G375" s="146"/>
      <c r="H375" s="146"/>
      <c r="I375" s="146"/>
      <c r="J375" s="146"/>
    </row>
    <row r="376" spans="1:10" x14ac:dyDescent="0.3">
      <c r="A376" s="143"/>
      <c r="B376" s="144"/>
      <c r="C376" s="45"/>
      <c r="D376" s="45"/>
      <c r="E376" s="145"/>
      <c r="F376" s="146"/>
      <c r="G376" s="146"/>
      <c r="H376" s="146"/>
      <c r="I376" s="146"/>
      <c r="J376" s="146"/>
    </row>
    <row r="377" spans="1:10" x14ac:dyDescent="0.3">
      <c r="A377" s="143"/>
      <c r="B377" s="144"/>
      <c r="C377" s="45"/>
      <c r="D377" s="45"/>
      <c r="E377" s="145"/>
      <c r="F377" s="146"/>
      <c r="G377" s="146"/>
      <c r="H377" s="146"/>
      <c r="I377" s="146"/>
      <c r="J377" s="146"/>
    </row>
    <row r="378" spans="1:10" x14ac:dyDescent="0.3">
      <c r="A378" s="143"/>
      <c r="B378" s="144"/>
      <c r="C378" s="45"/>
      <c r="D378" s="45"/>
      <c r="E378" s="145"/>
      <c r="F378" s="146"/>
      <c r="G378" s="146"/>
      <c r="H378" s="146"/>
      <c r="I378" s="146"/>
      <c r="J378" s="146"/>
    </row>
    <row r="379" spans="1:10" x14ac:dyDescent="0.3">
      <c r="A379" s="143"/>
      <c r="B379" s="144"/>
      <c r="C379" s="45"/>
      <c r="D379" s="45"/>
      <c r="E379" s="145"/>
      <c r="F379" s="146"/>
      <c r="G379" s="146"/>
      <c r="H379" s="146"/>
      <c r="I379" s="146"/>
      <c r="J379" s="146"/>
    </row>
    <row r="380" spans="1:10" x14ac:dyDescent="0.3">
      <c r="A380" s="143"/>
      <c r="B380" s="144"/>
      <c r="C380" s="45"/>
      <c r="D380" s="45"/>
      <c r="E380" s="145"/>
      <c r="F380" s="146"/>
      <c r="G380" s="146"/>
      <c r="H380" s="146"/>
      <c r="I380" s="146"/>
      <c r="J380" s="146"/>
    </row>
    <row r="381" spans="1:10" x14ac:dyDescent="0.3">
      <c r="A381" s="143"/>
      <c r="B381" s="144"/>
      <c r="C381" s="45"/>
      <c r="D381" s="45"/>
      <c r="E381" s="145"/>
      <c r="F381" s="146"/>
      <c r="G381" s="146"/>
      <c r="H381" s="146"/>
      <c r="I381" s="146"/>
      <c r="J381" s="146"/>
    </row>
    <row r="382" spans="1:10" x14ac:dyDescent="0.3">
      <c r="A382" s="143"/>
      <c r="B382" s="144"/>
      <c r="C382" s="45"/>
      <c r="D382" s="45"/>
      <c r="E382" s="145"/>
      <c r="F382" s="146"/>
      <c r="G382" s="146"/>
      <c r="H382" s="146"/>
      <c r="I382" s="146"/>
      <c r="J382" s="146"/>
    </row>
    <row r="383" spans="1:10" x14ac:dyDescent="0.3">
      <c r="A383" s="143"/>
      <c r="B383" s="144"/>
      <c r="C383" s="45"/>
      <c r="D383" s="45"/>
      <c r="E383" s="145"/>
      <c r="F383" s="146"/>
      <c r="G383" s="146"/>
      <c r="H383" s="146"/>
      <c r="I383" s="146"/>
      <c r="J383" s="146"/>
    </row>
    <row r="384" spans="1:10" x14ac:dyDescent="0.3">
      <c r="A384" s="143"/>
      <c r="B384" s="144"/>
      <c r="C384" s="45"/>
      <c r="D384" s="45"/>
      <c r="E384" s="145"/>
      <c r="F384" s="146"/>
      <c r="G384" s="146"/>
      <c r="H384" s="146"/>
      <c r="I384" s="146"/>
      <c r="J384" s="146"/>
    </row>
    <row r="385" spans="1:10" x14ac:dyDescent="0.3">
      <c r="A385" s="143"/>
      <c r="B385" s="144"/>
      <c r="C385" s="45"/>
      <c r="D385" s="45"/>
      <c r="E385" s="145"/>
      <c r="F385" s="146"/>
      <c r="G385" s="146"/>
      <c r="H385" s="146"/>
      <c r="I385" s="146"/>
      <c r="J385" s="146"/>
    </row>
    <row r="386" spans="1:10" x14ac:dyDescent="0.3">
      <c r="A386" s="143"/>
      <c r="B386" s="144"/>
      <c r="C386" s="45"/>
      <c r="D386" s="45"/>
      <c r="E386" s="145"/>
      <c r="F386" s="146"/>
      <c r="G386" s="146"/>
      <c r="H386" s="146"/>
      <c r="I386" s="146"/>
      <c r="J386" s="146"/>
    </row>
    <row r="387" spans="1:10" x14ac:dyDescent="0.3">
      <c r="A387" s="143"/>
      <c r="B387" s="144"/>
      <c r="C387" s="45"/>
      <c r="D387" s="45"/>
      <c r="E387" s="145"/>
      <c r="F387" s="146"/>
      <c r="G387" s="146"/>
      <c r="H387" s="146"/>
      <c r="I387" s="146"/>
      <c r="J387" s="146"/>
    </row>
    <row r="388" spans="1:10" x14ac:dyDescent="0.3">
      <c r="A388" s="143"/>
      <c r="B388" s="144"/>
      <c r="C388" s="45"/>
      <c r="D388" s="45"/>
      <c r="E388" s="145"/>
      <c r="F388" s="146"/>
      <c r="G388" s="146"/>
      <c r="H388" s="146"/>
      <c r="I388" s="146"/>
      <c r="J388" s="146"/>
    </row>
    <row r="389" spans="1:10" x14ac:dyDescent="0.3">
      <c r="A389" s="143"/>
      <c r="B389" s="144"/>
      <c r="C389" s="45"/>
      <c r="D389" s="45"/>
      <c r="E389" s="145"/>
      <c r="F389" s="146"/>
      <c r="G389" s="146"/>
      <c r="H389" s="146"/>
      <c r="I389" s="146"/>
      <c r="J389" s="146"/>
    </row>
    <row r="390" spans="1:10" x14ac:dyDescent="0.3">
      <c r="A390" s="143"/>
      <c r="B390" s="144"/>
      <c r="C390" s="45"/>
      <c r="D390" s="45"/>
      <c r="E390" s="145"/>
      <c r="F390" s="146"/>
      <c r="G390" s="146"/>
      <c r="H390" s="146"/>
      <c r="I390" s="146"/>
      <c r="J390" s="146"/>
    </row>
    <row r="391" spans="1:10" x14ac:dyDescent="0.3">
      <c r="A391" s="143"/>
      <c r="B391" s="144"/>
      <c r="C391" s="45"/>
      <c r="D391" s="45"/>
      <c r="E391" s="145"/>
      <c r="F391" s="146"/>
      <c r="G391" s="146"/>
      <c r="H391" s="146"/>
      <c r="I391" s="146"/>
      <c r="J391" s="146"/>
    </row>
    <row r="392" spans="1:10" x14ac:dyDescent="0.3">
      <c r="A392" s="143"/>
      <c r="B392" s="144"/>
      <c r="C392" s="45"/>
      <c r="D392" s="45"/>
      <c r="E392" s="145"/>
      <c r="F392" s="146"/>
      <c r="G392" s="146"/>
      <c r="H392" s="146"/>
      <c r="I392" s="146"/>
      <c r="J392" s="146"/>
    </row>
    <row r="393" spans="1:10" x14ac:dyDescent="0.3">
      <c r="A393" s="143"/>
      <c r="B393" s="144"/>
      <c r="C393" s="45"/>
      <c r="D393" s="45"/>
      <c r="E393" s="145"/>
      <c r="F393" s="146"/>
      <c r="G393" s="146"/>
      <c r="H393" s="146"/>
      <c r="I393" s="146"/>
      <c r="J393" s="146"/>
    </row>
    <row r="394" spans="1:10" x14ac:dyDescent="0.3">
      <c r="A394" s="143"/>
      <c r="B394" s="144"/>
      <c r="C394" s="45"/>
      <c r="D394" s="45"/>
      <c r="E394" s="145"/>
      <c r="F394" s="146"/>
      <c r="G394" s="146"/>
      <c r="H394" s="146"/>
      <c r="I394" s="146"/>
      <c r="J394" s="146"/>
    </row>
    <row r="395" spans="1:10" x14ac:dyDescent="0.3">
      <c r="A395" s="143"/>
      <c r="B395" s="144"/>
      <c r="C395" s="45"/>
      <c r="D395" s="45"/>
      <c r="E395" s="145"/>
      <c r="F395" s="146"/>
      <c r="G395" s="146"/>
      <c r="H395" s="146"/>
      <c r="I395" s="146"/>
      <c r="J395" s="146"/>
    </row>
    <row r="396" spans="1:10" x14ac:dyDescent="0.3">
      <c r="A396" s="143"/>
      <c r="B396" s="144"/>
      <c r="C396" s="45"/>
      <c r="D396" s="45"/>
      <c r="E396" s="145"/>
      <c r="F396" s="146"/>
      <c r="G396" s="146"/>
      <c r="H396" s="146"/>
      <c r="I396" s="146"/>
      <c r="J396" s="146"/>
    </row>
    <row r="397" spans="1:10" x14ac:dyDescent="0.3">
      <c r="A397" s="143"/>
      <c r="B397" s="144"/>
      <c r="C397" s="45"/>
      <c r="D397" s="45"/>
      <c r="E397" s="145"/>
      <c r="F397" s="146"/>
      <c r="G397" s="146"/>
      <c r="H397" s="146"/>
      <c r="I397" s="146"/>
      <c r="J397" s="146"/>
    </row>
    <row r="398" spans="1:10" x14ac:dyDescent="0.3">
      <c r="A398" s="143"/>
      <c r="B398" s="144"/>
      <c r="C398" s="45"/>
      <c r="D398" s="45"/>
      <c r="E398" s="145"/>
      <c r="F398" s="146"/>
      <c r="G398" s="146"/>
      <c r="H398" s="146"/>
      <c r="I398" s="146"/>
      <c r="J398" s="146"/>
    </row>
    <row r="399" spans="1:10" x14ac:dyDescent="0.3">
      <c r="A399" s="143"/>
      <c r="B399" s="144"/>
      <c r="C399" s="45"/>
      <c r="D399" s="45"/>
      <c r="E399" s="145"/>
      <c r="F399" s="146"/>
      <c r="G399" s="146"/>
      <c r="H399" s="146"/>
      <c r="I399" s="146"/>
      <c r="J399" s="146"/>
    </row>
    <row r="400" spans="1:10" x14ac:dyDescent="0.3">
      <c r="A400" s="143"/>
      <c r="B400" s="144"/>
      <c r="C400" s="45"/>
      <c r="D400" s="45"/>
      <c r="E400" s="145"/>
      <c r="F400" s="146"/>
      <c r="G400" s="146"/>
      <c r="H400" s="146"/>
      <c r="I400" s="146"/>
      <c r="J400" s="146"/>
    </row>
    <row r="401" spans="1:10" x14ac:dyDescent="0.3">
      <c r="A401" s="143"/>
      <c r="B401" s="144"/>
      <c r="C401" s="45"/>
      <c r="D401" s="45"/>
      <c r="E401" s="145"/>
      <c r="F401" s="146"/>
      <c r="G401" s="146"/>
      <c r="H401" s="146"/>
      <c r="I401" s="146"/>
      <c r="J401" s="146"/>
    </row>
    <row r="402" spans="1:10" x14ac:dyDescent="0.3">
      <c r="A402" s="143"/>
      <c r="B402" s="144"/>
      <c r="C402" s="45"/>
      <c r="D402" s="45"/>
      <c r="E402" s="145"/>
      <c r="F402" s="146"/>
      <c r="G402" s="146"/>
      <c r="H402" s="146"/>
      <c r="I402" s="146"/>
      <c r="J402" s="146"/>
    </row>
    <row r="403" spans="1:10" x14ac:dyDescent="0.3">
      <c r="A403" s="143"/>
      <c r="B403" s="144"/>
      <c r="C403" s="45"/>
      <c r="D403" s="45"/>
      <c r="E403" s="145"/>
      <c r="F403" s="146"/>
      <c r="G403" s="146"/>
      <c r="H403" s="146"/>
      <c r="I403" s="146"/>
      <c r="J403" s="146"/>
    </row>
    <row r="404" spans="1:10" x14ac:dyDescent="0.3">
      <c r="A404" s="143"/>
      <c r="B404" s="144"/>
      <c r="C404" s="45"/>
      <c r="D404" s="45"/>
      <c r="E404" s="145"/>
      <c r="F404" s="146"/>
      <c r="G404" s="146"/>
      <c r="H404" s="146"/>
      <c r="I404" s="146"/>
      <c r="J404" s="146"/>
    </row>
    <row r="405" spans="1:10" x14ac:dyDescent="0.3">
      <c r="A405" s="143"/>
      <c r="B405" s="144"/>
      <c r="C405" s="45"/>
      <c r="D405" s="45"/>
      <c r="E405" s="145"/>
      <c r="F405" s="146"/>
      <c r="G405" s="146"/>
      <c r="H405" s="146"/>
      <c r="I405" s="146"/>
      <c r="J405" s="146"/>
    </row>
    <row r="406" spans="1:10" x14ac:dyDescent="0.3">
      <c r="A406" s="143"/>
      <c r="B406" s="144"/>
      <c r="C406" s="45"/>
      <c r="D406" s="45"/>
      <c r="E406" s="145"/>
      <c r="F406" s="146"/>
      <c r="G406" s="146"/>
      <c r="H406" s="146"/>
      <c r="I406" s="146"/>
      <c r="J406" s="146"/>
    </row>
    <row r="407" spans="1:10" x14ac:dyDescent="0.3">
      <c r="A407" s="143"/>
      <c r="B407" s="144"/>
      <c r="C407" s="45"/>
      <c r="D407" s="45"/>
      <c r="E407" s="145"/>
      <c r="F407" s="146"/>
      <c r="G407" s="146"/>
      <c r="H407" s="146"/>
      <c r="I407" s="146"/>
      <c r="J407" s="146"/>
    </row>
    <row r="408" spans="1:10" x14ac:dyDescent="0.3">
      <c r="A408" s="143"/>
      <c r="B408" s="144"/>
      <c r="C408" s="45"/>
      <c r="D408" s="45"/>
      <c r="E408" s="145"/>
      <c r="F408" s="146"/>
      <c r="G408" s="146"/>
      <c r="H408" s="146"/>
      <c r="I408" s="146"/>
      <c r="J408" s="146"/>
    </row>
    <row r="409" spans="1:10" x14ac:dyDescent="0.3">
      <c r="A409" s="143"/>
      <c r="B409" s="144"/>
      <c r="C409" s="45"/>
      <c r="D409" s="45"/>
      <c r="E409" s="145"/>
      <c r="F409" s="146"/>
      <c r="G409" s="146"/>
      <c r="H409" s="146"/>
      <c r="I409" s="146"/>
      <c r="J409" s="146"/>
    </row>
    <row r="410" spans="1:10" x14ac:dyDescent="0.3">
      <c r="A410" s="143"/>
      <c r="B410" s="144"/>
      <c r="C410" s="45"/>
      <c r="D410" s="45"/>
      <c r="E410" s="145"/>
      <c r="F410" s="146"/>
      <c r="G410" s="146"/>
      <c r="H410" s="146"/>
      <c r="I410" s="146"/>
      <c r="J410" s="146"/>
    </row>
    <row r="411" spans="1:10" x14ac:dyDescent="0.3">
      <c r="A411" s="143"/>
      <c r="B411" s="144"/>
      <c r="C411" s="45"/>
      <c r="D411" s="45"/>
      <c r="E411" s="145"/>
      <c r="F411" s="146"/>
      <c r="G411" s="146"/>
      <c r="H411" s="146"/>
      <c r="I411" s="146"/>
      <c r="J411" s="146"/>
    </row>
    <row r="412" spans="1:10" x14ac:dyDescent="0.3">
      <c r="A412" s="143"/>
      <c r="B412" s="144"/>
      <c r="C412" s="45"/>
      <c r="D412" s="45"/>
      <c r="E412" s="145"/>
      <c r="F412" s="146"/>
      <c r="G412" s="146"/>
      <c r="H412" s="146"/>
      <c r="I412" s="146"/>
      <c r="J412" s="146"/>
    </row>
    <row r="413" spans="1:10" x14ac:dyDescent="0.3">
      <c r="A413" s="143"/>
      <c r="B413" s="144"/>
      <c r="C413" s="45"/>
      <c r="D413" s="45"/>
      <c r="E413" s="145"/>
      <c r="F413" s="146"/>
      <c r="G413" s="146"/>
      <c r="H413" s="146"/>
      <c r="I413" s="146"/>
      <c r="J413" s="146"/>
    </row>
    <row r="414" spans="1:10" x14ac:dyDescent="0.3">
      <c r="A414" s="143"/>
      <c r="B414" s="144"/>
      <c r="C414" s="45"/>
      <c r="D414" s="45"/>
      <c r="E414" s="145"/>
      <c r="F414" s="146"/>
      <c r="G414" s="146"/>
      <c r="H414" s="146"/>
      <c r="I414" s="146"/>
      <c r="J414" s="146"/>
    </row>
    <row r="415" spans="1:10" x14ac:dyDescent="0.3">
      <c r="A415" s="143"/>
      <c r="B415" s="144"/>
      <c r="C415" s="45"/>
      <c r="D415" s="45"/>
      <c r="E415" s="145"/>
      <c r="F415" s="146"/>
      <c r="G415" s="146"/>
      <c r="H415" s="146"/>
      <c r="I415" s="146"/>
      <c r="J415" s="146"/>
    </row>
    <row r="416" spans="1:10" x14ac:dyDescent="0.3">
      <c r="A416" s="143"/>
      <c r="B416" s="144"/>
      <c r="C416" s="45"/>
      <c r="D416" s="45"/>
      <c r="E416" s="145"/>
      <c r="F416" s="146"/>
      <c r="G416" s="146"/>
      <c r="H416" s="146"/>
      <c r="I416" s="146"/>
      <c r="J416" s="146"/>
    </row>
    <row r="417" spans="1:10" x14ac:dyDescent="0.3">
      <c r="A417" s="143"/>
      <c r="B417" s="144"/>
      <c r="C417" s="45"/>
      <c r="D417" s="45"/>
      <c r="E417" s="145"/>
      <c r="F417" s="146"/>
      <c r="G417" s="146"/>
      <c r="H417" s="146"/>
      <c r="I417" s="146"/>
      <c r="J417" s="146"/>
    </row>
    <row r="418" spans="1:10" x14ac:dyDescent="0.3">
      <c r="A418" s="143"/>
      <c r="B418" s="144"/>
      <c r="C418" s="45"/>
      <c r="D418" s="45"/>
      <c r="E418" s="145"/>
      <c r="F418" s="146"/>
      <c r="G418" s="146"/>
      <c r="H418" s="146"/>
      <c r="I418" s="146"/>
      <c r="J418" s="146"/>
    </row>
    <row r="419" spans="1:10" x14ac:dyDescent="0.3">
      <c r="A419" s="143"/>
      <c r="B419" s="144"/>
      <c r="C419" s="45"/>
      <c r="D419" s="45"/>
      <c r="E419" s="145"/>
      <c r="F419" s="146"/>
      <c r="G419" s="146"/>
      <c r="H419" s="146"/>
      <c r="I419" s="146"/>
      <c r="J419" s="146"/>
    </row>
    <row r="420" spans="1:10" x14ac:dyDescent="0.3">
      <c r="A420" s="143"/>
      <c r="B420" s="144"/>
      <c r="C420" s="45"/>
      <c r="D420" s="45"/>
      <c r="E420" s="145"/>
      <c r="F420" s="146"/>
      <c r="G420" s="146"/>
      <c r="H420" s="146"/>
      <c r="I420" s="146"/>
      <c r="J420" s="146"/>
    </row>
    <row r="421" spans="1:10" x14ac:dyDescent="0.3">
      <c r="A421" s="143"/>
      <c r="B421" s="144"/>
      <c r="C421" s="45"/>
      <c r="D421" s="45"/>
      <c r="E421" s="145"/>
      <c r="F421" s="146"/>
      <c r="G421" s="146"/>
      <c r="H421" s="146"/>
      <c r="I421" s="146"/>
      <c r="J421" s="146"/>
    </row>
    <row r="422" spans="1:10" x14ac:dyDescent="0.3">
      <c r="A422" s="143"/>
      <c r="B422" s="144"/>
      <c r="C422" s="45"/>
      <c r="D422" s="45"/>
      <c r="E422" s="145"/>
      <c r="F422" s="146"/>
      <c r="G422" s="146"/>
      <c r="H422" s="146"/>
      <c r="I422" s="146"/>
      <c r="J422" s="146"/>
    </row>
    <row r="423" spans="1:10" x14ac:dyDescent="0.3">
      <c r="A423" s="143"/>
      <c r="B423" s="144"/>
      <c r="C423" s="45"/>
      <c r="D423" s="45"/>
      <c r="E423" s="145"/>
      <c r="F423" s="146"/>
      <c r="G423" s="146"/>
      <c r="H423" s="146"/>
      <c r="I423" s="146"/>
      <c r="J423" s="146"/>
    </row>
    <row r="424" spans="1:10" x14ac:dyDescent="0.3">
      <c r="A424" s="143"/>
      <c r="B424" s="144"/>
      <c r="C424" s="45"/>
      <c r="D424" s="45"/>
      <c r="E424" s="145"/>
      <c r="F424" s="146"/>
      <c r="G424" s="146"/>
      <c r="H424" s="146"/>
      <c r="I424" s="146"/>
      <c r="J424" s="146"/>
    </row>
    <row r="425" spans="1:10" x14ac:dyDescent="0.3">
      <c r="A425" s="143"/>
      <c r="B425" s="144"/>
      <c r="C425" s="45"/>
      <c r="D425" s="45"/>
      <c r="E425" s="145"/>
      <c r="F425" s="146"/>
      <c r="G425" s="146"/>
      <c r="H425" s="146"/>
      <c r="I425" s="146"/>
      <c r="J425" s="146"/>
    </row>
    <row r="426" spans="1:10" x14ac:dyDescent="0.3">
      <c r="A426" s="143"/>
      <c r="B426" s="144"/>
      <c r="C426" s="45"/>
      <c r="D426" s="45"/>
      <c r="E426" s="145"/>
      <c r="F426" s="146"/>
      <c r="G426" s="146"/>
      <c r="H426" s="146"/>
      <c r="I426" s="146"/>
      <c r="J426" s="146"/>
    </row>
    <row r="427" spans="1:10" x14ac:dyDescent="0.3">
      <c r="A427" s="143"/>
      <c r="B427" s="144"/>
      <c r="C427" s="45"/>
      <c r="D427" s="45"/>
      <c r="E427" s="145"/>
      <c r="F427" s="146"/>
      <c r="G427" s="146"/>
      <c r="H427" s="146"/>
      <c r="I427" s="146"/>
      <c r="J427" s="146"/>
    </row>
    <row r="428" spans="1:10" x14ac:dyDescent="0.3">
      <c r="A428" s="143"/>
      <c r="B428" s="144"/>
      <c r="C428" s="45"/>
      <c r="D428" s="45"/>
      <c r="E428" s="145"/>
      <c r="F428" s="146"/>
      <c r="G428" s="146"/>
      <c r="H428" s="146"/>
      <c r="I428" s="146"/>
      <c r="J428" s="146"/>
    </row>
    <row r="429" spans="1:10" x14ac:dyDescent="0.3">
      <c r="A429" s="143"/>
      <c r="B429" s="144"/>
      <c r="C429" s="45"/>
      <c r="D429" s="45"/>
      <c r="E429" s="145"/>
      <c r="F429" s="146"/>
      <c r="G429" s="146"/>
      <c r="H429" s="146"/>
      <c r="I429" s="146"/>
      <c r="J429" s="146"/>
    </row>
    <row r="430" spans="1:10" x14ac:dyDescent="0.3">
      <c r="A430" s="143"/>
      <c r="B430" s="144"/>
      <c r="C430" s="45"/>
      <c r="D430" s="45"/>
      <c r="E430" s="145"/>
      <c r="F430" s="146"/>
      <c r="G430" s="146"/>
      <c r="H430" s="146"/>
      <c r="I430" s="146"/>
      <c r="J430" s="146"/>
    </row>
    <row r="431" spans="1:10" x14ac:dyDescent="0.3">
      <c r="A431" s="143"/>
      <c r="B431" s="144"/>
      <c r="C431" s="45"/>
      <c r="D431" s="45"/>
      <c r="E431" s="145"/>
      <c r="F431" s="146"/>
      <c r="G431" s="146"/>
      <c r="H431" s="146"/>
      <c r="I431" s="146"/>
      <c r="J431" s="146"/>
    </row>
    <row r="432" spans="1:10" x14ac:dyDescent="0.3">
      <c r="A432" s="143"/>
      <c r="B432" s="144"/>
      <c r="C432" s="45"/>
      <c r="D432" s="45"/>
      <c r="E432" s="145"/>
      <c r="F432" s="146"/>
      <c r="G432" s="146"/>
      <c r="H432" s="146"/>
      <c r="I432" s="146"/>
      <c r="J432" s="146"/>
    </row>
    <row r="433" spans="1:10" x14ac:dyDescent="0.3">
      <c r="A433" s="143"/>
      <c r="B433" s="144"/>
      <c r="C433" s="45"/>
      <c r="D433" s="45"/>
      <c r="E433" s="145"/>
      <c r="F433" s="146"/>
      <c r="G433" s="146"/>
      <c r="H433" s="146"/>
      <c r="I433" s="146"/>
      <c r="J433" s="146"/>
    </row>
    <row r="434" spans="1:10" x14ac:dyDescent="0.3">
      <c r="A434" s="143"/>
      <c r="B434" s="144"/>
      <c r="C434" s="45"/>
      <c r="D434" s="45"/>
      <c r="E434" s="145"/>
      <c r="F434" s="146"/>
      <c r="G434" s="146"/>
      <c r="H434" s="146"/>
      <c r="I434" s="146"/>
      <c r="J434" s="146"/>
    </row>
    <row r="435" spans="1:10" x14ac:dyDescent="0.3">
      <c r="A435" s="143"/>
      <c r="B435" s="144"/>
      <c r="C435" s="45"/>
      <c r="D435" s="45"/>
      <c r="E435" s="145"/>
      <c r="F435" s="146"/>
      <c r="G435" s="146"/>
      <c r="H435" s="146"/>
      <c r="I435" s="146"/>
      <c r="J435" s="146"/>
    </row>
    <row r="436" spans="1:10" x14ac:dyDescent="0.3">
      <c r="A436" s="143"/>
      <c r="B436" s="144"/>
      <c r="C436" s="45"/>
      <c r="D436" s="45"/>
      <c r="E436" s="145"/>
      <c r="F436" s="146"/>
      <c r="G436" s="146"/>
      <c r="H436" s="146"/>
      <c r="I436" s="146"/>
      <c r="J436" s="146"/>
    </row>
    <row r="437" spans="1:10" x14ac:dyDescent="0.3">
      <c r="A437" s="143"/>
      <c r="B437" s="144"/>
      <c r="C437" s="45"/>
      <c r="D437" s="45"/>
      <c r="E437" s="145"/>
      <c r="F437" s="146"/>
      <c r="G437" s="146"/>
      <c r="H437" s="146"/>
      <c r="I437" s="146"/>
      <c r="J437" s="146"/>
    </row>
    <row r="438" spans="1:10" x14ac:dyDescent="0.3">
      <c r="A438" s="143"/>
      <c r="B438" s="144"/>
      <c r="C438" s="45"/>
      <c r="D438" s="45"/>
      <c r="E438" s="145"/>
      <c r="F438" s="146"/>
      <c r="G438" s="146"/>
      <c r="H438" s="146"/>
      <c r="I438" s="146"/>
      <c r="J438" s="146"/>
    </row>
    <row r="439" spans="1:10" x14ac:dyDescent="0.3">
      <c r="A439" s="143"/>
      <c r="B439" s="144"/>
      <c r="C439" s="45"/>
      <c r="D439" s="45"/>
      <c r="E439" s="145"/>
      <c r="F439" s="146"/>
      <c r="G439" s="146"/>
      <c r="H439" s="146"/>
      <c r="I439" s="146"/>
      <c r="J439" s="146"/>
    </row>
    <row r="440" spans="1:10" x14ac:dyDescent="0.3">
      <c r="A440" s="143"/>
      <c r="B440" s="144"/>
      <c r="C440" s="45"/>
      <c r="D440" s="45"/>
      <c r="E440" s="145"/>
      <c r="F440" s="146"/>
      <c r="G440" s="146"/>
      <c r="H440" s="146"/>
      <c r="I440" s="146"/>
      <c r="J440" s="146"/>
    </row>
    <row r="441" spans="1:10" x14ac:dyDescent="0.3">
      <c r="A441" s="143"/>
      <c r="B441" s="144"/>
      <c r="C441" s="45"/>
      <c r="D441" s="45"/>
      <c r="E441" s="145"/>
      <c r="F441" s="146"/>
      <c r="G441" s="146"/>
      <c r="H441" s="146"/>
      <c r="I441" s="146"/>
      <c r="J441" s="146"/>
    </row>
    <row r="442" spans="1:10" x14ac:dyDescent="0.3">
      <c r="A442" s="143"/>
      <c r="B442" s="144"/>
      <c r="C442" s="45"/>
      <c r="D442" s="45"/>
      <c r="E442" s="145"/>
      <c r="F442" s="146"/>
      <c r="G442" s="146"/>
      <c r="H442" s="146"/>
      <c r="I442" s="146"/>
      <c r="J442" s="146"/>
    </row>
    <row r="443" spans="1:10" x14ac:dyDescent="0.3">
      <c r="A443" s="143"/>
      <c r="B443" s="144"/>
      <c r="C443" s="45"/>
      <c r="D443" s="45"/>
      <c r="E443" s="145"/>
      <c r="F443" s="146"/>
      <c r="G443" s="146"/>
      <c r="H443" s="146"/>
      <c r="I443" s="146"/>
      <c r="J443" s="146"/>
    </row>
    <row r="444" spans="1:10" x14ac:dyDescent="0.3">
      <c r="A444" s="143"/>
      <c r="B444" s="144"/>
      <c r="C444" s="45"/>
      <c r="D444" s="45"/>
      <c r="E444" s="145"/>
      <c r="F444" s="146"/>
      <c r="G444" s="146"/>
      <c r="H444" s="146"/>
      <c r="I444" s="146"/>
      <c r="J444" s="146"/>
    </row>
  </sheetData>
  <autoFilter ref="A1:K367" xr:uid="{00000000-0009-0000-0000-000013000000}"/>
  <phoneticPr fontId="0" type="noConversion"/>
  <pageMargins left="0.2" right="0.17" top="0.63" bottom="0.45" header="0.5" footer="0.5"/>
  <pageSetup paperSize="9" scale="6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J444"/>
  <sheetViews>
    <sheetView workbookViewId="0">
      <pane ySplit="1" topLeftCell="A44" activePane="bottomLeft" state="frozen"/>
      <selection pane="bottomLeft" activeCell="A46" sqref="A46"/>
    </sheetView>
  </sheetViews>
  <sheetFormatPr defaultColWidth="9.109375" defaultRowHeight="13.2" x14ac:dyDescent="0.3"/>
  <cols>
    <col min="1" max="1" width="23.5546875" style="152" customWidth="1"/>
    <col min="2" max="2" width="20" style="149" customWidth="1"/>
    <col min="3" max="3" width="9.44140625" style="150" customWidth="1"/>
    <col min="4" max="4" width="12" style="150" customWidth="1"/>
    <col min="5" max="5" width="44.6640625" style="154" customWidth="1"/>
    <col min="6" max="6" width="18.6640625" style="142" customWidth="1"/>
    <col min="7" max="7" width="20.109375" style="142" customWidth="1"/>
    <col min="8" max="8" width="14.5546875" style="142" customWidth="1"/>
    <col min="9" max="9" width="135.33203125" style="142" customWidth="1"/>
    <col min="10" max="10" width="134.6640625" style="142" customWidth="1"/>
    <col min="11" max="16384" width="9.109375" style="142"/>
  </cols>
  <sheetData>
    <row r="1" spans="1:10" ht="35.25" customHeight="1" x14ac:dyDescent="0.35">
      <c r="A1" s="137" t="s">
        <v>2350</v>
      </c>
      <c r="B1" s="138" t="s">
        <v>2351</v>
      </c>
      <c r="C1" s="139" t="s">
        <v>2352</v>
      </c>
      <c r="D1" s="139" t="s">
        <v>2341</v>
      </c>
      <c r="E1" s="140" t="s">
        <v>2354</v>
      </c>
      <c r="F1" s="141" t="s">
        <v>2355</v>
      </c>
      <c r="G1" s="141" t="s">
        <v>2356</v>
      </c>
      <c r="H1" s="139" t="s">
        <v>2342</v>
      </c>
      <c r="I1" s="137" t="s">
        <v>2357</v>
      </c>
      <c r="J1" s="137" t="s">
        <v>2358</v>
      </c>
    </row>
    <row r="2" spans="1:10" x14ac:dyDescent="0.3">
      <c r="A2" s="143">
        <v>1</v>
      </c>
      <c r="B2" s="144" t="s">
        <v>2359</v>
      </c>
      <c r="C2" s="45">
        <v>2000</v>
      </c>
      <c r="D2" s="45"/>
      <c r="E2" s="145"/>
      <c r="F2" s="146"/>
      <c r="G2" s="146"/>
      <c r="H2" s="146"/>
      <c r="I2" s="146"/>
      <c r="J2" s="146"/>
    </row>
    <row r="3" spans="1:10" x14ac:dyDescent="0.3">
      <c r="A3" s="143">
        <v>2</v>
      </c>
      <c r="B3" s="144" t="s">
        <v>2384</v>
      </c>
      <c r="C3" s="45">
        <v>500</v>
      </c>
      <c r="D3" s="45"/>
      <c r="E3" s="145"/>
      <c r="F3" s="146"/>
      <c r="G3" s="146"/>
      <c r="H3" s="146"/>
      <c r="I3" s="146"/>
      <c r="J3" s="146"/>
    </row>
    <row r="4" spans="1:10" x14ac:dyDescent="0.3">
      <c r="A4" s="143">
        <v>3</v>
      </c>
      <c r="B4" s="144" t="s">
        <v>1777</v>
      </c>
      <c r="C4" s="45">
        <v>1000</v>
      </c>
      <c r="D4" s="45"/>
      <c r="E4" s="145"/>
      <c r="F4" s="146"/>
      <c r="G4" s="146"/>
      <c r="H4" s="146"/>
      <c r="I4" s="146"/>
      <c r="J4" s="146"/>
    </row>
    <row r="5" spans="1:10" x14ac:dyDescent="0.3">
      <c r="A5" s="143">
        <v>4</v>
      </c>
      <c r="B5" s="144" t="s">
        <v>2359</v>
      </c>
      <c r="C5" s="45">
        <v>2420</v>
      </c>
      <c r="D5" s="45"/>
      <c r="E5" s="145"/>
      <c r="F5" s="146"/>
      <c r="G5" s="147"/>
      <c r="H5" s="147"/>
      <c r="I5" s="146"/>
      <c r="J5" s="146"/>
    </row>
    <row r="6" spans="1:10" x14ac:dyDescent="0.3">
      <c r="A6" s="143">
        <v>5</v>
      </c>
      <c r="B6" s="144" t="s">
        <v>2384</v>
      </c>
      <c r="C6" s="45">
        <v>710</v>
      </c>
      <c r="D6" s="45"/>
      <c r="E6" s="145"/>
      <c r="F6" s="146"/>
      <c r="G6" s="146"/>
      <c r="H6" s="146"/>
      <c r="I6" s="146"/>
      <c r="J6" s="146"/>
    </row>
    <row r="7" spans="1:10" x14ac:dyDescent="0.3">
      <c r="A7" s="143">
        <v>6</v>
      </c>
      <c r="B7" s="144" t="s">
        <v>2359</v>
      </c>
      <c r="C7" s="45"/>
      <c r="D7" s="45">
        <v>4420</v>
      </c>
      <c r="E7" s="145" t="s">
        <v>2143</v>
      </c>
      <c r="F7" s="146" t="s">
        <v>1087</v>
      </c>
      <c r="G7" s="147">
        <v>41611</v>
      </c>
      <c r="H7" s="146" t="s">
        <v>2123</v>
      </c>
      <c r="I7" s="146" t="s">
        <v>986</v>
      </c>
      <c r="J7" s="146" t="s">
        <v>986</v>
      </c>
    </row>
    <row r="8" spans="1:10" x14ac:dyDescent="0.3">
      <c r="A8" s="143">
        <v>7</v>
      </c>
      <c r="B8" s="144" t="s">
        <v>2384</v>
      </c>
      <c r="C8" s="45"/>
      <c r="D8" s="45">
        <v>1210</v>
      </c>
      <c r="E8" s="145" t="s">
        <v>1088</v>
      </c>
      <c r="F8" s="146" t="s">
        <v>1089</v>
      </c>
      <c r="G8" s="147">
        <v>41612</v>
      </c>
      <c r="H8" s="147" t="s">
        <v>2123</v>
      </c>
      <c r="I8" s="146" t="s">
        <v>1762</v>
      </c>
      <c r="J8" s="146" t="s">
        <v>1762</v>
      </c>
    </row>
    <row r="9" spans="1:10" x14ac:dyDescent="0.3">
      <c r="A9" s="143">
        <v>8</v>
      </c>
      <c r="B9" s="144" t="s">
        <v>1777</v>
      </c>
      <c r="C9" s="45">
        <v>1000</v>
      </c>
      <c r="D9" s="45"/>
      <c r="E9" s="145"/>
      <c r="F9" s="146"/>
      <c r="G9" s="147"/>
      <c r="H9" s="146"/>
      <c r="I9" s="146"/>
      <c r="J9" s="146"/>
    </row>
    <row r="10" spans="1:10" x14ac:dyDescent="0.3">
      <c r="A10" s="143">
        <v>9</v>
      </c>
      <c r="B10" s="144" t="s">
        <v>2383</v>
      </c>
      <c r="C10" s="45">
        <v>50</v>
      </c>
      <c r="D10" s="45"/>
      <c r="E10" s="145"/>
      <c r="F10" s="146"/>
      <c r="G10" s="147"/>
      <c r="H10" s="146"/>
      <c r="I10" s="146"/>
      <c r="J10" s="146"/>
    </row>
    <row r="11" spans="1:10" x14ac:dyDescent="0.3">
      <c r="A11" s="143">
        <v>10</v>
      </c>
      <c r="B11" s="144" t="s">
        <v>2384</v>
      </c>
      <c r="C11" s="45">
        <v>500</v>
      </c>
      <c r="D11" s="45"/>
      <c r="E11" s="145"/>
      <c r="F11" s="146"/>
      <c r="G11" s="147"/>
      <c r="H11" s="146"/>
      <c r="I11" s="146"/>
      <c r="J11" s="146"/>
    </row>
    <row r="12" spans="1:10" x14ac:dyDescent="0.3">
      <c r="A12" s="143">
        <v>11</v>
      </c>
      <c r="B12" s="144" t="s">
        <v>1777</v>
      </c>
      <c r="C12" s="45">
        <v>1000</v>
      </c>
      <c r="D12" s="45"/>
      <c r="E12" s="145"/>
      <c r="F12" s="146"/>
      <c r="G12" s="146"/>
      <c r="H12" s="146"/>
      <c r="I12" s="146"/>
      <c r="J12" s="146"/>
    </row>
    <row r="13" spans="1:10" x14ac:dyDescent="0.3">
      <c r="A13" s="143">
        <v>12</v>
      </c>
      <c r="B13" s="144" t="s">
        <v>2359</v>
      </c>
      <c r="C13" s="45">
        <v>2000</v>
      </c>
      <c r="D13" s="45"/>
      <c r="E13" s="145"/>
      <c r="F13" s="146"/>
      <c r="G13" s="147"/>
      <c r="H13" s="147"/>
      <c r="I13" s="146"/>
      <c r="J13" s="146"/>
    </row>
    <row r="14" spans="1:10" x14ac:dyDescent="0.3">
      <c r="A14" s="143">
        <v>13</v>
      </c>
      <c r="B14" s="144" t="s">
        <v>2384</v>
      </c>
      <c r="C14" s="45">
        <v>360</v>
      </c>
      <c r="D14" s="45"/>
      <c r="E14" s="145"/>
      <c r="F14" s="146"/>
      <c r="G14" s="146"/>
      <c r="H14" s="146"/>
      <c r="I14" s="146"/>
      <c r="J14" s="146"/>
    </row>
    <row r="15" spans="1:10" x14ac:dyDescent="0.3">
      <c r="A15" s="143">
        <v>14</v>
      </c>
      <c r="B15" s="144" t="s">
        <v>2359</v>
      </c>
      <c r="C15" s="45">
        <v>2000</v>
      </c>
      <c r="D15" s="45"/>
      <c r="E15" s="145"/>
      <c r="F15" s="146"/>
      <c r="G15" s="146"/>
      <c r="H15" s="146"/>
      <c r="I15" s="146"/>
      <c r="J15" s="146"/>
    </row>
    <row r="16" spans="1:10" x14ac:dyDescent="0.3">
      <c r="A16" s="143">
        <v>15</v>
      </c>
      <c r="B16" s="144" t="s">
        <v>1777</v>
      </c>
      <c r="C16" s="45">
        <v>1000</v>
      </c>
      <c r="D16" s="45"/>
      <c r="E16" s="145"/>
      <c r="F16" s="146"/>
      <c r="G16" s="147"/>
      <c r="H16" s="147"/>
      <c r="I16" s="146"/>
      <c r="J16" s="146"/>
    </row>
    <row r="17" spans="1:10" x14ac:dyDescent="0.3">
      <c r="A17" s="143">
        <v>16</v>
      </c>
      <c r="B17" s="144" t="s">
        <v>164</v>
      </c>
      <c r="C17" s="45">
        <v>30</v>
      </c>
      <c r="D17" s="45"/>
      <c r="E17" s="145"/>
      <c r="F17" s="146"/>
      <c r="G17" s="147"/>
      <c r="H17" s="147"/>
      <c r="I17" s="146"/>
      <c r="J17" s="146"/>
    </row>
    <row r="18" spans="1:10" x14ac:dyDescent="0.3">
      <c r="A18" s="143">
        <v>17</v>
      </c>
      <c r="B18" s="144" t="s">
        <v>2409</v>
      </c>
      <c r="C18" s="45">
        <v>30</v>
      </c>
      <c r="D18" s="45"/>
      <c r="E18" s="145"/>
      <c r="F18" s="146"/>
      <c r="G18" s="147"/>
      <c r="H18" s="146"/>
      <c r="I18" s="146"/>
      <c r="J18" s="146"/>
    </row>
    <row r="19" spans="1:10" x14ac:dyDescent="0.3">
      <c r="A19" s="143">
        <v>18</v>
      </c>
      <c r="B19" s="144" t="s">
        <v>2384</v>
      </c>
      <c r="C19" s="45"/>
      <c r="D19" s="45">
        <v>860</v>
      </c>
      <c r="E19" s="145" t="s">
        <v>1090</v>
      </c>
      <c r="F19" s="146" t="s">
        <v>1091</v>
      </c>
      <c r="G19" s="147">
        <v>41613</v>
      </c>
      <c r="H19" s="147" t="s">
        <v>2123</v>
      </c>
      <c r="I19" s="146" t="s">
        <v>1762</v>
      </c>
      <c r="J19" s="146" t="s">
        <v>1762</v>
      </c>
    </row>
    <row r="20" spans="1:10" x14ac:dyDescent="0.3">
      <c r="A20" s="143">
        <v>19</v>
      </c>
      <c r="B20" s="144" t="s">
        <v>2359</v>
      </c>
      <c r="C20" s="45">
        <v>2000</v>
      </c>
      <c r="D20" s="45"/>
      <c r="E20" s="145"/>
      <c r="F20" s="146"/>
      <c r="G20" s="146"/>
      <c r="H20" s="146"/>
      <c r="I20" s="146"/>
      <c r="J20" s="146"/>
    </row>
    <row r="21" spans="1:10" x14ac:dyDescent="0.3">
      <c r="A21" s="143">
        <v>20</v>
      </c>
      <c r="B21" s="144" t="s">
        <v>1777</v>
      </c>
      <c r="C21" s="45">
        <v>1000</v>
      </c>
      <c r="D21" s="45"/>
      <c r="E21" s="145"/>
      <c r="F21" s="146"/>
      <c r="G21" s="146"/>
      <c r="H21" s="146"/>
      <c r="I21" s="146"/>
      <c r="J21" s="146"/>
    </row>
    <row r="22" spans="1:10" x14ac:dyDescent="0.3">
      <c r="A22" s="143">
        <v>21</v>
      </c>
      <c r="B22" s="144" t="s">
        <v>2383</v>
      </c>
      <c r="C22" s="45">
        <v>640</v>
      </c>
      <c r="D22" s="45"/>
      <c r="E22" s="145"/>
      <c r="F22" s="146"/>
      <c r="G22" s="146"/>
      <c r="H22" s="146"/>
      <c r="I22" s="146"/>
      <c r="J22" s="146"/>
    </row>
    <row r="23" spans="1:10" x14ac:dyDescent="0.3">
      <c r="A23" s="143">
        <v>22</v>
      </c>
      <c r="B23" s="144" t="s">
        <v>1777</v>
      </c>
      <c r="C23" s="45">
        <v>1520</v>
      </c>
      <c r="D23" s="45"/>
      <c r="E23" s="145"/>
      <c r="F23" s="146"/>
      <c r="G23" s="147"/>
      <c r="H23" s="147"/>
      <c r="I23" s="146"/>
      <c r="J23" s="146"/>
    </row>
    <row r="24" spans="1:10" x14ac:dyDescent="0.3">
      <c r="A24" s="143">
        <v>23</v>
      </c>
      <c r="B24" s="144" t="s">
        <v>2359</v>
      </c>
      <c r="C24" s="45">
        <v>2160</v>
      </c>
      <c r="D24" s="45"/>
      <c r="E24" s="145"/>
      <c r="F24" s="146"/>
      <c r="G24" s="146"/>
      <c r="H24" s="146"/>
      <c r="I24" s="146"/>
      <c r="J24" s="146"/>
    </row>
    <row r="25" spans="1:10" x14ac:dyDescent="0.3">
      <c r="A25" s="143">
        <v>24</v>
      </c>
      <c r="B25" s="144" t="s">
        <v>1982</v>
      </c>
      <c r="C25" s="45">
        <v>1500</v>
      </c>
      <c r="D25" s="45"/>
      <c r="E25" s="145"/>
      <c r="F25" s="146"/>
      <c r="G25" s="146"/>
      <c r="H25" s="146"/>
      <c r="I25" s="146"/>
      <c r="J25" s="146"/>
    </row>
    <row r="26" spans="1:10" x14ac:dyDescent="0.3">
      <c r="A26" s="143">
        <v>25</v>
      </c>
      <c r="B26" s="144" t="s">
        <v>2383</v>
      </c>
      <c r="C26" s="45"/>
      <c r="D26" s="45">
        <v>1140</v>
      </c>
      <c r="E26" s="145" t="s">
        <v>1092</v>
      </c>
      <c r="F26" s="146" t="s">
        <v>1093</v>
      </c>
      <c r="G26" s="147">
        <v>41617</v>
      </c>
      <c r="H26" s="146" t="s">
        <v>2123</v>
      </c>
      <c r="I26" s="146" t="s">
        <v>171</v>
      </c>
      <c r="J26" s="146" t="s">
        <v>1121</v>
      </c>
    </row>
    <row r="27" spans="1:10" x14ac:dyDescent="0.3">
      <c r="A27" s="143">
        <v>26</v>
      </c>
      <c r="B27" s="144" t="s">
        <v>1777</v>
      </c>
      <c r="C27" s="45"/>
      <c r="D27" s="45">
        <v>6520</v>
      </c>
      <c r="E27" s="145" t="s">
        <v>1094</v>
      </c>
      <c r="F27" s="146" t="s">
        <v>1095</v>
      </c>
      <c r="G27" s="147">
        <v>41617</v>
      </c>
      <c r="H27" s="147" t="s">
        <v>2123</v>
      </c>
      <c r="I27" s="146" t="s">
        <v>171</v>
      </c>
      <c r="J27" s="146" t="s">
        <v>485</v>
      </c>
    </row>
    <row r="28" spans="1:10" x14ac:dyDescent="0.3">
      <c r="A28" s="143">
        <v>27</v>
      </c>
      <c r="B28" s="144" t="s">
        <v>2359</v>
      </c>
      <c r="C28" s="45">
        <v>760</v>
      </c>
      <c r="D28" s="45"/>
      <c r="E28" s="145"/>
      <c r="F28" s="146"/>
      <c r="G28" s="146"/>
      <c r="H28" s="146"/>
      <c r="I28" s="146"/>
      <c r="J28" s="146"/>
    </row>
    <row r="29" spans="1:10" x14ac:dyDescent="0.3">
      <c r="A29" s="143">
        <v>28</v>
      </c>
      <c r="B29" s="144" t="s">
        <v>2359</v>
      </c>
      <c r="C29" s="45"/>
      <c r="D29" s="45">
        <v>2760</v>
      </c>
      <c r="E29" s="145" t="s">
        <v>1096</v>
      </c>
      <c r="F29" s="146" t="s">
        <v>1097</v>
      </c>
      <c r="G29" s="147">
        <v>41619</v>
      </c>
      <c r="H29" s="147" t="s">
        <v>2123</v>
      </c>
      <c r="I29" s="146" t="s">
        <v>986</v>
      </c>
      <c r="J29" s="146" t="s">
        <v>986</v>
      </c>
    </row>
    <row r="30" spans="1:10" x14ac:dyDescent="0.3">
      <c r="A30" s="143">
        <v>29</v>
      </c>
      <c r="B30" s="144" t="s">
        <v>2359</v>
      </c>
      <c r="C30" s="45"/>
      <c r="D30" s="45">
        <v>6160</v>
      </c>
      <c r="E30" s="145" t="s">
        <v>1098</v>
      </c>
      <c r="F30" s="146" t="s">
        <v>1099</v>
      </c>
      <c r="G30" s="147">
        <v>41619</v>
      </c>
      <c r="H30" s="146" t="s">
        <v>2123</v>
      </c>
      <c r="I30" s="146" t="s">
        <v>986</v>
      </c>
      <c r="J30" s="146" t="s">
        <v>986</v>
      </c>
    </row>
    <row r="31" spans="1:10" x14ac:dyDescent="0.3">
      <c r="A31" s="143">
        <v>30</v>
      </c>
      <c r="B31" s="144" t="s">
        <v>2384</v>
      </c>
      <c r="C31" s="45">
        <v>500</v>
      </c>
      <c r="D31" s="45"/>
      <c r="E31" s="145"/>
      <c r="F31" s="146"/>
      <c r="G31" s="146"/>
      <c r="H31" s="146"/>
      <c r="I31" s="146"/>
      <c r="J31" s="146"/>
    </row>
    <row r="32" spans="1:10" x14ac:dyDescent="0.3">
      <c r="A32" s="143">
        <v>31</v>
      </c>
      <c r="B32" s="144" t="s">
        <v>2359</v>
      </c>
      <c r="C32" s="45">
        <v>1000</v>
      </c>
      <c r="D32" s="45"/>
      <c r="E32" s="145"/>
      <c r="F32" s="146"/>
      <c r="G32" s="146"/>
      <c r="H32" s="146"/>
      <c r="I32" s="146"/>
      <c r="J32" s="146"/>
    </row>
    <row r="33" spans="1:10" x14ac:dyDescent="0.3">
      <c r="A33" s="143">
        <v>32</v>
      </c>
      <c r="B33" s="144" t="s">
        <v>164</v>
      </c>
      <c r="C33" s="45">
        <v>70</v>
      </c>
      <c r="D33" s="45"/>
      <c r="E33" s="145"/>
      <c r="F33" s="146"/>
      <c r="G33" s="147"/>
      <c r="H33" s="147"/>
      <c r="I33" s="146"/>
      <c r="J33" s="146"/>
    </row>
    <row r="34" spans="1:10" x14ac:dyDescent="0.3">
      <c r="A34" s="143">
        <v>33</v>
      </c>
      <c r="B34" s="144" t="s">
        <v>2382</v>
      </c>
      <c r="C34" s="45">
        <v>20</v>
      </c>
      <c r="D34" s="45"/>
      <c r="E34" s="145"/>
      <c r="F34" s="146"/>
      <c r="G34" s="146"/>
      <c r="H34" s="146"/>
      <c r="I34" s="146"/>
      <c r="J34" s="146"/>
    </row>
    <row r="35" spans="1:10" x14ac:dyDescent="0.3">
      <c r="A35" s="143">
        <v>34</v>
      </c>
      <c r="B35" s="144" t="s">
        <v>2407</v>
      </c>
      <c r="C35" s="45">
        <v>1</v>
      </c>
      <c r="D35" s="45"/>
      <c r="E35" s="145"/>
      <c r="F35" s="146"/>
      <c r="G35" s="147"/>
      <c r="H35" s="147"/>
      <c r="I35" s="146"/>
      <c r="J35" s="146"/>
    </row>
    <row r="36" spans="1:10" x14ac:dyDescent="0.3">
      <c r="A36" s="143">
        <v>35</v>
      </c>
      <c r="B36" s="144" t="s">
        <v>2407</v>
      </c>
      <c r="C36" s="45">
        <v>1</v>
      </c>
      <c r="D36" s="45"/>
      <c r="E36" s="145"/>
      <c r="F36" s="146"/>
      <c r="G36" s="147"/>
      <c r="H36" s="147"/>
      <c r="I36" s="146"/>
      <c r="J36" s="146"/>
    </row>
    <row r="37" spans="1:10" x14ac:dyDescent="0.3">
      <c r="A37" s="143">
        <v>36</v>
      </c>
      <c r="B37" s="144" t="s">
        <v>2407</v>
      </c>
      <c r="C37" s="45">
        <v>1</v>
      </c>
      <c r="D37" s="45"/>
      <c r="E37" s="145"/>
      <c r="F37" s="146"/>
      <c r="G37" s="147"/>
      <c r="H37" s="146"/>
      <c r="I37" s="146"/>
      <c r="J37" s="146"/>
    </row>
    <row r="38" spans="1:10" x14ac:dyDescent="0.3">
      <c r="A38" s="143">
        <v>37</v>
      </c>
      <c r="B38" s="144" t="s">
        <v>2408</v>
      </c>
      <c r="C38" s="45">
        <v>1</v>
      </c>
      <c r="D38" s="45"/>
      <c r="E38" s="145"/>
      <c r="F38" s="146"/>
      <c r="G38" s="147"/>
      <c r="H38" s="147"/>
      <c r="I38" s="146"/>
      <c r="J38" s="146"/>
    </row>
    <row r="39" spans="1:10" x14ac:dyDescent="0.3">
      <c r="A39" s="143">
        <v>38</v>
      </c>
      <c r="B39" s="144" t="s">
        <v>2381</v>
      </c>
      <c r="C39" s="45">
        <v>30</v>
      </c>
      <c r="D39" s="45"/>
      <c r="E39" s="145"/>
      <c r="F39" s="146"/>
      <c r="G39" s="147"/>
      <c r="H39" s="146"/>
      <c r="I39" s="146"/>
      <c r="J39" s="146"/>
    </row>
    <row r="40" spans="1:10" x14ac:dyDescent="0.3">
      <c r="A40" s="143">
        <v>39</v>
      </c>
      <c r="B40" s="144" t="s">
        <v>2584</v>
      </c>
      <c r="C40" s="45">
        <v>50</v>
      </c>
      <c r="D40" s="45"/>
      <c r="E40" s="145"/>
      <c r="F40" s="146"/>
      <c r="G40" s="147"/>
      <c r="H40" s="147"/>
      <c r="I40" s="146"/>
      <c r="J40" s="146"/>
    </row>
    <row r="41" spans="1:10" x14ac:dyDescent="0.3">
      <c r="A41" s="143">
        <v>40</v>
      </c>
      <c r="B41" s="144" t="s">
        <v>2409</v>
      </c>
      <c r="C41" s="45">
        <v>10</v>
      </c>
      <c r="D41" s="45"/>
      <c r="E41" s="145"/>
      <c r="F41" s="146"/>
      <c r="G41" s="147"/>
      <c r="H41" s="146"/>
      <c r="I41" s="146"/>
      <c r="J41" s="146"/>
    </row>
    <row r="42" spans="1:10" x14ac:dyDescent="0.3">
      <c r="A42" s="143">
        <v>41</v>
      </c>
      <c r="B42" s="144" t="s">
        <v>2359</v>
      </c>
      <c r="C42" s="45">
        <v>1000</v>
      </c>
      <c r="D42" s="45"/>
      <c r="E42" s="145"/>
      <c r="F42" s="146"/>
      <c r="G42" s="146"/>
      <c r="H42" s="146"/>
      <c r="I42" s="146"/>
      <c r="J42" s="146"/>
    </row>
    <row r="43" spans="1:10" x14ac:dyDescent="0.3">
      <c r="A43" s="143">
        <v>42</v>
      </c>
      <c r="B43" s="144" t="s">
        <v>164</v>
      </c>
      <c r="C43" s="45"/>
      <c r="D43" s="45">
        <v>100</v>
      </c>
      <c r="E43" s="145" t="s">
        <v>1100</v>
      </c>
      <c r="F43" s="146" t="s">
        <v>1101</v>
      </c>
      <c r="G43" s="147">
        <v>41625</v>
      </c>
      <c r="H43" s="146" t="s">
        <v>2123</v>
      </c>
      <c r="I43" s="146" t="s">
        <v>171</v>
      </c>
      <c r="J43" s="146" t="s">
        <v>2169</v>
      </c>
    </row>
    <row r="44" spans="1:10" x14ac:dyDescent="0.3">
      <c r="A44" s="143">
        <v>43</v>
      </c>
      <c r="B44" s="144" t="s">
        <v>2382</v>
      </c>
      <c r="C44" s="45"/>
      <c r="D44" s="45">
        <v>20</v>
      </c>
      <c r="E44" s="145" t="s">
        <v>2402</v>
      </c>
      <c r="F44" s="146" t="s">
        <v>1102</v>
      </c>
      <c r="G44" s="147">
        <v>41625</v>
      </c>
      <c r="H44" s="146" t="s">
        <v>2123</v>
      </c>
      <c r="I44" s="146" t="s">
        <v>171</v>
      </c>
      <c r="J44" s="146" t="s">
        <v>2169</v>
      </c>
    </row>
    <row r="45" spans="1:10" x14ac:dyDescent="0.3">
      <c r="A45" s="143">
        <v>44</v>
      </c>
      <c r="B45" s="144" t="s">
        <v>2407</v>
      </c>
      <c r="C45" s="45"/>
      <c r="D45" s="45">
        <v>1</v>
      </c>
      <c r="E45" s="145" t="s">
        <v>1584</v>
      </c>
      <c r="F45" s="146" t="s">
        <v>1103</v>
      </c>
      <c r="G45" s="147">
        <v>41625</v>
      </c>
      <c r="H45" s="147" t="s">
        <v>2123</v>
      </c>
      <c r="I45" s="146" t="s">
        <v>171</v>
      </c>
      <c r="J45" s="146" t="s">
        <v>1113</v>
      </c>
    </row>
    <row r="46" spans="1:10" x14ac:dyDescent="0.3">
      <c r="A46" s="143">
        <v>45</v>
      </c>
      <c r="B46" s="144" t="s">
        <v>2407</v>
      </c>
      <c r="C46" s="45"/>
      <c r="D46" s="45">
        <v>1</v>
      </c>
      <c r="E46" s="145" t="s">
        <v>510</v>
      </c>
      <c r="F46" s="146" t="s">
        <v>1104</v>
      </c>
      <c r="G46" s="147">
        <v>41625</v>
      </c>
      <c r="H46" s="146" t="s">
        <v>2123</v>
      </c>
      <c r="I46" s="146" t="s">
        <v>171</v>
      </c>
      <c r="J46" s="146" t="s">
        <v>1113</v>
      </c>
    </row>
    <row r="47" spans="1:10" x14ac:dyDescent="0.3">
      <c r="A47" s="143">
        <v>46</v>
      </c>
      <c r="B47" s="144" t="s">
        <v>2407</v>
      </c>
      <c r="C47" s="45"/>
      <c r="D47" s="45">
        <v>1</v>
      </c>
      <c r="E47" s="145" t="s">
        <v>229</v>
      </c>
      <c r="F47" s="146" t="s">
        <v>1105</v>
      </c>
      <c r="G47" s="147">
        <v>41625</v>
      </c>
      <c r="H47" s="147" t="s">
        <v>2123</v>
      </c>
      <c r="I47" s="146" t="s">
        <v>171</v>
      </c>
      <c r="J47" s="146" t="s">
        <v>1113</v>
      </c>
    </row>
    <row r="48" spans="1:10" x14ac:dyDescent="0.3">
      <c r="A48" s="143">
        <v>47</v>
      </c>
      <c r="B48" s="144" t="s">
        <v>2408</v>
      </c>
      <c r="C48" s="45"/>
      <c r="D48" s="45">
        <v>1</v>
      </c>
      <c r="E48" s="145" t="s">
        <v>1106</v>
      </c>
      <c r="F48" s="146" t="s">
        <v>1107</v>
      </c>
      <c r="G48" s="147">
        <v>41625</v>
      </c>
      <c r="H48" s="147" t="s">
        <v>2123</v>
      </c>
      <c r="I48" s="146" t="s">
        <v>171</v>
      </c>
      <c r="J48" s="146" t="s">
        <v>1113</v>
      </c>
    </row>
    <row r="49" spans="1:10" x14ac:dyDescent="0.3">
      <c r="A49" s="143">
        <v>48</v>
      </c>
      <c r="B49" s="144" t="s">
        <v>2381</v>
      </c>
      <c r="C49" s="45"/>
      <c r="D49" s="45">
        <v>30</v>
      </c>
      <c r="E49" s="145" t="s">
        <v>1108</v>
      </c>
      <c r="F49" s="146" t="s">
        <v>1109</v>
      </c>
      <c r="G49" s="147">
        <v>41625</v>
      </c>
      <c r="H49" s="146" t="s">
        <v>2123</v>
      </c>
      <c r="I49" s="146" t="s">
        <v>171</v>
      </c>
      <c r="J49" s="146" t="s">
        <v>1113</v>
      </c>
    </row>
    <row r="50" spans="1:10" x14ac:dyDescent="0.3">
      <c r="A50" s="143">
        <v>49</v>
      </c>
      <c r="B50" s="144" t="s">
        <v>2584</v>
      </c>
      <c r="C50" s="45"/>
      <c r="D50" s="45">
        <v>50</v>
      </c>
      <c r="E50" s="145" t="s">
        <v>231</v>
      </c>
      <c r="F50" s="146" t="s">
        <v>1110</v>
      </c>
      <c r="G50" s="147">
        <v>41625</v>
      </c>
      <c r="H50" s="146" t="s">
        <v>2123</v>
      </c>
      <c r="I50" s="146" t="s">
        <v>171</v>
      </c>
      <c r="J50" s="146" t="s">
        <v>945</v>
      </c>
    </row>
    <row r="51" spans="1:10" x14ac:dyDescent="0.3">
      <c r="A51" s="143">
        <v>50</v>
      </c>
      <c r="B51" s="144" t="s">
        <v>2409</v>
      </c>
      <c r="C51" s="45"/>
      <c r="D51" s="45">
        <v>40</v>
      </c>
      <c r="E51" s="145" t="s">
        <v>1111</v>
      </c>
      <c r="F51" s="146" t="s">
        <v>1112</v>
      </c>
      <c r="G51" s="147">
        <v>41625</v>
      </c>
      <c r="H51" s="146" t="s">
        <v>2123</v>
      </c>
      <c r="I51" s="146" t="s">
        <v>171</v>
      </c>
      <c r="J51" s="146" t="s">
        <v>2169</v>
      </c>
    </row>
    <row r="52" spans="1:10" x14ac:dyDescent="0.3">
      <c r="A52" s="143">
        <v>51</v>
      </c>
      <c r="B52" s="144" t="s">
        <v>2359</v>
      </c>
      <c r="C52" s="45">
        <v>1000</v>
      </c>
      <c r="D52" s="45"/>
      <c r="E52" s="145"/>
      <c r="F52" s="146"/>
      <c r="G52" s="146"/>
      <c r="H52" s="146"/>
      <c r="I52" s="146"/>
      <c r="J52" s="146"/>
    </row>
    <row r="53" spans="1:10" x14ac:dyDescent="0.3">
      <c r="A53" s="143">
        <v>52</v>
      </c>
      <c r="B53" s="144" t="s">
        <v>2384</v>
      </c>
      <c r="C53" s="45">
        <v>300</v>
      </c>
      <c r="D53" s="45"/>
      <c r="E53" s="145"/>
      <c r="F53" s="146"/>
      <c r="G53" s="146"/>
      <c r="H53" s="146"/>
      <c r="I53" s="146"/>
      <c r="J53" s="146"/>
    </row>
    <row r="54" spans="1:10" x14ac:dyDescent="0.3">
      <c r="A54" s="143">
        <v>53</v>
      </c>
      <c r="B54" s="144" t="s">
        <v>2359</v>
      </c>
      <c r="C54" s="45">
        <v>1380</v>
      </c>
      <c r="D54" s="45"/>
      <c r="E54" s="145"/>
      <c r="F54" s="146"/>
      <c r="G54" s="146"/>
      <c r="H54" s="146"/>
      <c r="I54" s="146"/>
      <c r="J54" s="146"/>
    </row>
    <row r="55" spans="1:10" x14ac:dyDescent="0.3">
      <c r="A55" s="143">
        <v>54</v>
      </c>
      <c r="B55" s="144" t="s">
        <v>2384</v>
      </c>
      <c r="C55" s="45">
        <v>320</v>
      </c>
      <c r="D55" s="45"/>
      <c r="E55" s="145"/>
      <c r="F55" s="146"/>
      <c r="G55" s="147"/>
      <c r="H55" s="146"/>
      <c r="I55" s="146"/>
      <c r="J55" s="146"/>
    </row>
    <row r="56" spans="1:10" x14ac:dyDescent="0.3">
      <c r="A56" s="143">
        <v>55</v>
      </c>
      <c r="B56" s="144" t="s">
        <v>1982</v>
      </c>
      <c r="C56" s="45">
        <v>480</v>
      </c>
      <c r="D56" s="45"/>
      <c r="E56" s="145"/>
      <c r="F56" s="146"/>
      <c r="G56" s="146"/>
      <c r="H56" s="146"/>
      <c r="I56" s="146"/>
      <c r="J56" s="146"/>
    </row>
    <row r="57" spans="1:10" x14ac:dyDescent="0.3">
      <c r="A57" s="143">
        <v>56</v>
      </c>
      <c r="B57" s="144" t="s">
        <v>1982</v>
      </c>
      <c r="C57" s="45"/>
      <c r="D57" s="45">
        <v>1980</v>
      </c>
      <c r="E57" s="145" t="s">
        <v>1116</v>
      </c>
      <c r="F57" s="146" t="s">
        <v>1115</v>
      </c>
      <c r="G57" s="147">
        <v>41635</v>
      </c>
      <c r="H57" s="146" t="s">
        <v>2123</v>
      </c>
      <c r="I57" s="146" t="s">
        <v>1762</v>
      </c>
      <c r="J57" s="146" t="s">
        <v>1213</v>
      </c>
    </row>
    <row r="58" spans="1:10" x14ac:dyDescent="0.3">
      <c r="A58" s="143">
        <v>57</v>
      </c>
      <c r="B58" s="144" t="s">
        <v>2384</v>
      </c>
      <c r="C58" s="45"/>
      <c r="D58" s="45">
        <v>1120</v>
      </c>
      <c r="E58" s="145" t="s">
        <v>1117</v>
      </c>
      <c r="F58" s="146" t="s">
        <v>1118</v>
      </c>
      <c r="G58" s="147">
        <v>41635</v>
      </c>
      <c r="H58" s="146" t="s">
        <v>2123</v>
      </c>
      <c r="I58" s="146" t="s">
        <v>1762</v>
      </c>
      <c r="J58" s="146" t="s">
        <v>1762</v>
      </c>
    </row>
    <row r="59" spans="1:10" x14ac:dyDescent="0.3">
      <c r="A59" s="143">
        <v>58</v>
      </c>
      <c r="B59" s="144" t="s">
        <v>2359</v>
      </c>
      <c r="C59" s="45"/>
      <c r="D59" s="45">
        <v>4380</v>
      </c>
      <c r="E59" s="145" t="s">
        <v>1119</v>
      </c>
      <c r="F59" s="146" t="s">
        <v>1120</v>
      </c>
      <c r="G59" s="147">
        <v>41635</v>
      </c>
      <c r="H59" s="147" t="s">
        <v>2123</v>
      </c>
      <c r="I59" s="146" t="s">
        <v>986</v>
      </c>
      <c r="J59" s="146" t="s">
        <v>986</v>
      </c>
    </row>
    <row r="60" spans="1:10" x14ac:dyDescent="0.3">
      <c r="A60" s="143"/>
      <c r="B60" s="144"/>
      <c r="C60" s="45"/>
      <c r="D60" s="45"/>
      <c r="E60" s="145"/>
      <c r="F60" s="146"/>
      <c r="G60" s="147"/>
      <c r="H60" s="147"/>
      <c r="I60" s="146"/>
      <c r="J60" s="146"/>
    </row>
    <row r="61" spans="1:10" x14ac:dyDescent="0.3">
      <c r="A61" s="143"/>
      <c r="B61" s="144"/>
      <c r="C61" s="45"/>
      <c r="D61" s="45"/>
      <c r="E61" s="145"/>
      <c r="F61" s="146"/>
      <c r="G61" s="146"/>
      <c r="H61" s="146"/>
      <c r="I61" s="146"/>
      <c r="J61" s="146"/>
    </row>
    <row r="62" spans="1:10" x14ac:dyDescent="0.3">
      <c r="A62" s="143"/>
      <c r="B62" s="144"/>
      <c r="C62" s="45"/>
      <c r="D62" s="45"/>
      <c r="E62" s="145"/>
      <c r="F62" s="146"/>
      <c r="G62" s="146"/>
      <c r="H62" s="146"/>
      <c r="I62" s="146"/>
      <c r="J62" s="146"/>
    </row>
    <row r="63" spans="1:10" x14ac:dyDescent="0.3">
      <c r="A63" s="143"/>
      <c r="B63" s="144"/>
      <c r="C63" s="45"/>
      <c r="D63" s="45"/>
      <c r="E63" s="145"/>
      <c r="F63" s="146"/>
      <c r="G63" s="147"/>
      <c r="H63" s="146"/>
      <c r="I63" s="146"/>
      <c r="J63" s="146"/>
    </row>
    <row r="64" spans="1:10" x14ac:dyDescent="0.3">
      <c r="A64" s="143"/>
      <c r="B64" s="144"/>
      <c r="C64" s="45"/>
      <c r="D64" s="45"/>
      <c r="E64" s="145"/>
      <c r="F64" s="146"/>
      <c r="G64" s="146"/>
      <c r="H64" s="146"/>
      <c r="I64" s="146"/>
      <c r="J64" s="146"/>
    </row>
    <row r="65" spans="1:10" x14ac:dyDescent="0.3">
      <c r="A65" s="143"/>
      <c r="B65" s="144"/>
      <c r="C65" s="45"/>
      <c r="D65" s="45"/>
      <c r="E65" s="145"/>
      <c r="F65" s="146"/>
      <c r="G65" s="146"/>
      <c r="H65" s="146"/>
      <c r="I65" s="146"/>
      <c r="J65" s="146"/>
    </row>
    <row r="66" spans="1:10" x14ac:dyDescent="0.3">
      <c r="A66" s="143"/>
      <c r="B66" s="144"/>
      <c r="C66" s="45"/>
      <c r="D66" s="45"/>
      <c r="E66" s="145"/>
      <c r="F66" s="146"/>
      <c r="G66" s="147"/>
      <c r="H66" s="146"/>
      <c r="I66" s="146"/>
      <c r="J66" s="146"/>
    </row>
    <row r="67" spans="1:10" x14ac:dyDescent="0.3">
      <c r="A67" s="143"/>
      <c r="B67" s="144"/>
      <c r="C67" s="45"/>
      <c r="D67" s="45"/>
      <c r="E67" s="145"/>
      <c r="F67" s="146"/>
      <c r="G67" s="147"/>
      <c r="H67" s="146"/>
      <c r="I67" s="146"/>
      <c r="J67" s="146"/>
    </row>
    <row r="68" spans="1:10" x14ac:dyDescent="0.3">
      <c r="A68" s="143"/>
      <c r="B68" s="144"/>
      <c r="C68" s="45"/>
      <c r="D68" s="45"/>
      <c r="E68" s="145"/>
      <c r="F68" s="146"/>
      <c r="G68" s="146"/>
      <c r="H68" s="146"/>
      <c r="I68" s="146"/>
      <c r="J68" s="146"/>
    </row>
    <row r="69" spans="1:10" x14ac:dyDescent="0.3">
      <c r="A69" s="143"/>
      <c r="B69" s="144"/>
      <c r="C69" s="45"/>
      <c r="D69" s="45"/>
      <c r="E69" s="145"/>
      <c r="F69" s="146"/>
      <c r="G69" s="147"/>
      <c r="H69" s="147"/>
      <c r="I69" s="146"/>
      <c r="J69" s="146"/>
    </row>
    <row r="70" spans="1:10" x14ac:dyDescent="0.3">
      <c r="A70" s="143"/>
      <c r="B70" s="144"/>
      <c r="C70" s="45"/>
      <c r="D70" s="45"/>
      <c r="E70" s="145"/>
      <c r="F70" s="146"/>
      <c r="G70" s="146"/>
      <c r="H70" s="146"/>
      <c r="I70" s="146"/>
      <c r="J70" s="146"/>
    </row>
    <row r="71" spans="1:10" x14ac:dyDescent="0.3">
      <c r="A71" s="143"/>
      <c r="B71" s="144"/>
      <c r="C71" s="45"/>
      <c r="D71" s="45"/>
      <c r="E71" s="145"/>
      <c r="F71" s="146"/>
      <c r="G71" s="147"/>
      <c r="H71" s="147"/>
      <c r="I71" s="146"/>
      <c r="J71" s="146"/>
    </row>
    <row r="72" spans="1:10" x14ac:dyDescent="0.3">
      <c r="A72" s="143"/>
      <c r="B72" s="144"/>
      <c r="C72" s="45"/>
      <c r="D72" s="45"/>
      <c r="E72" s="145"/>
      <c r="F72" s="146"/>
      <c r="G72" s="147"/>
      <c r="H72" s="147"/>
      <c r="I72" s="146"/>
      <c r="J72" s="146"/>
    </row>
    <row r="73" spans="1:10" x14ac:dyDescent="0.3">
      <c r="A73" s="143"/>
      <c r="B73" s="144"/>
      <c r="C73" s="45"/>
      <c r="D73" s="45"/>
      <c r="E73" s="145"/>
      <c r="F73" s="146"/>
      <c r="G73" s="147"/>
      <c r="H73" s="147"/>
      <c r="I73" s="146"/>
      <c r="J73" s="146"/>
    </row>
    <row r="74" spans="1:10" x14ac:dyDescent="0.3">
      <c r="A74" s="143"/>
      <c r="B74" s="144"/>
      <c r="C74" s="45"/>
      <c r="D74" s="45"/>
      <c r="E74" s="145"/>
      <c r="F74" s="146"/>
      <c r="G74" s="147"/>
      <c r="H74" s="147"/>
      <c r="I74" s="146"/>
      <c r="J74" s="146"/>
    </row>
    <row r="75" spans="1:10" x14ac:dyDescent="0.3">
      <c r="A75" s="143"/>
      <c r="B75" s="144"/>
      <c r="C75" s="45"/>
      <c r="D75" s="45"/>
      <c r="E75" s="145"/>
      <c r="F75" s="146"/>
      <c r="G75" s="146"/>
      <c r="H75" s="146"/>
      <c r="I75" s="146"/>
      <c r="J75" s="146"/>
    </row>
    <row r="76" spans="1:10" x14ac:dyDescent="0.3">
      <c r="A76" s="143"/>
      <c r="B76" s="144"/>
      <c r="C76" s="45"/>
      <c r="D76" s="45"/>
      <c r="E76" s="145"/>
      <c r="F76" s="146"/>
      <c r="G76" s="146"/>
      <c r="H76" s="146"/>
      <c r="I76" s="146"/>
      <c r="J76" s="146"/>
    </row>
    <row r="77" spans="1:10" x14ac:dyDescent="0.3">
      <c r="A77" s="143"/>
      <c r="B77" s="144"/>
      <c r="C77" s="45"/>
      <c r="D77" s="45"/>
      <c r="E77" s="145"/>
      <c r="F77" s="146"/>
      <c r="G77" s="147"/>
      <c r="H77" s="147"/>
      <c r="I77" s="146"/>
      <c r="J77" s="146"/>
    </row>
    <row r="78" spans="1:10" x14ac:dyDescent="0.3">
      <c r="A78" s="143"/>
      <c r="B78" s="144"/>
      <c r="C78" s="45"/>
      <c r="D78" s="45"/>
      <c r="E78" s="145"/>
      <c r="F78" s="146"/>
      <c r="G78" s="147"/>
      <c r="H78" s="147"/>
      <c r="I78" s="146"/>
      <c r="J78" s="146"/>
    </row>
    <row r="79" spans="1:10" x14ac:dyDescent="0.3">
      <c r="A79" s="143"/>
      <c r="B79" s="144"/>
      <c r="C79" s="45"/>
      <c r="D79" s="45"/>
      <c r="E79" s="145"/>
      <c r="F79" s="146"/>
      <c r="G79" s="147"/>
      <c r="H79" s="146"/>
      <c r="I79" s="146"/>
      <c r="J79" s="146"/>
    </row>
    <row r="80" spans="1:10" x14ac:dyDescent="0.3">
      <c r="A80" s="143"/>
      <c r="B80" s="144"/>
      <c r="C80" s="45"/>
      <c r="D80" s="45"/>
      <c r="E80" s="145"/>
      <c r="F80" s="146"/>
      <c r="G80" s="147"/>
      <c r="H80" s="147"/>
      <c r="I80" s="146"/>
      <c r="J80" s="146"/>
    </row>
    <row r="81" spans="1:10" x14ac:dyDescent="0.3">
      <c r="A81" s="143"/>
      <c r="B81" s="144"/>
      <c r="C81" s="45"/>
      <c r="D81" s="45"/>
      <c r="E81" s="145"/>
      <c r="F81" s="146"/>
      <c r="G81" s="147"/>
      <c r="H81" s="146"/>
      <c r="I81" s="146"/>
      <c r="J81" s="146"/>
    </row>
    <row r="82" spans="1:10" x14ac:dyDescent="0.3">
      <c r="A82" s="143"/>
      <c r="B82" s="144"/>
      <c r="C82" s="45"/>
      <c r="D82" s="45"/>
      <c r="E82" s="145"/>
      <c r="F82" s="146"/>
      <c r="G82" s="146"/>
      <c r="H82" s="146"/>
      <c r="I82" s="146"/>
      <c r="J82" s="146"/>
    </row>
    <row r="83" spans="1:10" x14ac:dyDescent="0.3">
      <c r="A83" s="143"/>
      <c r="B83" s="144"/>
      <c r="C83" s="45"/>
      <c r="D83" s="45"/>
      <c r="E83" s="145"/>
      <c r="F83" s="146"/>
      <c r="G83" s="146"/>
      <c r="H83" s="146"/>
      <c r="I83" s="146"/>
      <c r="J83" s="146"/>
    </row>
    <row r="84" spans="1:10" x14ac:dyDescent="0.3">
      <c r="A84" s="143"/>
      <c r="B84" s="144"/>
      <c r="C84" s="45"/>
      <c r="D84" s="45"/>
      <c r="E84" s="145"/>
      <c r="F84" s="146"/>
      <c r="G84" s="146"/>
      <c r="H84" s="146"/>
      <c r="I84" s="146"/>
      <c r="J84" s="146"/>
    </row>
    <row r="85" spans="1:10" x14ac:dyDescent="0.3">
      <c r="A85" s="143"/>
      <c r="B85" s="144"/>
      <c r="C85" s="45"/>
      <c r="D85" s="45"/>
      <c r="E85" s="145"/>
      <c r="F85" s="146"/>
      <c r="G85" s="147"/>
      <c r="H85" s="147"/>
      <c r="I85" s="146"/>
      <c r="J85" s="146"/>
    </row>
    <row r="86" spans="1:10" x14ac:dyDescent="0.3">
      <c r="A86" s="143"/>
      <c r="B86" s="144"/>
      <c r="C86" s="45"/>
      <c r="D86" s="45"/>
      <c r="E86" s="145"/>
      <c r="F86" s="146"/>
      <c r="G86" s="147"/>
      <c r="H86" s="146"/>
      <c r="I86" s="146"/>
      <c r="J86" s="146"/>
    </row>
    <row r="87" spans="1:10" x14ac:dyDescent="0.3">
      <c r="A87" s="143"/>
      <c r="B87" s="144"/>
      <c r="C87" s="45"/>
      <c r="D87" s="45"/>
      <c r="E87" s="145"/>
      <c r="F87" s="146"/>
      <c r="G87" s="147"/>
      <c r="H87" s="147"/>
      <c r="I87" s="146"/>
      <c r="J87" s="146"/>
    </row>
    <row r="88" spans="1:10" x14ac:dyDescent="0.3">
      <c r="A88" s="143"/>
      <c r="B88" s="144"/>
      <c r="C88" s="45"/>
      <c r="D88" s="45"/>
      <c r="E88" s="145"/>
      <c r="F88" s="146"/>
      <c r="G88" s="146"/>
      <c r="H88" s="146"/>
      <c r="I88" s="146"/>
      <c r="J88" s="146"/>
    </row>
    <row r="89" spans="1:10" x14ac:dyDescent="0.3">
      <c r="A89" s="143"/>
      <c r="B89" s="144"/>
      <c r="C89" s="45"/>
      <c r="D89" s="45"/>
      <c r="E89" s="145"/>
      <c r="F89" s="146"/>
      <c r="G89" s="146"/>
      <c r="H89" s="146"/>
      <c r="I89" s="146"/>
      <c r="J89" s="146"/>
    </row>
    <row r="90" spans="1:10" x14ac:dyDescent="0.3">
      <c r="A90" s="143"/>
      <c r="B90" s="144"/>
      <c r="C90" s="45"/>
      <c r="D90" s="45"/>
      <c r="E90" s="145"/>
      <c r="F90" s="146"/>
      <c r="G90" s="146"/>
      <c r="H90" s="146"/>
      <c r="I90" s="146"/>
      <c r="J90" s="146"/>
    </row>
    <row r="91" spans="1:10" x14ac:dyDescent="0.3">
      <c r="A91" s="143"/>
      <c r="B91" s="144"/>
      <c r="C91" s="45"/>
      <c r="D91" s="45"/>
      <c r="E91" s="145"/>
      <c r="F91" s="146"/>
      <c r="G91" s="147"/>
      <c r="H91" s="146"/>
      <c r="I91" s="146"/>
      <c r="J91" s="146"/>
    </row>
    <row r="92" spans="1:10" x14ac:dyDescent="0.3">
      <c r="A92" s="143"/>
      <c r="B92" s="144"/>
      <c r="C92" s="45"/>
      <c r="D92" s="45"/>
      <c r="E92" s="145"/>
      <c r="F92" s="146"/>
      <c r="G92" s="147"/>
      <c r="H92" s="146"/>
      <c r="I92" s="146"/>
      <c r="J92" s="146"/>
    </row>
    <row r="93" spans="1:10" x14ac:dyDescent="0.3">
      <c r="A93" s="143"/>
      <c r="B93" s="144"/>
      <c r="C93" s="45"/>
      <c r="D93" s="45"/>
      <c r="E93" s="145"/>
      <c r="F93" s="146"/>
      <c r="G93" s="147"/>
      <c r="H93" s="146"/>
      <c r="I93" s="146"/>
      <c r="J93" s="146"/>
    </row>
    <row r="94" spans="1:10" x14ac:dyDescent="0.3">
      <c r="A94" s="143"/>
      <c r="B94" s="144"/>
      <c r="C94" s="45"/>
      <c r="D94" s="45"/>
      <c r="E94" s="145"/>
      <c r="F94" s="146"/>
      <c r="G94" s="147"/>
      <c r="H94" s="147"/>
      <c r="I94" s="146"/>
      <c r="J94" s="146"/>
    </row>
    <row r="95" spans="1:10" x14ac:dyDescent="0.3">
      <c r="A95" s="143"/>
      <c r="B95" s="144"/>
      <c r="C95" s="45"/>
      <c r="D95" s="45"/>
      <c r="E95" s="145"/>
      <c r="F95" s="146"/>
      <c r="G95" s="146"/>
      <c r="H95" s="146"/>
      <c r="I95" s="146"/>
      <c r="J95" s="146"/>
    </row>
    <row r="96" spans="1:10" x14ac:dyDescent="0.3">
      <c r="A96" s="143"/>
      <c r="B96" s="144"/>
      <c r="C96" s="45"/>
      <c r="D96" s="45"/>
      <c r="E96" s="145"/>
      <c r="F96" s="146"/>
      <c r="G96" s="147"/>
      <c r="H96" s="147"/>
      <c r="I96" s="146"/>
      <c r="J96" s="146"/>
    </row>
    <row r="97" spans="1:10" x14ac:dyDescent="0.3">
      <c r="A97" s="143"/>
      <c r="B97" s="144"/>
      <c r="C97" s="45"/>
      <c r="D97" s="45"/>
      <c r="E97" s="145"/>
      <c r="F97" s="146"/>
      <c r="G97" s="147"/>
      <c r="H97" s="147"/>
      <c r="I97" s="146"/>
      <c r="J97" s="146"/>
    </row>
    <row r="98" spans="1:10" x14ac:dyDescent="0.3">
      <c r="A98" s="143"/>
      <c r="B98" s="144"/>
      <c r="C98" s="45"/>
      <c r="D98" s="45"/>
      <c r="E98" s="145"/>
      <c r="F98" s="146"/>
      <c r="G98" s="146"/>
      <c r="H98" s="146"/>
      <c r="I98" s="146"/>
      <c r="J98" s="146"/>
    </row>
    <row r="99" spans="1:10" x14ac:dyDescent="0.3">
      <c r="A99" s="143"/>
      <c r="B99" s="144"/>
      <c r="C99" s="45"/>
      <c r="D99" s="45"/>
      <c r="E99" s="145"/>
      <c r="F99" s="146"/>
      <c r="G99" s="147"/>
      <c r="H99" s="147"/>
      <c r="I99" s="146"/>
      <c r="J99" s="146"/>
    </row>
    <row r="100" spans="1:10" x14ac:dyDescent="0.3">
      <c r="A100" s="143"/>
      <c r="B100" s="144"/>
      <c r="C100" s="45"/>
      <c r="D100" s="45"/>
      <c r="E100" s="145"/>
      <c r="F100" s="146"/>
      <c r="G100" s="147"/>
      <c r="H100" s="147"/>
      <c r="I100" s="146"/>
      <c r="J100" s="146"/>
    </row>
    <row r="101" spans="1:10" x14ac:dyDescent="0.3">
      <c r="A101" s="143"/>
      <c r="B101" s="144"/>
      <c r="C101" s="45"/>
      <c r="D101" s="45"/>
      <c r="E101" s="145"/>
      <c r="F101" s="146"/>
      <c r="G101" s="147"/>
      <c r="H101" s="147"/>
      <c r="I101" s="146"/>
      <c r="J101" s="146"/>
    </row>
    <row r="102" spans="1:10" x14ac:dyDescent="0.3">
      <c r="A102" s="143"/>
      <c r="B102" s="144"/>
      <c r="C102" s="45"/>
      <c r="D102" s="45"/>
      <c r="E102" s="145"/>
      <c r="F102" s="146"/>
      <c r="G102" s="147"/>
      <c r="H102" s="147"/>
      <c r="I102" s="146"/>
      <c r="J102" s="146"/>
    </row>
    <row r="103" spans="1:10" x14ac:dyDescent="0.3">
      <c r="A103" s="143"/>
      <c r="B103" s="144"/>
      <c r="C103" s="45"/>
      <c r="D103" s="45"/>
      <c r="E103" s="145"/>
      <c r="F103" s="146"/>
      <c r="G103" s="147"/>
      <c r="H103" s="147"/>
      <c r="I103" s="146"/>
      <c r="J103" s="146"/>
    </row>
    <row r="104" spans="1:10" x14ac:dyDescent="0.3">
      <c r="A104" s="143"/>
      <c r="B104" s="144"/>
      <c r="C104" s="45"/>
      <c r="D104" s="45"/>
      <c r="E104" s="145"/>
      <c r="F104" s="146"/>
      <c r="G104" s="147"/>
      <c r="H104" s="147"/>
      <c r="I104" s="146"/>
      <c r="J104" s="146"/>
    </row>
    <row r="105" spans="1:10" x14ac:dyDescent="0.3">
      <c r="A105" s="143"/>
      <c r="B105" s="144"/>
      <c r="C105" s="45"/>
      <c r="D105" s="45"/>
      <c r="E105" s="145"/>
      <c r="F105" s="146"/>
      <c r="G105" s="147"/>
      <c r="H105" s="147"/>
      <c r="I105" s="146"/>
      <c r="J105" s="146"/>
    </row>
    <row r="106" spans="1:10" x14ac:dyDescent="0.3">
      <c r="A106" s="143"/>
      <c r="B106" s="144"/>
      <c r="C106" s="45"/>
      <c r="D106" s="45"/>
      <c r="E106" s="145"/>
      <c r="F106" s="146"/>
      <c r="G106" s="147"/>
      <c r="H106" s="147"/>
      <c r="I106" s="146"/>
      <c r="J106" s="146"/>
    </row>
    <row r="107" spans="1:10" x14ac:dyDescent="0.3">
      <c r="A107" s="143"/>
      <c r="B107" s="144"/>
      <c r="C107" s="45"/>
      <c r="D107" s="45"/>
      <c r="E107" s="145"/>
      <c r="F107" s="146"/>
      <c r="G107" s="147"/>
      <c r="H107" s="147"/>
      <c r="I107" s="146"/>
      <c r="J107" s="146"/>
    </row>
    <row r="108" spans="1:10" x14ac:dyDescent="0.3">
      <c r="A108" s="143"/>
      <c r="B108" s="144"/>
      <c r="C108" s="45"/>
      <c r="D108" s="45"/>
      <c r="E108" s="145"/>
      <c r="F108" s="146"/>
      <c r="G108" s="147"/>
      <c r="H108" s="147"/>
      <c r="I108" s="146"/>
      <c r="J108" s="146"/>
    </row>
    <row r="109" spans="1:10" x14ac:dyDescent="0.3">
      <c r="A109" s="143"/>
      <c r="B109" s="144"/>
      <c r="C109" s="45"/>
      <c r="D109" s="45"/>
      <c r="E109" s="145"/>
      <c r="F109" s="146"/>
      <c r="G109" s="147"/>
      <c r="H109" s="147"/>
      <c r="I109" s="146"/>
      <c r="J109" s="146"/>
    </row>
    <row r="110" spans="1:10" x14ac:dyDescent="0.3">
      <c r="A110" s="143"/>
      <c r="B110" s="144"/>
      <c r="C110" s="45"/>
      <c r="D110" s="45"/>
      <c r="E110" s="145"/>
      <c r="F110" s="146"/>
      <c r="G110" s="147"/>
      <c r="H110" s="146"/>
      <c r="I110" s="146"/>
      <c r="J110" s="146"/>
    </row>
    <row r="111" spans="1:10" x14ac:dyDescent="0.3">
      <c r="A111" s="143"/>
      <c r="B111" s="144"/>
      <c r="C111" s="45"/>
      <c r="D111" s="45"/>
      <c r="E111" s="145"/>
      <c r="F111" s="146"/>
      <c r="G111" s="147"/>
      <c r="H111" s="147"/>
      <c r="I111" s="146"/>
      <c r="J111" s="146"/>
    </row>
    <row r="112" spans="1:10" x14ac:dyDescent="0.3">
      <c r="A112" s="143"/>
      <c r="B112" s="144"/>
      <c r="C112" s="45"/>
      <c r="D112" s="45"/>
      <c r="E112" s="145"/>
      <c r="F112" s="146"/>
      <c r="G112" s="146"/>
      <c r="H112" s="146"/>
      <c r="I112" s="146"/>
      <c r="J112" s="146"/>
    </row>
    <row r="113" spans="1:10" x14ac:dyDescent="0.3">
      <c r="A113" s="143"/>
      <c r="B113" s="144"/>
      <c r="C113" s="45"/>
      <c r="D113" s="45"/>
      <c r="E113" s="145"/>
      <c r="F113" s="146"/>
      <c r="G113" s="147"/>
      <c r="H113" s="147"/>
      <c r="I113" s="146"/>
      <c r="J113" s="146"/>
    </row>
    <row r="114" spans="1:10" x14ac:dyDescent="0.3">
      <c r="A114" s="143"/>
      <c r="B114" s="144"/>
      <c r="C114" s="45"/>
      <c r="D114" s="45"/>
      <c r="E114" s="145"/>
      <c r="F114" s="146"/>
      <c r="G114" s="146"/>
      <c r="H114" s="146"/>
      <c r="I114" s="146"/>
      <c r="J114" s="146"/>
    </row>
    <row r="115" spans="1:10" x14ac:dyDescent="0.3">
      <c r="A115" s="143"/>
      <c r="B115" s="144"/>
      <c r="C115" s="45"/>
      <c r="D115" s="45"/>
      <c r="E115" s="145"/>
      <c r="F115" s="146"/>
      <c r="G115" s="147"/>
      <c r="H115" s="147"/>
      <c r="I115" s="146"/>
      <c r="J115" s="146"/>
    </row>
    <row r="116" spans="1:10" x14ac:dyDescent="0.3">
      <c r="A116" s="143"/>
      <c r="B116" s="144"/>
      <c r="C116" s="45"/>
      <c r="D116" s="45"/>
      <c r="E116" s="145"/>
      <c r="F116" s="146"/>
      <c r="G116" s="147"/>
      <c r="H116" s="146"/>
      <c r="I116" s="146"/>
      <c r="J116" s="146"/>
    </row>
    <row r="117" spans="1:10" x14ac:dyDescent="0.3">
      <c r="A117" s="143"/>
      <c r="B117" s="144"/>
      <c r="C117" s="45"/>
      <c r="D117" s="45"/>
      <c r="E117" s="145"/>
      <c r="F117" s="146"/>
      <c r="G117" s="147"/>
      <c r="H117" s="147"/>
      <c r="I117" s="146"/>
      <c r="J117" s="146"/>
    </row>
    <row r="118" spans="1:10" x14ac:dyDescent="0.3">
      <c r="A118" s="143"/>
      <c r="B118" s="144"/>
      <c r="C118" s="45"/>
      <c r="D118" s="45"/>
      <c r="E118" s="145"/>
      <c r="F118" s="146"/>
      <c r="G118" s="146"/>
      <c r="H118" s="146"/>
      <c r="I118" s="146"/>
      <c r="J118" s="146"/>
    </row>
    <row r="119" spans="1:10" x14ac:dyDescent="0.3">
      <c r="A119" s="143"/>
      <c r="B119" s="144"/>
      <c r="C119" s="45"/>
      <c r="D119" s="45"/>
      <c r="E119" s="145"/>
      <c r="F119" s="146"/>
      <c r="G119" s="147"/>
      <c r="H119" s="147"/>
      <c r="I119" s="146"/>
      <c r="J119" s="146"/>
    </row>
    <row r="120" spans="1:10" x14ac:dyDescent="0.3">
      <c r="A120" s="143"/>
      <c r="B120" s="144"/>
      <c r="C120" s="45"/>
      <c r="D120" s="45"/>
      <c r="E120" s="145"/>
      <c r="F120" s="146"/>
      <c r="G120" s="146"/>
      <c r="H120" s="146"/>
      <c r="I120" s="146"/>
      <c r="J120" s="146"/>
    </row>
    <row r="121" spans="1:10" x14ac:dyDescent="0.3">
      <c r="A121" s="143"/>
      <c r="B121" s="144"/>
      <c r="C121" s="45"/>
      <c r="D121" s="45"/>
      <c r="E121" s="145"/>
      <c r="F121" s="146"/>
      <c r="G121" s="147"/>
      <c r="H121" s="146"/>
      <c r="I121" s="146"/>
      <c r="J121" s="146"/>
    </row>
    <row r="122" spans="1:10" x14ac:dyDescent="0.3">
      <c r="A122" s="143"/>
      <c r="B122" s="144"/>
      <c r="C122" s="45"/>
      <c r="D122" s="45"/>
      <c r="E122" s="145"/>
      <c r="F122" s="146"/>
      <c r="G122" s="146"/>
      <c r="H122" s="146"/>
      <c r="I122" s="146"/>
      <c r="J122" s="146"/>
    </row>
    <row r="123" spans="1:10" x14ac:dyDescent="0.3">
      <c r="A123" s="143"/>
      <c r="B123" s="144"/>
      <c r="C123" s="45"/>
      <c r="D123" s="45"/>
      <c r="E123" s="145"/>
      <c r="F123" s="146"/>
      <c r="G123" s="147"/>
      <c r="H123" s="146"/>
      <c r="I123" s="146"/>
      <c r="J123" s="146"/>
    </row>
    <row r="124" spans="1:10" x14ac:dyDescent="0.3">
      <c r="A124" s="143"/>
      <c r="B124" s="144"/>
      <c r="C124" s="45"/>
      <c r="D124" s="45"/>
      <c r="E124" s="145"/>
      <c r="F124" s="146"/>
      <c r="G124" s="147"/>
      <c r="H124" s="147"/>
      <c r="I124" s="146"/>
      <c r="J124" s="146"/>
    </row>
    <row r="125" spans="1:10" x14ac:dyDescent="0.3">
      <c r="A125" s="143"/>
      <c r="B125" s="144"/>
      <c r="C125" s="45"/>
      <c r="D125" s="45"/>
      <c r="E125" s="145"/>
      <c r="F125" s="146"/>
      <c r="G125" s="147"/>
      <c r="H125" s="146"/>
      <c r="I125" s="146"/>
      <c r="J125" s="146"/>
    </row>
    <row r="126" spans="1:10" x14ac:dyDescent="0.3">
      <c r="A126" s="143"/>
      <c r="B126" s="144"/>
      <c r="C126" s="45"/>
      <c r="D126" s="45"/>
      <c r="E126" s="145"/>
      <c r="F126" s="146"/>
      <c r="G126" s="146"/>
      <c r="H126" s="146"/>
      <c r="I126" s="146"/>
      <c r="J126" s="146"/>
    </row>
    <row r="127" spans="1:10" x14ac:dyDescent="0.3">
      <c r="A127" s="143"/>
      <c r="B127" s="144"/>
      <c r="C127" s="45"/>
      <c r="D127" s="45"/>
      <c r="E127" s="145"/>
      <c r="F127" s="146"/>
      <c r="G127" s="147"/>
      <c r="H127" s="146"/>
      <c r="I127" s="146"/>
      <c r="J127" s="146"/>
    </row>
    <row r="128" spans="1:10" x14ac:dyDescent="0.3">
      <c r="A128" s="143"/>
      <c r="B128" s="144"/>
      <c r="C128" s="45"/>
      <c r="D128" s="45"/>
      <c r="E128" s="145"/>
      <c r="F128" s="146"/>
      <c r="G128" s="147"/>
      <c r="H128" s="146"/>
      <c r="I128" s="146"/>
      <c r="J128" s="146"/>
    </row>
    <row r="129" spans="1:10" x14ac:dyDescent="0.3">
      <c r="A129" s="143"/>
      <c r="B129" s="144"/>
      <c r="C129" s="45"/>
      <c r="D129" s="45"/>
      <c r="E129" s="145"/>
      <c r="F129" s="146"/>
      <c r="G129" s="147"/>
      <c r="H129" s="147"/>
      <c r="I129" s="146"/>
      <c r="J129" s="146"/>
    </row>
    <row r="130" spans="1:10" x14ac:dyDescent="0.3">
      <c r="A130" s="143"/>
      <c r="B130" s="144"/>
      <c r="C130" s="45"/>
      <c r="D130" s="45"/>
      <c r="E130" s="145"/>
      <c r="F130" s="146"/>
      <c r="G130" s="147"/>
      <c r="H130" s="147"/>
      <c r="I130" s="146"/>
      <c r="J130" s="146"/>
    </row>
    <row r="131" spans="1:10" x14ac:dyDescent="0.3">
      <c r="A131" s="143"/>
      <c r="B131" s="144"/>
      <c r="C131" s="45"/>
      <c r="D131" s="45"/>
      <c r="E131" s="145"/>
      <c r="F131" s="146"/>
      <c r="G131" s="147"/>
      <c r="H131" s="147"/>
      <c r="I131" s="146"/>
      <c r="J131" s="146"/>
    </row>
    <row r="132" spans="1:10" x14ac:dyDescent="0.3">
      <c r="A132" s="143"/>
      <c r="B132" s="144"/>
      <c r="C132" s="45"/>
      <c r="D132" s="45"/>
      <c r="E132" s="145"/>
      <c r="F132" s="146"/>
      <c r="G132" s="147"/>
      <c r="H132" s="147"/>
      <c r="I132" s="146"/>
      <c r="J132" s="146"/>
    </row>
    <row r="133" spans="1:10" x14ac:dyDescent="0.3">
      <c r="A133" s="143"/>
      <c r="B133" s="144"/>
      <c r="C133" s="45"/>
      <c r="D133" s="45"/>
      <c r="E133" s="145"/>
      <c r="F133" s="146"/>
      <c r="G133" s="147"/>
      <c r="H133" s="147"/>
      <c r="I133" s="146"/>
      <c r="J133" s="146"/>
    </row>
    <row r="134" spans="1:10" x14ac:dyDescent="0.3">
      <c r="A134" s="143"/>
      <c r="B134" s="144"/>
      <c r="C134" s="45"/>
      <c r="D134" s="45"/>
      <c r="E134" s="145"/>
      <c r="F134" s="146"/>
      <c r="G134" s="147"/>
      <c r="H134" s="147"/>
      <c r="I134" s="146"/>
      <c r="J134" s="146"/>
    </row>
    <row r="135" spans="1:10" x14ac:dyDescent="0.3">
      <c r="A135" s="143"/>
      <c r="B135" s="144"/>
      <c r="C135" s="45"/>
      <c r="D135" s="45"/>
      <c r="E135" s="145"/>
      <c r="F135" s="146"/>
      <c r="G135" s="147"/>
      <c r="H135" s="147"/>
      <c r="I135" s="146"/>
      <c r="J135" s="146"/>
    </row>
    <row r="136" spans="1:10" x14ac:dyDescent="0.3">
      <c r="A136" s="143"/>
      <c r="B136" s="144"/>
      <c r="C136" s="45"/>
      <c r="D136" s="45"/>
      <c r="E136" s="145"/>
      <c r="F136" s="146"/>
      <c r="G136" s="147"/>
      <c r="H136" s="147"/>
      <c r="I136" s="146"/>
      <c r="J136" s="146"/>
    </row>
    <row r="137" spans="1:10" x14ac:dyDescent="0.3">
      <c r="A137" s="143"/>
      <c r="B137" s="144"/>
      <c r="C137" s="45"/>
      <c r="D137" s="45"/>
      <c r="E137" s="145"/>
      <c r="F137" s="146"/>
      <c r="G137" s="147"/>
      <c r="H137" s="147"/>
      <c r="I137" s="146"/>
      <c r="J137" s="146"/>
    </row>
    <row r="138" spans="1:10" x14ac:dyDescent="0.3">
      <c r="A138" s="143"/>
      <c r="B138" s="144"/>
      <c r="C138" s="45"/>
      <c r="D138" s="45"/>
      <c r="E138" s="145"/>
      <c r="F138" s="146"/>
      <c r="G138" s="147"/>
      <c r="H138" s="147"/>
      <c r="I138" s="146"/>
      <c r="J138" s="146"/>
    </row>
    <row r="139" spans="1:10" x14ac:dyDescent="0.3">
      <c r="A139" s="143"/>
      <c r="B139" s="144"/>
      <c r="C139" s="45"/>
      <c r="D139" s="45"/>
      <c r="E139" s="145"/>
      <c r="F139" s="146"/>
      <c r="G139" s="147"/>
      <c r="H139" s="147"/>
      <c r="I139" s="146"/>
      <c r="J139" s="146"/>
    </row>
    <row r="140" spans="1:10" x14ac:dyDescent="0.3">
      <c r="A140" s="143"/>
      <c r="B140" s="144"/>
      <c r="C140" s="45"/>
      <c r="D140" s="45"/>
      <c r="E140" s="145"/>
      <c r="F140" s="146"/>
      <c r="G140" s="147"/>
      <c r="H140" s="147"/>
      <c r="I140" s="146"/>
      <c r="J140" s="146"/>
    </row>
    <row r="141" spans="1:10" x14ac:dyDescent="0.3">
      <c r="A141" s="143"/>
      <c r="B141" s="144"/>
      <c r="C141" s="45"/>
      <c r="D141" s="45"/>
      <c r="E141" s="145"/>
      <c r="F141" s="146"/>
      <c r="G141" s="147"/>
      <c r="H141" s="147"/>
      <c r="I141" s="146"/>
      <c r="J141" s="146"/>
    </row>
    <row r="142" spans="1:10" x14ac:dyDescent="0.3">
      <c r="A142" s="143"/>
      <c r="B142" s="144"/>
      <c r="C142" s="45"/>
      <c r="D142" s="45"/>
      <c r="E142" s="145"/>
      <c r="F142" s="146"/>
      <c r="G142" s="147"/>
      <c r="H142" s="146"/>
      <c r="I142" s="146"/>
      <c r="J142" s="146"/>
    </row>
    <row r="143" spans="1:10" x14ac:dyDescent="0.3">
      <c r="A143" s="143"/>
      <c r="B143" s="144"/>
      <c r="C143" s="45"/>
      <c r="D143" s="45"/>
      <c r="E143" s="145"/>
      <c r="F143" s="146"/>
      <c r="G143" s="147"/>
      <c r="H143" s="146"/>
      <c r="I143" s="146"/>
      <c r="J143" s="146"/>
    </row>
    <row r="144" spans="1:10" x14ac:dyDescent="0.3">
      <c r="A144" s="143"/>
      <c r="B144" s="144"/>
      <c r="C144" s="45"/>
      <c r="D144" s="45"/>
      <c r="E144" s="145"/>
      <c r="F144" s="146"/>
      <c r="G144" s="147"/>
      <c r="H144" s="147"/>
      <c r="I144" s="146"/>
      <c r="J144" s="146"/>
    </row>
    <row r="145" spans="1:10" x14ac:dyDescent="0.3">
      <c r="A145" s="143"/>
      <c r="B145" s="144"/>
      <c r="C145" s="45"/>
      <c r="D145" s="45"/>
      <c r="E145" s="145"/>
      <c r="F145" s="146"/>
      <c r="G145" s="147"/>
      <c r="H145" s="146"/>
      <c r="I145" s="146"/>
      <c r="J145" s="146"/>
    </row>
    <row r="146" spans="1:10" x14ac:dyDescent="0.3">
      <c r="A146" s="143"/>
      <c r="B146" s="144"/>
      <c r="C146" s="45"/>
      <c r="D146" s="45"/>
      <c r="E146" s="145"/>
      <c r="F146" s="146"/>
      <c r="G146" s="147"/>
      <c r="H146" s="146"/>
      <c r="I146" s="146"/>
      <c r="J146" s="146"/>
    </row>
    <row r="147" spans="1:10" x14ac:dyDescent="0.3">
      <c r="A147" s="143"/>
      <c r="B147" s="144"/>
      <c r="C147" s="45"/>
      <c r="D147" s="45"/>
      <c r="E147" s="145"/>
      <c r="F147" s="146"/>
      <c r="G147" s="146"/>
      <c r="H147" s="146"/>
      <c r="I147" s="146"/>
      <c r="J147" s="146"/>
    </row>
    <row r="148" spans="1:10" x14ac:dyDescent="0.3">
      <c r="A148" s="143"/>
      <c r="B148" s="144"/>
      <c r="C148" s="45"/>
      <c r="D148" s="45"/>
      <c r="E148" s="145"/>
      <c r="F148" s="146"/>
      <c r="G148" s="147"/>
      <c r="H148" s="146"/>
      <c r="I148" s="146"/>
      <c r="J148" s="146"/>
    </row>
    <row r="149" spans="1:10" x14ac:dyDescent="0.3">
      <c r="A149" s="143"/>
      <c r="B149" s="144"/>
      <c r="C149" s="45"/>
      <c r="D149" s="45"/>
      <c r="E149" s="145"/>
      <c r="F149" s="146"/>
      <c r="G149" s="147"/>
      <c r="H149" s="146"/>
      <c r="I149" s="146"/>
      <c r="J149" s="146"/>
    </row>
    <row r="150" spans="1:10" x14ac:dyDescent="0.3">
      <c r="A150" s="143"/>
      <c r="B150" s="144"/>
      <c r="C150" s="45"/>
      <c r="D150" s="45"/>
      <c r="E150" s="145"/>
      <c r="F150" s="146"/>
      <c r="G150" s="147"/>
      <c r="H150" s="147"/>
      <c r="I150" s="146"/>
      <c r="J150" s="146"/>
    </row>
    <row r="151" spans="1:10" x14ac:dyDescent="0.3">
      <c r="A151" s="143"/>
      <c r="B151" s="144"/>
      <c r="C151" s="45"/>
      <c r="D151" s="45"/>
      <c r="E151" s="145"/>
      <c r="F151" s="146"/>
      <c r="G151" s="147"/>
      <c r="H151" s="146"/>
      <c r="I151" s="146"/>
      <c r="J151" s="146"/>
    </row>
    <row r="152" spans="1:10" x14ac:dyDescent="0.3">
      <c r="A152" s="143"/>
      <c r="B152" s="144"/>
      <c r="C152" s="45"/>
      <c r="D152" s="45"/>
      <c r="E152" s="145"/>
      <c r="F152" s="146"/>
      <c r="G152" s="146"/>
      <c r="H152" s="146"/>
      <c r="I152" s="146"/>
      <c r="J152" s="146"/>
    </row>
    <row r="153" spans="1:10" x14ac:dyDescent="0.3">
      <c r="A153" s="143"/>
      <c r="B153" s="144"/>
      <c r="C153" s="45"/>
      <c r="D153" s="45"/>
      <c r="E153" s="145"/>
      <c r="F153" s="146"/>
      <c r="G153" s="147"/>
      <c r="H153" s="146"/>
      <c r="I153" s="146"/>
      <c r="J153" s="146"/>
    </row>
    <row r="154" spans="1:10" x14ac:dyDescent="0.3">
      <c r="A154" s="143"/>
      <c r="B154" s="144"/>
      <c r="C154" s="45"/>
      <c r="D154" s="45"/>
      <c r="E154" s="145"/>
      <c r="F154" s="146"/>
      <c r="G154" s="147"/>
      <c r="H154" s="146"/>
      <c r="I154" s="146"/>
      <c r="J154" s="146"/>
    </row>
    <row r="155" spans="1:10" x14ac:dyDescent="0.3">
      <c r="A155" s="143"/>
      <c r="B155" s="144"/>
      <c r="C155" s="45"/>
      <c r="D155" s="45"/>
      <c r="E155" s="145"/>
      <c r="F155" s="146"/>
      <c r="G155" s="146"/>
      <c r="H155" s="146"/>
      <c r="I155" s="146"/>
      <c r="J155" s="146"/>
    </row>
    <row r="156" spans="1:10" x14ac:dyDescent="0.3">
      <c r="A156" s="143"/>
      <c r="B156" s="144"/>
      <c r="C156" s="45"/>
      <c r="D156" s="45"/>
      <c r="E156" s="145"/>
      <c r="F156" s="146"/>
      <c r="G156" s="147"/>
      <c r="H156" s="146"/>
      <c r="I156" s="146"/>
      <c r="J156" s="146"/>
    </row>
    <row r="157" spans="1:10" x14ac:dyDescent="0.3">
      <c r="A157" s="143"/>
      <c r="B157" s="144"/>
      <c r="C157" s="45"/>
      <c r="D157" s="45"/>
      <c r="E157" s="145"/>
      <c r="F157" s="146"/>
      <c r="G157" s="147"/>
      <c r="H157" s="147"/>
      <c r="I157" s="146"/>
      <c r="J157" s="146"/>
    </row>
    <row r="158" spans="1:10" x14ac:dyDescent="0.3">
      <c r="A158" s="143"/>
      <c r="B158" s="144"/>
      <c r="C158" s="45"/>
      <c r="D158" s="45"/>
      <c r="E158" s="145"/>
      <c r="F158" s="146"/>
      <c r="G158" s="147"/>
      <c r="H158" s="147"/>
      <c r="I158" s="146"/>
      <c r="J158" s="146"/>
    </row>
    <row r="159" spans="1:10" x14ac:dyDescent="0.3">
      <c r="A159" s="143"/>
      <c r="B159" s="144"/>
      <c r="C159" s="45"/>
      <c r="D159" s="45"/>
      <c r="E159" s="145"/>
      <c r="F159" s="146"/>
      <c r="G159" s="147"/>
      <c r="H159" s="147"/>
      <c r="I159" s="146"/>
      <c r="J159" s="146"/>
    </row>
    <row r="160" spans="1:10" x14ac:dyDescent="0.3">
      <c r="A160" s="143"/>
      <c r="B160" s="144"/>
      <c r="C160" s="45"/>
      <c r="D160" s="45"/>
      <c r="E160" s="145"/>
      <c r="F160" s="146"/>
      <c r="G160" s="147"/>
      <c r="H160" s="146"/>
      <c r="I160" s="146"/>
      <c r="J160" s="146"/>
    </row>
    <row r="161" spans="1:10" x14ac:dyDescent="0.3">
      <c r="A161" s="143"/>
      <c r="B161" s="144"/>
      <c r="C161" s="45"/>
      <c r="D161" s="45"/>
      <c r="E161" s="145"/>
      <c r="F161" s="146"/>
      <c r="G161" s="147"/>
      <c r="H161" s="146"/>
      <c r="I161" s="146"/>
      <c r="J161" s="146"/>
    </row>
    <row r="162" spans="1:10" x14ac:dyDescent="0.3">
      <c r="A162" s="143"/>
      <c r="B162" s="144"/>
      <c r="C162" s="45"/>
      <c r="D162" s="45"/>
      <c r="E162" s="145"/>
      <c r="F162" s="146"/>
      <c r="G162" s="147"/>
      <c r="H162" s="147"/>
      <c r="I162" s="146"/>
      <c r="J162" s="146"/>
    </row>
    <row r="163" spans="1:10" x14ac:dyDescent="0.3">
      <c r="A163" s="143"/>
      <c r="B163" s="144"/>
      <c r="C163" s="45"/>
      <c r="D163" s="45"/>
      <c r="E163" s="145"/>
      <c r="F163" s="146"/>
      <c r="G163" s="147"/>
      <c r="H163" s="147"/>
      <c r="I163" s="146"/>
      <c r="J163" s="146"/>
    </row>
    <row r="164" spans="1:10" x14ac:dyDescent="0.3">
      <c r="A164" s="143"/>
      <c r="B164" s="144"/>
      <c r="C164" s="45"/>
      <c r="D164" s="45"/>
      <c r="E164" s="145"/>
      <c r="F164" s="146"/>
      <c r="G164" s="147"/>
      <c r="H164" s="147"/>
      <c r="I164" s="146"/>
      <c r="J164" s="146"/>
    </row>
    <row r="165" spans="1:10" x14ac:dyDescent="0.3">
      <c r="A165" s="143"/>
      <c r="B165" s="144"/>
      <c r="C165" s="45"/>
      <c r="D165" s="45"/>
      <c r="E165" s="145"/>
      <c r="F165" s="146"/>
      <c r="G165" s="146"/>
      <c r="H165" s="146"/>
      <c r="I165" s="146"/>
      <c r="J165" s="146"/>
    </row>
    <row r="166" spans="1:10" x14ac:dyDescent="0.3">
      <c r="A166" s="143"/>
      <c r="B166" s="144"/>
      <c r="C166" s="45"/>
      <c r="D166" s="45"/>
      <c r="E166" s="145"/>
      <c r="F166" s="146"/>
      <c r="G166" s="146"/>
      <c r="H166" s="146"/>
      <c r="I166" s="146"/>
      <c r="J166" s="146"/>
    </row>
    <row r="167" spans="1:10" x14ac:dyDescent="0.3">
      <c r="A167" s="143"/>
      <c r="B167" s="144"/>
      <c r="C167" s="45"/>
      <c r="D167" s="45"/>
      <c r="E167" s="145"/>
      <c r="F167" s="146"/>
      <c r="G167" s="146"/>
      <c r="H167" s="146"/>
      <c r="I167" s="146"/>
      <c r="J167" s="146"/>
    </row>
    <row r="168" spans="1:10" x14ac:dyDescent="0.3">
      <c r="A168" s="143"/>
      <c r="B168" s="144"/>
      <c r="C168" s="45"/>
      <c r="D168" s="45"/>
      <c r="E168" s="145"/>
      <c r="F168" s="146"/>
      <c r="G168" s="146"/>
      <c r="H168" s="146"/>
      <c r="I168" s="146"/>
      <c r="J168" s="146"/>
    </row>
    <row r="169" spans="1:10" x14ac:dyDescent="0.3">
      <c r="A169" s="143"/>
      <c r="B169" s="144"/>
      <c r="C169" s="45"/>
      <c r="D169" s="45"/>
      <c r="E169" s="145"/>
      <c r="F169" s="146"/>
      <c r="G169" s="147"/>
      <c r="H169" s="147"/>
      <c r="I169" s="146"/>
      <c r="J169" s="146"/>
    </row>
    <row r="170" spans="1:10" x14ac:dyDescent="0.3">
      <c r="A170" s="143"/>
      <c r="B170" s="144"/>
      <c r="C170" s="45"/>
      <c r="D170" s="45"/>
      <c r="E170" s="145"/>
      <c r="F170" s="146"/>
      <c r="G170" s="147"/>
      <c r="H170" s="147"/>
      <c r="I170" s="146"/>
      <c r="J170" s="146"/>
    </row>
    <row r="171" spans="1:10" x14ac:dyDescent="0.3">
      <c r="A171" s="143"/>
      <c r="B171" s="144"/>
      <c r="C171" s="45"/>
      <c r="D171" s="45"/>
      <c r="E171" s="145"/>
      <c r="F171" s="146"/>
      <c r="G171" s="147"/>
      <c r="H171" s="147"/>
      <c r="I171" s="146"/>
      <c r="J171" s="146"/>
    </row>
    <row r="172" spans="1:10" x14ac:dyDescent="0.3">
      <c r="A172" s="143"/>
      <c r="B172" s="144"/>
      <c r="C172" s="45"/>
      <c r="D172" s="45"/>
      <c r="E172" s="145"/>
      <c r="F172" s="146"/>
      <c r="G172" s="147"/>
      <c r="H172" s="147"/>
      <c r="I172" s="146"/>
      <c r="J172" s="146"/>
    </row>
    <row r="173" spans="1:10" x14ac:dyDescent="0.3">
      <c r="A173" s="143"/>
      <c r="B173" s="144"/>
      <c r="C173" s="45"/>
      <c r="D173" s="45"/>
      <c r="E173" s="145"/>
      <c r="F173" s="146"/>
      <c r="G173" s="146"/>
      <c r="H173" s="146"/>
      <c r="I173" s="146"/>
      <c r="J173" s="146"/>
    </row>
    <row r="174" spans="1:10" x14ac:dyDescent="0.3">
      <c r="A174" s="143"/>
      <c r="B174" s="144"/>
      <c r="C174" s="45"/>
      <c r="D174" s="45"/>
      <c r="E174" s="145"/>
      <c r="F174" s="146"/>
      <c r="G174" s="147"/>
      <c r="H174" s="147"/>
      <c r="I174" s="146"/>
      <c r="J174" s="146"/>
    </row>
    <row r="175" spans="1:10" x14ac:dyDescent="0.3">
      <c r="A175" s="143"/>
      <c r="B175" s="144"/>
      <c r="C175" s="45"/>
      <c r="D175" s="45"/>
      <c r="E175" s="145"/>
      <c r="F175" s="146"/>
      <c r="G175" s="146"/>
      <c r="H175" s="146"/>
      <c r="I175" s="146"/>
      <c r="J175" s="146"/>
    </row>
    <row r="176" spans="1:10" x14ac:dyDescent="0.3">
      <c r="A176" s="143"/>
      <c r="B176" s="144"/>
      <c r="C176" s="45"/>
      <c r="D176" s="45"/>
      <c r="E176" s="145"/>
      <c r="F176" s="146"/>
      <c r="G176" s="147"/>
      <c r="H176" s="147"/>
      <c r="I176" s="146"/>
      <c r="J176" s="146"/>
    </row>
    <row r="177" spans="1:10" x14ac:dyDescent="0.3">
      <c r="A177" s="143"/>
      <c r="B177" s="144"/>
      <c r="C177" s="45"/>
      <c r="D177" s="45"/>
      <c r="E177" s="145"/>
      <c r="F177" s="146"/>
      <c r="G177" s="146"/>
      <c r="H177" s="146"/>
      <c r="I177" s="146"/>
      <c r="J177" s="146"/>
    </row>
    <row r="178" spans="1:10" x14ac:dyDescent="0.3">
      <c r="A178" s="143"/>
      <c r="B178" s="144"/>
      <c r="C178" s="45"/>
      <c r="D178" s="45"/>
      <c r="E178" s="145"/>
      <c r="F178" s="146"/>
      <c r="G178" s="147"/>
      <c r="H178" s="146"/>
      <c r="I178" s="146"/>
      <c r="J178" s="146"/>
    </row>
    <row r="179" spans="1:10" x14ac:dyDescent="0.3">
      <c r="A179" s="143"/>
      <c r="B179" s="144"/>
      <c r="C179" s="45"/>
      <c r="D179" s="45"/>
      <c r="E179" s="145"/>
      <c r="F179" s="146"/>
      <c r="G179" s="146"/>
      <c r="H179" s="146"/>
      <c r="I179" s="146"/>
      <c r="J179" s="146"/>
    </row>
    <row r="180" spans="1:10" x14ac:dyDescent="0.3">
      <c r="A180" s="143"/>
      <c r="B180" s="144"/>
      <c r="C180" s="45"/>
      <c r="D180" s="45"/>
      <c r="E180" s="145"/>
      <c r="F180" s="146"/>
      <c r="G180" s="146"/>
      <c r="H180" s="146"/>
      <c r="I180" s="146"/>
      <c r="J180" s="146"/>
    </row>
    <row r="181" spans="1:10" x14ac:dyDescent="0.3">
      <c r="A181" s="143"/>
      <c r="B181" s="144"/>
      <c r="C181" s="45"/>
      <c r="D181" s="45"/>
      <c r="E181" s="145"/>
      <c r="F181" s="146"/>
      <c r="G181" s="147"/>
      <c r="H181" s="147"/>
      <c r="I181" s="146"/>
      <c r="J181" s="146"/>
    </row>
    <row r="182" spans="1:10" x14ac:dyDescent="0.3">
      <c r="A182" s="143"/>
      <c r="B182" s="144"/>
      <c r="C182" s="45"/>
      <c r="D182" s="45"/>
      <c r="E182" s="145"/>
      <c r="F182" s="146"/>
      <c r="G182" s="147"/>
      <c r="H182" s="147"/>
      <c r="I182" s="146"/>
      <c r="J182" s="146"/>
    </row>
    <row r="183" spans="1:10" x14ac:dyDescent="0.3">
      <c r="A183" s="143"/>
      <c r="B183" s="144"/>
      <c r="C183" s="45"/>
      <c r="D183" s="45"/>
      <c r="E183" s="145"/>
      <c r="F183" s="146"/>
      <c r="G183" s="147"/>
      <c r="H183" s="146"/>
      <c r="I183" s="146"/>
      <c r="J183" s="146"/>
    </row>
    <row r="184" spans="1:10" x14ac:dyDescent="0.3">
      <c r="A184" s="143"/>
      <c r="B184" s="144"/>
      <c r="C184" s="45"/>
      <c r="D184" s="45"/>
      <c r="E184" s="145"/>
      <c r="F184" s="146"/>
      <c r="G184" s="147"/>
      <c r="H184" s="147"/>
      <c r="I184" s="146"/>
      <c r="J184" s="146"/>
    </row>
    <row r="185" spans="1:10" x14ac:dyDescent="0.3">
      <c r="A185" s="143"/>
      <c r="B185" s="144"/>
      <c r="C185" s="45"/>
      <c r="D185" s="45"/>
      <c r="E185" s="145"/>
      <c r="F185" s="146"/>
      <c r="G185" s="146"/>
      <c r="H185" s="146"/>
      <c r="I185" s="146"/>
      <c r="J185" s="146"/>
    </row>
    <row r="186" spans="1:10" x14ac:dyDescent="0.3">
      <c r="A186" s="143"/>
      <c r="B186" s="144"/>
      <c r="C186" s="45"/>
      <c r="D186" s="45"/>
      <c r="E186" s="145"/>
      <c r="F186" s="146"/>
      <c r="G186" s="147"/>
      <c r="H186" s="147"/>
      <c r="I186" s="146"/>
      <c r="J186" s="146"/>
    </row>
    <row r="187" spans="1:10" x14ac:dyDescent="0.3">
      <c r="A187" s="143"/>
      <c r="B187" s="144"/>
      <c r="C187" s="45"/>
      <c r="D187" s="45"/>
      <c r="E187" s="145"/>
      <c r="F187" s="146"/>
      <c r="G187" s="147"/>
      <c r="H187" s="147"/>
      <c r="I187" s="146"/>
      <c r="J187" s="146"/>
    </row>
    <row r="188" spans="1:10" x14ac:dyDescent="0.3">
      <c r="A188" s="143"/>
      <c r="B188" s="144"/>
      <c r="C188" s="45"/>
      <c r="D188" s="45"/>
      <c r="E188" s="145"/>
      <c r="F188" s="146"/>
      <c r="G188" s="146"/>
      <c r="H188" s="146"/>
      <c r="I188" s="146"/>
      <c r="J188" s="146"/>
    </row>
    <row r="189" spans="1:10" x14ac:dyDescent="0.3">
      <c r="A189" s="143"/>
      <c r="B189" s="144"/>
      <c r="C189" s="45"/>
      <c r="D189" s="45"/>
      <c r="E189" s="145"/>
      <c r="F189" s="146"/>
      <c r="G189" s="146"/>
      <c r="H189" s="146"/>
      <c r="I189" s="146"/>
      <c r="J189" s="146"/>
    </row>
    <row r="190" spans="1:10" x14ac:dyDescent="0.3">
      <c r="A190" s="143"/>
      <c r="B190" s="144"/>
      <c r="C190" s="45"/>
      <c r="D190" s="45"/>
      <c r="E190" s="145"/>
      <c r="F190" s="146"/>
      <c r="G190" s="147"/>
      <c r="H190" s="147"/>
      <c r="I190" s="146"/>
      <c r="J190" s="146"/>
    </row>
    <row r="191" spans="1:10" x14ac:dyDescent="0.3">
      <c r="A191" s="143"/>
      <c r="B191" s="144"/>
      <c r="C191" s="45"/>
      <c r="D191" s="45"/>
      <c r="E191" s="145"/>
      <c r="F191" s="146"/>
      <c r="G191" s="147"/>
      <c r="H191" s="147"/>
      <c r="I191" s="146"/>
      <c r="J191" s="146"/>
    </row>
    <row r="192" spans="1:10" x14ac:dyDescent="0.3">
      <c r="A192" s="143"/>
      <c r="B192" s="144"/>
      <c r="C192" s="45"/>
      <c r="D192" s="45"/>
      <c r="E192" s="145"/>
      <c r="F192" s="146"/>
      <c r="G192" s="146"/>
      <c r="H192" s="146"/>
      <c r="I192" s="146"/>
      <c r="J192" s="146"/>
    </row>
    <row r="193" spans="1:10" x14ac:dyDescent="0.3">
      <c r="A193" s="143"/>
      <c r="B193" s="144"/>
      <c r="C193" s="45"/>
      <c r="D193" s="45"/>
      <c r="E193" s="145"/>
      <c r="F193" s="146"/>
      <c r="G193" s="146"/>
      <c r="H193" s="146"/>
      <c r="I193" s="146"/>
      <c r="J193" s="146"/>
    </row>
    <row r="194" spans="1:10" x14ac:dyDescent="0.3">
      <c r="A194" s="143"/>
      <c r="B194" s="144"/>
      <c r="C194" s="45"/>
      <c r="D194" s="45"/>
      <c r="E194" s="145"/>
      <c r="F194" s="146"/>
      <c r="G194" s="147"/>
      <c r="H194" s="146"/>
      <c r="I194" s="146"/>
      <c r="J194" s="146"/>
    </row>
    <row r="195" spans="1:10" x14ac:dyDescent="0.3">
      <c r="A195" s="143"/>
      <c r="B195" s="144"/>
      <c r="C195" s="45"/>
      <c r="D195" s="45"/>
      <c r="E195" s="145"/>
      <c r="F195" s="146"/>
      <c r="G195" s="146"/>
      <c r="H195" s="146"/>
      <c r="I195" s="146"/>
      <c r="J195" s="146"/>
    </row>
    <row r="196" spans="1:10" x14ac:dyDescent="0.3">
      <c r="A196" s="143"/>
      <c r="B196" s="144"/>
      <c r="C196" s="45"/>
      <c r="D196" s="45"/>
      <c r="E196" s="145"/>
      <c r="F196" s="146"/>
      <c r="G196" s="147"/>
      <c r="H196" s="147"/>
      <c r="I196" s="146"/>
      <c r="J196" s="146"/>
    </row>
    <row r="197" spans="1:10" x14ac:dyDescent="0.3">
      <c r="A197" s="143"/>
      <c r="B197" s="144"/>
      <c r="C197" s="45"/>
      <c r="D197" s="45"/>
      <c r="E197" s="145"/>
      <c r="F197" s="146"/>
      <c r="G197" s="146"/>
      <c r="H197" s="146"/>
      <c r="I197" s="146"/>
      <c r="J197" s="146"/>
    </row>
    <row r="198" spans="1:10" x14ac:dyDescent="0.3">
      <c r="A198" s="143"/>
      <c r="B198" s="144"/>
      <c r="C198" s="45"/>
      <c r="D198" s="45"/>
      <c r="E198" s="145"/>
      <c r="F198" s="146"/>
      <c r="G198" s="147"/>
      <c r="H198" s="146"/>
      <c r="I198" s="146"/>
      <c r="J198" s="146"/>
    </row>
    <row r="199" spans="1:10" x14ac:dyDescent="0.3">
      <c r="A199" s="143"/>
      <c r="B199" s="144"/>
      <c r="C199" s="45"/>
      <c r="D199" s="45"/>
      <c r="E199" s="145"/>
      <c r="F199" s="146"/>
      <c r="G199" s="146"/>
      <c r="H199" s="146"/>
      <c r="I199" s="146"/>
      <c r="J199" s="146"/>
    </row>
    <row r="200" spans="1:10" x14ac:dyDescent="0.3">
      <c r="A200" s="143"/>
      <c r="B200" s="144"/>
      <c r="C200" s="45"/>
      <c r="D200" s="45"/>
      <c r="E200" s="145"/>
      <c r="F200" s="146"/>
      <c r="G200" s="146"/>
      <c r="H200" s="146"/>
      <c r="I200" s="146"/>
      <c r="J200" s="146"/>
    </row>
    <row r="201" spans="1:10" x14ac:dyDescent="0.3">
      <c r="A201" s="143"/>
      <c r="B201" s="144"/>
      <c r="C201" s="45"/>
      <c r="D201" s="45"/>
      <c r="E201" s="145"/>
      <c r="F201" s="146"/>
      <c r="G201" s="147"/>
      <c r="H201" s="147"/>
      <c r="I201" s="146"/>
      <c r="J201" s="146"/>
    </row>
    <row r="202" spans="1:10" x14ac:dyDescent="0.3">
      <c r="A202" s="143"/>
      <c r="B202" s="144"/>
      <c r="C202" s="45"/>
      <c r="D202" s="45"/>
      <c r="E202" s="145"/>
      <c r="F202" s="146"/>
      <c r="G202" s="146"/>
      <c r="H202" s="146"/>
      <c r="I202" s="146"/>
      <c r="J202" s="146"/>
    </row>
    <row r="203" spans="1:10" x14ac:dyDescent="0.3">
      <c r="A203" s="143"/>
      <c r="B203" s="144"/>
      <c r="C203" s="45"/>
      <c r="D203" s="45"/>
      <c r="E203" s="145"/>
      <c r="F203" s="146"/>
      <c r="G203" s="147"/>
      <c r="H203" s="147"/>
      <c r="I203" s="146"/>
      <c r="J203" s="146"/>
    </row>
    <row r="204" spans="1:10" x14ac:dyDescent="0.3">
      <c r="A204" s="143"/>
      <c r="B204" s="144"/>
      <c r="C204" s="45"/>
      <c r="D204" s="45"/>
      <c r="E204" s="145"/>
      <c r="F204" s="146"/>
      <c r="G204" s="146"/>
      <c r="H204" s="146"/>
      <c r="I204" s="146"/>
      <c r="J204" s="146"/>
    </row>
    <row r="205" spans="1:10" x14ac:dyDescent="0.3">
      <c r="A205" s="143"/>
      <c r="B205" s="144"/>
      <c r="C205" s="45"/>
      <c r="D205" s="45"/>
      <c r="E205" s="145"/>
      <c r="F205" s="146"/>
      <c r="G205" s="147"/>
      <c r="H205" s="147"/>
      <c r="I205" s="146"/>
      <c r="J205" s="146"/>
    </row>
    <row r="206" spans="1:10" x14ac:dyDescent="0.3">
      <c r="A206" s="143"/>
      <c r="B206" s="144"/>
      <c r="C206" s="45"/>
      <c r="D206" s="45"/>
      <c r="E206" s="145"/>
      <c r="F206" s="146"/>
      <c r="G206" s="146"/>
      <c r="H206" s="146"/>
      <c r="I206" s="146"/>
      <c r="J206" s="146"/>
    </row>
    <row r="207" spans="1:10" x14ac:dyDescent="0.3">
      <c r="A207" s="143"/>
      <c r="B207" s="144"/>
      <c r="C207" s="45"/>
      <c r="D207" s="45"/>
      <c r="E207" s="145"/>
      <c r="F207" s="146"/>
      <c r="G207" s="146"/>
      <c r="H207" s="146"/>
      <c r="I207" s="146"/>
      <c r="J207" s="146"/>
    </row>
    <row r="208" spans="1:10" x14ac:dyDescent="0.3">
      <c r="A208" s="143"/>
      <c r="B208" s="144"/>
      <c r="C208" s="45"/>
      <c r="D208" s="45"/>
      <c r="E208" s="145"/>
      <c r="F208" s="146"/>
      <c r="G208" s="146"/>
      <c r="H208" s="146"/>
      <c r="I208" s="146"/>
      <c r="J208" s="146"/>
    </row>
    <row r="209" spans="1:10" x14ac:dyDescent="0.3">
      <c r="A209" s="143"/>
      <c r="B209" s="144"/>
      <c r="C209" s="45"/>
      <c r="D209" s="45"/>
      <c r="E209" s="145"/>
      <c r="F209" s="146"/>
      <c r="G209" s="147"/>
      <c r="H209" s="146"/>
      <c r="I209" s="146"/>
      <c r="J209" s="146"/>
    </row>
    <row r="210" spans="1:10" x14ac:dyDescent="0.3">
      <c r="A210" s="143"/>
      <c r="B210" s="144"/>
      <c r="C210" s="45"/>
      <c r="D210" s="45"/>
      <c r="E210" s="145"/>
      <c r="F210" s="146"/>
      <c r="G210" s="147"/>
      <c r="H210" s="146"/>
      <c r="I210" s="146"/>
      <c r="J210" s="146"/>
    </row>
    <row r="211" spans="1:10" x14ac:dyDescent="0.3">
      <c r="A211" s="143"/>
      <c r="B211" s="144"/>
      <c r="C211" s="45"/>
      <c r="D211" s="45"/>
      <c r="E211" s="145"/>
      <c r="F211" s="146"/>
      <c r="G211" s="147"/>
      <c r="H211" s="147"/>
      <c r="I211" s="146"/>
      <c r="J211" s="146"/>
    </row>
    <row r="212" spans="1:10" x14ac:dyDescent="0.3">
      <c r="A212" s="143"/>
      <c r="B212" s="144"/>
      <c r="C212" s="45"/>
      <c r="D212" s="45"/>
      <c r="E212" s="145"/>
      <c r="F212" s="146"/>
      <c r="G212" s="146"/>
      <c r="H212" s="146"/>
      <c r="I212" s="146"/>
      <c r="J212" s="146"/>
    </row>
    <row r="213" spans="1:10" x14ac:dyDescent="0.3">
      <c r="A213" s="143"/>
      <c r="B213" s="144"/>
      <c r="C213" s="45"/>
      <c r="D213" s="45"/>
      <c r="E213" s="145"/>
      <c r="F213" s="146"/>
      <c r="G213" s="147"/>
      <c r="H213" s="147"/>
      <c r="I213" s="146"/>
      <c r="J213" s="146"/>
    </row>
    <row r="214" spans="1:10" x14ac:dyDescent="0.3">
      <c r="A214" s="143"/>
      <c r="B214" s="144"/>
      <c r="C214" s="45"/>
      <c r="D214" s="45"/>
      <c r="E214" s="145"/>
      <c r="F214" s="146"/>
      <c r="G214" s="147"/>
      <c r="H214" s="147"/>
      <c r="I214" s="146"/>
      <c r="J214" s="146"/>
    </row>
    <row r="215" spans="1:10" x14ac:dyDescent="0.3">
      <c r="A215" s="143"/>
      <c r="B215" s="144"/>
      <c r="C215" s="45"/>
      <c r="D215" s="45"/>
      <c r="E215" s="145"/>
      <c r="F215" s="146"/>
      <c r="G215" s="146"/>
      <c r="H215" s="146"/>
      <c r="I215" s="146"/>
      <c r="J215" s="146"/>
    </row>
    <row r="216" spans="1:10" x14ac:dyDescent="0.3">
      <c r="A216" s="143"/>
      <c r="B216" s="144"/>
      <c r="C216" s="45"/>
      <c r="D216" s="45"/>
      <c r="E216" s="145"/>
      <c r="F216" s="146"/>
      <c r="G216" s="147"/>
      <c r="H216" s="147"/>
      <c r="I216" s="146"/>
      <c r="J216" s="146"/>
    </row>
    <row r="217" spans="1:10" x14ac:dyDescent="0.3">
      <c r="A217" s="143"/>
      <c r="B217" s="144"/>
      <c r="C217" s="45"/>
      <c r="D217" s="45"/>
      <c r="E217" s="145"/>
      <c r="F217" s="146"/>
      <c r="G217" s="147"/>
      <c r="H217" s="146"/>
      <c r="I217" s="146"/>
      <c r="J217" s="146"/>
    </row>
    <row r="218" spans="1:10" x14ac:dyDescent="0.3">
      <c r="A218" s="143"/>
      <c r="B218" s="144"/>
      <c r="C218" s="45"/>
      <c r="D218" s="45"/>
      <c r="E218" s="145"/>
      <c r="F218" s="146"/>
      <c r="G218" s="146"/>
      <c r="H218" s="146"/>
      <c r="I218" s="146"/>
      <c r="J218" s="146"/>
    </row>
    <row r="219" spans="1:10" x14ac:dyDescent="0.3">
      <c r="A219" s="143"/>
      <c r="B219" s="144"/>
      <c r="C219" s="45"/>
      <c r="D219" s="45"/>
      <c r="E219" s="145"/>
      <c r="F219" s="146"/>
      <c r="G219" s="146"/>
      <c r="H219" s="146"/>
      <c r="I219" s="146"/>
      <c r="J219" s="146"/>
    </row>
    <row r="220" spans="1:10" x14ac:dyDescent="0.3">
      <c r="A220" s="143"/>
      <c r="B220" s="144"/>
      <c r="C220" s="45"/>
      <c r="D220" s="45"/>
      <c r="E220" s="145"/>
      <c r="F220" s="146"/>
      <c r="G220" s="146"/>
      <c r="H220" s="146"/>
      <c r="I220" s="146"/>
      <c r="J220" s="146"/>
    </row>
    <row r="221" spans="1:10" x14ac:dyDescent="0.3">
      <c r="A221" s="143"/>
      <c r="B221" s="144"/>
      <c r="C221" s="45"/>
      <c r="D221" s="45"/>
      <c r="E221" s="145"/>
      <c r="F221" s="146"/>
      <c r="G221" s="147"/>
      <c r="H221" s="147"/>
      <c r="I221" s="146"/>
      <c r="J221" s="146"/>
    </row>
    <row r="222" spans="1:10" x14ac:dyDescent="0.3">
      <c r="A222" s="143"/>
      <c r="B222" s="144"/>
      <c r="C222" s="45"/>
      <c r="D222" s="45"/>
      <c r="E222" s="145"/>
      <c r="F222" s="146"/>
      <c r="G222" s="146"/>
      <c r="H222" s="146"/>
      <c r="I222" s="146"/>
      <c r="J222" s="146"/>
    </row>
    <row r="223" spans="1:10" x14ac:dyDescent="0.3">
      <c r="A223" s="143"/>
      <c r="B223" s="144"/>
      <c r="C223" s="45"/>
      <c r="D223" s="45"/>
      <c r="E223" s="145"/>
      <c r="F223" s="146"/>
      <c r="G223" s="147"/>
      <c r="H223" s="146"/>
      <c r="I223" s="146"/>
      <c r="J223" s="146"/>
    </row>
    <row r="224" spans="1:10" x14ac:dyDescent="0.3">
      <c r="A224" s="143"/>
      <c r="B224" s="144"/>
      <c r="C224" s="45"/>
      <c r="D224" s="45"/>
      <c r="E224" s="145"/>
      <c r="F224" s="146"/>
      <c r="G224" s="147"/>
      <c r="H224" s="147"/>
      <c r="I224" s="146"/>
      <c r="J224" s="146"/>
    </row>
    <row r="225" spans="1:10" x14ac:dyDescent="0.3">
      <c r="A225" s="143"/>
      <c r="B225" s="144"/>
      <c r="C225" s="45"/>
      <c r="D225" s="45"/>
      <c r="E225" s="145"/>
      <c r="F225" s="146"/>
      <c r="G225" s="147"/>
      <c r="H225" s="147"/>
      <c r="I225" s="146"/>
      <c r="J225" s="146"/>
    </row>
    <row r="226" spans="1:10" x14ac:dyDescent="0.3">
      <c r="A226" s="143"/>
      <c r="B226" s="144"/>
      <c r="C226" s="45"/>
      <c r="D226" s="45"/>
      <c r="E226" s="145"/>
      <c r="F226" s="146"/>
      <c r="G226" s="146"/>
      <c r="H226" s="146"/>
      <c r="I226" s="146"/>
      <c r="J226" s="146"/>
    </row>
    <row r="227" spans="1:10" x14ac:dyDescent="0.3">
      <c r="A227" s="143"/>
      <c r="B227" s="144"/>
      <c r="C227" s="45"/>
      <c r="D227" s="45"/>
      <c r="E227" s="145"/>
      <c r="F227" s="146"/>
      <c r="G227" s="146"/>
      <c r="H227" s="146"/>
      <c r="I227" s="146"/>
      <c r="J227" s="146"/>
    </row>
    <row r="228" spans="1:10" x14ac:dyDescent="0.3">
      <c r="A228" s="143"/>
      <c r="B228" s="144"/>
      <c r="C228" s="45"/>
      <c r="D228" s="45"/>
      <c r="E228" s="145"/>
      <c r="F228" s="146"/>
      <c r="G228" s="146"/>
      <c r="H228" s="146"/>
      <c r="I228" s="146"/>
      <c r="J228" s="146"/>
    </row>
    <row r="229" spans="1:10" x14ac:dyDescent="0.3">
      <c r="A229" s="143"/>
      <c r="B229" s="144"/>
      <c r="C229" s="45"/>
      <c r="D229" s="45"/>
      <c r="E229" s="145"/>
      <c r="F229" s="146"/>
      <c r="G229" s="147"/>
      <c r="H229" s="146"/>
      <c r="I229" s="146"/>
      <c r="J229" s="146"/>
    </row>
    <row r="230" spans="1:10" x14ac:dyDescent="0.3">
      <c r="A230" s="143"/>
      <c r="B230" s="144"/>
      <c r="C230" s="45"/>
      <c r="D230" s="45"/>
      <c r="E230" s="145"/>
      <c r="F230" s="146"/>
      <c r="G230" s="147"/>
      <c r="H230" s="146"/>
      <c r="I230" s="146"/>
      <c r="J230" s="146"/>
    </row>
    <row r="231" spans="1:10" x14ac:dyDescent="0.3">
      <c r="A231" s="143"/>
      <c r="B231" s="144"/>
      <c r="C231" s="45"/>
      <c r="D231" s="45"/>
      <c r="E231" s="145"/>
      <c r="F231" s="146"/>
      <c r="G231" s="146"/>
      <c r="H231" s="146"/>
      <c r="I231" s="146"/>
      <c r="J231" s="146"/>
    </row>
    <row r="232" spans="1:10" x14ac:dyDescent="0.3">
      <c r="A232" s="143"/>
      <c r="B232" s="144"/>
      <c r="C232" s="45"/>
      <c r="D232" s="45"/>
      <c r="E232" s="145"/>
      <c r="F232" s="146"/>
      <c r="G232" s="146"/>
      <c r="H232" s="146"/>
      <c r="I232" s="146"/>
      <c r="J232" s="146"/>
    </row>
    <row r="233" spans="1:10" x14ac:dyDescent="0.3">
      <c r="A233" s="143"/>
      <c r="B233" s="144"/>
      <c r="C233" s="45"/>
      <c r="D233" s="45"/>
      <c r="E233" s="145"/>
      <c r="F233" s="146"/>
      <c r="G233" s="146"/>
      <c r="H233" s="146"/>
      <c r="I233" s="146"/>
      <c r="J233" s="146"/>
    </row>
    <row r="234" spans="1:10" x14ac:dyDescent="0.3">
      <c r="A234" s="143"/>
      <c r="B234" s="144"/>
      <c r="C234" s="45"/>
      <c r="D234" s="45"/>
      <c r="E234" s="145"/>
      <c r="F234" s="146"/>
      <c r="G234" s="146"/>
      <c r="H234" s="146"/>
      <c r="I234" s="146"/>
      <c r="J234" s="146"/>
    </row>
    <row r="235" spans="1:10" x14ac:dyDescent="0.3">
      <c r="A235" s="143"/>
      <c r="B235" s="144"/>
      <c r="C235" s="45"/>
      <c r="D235" s="45"/>
      <c r="E235" s="145"/>
      <c r="F235" s="146"/>
      <c r="G235" s="146"/>
      <c r="H235" s="146"/>
      <c r="I235" s="146"/>
      <c r="J235" s="146"/>
    </row>
    <row r="236" spans="1:10" x14ac:dyDescent="0.3">
      <c r="A236" s="143"/>
      <c r="B236" s="144"/>
      <c r="C236" s="45"/>
      <c r="D236" s="45"/>
      <c r="E236" s="145"/>
      <c r="F236" s="146"/>
      <c r="G236" s="146"/>
      <c r="H236" s="146"/>
      <c r="I236" s="146"/>
      <c r="J236" s="146"/>
    </row>
    <row r="237" spans="1:10" ht="14.25" customHeight="1" x14ac:dyDescent="0.3">
      <c r="A237" s="143"/>
      <c r="B237" s="144"/>
      <c r="C237" s="45"/>
      <c r="D237" s="45"/>
      <c r="E237" s="145"/>
      <c r="F237" s="146"/>
      <c r="G237" s="146"/>
      <c r="H237" s="146"/>
      <c r="I237" s="146"/>
      <c r="J237" s="146"/>
    </row>
    <row r="238" spans="1:10" ht="14.25" customHeight="1" x14ac:dyDescent="0.3">
      <c r="A238" s="143"/>
      <c r="B238" s="144"/>
      <c r="C238" s="45"/>
      <c r="D238" s="45"/>
      <c r="E238" s="145"/>
      <c r="F238" s="146"/>
      <c r="G238" s="147"/>
      <c r="H238" s="147"/>
      <c r="I238" s="146"/>
      <c r="J238" s="146"/>
    </row>
    <row r="239" spans="1:10" ht="14.25" customHeight="1" x14ac:dyDescent="0.3">
      <c r="A239" s="143"/>
      <c r="B239" s="144"/>
      <c r="C239" s="45"/>
      <c r="D239" s="45"/>
      <c r="E239" s="145"/>
      <c r="F239" s="146"/>
      <c r="G239" s="147"/>
      <c r="H239" s="147"/>
      <c r="I239" s="146"/>
      <c r="J239" s="146"/>
    </row>
    <row r="240" spans="1:10" ht="14.25" customHeight="1" x14ac:dyDescent="0.3">
      <c r="A240" s="143"/>
      <c r="B240" s="144"/>
      <c r="C240" s="45"/>
      <c r="D240" s="45"/>
      <c r="E240" s="145"/>
      <c r="F240" s="146"/>
      <c r="G240" s="147"/>
      <c r="H240" s="146"/>
      <c r="I240" s="146"/>
      <c r="J240" s="146"/>
    </row>
    <row r="241" spans="1:10" ht="14.25" customHeight="1" x14ac:dyDescent="0.3">
      <c r="A241" s="143"/>
      <c r="B241" s="144"/>
      <c r="C241" s="45"/>
      <c r="D241" s="45"/>
      <c r="E241" s="145"/>
      <c r="F241" s="146"/>
      <c r="G241" s="146"/>
      <c r="H241" s="146"/>
      <c r="I241" s="146"/>
      <c r="J241" s="146"/>
    </row>
    <row r="242" spans="1:10" ht="14.25" customHeight="1" x14ac:dyDescent="0.3">
      <c r="A242" s="143"/>
      <c r="B242" s="144"/>
      <c r="C242" s="45"/>
      <c r="D242" s="45"/>
      <c r="E242" s="145"/>
      <c r="F242" s="146"/>
      <c r="G242" s="147"/>
      <c r="H242" s="147"/>
      <c r="I242" s="146"/>
      <c r="J242" s="146"/>
    </row>
    <row r="243" spans="1:10" ht="14.25" customHeight="1" x14ac:dyDescent="0.3">
      <c r="A243" s="143"/>
      <c r="B243" s="144"/>
      <c r="C243" s="45"/>
      <c r="D243" s="45"/>
      <c r="E243" s="145"/>
      <c r="F243" s="146"/>
      <c r="G243" s="147"/>
      <c r="H243" s="147"/>
      <c r="I243" s="146"/>
      <c r="J243" s="146"/>
    </row>
    <row r="244" spans="1:10" ht="14.25" customHeight="1" x14ac:dyDescent="0.3">
      <c r="A244" s="143"/>
      <c r="B244" s="144"/>
      <c r="C244" s="45"/>
      <c r="D244" s="45"/>
      <c r="E244" s="145"/>
      <c r="F244" s="146"/>
      <c r="G244" s="147"/>
      <c r="H244" s="146"/>
      <c r="I244" s="146"/>
      <c r="J244" s="146"/>
    </row>
    <row r="245" spans="1:10" ht="14.25" customHeight="1" x14ac:dyDescent="0.3">
      <c r="A245" s="143"/>
      <c r="B245" s="144"/>
      <c r="C245" s="45"/>
      <c r="D245" s="45"/>
      <c r="E245" s="145"/>
      <c r="F245" s="146"/>
      <c r="G245" s="146"/>
      <c r="H245" s="146"/>
      <c r="I245" s="146"/>
      <c r="J245" s="146"/>
    </row>
    <row r="246" spans="1:10" ht="14.25" customHeight="1" x14ac:dyDescent="0.3">
      <c r="A246" s="143"/>
      <c r="B246" s="144"/>
      <c r="C246" s="45"/>
      <c r="D246" s="45"/>
      <c r="E246" s="145"/>
      <c r="F246" s="146"/>
      <c r="G246" s="146"/>
      <c r="H246" s="146"/>
      <c r="I246" s="146"/>
      <c r="J246" s="146"/>
    </row>
    <row r="247" spans="1:10" ht="14.25" customHeight="1" x14ac:dyDescent="0.3">
      <c r="A247" s="143"/>
      <c r="B247" s="144"/>
      <c r="C247" s="45"/>
      <c r="D247" s="45"/>
      <c r="E247" s="145"/>
      <c r="F247" s="146"/>
      <c r="G247" s="146"/>
      <c r="H247" s="146"/>
      <c r="I247" s="146"/>
      <c r="J247" s="146"/>
    </row>
    <row r="248" spans="1:10" ht="14.25" customHeight="1" x14ac:dyDescent="0.3">
      <c r="A248" s="143"/>
      <c r="B248" s="144"/>
      <c r="C248" s="45"/>
      <c r="D248" s="45"/>
      <c r="E248" s="145"/>
      <c r="F248" s="146"/>
      <c r="G248" s="146"/>
      <c r="H248" s="146"/>
      <c r="I248" s="146"/>
      <c r="J248" s="146"/>
    </row>
    <row r="249" spans="1:10" ht="14.25" customHeight="1" x14ac:dyDescent="0.3">
      <c r="A249" s="143"/>
      <c r="B249" s="144"/>
      <c r="C249" s="45"/>
      <c r="D249" s="45"/>
      <c r="E249" s="145"/>
      <c r="F249" s="146"/>
      <c r="G249" s="146"/>
      <c r="H249" s="146"/>
      <c r="I249" s="146"/>
      <c r="J249" s="146"/>
    </row>
    <row r="250" spans="1:10" ht="14.25" customHeight="1" x14ac:dyDescent="0.3">
      <c r="A250" s="143"/>
      <c r="B250" s="144"/>
      <c r="C250" s="45"/>
      <c r="D250" s="45"/>
      <c r="E250" s="145"/>
      <c r="F250" s="146"/>
      <c r="G250" s="146"/>
      <c r="H250" s="146"/>
      <c r="I250" s="146"/>
      <c r="J250" s="146"/>
    </row>
    <row r="251" spans="1:10" ht="14.25" customHeight="1" x14ac:dyDescent="0.3">
      <c r="A251" s="143"/>
      <c r="B251" s="144"/>
      <c r="C251" s="45"/>
      <c r="D251" s="45"/>
      <c r="E251" s="145"/>
      <c r="F251" s="146"/>
      <c r="G251" s="147"/>
      <c r="H251" s="147"/>
      <c r="I251" s="146"/>
      <c r="J251" s="146"/>
    </row>
    <row r="252" spans="1:10" ht="14.25" customHeight="1" x14ac:dyDescent="0.3">
      <c r="A252" s="143"/>
      <c r="B252" s="144"/>
      <c r="C252" s="45"/>
      <c r="D252" s="45"/>
      <c r="E252" s="145"/>
      <c r="F252" s="146"/>
      <c r="G252" s="147"/>
      <c r="H252" s="147"/>
      <c r="I252" s="146"/>
      <c r="J252" s="146"/>
    </row>
    <row r="253" spans="1:10" ht="14.25" customHeight="1" x14ac:dyDescent="0.3">
      <c r="A253" s="143"/>
      <c r="B253" s="144"/>
      <c r="C253" s="45"/>
      <c r="D253" s="45"/>
      <c r="E253" s="145"/>
      <c r="F253" s="146"/>
      <c r="G253" s="147"/>
      <c r="H253" s="147"/>
      <c r="I253" s="146"/>
      <c r="J253" s="146"/>
    </row>
    <row r="254" spans="1:10" ht="14.25" customHeight="1" x14ac:dyDescent="0.3">
      <c r="A254" s="143"/>
      <c r="B254" s="144"/>
      <c r="C254" s="45"/>
      <c r="D254" s="45"/>
      <c r="E254" s="145"/>
      <c r="F254" s="146"/>
      <c r="G254" s="147"/>
      <c r="H254" s="147"/>
      <c r="I254" s="146"/>
      <c r="J254" s="146"/>
    </row>
    <row r="255" spans="1:10" ht="14.25" customHeight="1" x14ac:dyDescent="0.3">
      <c r="A255" s="143"/>
      <c r="B255" s="144"/>
      <c r="C255" s="45"/>
      <c r="D255" s="45"/>
      <c r="E255" s="145"/>
      <c r="F255" s="146"/>
      <c r="G255" s="147"/>
      <c r="H255" s="147"/>
      <c r="I255" s="146"/>
      <c r="J255" s="146"/>
    </row>
    <row r="256" spans="1:10" ht="14.25" customHeight="1" x14ac:dyDescent="0.3">
      <c r="A256" s="143"/>
      <c r="B256" s="144"/>
      <c r="C256" s="45"/>
      <c r="D256" s="45"/>
      <c r="E256" s="145"/>
      <c r="F256" s="146"/>
      <c r="G256" s="147"/>
      <c r="H256" s="147"/>
      <c r="I256" s="146"/>
      <c r="J256" s="146"/>
    </row>
    <row r="257" spans="1:10" ht="14.25" customHeight="1" x14ac:dyDescent="0.3">
      <c r="A257" s="143"/>
      <c r="B257" s="144"/>
      <c r="C257" s="45"/>
      <c r="D257" s="45"/>
      <c r="E257" s="145"/>
      <c r="F257" s="146"/>
      <c r="G257" s="147"/>
      <c r="H257" s="147"/>
      <c r="I257" s="146"/>
      <c r="J257" s="146"/>
    </row>
    <row r="258" spans="1:10" ht="14.25" customHeight="1" x14ac:dyDescent="0.3">
      <c r="A258" s="143"/>
      <c r="B258" s="144"/>
      <c r="C258" s="45"/>
      <c r="D258" s="45"/>
      <c r="E258" s="145"/>
      <c r="F258" s="146"/>
      <c r="G258" s="147"/>
      <c r="H258" s="147"/>
      <c r="I258" s="146"/>
      <c r="J258" s="146"/>
    </row>
    <row r="259" spans="1:10" ht="14.25" customHeight="1" x14ac:dyDescent="0.3">
      <c r="A259" s="143"/>
      <c r="B259" s="144"/>
      <c r="C259" s="45"/>
      <c r="D259" s="45"/>
      <c r="E259" s="145"/>
      <c r="F259" s="146"/>
      <c r="G259" s="147"/>
      <c r="H259" s="147"/>
      <c r="I259" s="146"/>
      <c r="J259" s="146"/>
    </row>
    <row r="260" spans="1:10" ht="14.25" customHeight="1" x14ac:dyDescent="0.3">
      <c r="A260" s="143"/>
      <c r="B260" s="144"/>
      <c r="C260" s="45"/>
      <c r="D260" s="45"/>
      <c r="E260" s="145"/>
      <c r="F260" s="146"/>
      <c r="G260" s="147"/>
      <c r="H260" s="147"/>
      <c r="I260" s="146"/>
      <c r="J260" s="146"/>
    </row>
    <row r="261" spans="1:10" ht="14.25" customHeight="1" x14ac:dyDescent="0.3">
      <c r="A261" s="143"/>
      <c r="B261" s="144"/>
      <c r="C261" s="45"/>
      <c r="D261" s="45"/>
      <c r="E261" s="145"/>
      <c r="F261" s="146"/>
      <c r="G261" s="147"/>
      <c r="H261" s="147"/>
      <c r="I261" s="146"/>
      <c r="J261" s="146"/>
    </row>
    <row r="262" spans="1:10" ht="14.25" customHeight="1" x14ac:dyDescent="0.3">
      <c r="A262" s="143"/>
      <c r="B262" s="144"/>
      <c r="C262" s="45"/>
      <c r="D262" s="45"/>
      <c r="E262" s="145"/>
      <c r="F262" s="146"/>
      <c r="G262" s="147"/>
      <c r="H262" s="147"/>
      <c r="I262" s="146"/>
      <c r="J262" s="146"/>
    </row>
    <row r="263" spans="1:10" ht="14.25" customHeight="1" x14ac:dyDescent="0.3">
      <c r="A263" s="143"/>
      <c r="B263" s="144"/>
      <c r="C263" s="45"/>
      <c r="D263" s="45"/>
      <c r="E263" s="145"/>
      <c r="F263" s="146"/>
      <c r="G263" s="147"/>
      <c r="H263" s="147"/>
      <c r="I263" s="146"/>
      <c r="J263" s="146"/>
    </row>
    <row r="264" spans="1:10" ht="14.25" customHeight="1" x14ac:dyDescent="0.3">
      <c r="A264" s="143"/>
      <c r="B264" s="144"/>
      <c r="C264" s="45"/>
      <c r="D264" s="45"/>
      <c r="E264" s="145"/>
      <c r="F264" s="146"/>
      <c r="G264" s="147"/>
      <c r="H264" s="147"/>
      <c r="I264" s="146"/>
      <c r="J264" s="146"/>
    </row>
    <row r="265" spans="1:10" ht="14.25" customHeight="1" x14ac:dyDescent="0.3">
      <c r="A265" s="143"/>
      <c r="B265" s="144"/>
      <c r="C265" s="45"/>
      <c r="D265" s="45"/>
      <c r="E265" s="145"/>
      <c r="F265" s="146"/>
      <c r="G265" s="146"/>
      <c r="H265" s="146"/>
      <c r="I265" s="146"/>
      <c r="J265" s="146"/>
    </row>
    <row r="266" spans="1:10" ht="14.25" customHeight="1" x14ac:dyDescent="0.3">
      <c r="A266" s="143"/>
      <c r="B266" s="144"/>
      <c r="C266" s="45"/>
      <c r="D266" s="45"/>
      <c r="E266" s="145"/>
      <c r="F266" s="146"/>
      <c r="G266" s="146"/>
      <c r="H266" s="146"/>
      <c r="I266" s="146"/>
      <c r="J266" s="146"/>
    </row>
    <row r="267" spans="1:10" ht="14.25" customHeight="1" x14ac:dyDescent="0.3">
      <c r="A267" s="143"/>
      <c r="B267" s="144"/>
      <c r="C267" s="45"/>
      <c r="D267" s="45"/>
      <c r="E267" s="145"/>
      <c r="F267" s="146"/>
      <c r="G267" s="147"/>
      <c r="H267" s="147"/>
      <c r="I267" s="146"/>
      <c r="J267" s="146"/>
    </row>
    <row r="268" spans="1:10" ht="14.25" customHeight="1" x14ac:dyDescent="0.3">
      <c r="A268" s="143"/>
      <c r="B268" s="144"/>
      <c r="C268" s="45"/>
      <c r="D268" s="45"/>
      <c r="E268" s="145"/>
      <c r="F268" s="146"/>
      <c r="G268" s="146"/>
      <c r="H268" s="146"/>
      <c r="I268" s="146"/>
      <c r="J268" s="146"/>
    </row>
    <row r="269" spans="1:10" ht="14.25" customHeight="1" x14ac:dyDescent="0.3">
      <c r="A269" s="143"/>
      <c r="B269" s="144"/>
      <c r="C269" s="45"/>
      <c r="D269" s="45"/>
      <c r="E269" s="145"/>
      <c r="F269" s="146"/>
      <c r="G269" s="147"/>
      <c r="H269" s="147"/>
      <c r="I269" s="146"/>
      <c r="J269" s="146"/>
    </row>
    <row r="270" spans="1:10" ht="14.25" customHeight="1" x14ac:dyDescent="0.3">
      <c r="A270" s="143"/>
      <c r="B270" s="144"/>
      <c r="C270" s="45"/>
      <c r="D270" s="45"/>
      <c r="E270" s="145"/>
      <c r="F270" s="146"/>
      <c r="G270" s="147"/>
      <c r="H270" s="146"/>
      <c r="I270" s="146"/>
      <c r="J270" s="146"/>
    </row>
    <row r="271" spans="1:10" ht="14.25" customHeight="1" x14ac:dyDescent="0.3">
      <c r="A271" s="143"/>
      <c r="B271" s="144"/>
      <c r="C271" s="45"/>
      <c r="D271" s="45"/>
      <c r="E271" s="145"/>
      <c r="F271" s="146"/>
      <c r="G271" s="147"/>
      <c r="H271" s="146"/>
      <c r="I271" s="146"/>
      <c r="J271" s="146"/>
    </row>
    <row r="272" spans="1:10" ht="14.25" customHeight="1" x14ac:dyDescent="0.3">
      <c r="A272" s="143"/>
      <c r="B272" s="144"/>
      <c r="C272" s="45"/>
      <c r="D272" s="45"/>
      <c r="E272" s="145"/>
      <c r="F272" s="146"/>
      <c r="G272" s="147"/>
      <c r="H272" s="146"/>
      <c r="I272" s="146"/>
      <c r="J272" s="146"/>
    </row>
    <row r="273" spans="1:10" ht="14.25" customHeight="1" x14ac:dyDescent="0.3">
      <c r="A273" s="143"/>
      <c r="B273" s="144"/>
      <c r="C273" s="45"/>
      <c r="D273" s="45"/>
      <c r="E273" s="145"/>
      <c r="F273" s="146"/>
      <c r="G273" s="147"/>
      <c r="H273" s="147"/>
      <c r="I273" s="146"/>
      <c r="J273" s="146"/>
    </row>
    <row r="274" spans="1:10" ht="14.25" customHeight="1" x14ac:dyDescent="0.3">
      <c r="A274" s="143"/>
      <c r="B274" s="144"/>
      <c r="C274" s="45"/>
      <c r="D274" s="45"/>
      <c r="E274" s="145"/>
      <c r="F274" s="146"/>
      <c r="G274" s="147"/>
      <c r="H274" s="147"/>
      <c r="I274" s="146"/>
      <c r="J274" s="146"/>
    </row>
    <row r="275" spans="1:10" ht="14.25" customHeight="1" x14ac:dyDescent="0.3">
      <c r="A275" s="143"/>
      <c r="B275" s="144"/>
      <c r="C275" s="45"/>
      <c r="D275" s="45"/>
      <c r="E275" s="145"/>
      <c r="F275" s="146"/>
      <c r="G275" s="147"/>
      <c r="H275" s="147"/>
      <c r="I275" s="146"/>
      <c r="J275" s="146"/>
    </row>
    <row r="276" spans="1:10" ht="14.25" customHeight="1" x14ac:dyDescent="0.3">
      <c r="A276" s="143"/>
      <c r="B276" s="144"/>
      <c r="C276" s="45"/>
      <c r="D276" s="45"/>
      <c r="E276" s="145"/>
      <c r="F276" s="145"/>
      <c r="G276" s="147"/>
      <c r="H276" s="147"/>
      <c r="I276" s="146"/>
      <c r="J276" s="146"/>
    </row>
    <row r="277" spans="1:10" ht="14.25" customHeight="1" x14ac:dyDescent="0.3">
      <c r="A277" s="143"/>
      <c r="B277" s="144"/>
      <c r="C277" s="45"/>
      <c r="D277" s="45"/>
      <c r="E277" s="145"/>
      <c r="F277" s="146"/>
      <c r="G277" s="146"/>
      <c r="H277" s="146"/>
      <c r="I277" s="146"/>
      <c r="J277" s="146"/>
    </row>
    <row r="278" spans="1:10" ht="14.25" customHeight="1" x14ac:dyDescent="0.3">
      <c r="A278" s="143"/>
      <c r="B278" s="144"/>
      <c r="C278" s="45"/>
      <c r="D278" s="45"/>
      <c r="E278" s="145"/>
      <c r="F278" s="146"/>
      <c r="G278" s="146"/>
      <c r="H278" s="146"/>
      <c r="I278" s="146"/>
      <c r="J278" s="146"/>
    </row>
    <row r="279" spans="1:10" ht="14.25" customHeight="1" x14ac:dyDescent="0.3">
      <c r="A279" s="143"/>
      <c r="B279" s="144"/>
      <c r="C279" s="45"/>
      <c r="D279" s="45"/>
      <c r="E279" s="145"/>
      <c r="F279" s="146"/>
      <c r="G279" s="146"/>
      <c r="H279" s="146"/>
      <c r="I279" s="146"/>
      <c r="J279" s="146"/>
    </row>
    <row r="280" spans="1:10" ht="14.25" customHeight="1" x14ac:dyDescent="0.3">
      <c r="A280" s="143"/>
      <c r="B280" s="144"/>
      <c r="C280" s="45"/>
      <c r="D280" s="45"/>
      <c r="E280" s="145"/>
      <c r="F280" s="146"/>
      <c r="G280" s="146"/>
      <c r="H280" s="146"/>
      <c r="I280" s="146"/>
      <c r="J280" s="146"/>
    </row>
    <row r="281" spans="1:10" ht="14.25" customHeight="1" x14ac:dyDescent="0.3">
      <c r="A281" s="143"/>
      <c r="B281" s="144"/>
      <c r="C281" s="45"/>
      <c r="D281" s="45"/>
      <c r="E281" s="145"/>
      <c r="F281" s="146"/>
      <c r="G281" s="147"/>
      <c r="H281" s="146"/>
      <c r="I281" s="146"/>
      <c r="J281" s="146"/>
    </row>
    <row r="282" spans="1:10" ht="14.25" customHeight="1" x14ac:dyDescent="0.3">
      <c r="A282" s="143"/>
      <c r="B282" s="144"/>
      <c r="C282" s="45"/>
      <c r="D282" s="45"/>
      <c r="E282" s="145"/>
      <c r="F282" s="146"/>
      <c r="G282" s="147"/>
      <c r="H282" s="147"/>
      <c r="I282" s="146"/>
      <c r="J282" s="146"/>
    </row>
    <row r="283" spans="1:10" ht="14.25" customHeight="1" x14ac:dyDescent="0.3">
      <c r="A283" s="143"/>
      <c r="B283" s="144"/>
      <c r="C283" s="45"/>
      <c r="D283" s="45"/>
      <c r="E283" s="145"/>
      <c r="F283" s="146"/>
      <c r="G283" s="147"/>
      <c r="H283" s="146"/>
      <c r="I283" s="146"/>
      <c r="J283" s="146"/>
    </row>
    <row r="284" spans="1:10" ht="14.25" customHeight="1" x14ac:dyDescent="0.3">
      <c r="A284" s="143"/>
      <c r="B284" s="144"/>
      <c r="C284" s="45"/>
      <c r="D284" s="45"/>
      <c r="E284" s="145"/>
      <c r="F284" s="146"/>
      <c r="G284" s="146"/>
      <c r="H284" s="146"/>
      <c r="I284" s="146"/>
      <c r="J284" s="146"/>
    </row>
    <row r="285" spans="1:10" ht="14.25" customHeight="1" x14ac:dyDescent="0.3">
      <c r="A285" s="143"/>
      <c r="B285" s="144"/>
      <c r="C285" s="45"/>
      <c r="D285" s="45"/>
      <c r="E285" s="145"/>
      <c r="F285" s="146"/>
      <c r="G285" s="147"/>
      <c r="H285" s="147"/>
      <c r="I285" s="146"/>
      <c r="J285" s="146"/>
    </row>
    <row r="286" spans="1:10" ht="14.25" customHeight="1" x14ac:dyDescent="0.3">
      <c r="A286" s="143"/>
      <c r="B286" s="144"/>
      <c r="C286" s="45"/>
      <c r="D286" s="45"/>
      <c r="E286" s="145"/>
      <c r="F286" s="146"/>
      <c r="G286" s="146"/>
      <c r="H286" s="146"/>
      <c r="I286" s="146"/>
      <c r="J286" s="146"/>
    </row>
    <row r="287" spans="1:10" ht="14.25" customHeight="1" x14ac:dyDescent="0.3">
      <c r="A287" s="143"/>
      <c r="B287" s="144"/>
      <c r="C287" s="45"/>
      <c r="D287" s="45"/>
      <c r="E287" s="145"/>
      <c r="F287" s="146"/>
      <c r="G287" s="146"/>
      <c r="H287" s="146"/>
      <c r="I287" s="146"/>
      <c r="J287" s="146"/>
    </row>
    <row r="288" spans="1:10" ht="14.25" customHeight="1" x14ac:dyDescent="0.3">
      <c r="A288" s="143"/>
      <c r="B288" s="144"/>
      <c r="C288" s="45"/>
      <c r="D288" s="45"/>
      <c r="E288" s="145"/>
      <c r="F288" s="146"/>
      <c r="G288" s="147"/>
      <c r="H288" s="147"/>
      <c r="I288" s="146"/>
      <c r="J288" s="146"/>
    </row>
    <row r="289" spans="1:10" ht="14.25" customHeight="1" x14ac:dyDescent="0.3">
      <c r="A289" s="143"/>
      <c r="B289" s="144"/>
      <c r="C289" s="45"/>
      <c r="D289" s="45"/>
      <c r="E289" s="145"/>
      <c r="F289" s="146"/>
      <c r="G289" s="146"/>
      <c r="H289" s="146"/>
      <c r="I289" s="146"/>
      <c r="J289" s="146"/>
    </row>
    <row r="290" spans="1:10" ht="14.25" customHeight="1" x14ac:dyDescent="0.3">
      <c r="A290" s="143"/>
      <c r="B290" s="144"/>
      <c r="C290" s="45"/>
      <c r="D290" s="45"/>
      <c r="E290" s="145"/>
      <c r="F290" s="146"/>
      <c r="G290" s="147"/>
      <c r="H290" s="146"/>
      <c r="I290" s="146"/>
      <c r="J290" s="146"/>
    </row>
    <row r="291" spans="1:10" ht="14.25" customHeight="1" x14ac:dyDescent="0.3">
      <c r="A291" s="143"/>
      <c r="B291" s="144"/>
      <c r="C291" s="45"/>
      <c r="D291" s="45"/>
      <c r="E291" s="145"/>
      <c r="F291" s="146"/>
      <c r="G291" s="147"/>
      <c r="H291" s="146"/>
      <c r="I291" s="146"/>
      <c r="J291" s="146"/>
    </row>
    <row r="292" spans="1:10" ht="14.25" customHeight="1" x14ac:dyDescent="0.3">
      <c r="A292" s="143"/>
      <c r="B292" s="144"/>
      <c r="C292" s="45"/>
      <c r="D292" s="45"/>
      <c r="E292" s="145"/>
      <c r="F292" s="146"/>
      <c r="G292" s="147"/>
      <c r="H292" s="146"/>
      <c r="I292" s="146"/>
      <c r="J292" s="146"/>
    </row>
    <row r="293" spans="1:10" ht="14.25" customHeight="1" x14ac:dyDescent="0.3">
      <c r="A293" s="143"/>
      <c r="B293" s="144"/>
      <c r="C293" s="45"/>
      <c r="D293" s="45"/>
      <c r="E293" s="145"/>
      <c r="F293" s="146"/>
      <c r="G293" s="147"/>
      <c r="H293" s="146"/>
      <c r="I293" s="146"/>
      <c r="J293" s="146"/>
    </row>
    <row r="294" spans="1:10" ht="14.25" customHeight="1" x14ac:dyDescent="0.3">
      <c r="A294" s="143"/>
      <c r="B294" s="144"/>
      <c r="C294" s="45"/>
      <c r="D294" s="45"/>
      <c r="E294" s="145"/>
      <c r="F294" s="146"/>
      <c r="G294" s="147"/>
      <c r="H294" s="146"/>
      <c r="I294" s="146"/>
      <c r="J294" s="146"/>
    </row>
    <row r="295" spans="1:10" ht="14.25" customHeight="1" x14ac:dyDescent="0.3">
      <c r="A295" s="143"/>
      <c r="B295" s="144"/>
      <c r="C295" s="45"/>
      <c r="D295" s="45"/>
      <c r="E295" s="145"/>
      <c r="F295" s="146"/>
      <c r="G295" s="147"/>
      <c r="H295" s="146"/>
      <c r="I295" s="146"/>
      <c r="J295" s="146"/>
    </row>
    <row r="296" spans="1:10" ht="14.25" customHeight="1" x14ac:dyDescent="0.3">
      <c r="A296" s="143"/>
      <c r="B296" s="144"/>
      <c r="C296" s="45"/>
      <c r="D296" s="45"/>
      <c r="E296" s="145"/>
      <c r="F296" s="146"/>
      <c r="G296" s="147"/>
      <c r="H296" s="146"/>
      <c r="I296" s="146"/>
      <c r="J296" s="146"/>
    </row>
    <row r="297" spans="1:10" ht="14.25" customHeight="1" x14ac:dyDescent="0.3">
      <c r="A297" s="143"/>
      <c r="B297" s="144"/>
      <c r="C297" s="45"/>
      <c r="D297" s="45"/>
      <c r="E297" s="145"/>
      <c r="F297" s="146"/>
      <c r="G297" s="147"/>
      <c r="H297" s="146"/>
      <c r="I297" s="146"/>
      <c r="J297" s="146"/>
    </row>
    <row r="298" spans="1:10" ht="14.25" customHeight="1" x14ac:dyDescent="0.3">
      <c r="A298" s="143"/>
      <c r="B298" s="144"/>
      <c r="C298" s="45"/>
      <c r="D298" s="45"/>
      <c r="E298" s="145"/>
      <c r="F298" s="146"/>
      <c r="G298" s="147"/>
      <c r="H298" s="147"/>
      <c r="I298" s="146"/>
      <c r="J298" s="146"/>
    </row>
    <row r="299" spans="1:10" ht="14.25" customHeight="1" x14ac:dyDescent="0.3">
      <c r="A299" s="143"/>
      <c r="B299" s="144"/>
      <c r="C299" s="45"/>
      <c r="D299" s="45"/>
      <c r="E299" s="145"/>
      <c r="F299" s="146"/>
      <c r="G299" s="146"/>
      <c r="H299" s="146"/>
      <c r="I299" s="146"/>
      <c r="J299" s="146"/>
    </row>
    <row r="300" spans="1:10" ht="14.25" customHeight="1" x14ac:dyDescent="0.3">
      <c r="A300" s="143"/>
      <c r="B300" s="144"/>
      <c r="C300" s="45"/>
      <c r="D300" s="45"/>
      <c r="E300" s="145"/>
      <c r="F300" s="146"/>
      <c r="G300" s="146"/>
      <c r="H300" s="146"/>
      <c r="I300" s="146"/>
      <c r="J300" s="146"/>
    </row>
    <row r="301" spans="1:10" ht="14.25" customHeight="1" x14ac:dyDescent="0.3">
      <c r="A301" s="143"/>
      <c r="B301" s="144"/>
      <c r="C301" s="45"/>
      <c r="D301" s="45"/>
      <c r="E301" s="145"/>
      <c r="F301" s="145"/>
      <c r="G301" s="147"/>
      <c r="H301" s="147"/>
      <c r="I301" s="146"/>
      <c r="J301" s="146"/>
    </row>
    <row r="302" spans="1:10" ht="14.25" customHeight="1" x14ac:dyDescent="0.3">
      <c r="A302" s="143"/>
      <c r="B302" s="144"/>
      <c r="C302" s="45"/>
      <c r="D302" s="45"/>
      <c r="E302" s="145"/>
      <c r="F302" s="145"/>
      <c r="G302" s="147"/>
      <c r="H302" s="146"/>
      <c r="I302" s="146"/>
      <c r="J302" s="146"/>
    </row>
    <row r="303" spans="1:10" ht="14.25" customHeight="1" x14ac:dyDescent="0.3">
      <c r="A303" s="143"/>
      <c r="B303" s="144"/>
      <c r="C303" s="45"/>
      <c r="D303" s="45"/>
      <c r="E303" s="145"/>
      <c r="F303" s="146"/>
      <c r="G303" s="147"/>
      <c r="H303" s="146"/>
      <c r="I303" s="146"/>
      <c r="J303" s="146"/>
    </row>
    <row r="304" spans="1:10" ht="14.25" customHeight="1" x14ac:dyDescent="0.3">
      <c r="A304" s="143"/>
      <c r="B304" s="144"/>
      <c r="C304" s="45"/>
      <c r="D304" s="45"/>
      <c r="E304" s="145"/>
      <c r="F304" s="146"/>
      <c r="G304" s="146"/>
      <c r="H304" s="146"/>
      <c r="I304" s="146"/>
      <c r="J304" s="146"/>
    </row>
    <row r="305" spans="1:10" ht="14.25" customHeight="1" x14ac:dyDescent="0.3">
      <c r="A305" s="143"/>
      <c r="B305" s="144"/>
      <c r="C305" s="45"/>
      <c r="D305" s="45"/>
      <c r="E305" s="145"/>
      <c r="F305" s="146"/>
      <c r="G305" s="146"/>
      <c r="H305" s="146"/>
      <c r="I305" s="146"/>
      <c r="J305" s="146"/>
    </row>
    <row r="306" spans="1:10" ht="14.25" customHeight="1" x14ac:dyDescent="0.3">
      <c r="A306" s="143"/>
      <c r="B306" s="144"/>
      <c r="C306" s="45"/>
      <c r="D306" s="45"/>
      <c r="E306" s="145"/>
      <c r="F306" s="146"/>
      <c r="G306" s="146"/>
      <c r="H306" s="146"/>
      <c r="I306" s="146"/>
      <c r="J306" s="146"/>
    </row>
    <row r="307" spans="1:10" ht="14.25" customHeight="1" x14ac:dyDescent="0.3">
      <c r="A307" s="143"/>
      <c r="B307" s="144"/>
      <c r="C307" s="45"/>
      <c r="D307" s="45"/>
      <c r="E307" s="145"/>
      <c r="F307" s="146"/>
      <c r="G307" s="146"/>
      <c r="H307" s="146"/>
      <c r="I307" s="146"/>
      <c r="J307" s="146"/>
    </row>
    <row r="308" spans="1:10" ht="14.25" customHeight="1" x14ac:dyDescent="0.3">
      <c r="A308" s="143"/>
      <c r="B308" s="144"/>
      <c r="C308" s="45"/>
      <c r="D308" s="45"/>
      <c r="E308" s="145"/>
      <c r="F308" s="146"/>
      <c r="G308" s="146"/>
      <c r="H308" s="146"/>
      <c r="I308" s="146"/>
      <c r="J308" s="146"/>
    </row>
    <row r="309" spans="1:10" ht="14.25" customHeight="1" x14ac:dyDescent="0.3">
      <c r="A309" s="143"/>
      <c r="B309" s="144"/>
      <c r="C309" s="45"/>
      <c r="D309" s="45"/>
      <c r="E309" s="145"/>
      <c r="F309" s="146"/>
      <c r="G309" s="147"/>
      <c r="H309" s="146"/>
      <c r="I309" s="146"/>
      <c r="J309" s="146"/>
    </row>
    <row r="310" spans="1:10" ht="14.25" customHeight="1" x14ac:dyDescent="0.3">
      <c r="A310" s="143"/>
      <c r="B310" s="144"/>
      <c r="C310" s="45"/>
      <c r="D310" s="45"/>
      <c r="E310" s="145"/>
      <c r="F310" s="146"/>
      <c r="G310" s="146"/>
      <c r="H310" s="146"/>
      <c r="I310" s="146"/>
      <c r="J310" s="146"/>
    </row>
    <row r="311" spans="1:10" ht="14.25" customHeight="1" x14ac:dyDescent="0.3">
      <c r="A311" s="143"/>
      <c r="B311" s="144"/>
      <c r="C311" s="45"/>
      <c r="D311" s="45"/>
      <c r="E311" s="145"/>
      <c r="F311" s="146"/>
      <c r="G311" s="147"/>
      <c r="H311" s="147"/>
      <c r="I311" s="146"/>
      <c r="J311" s="146"/>
    </row>
    <row r="312" spans="1:10" ht="14.25" customHeight="1" x14ac:dyDescent="0.3">
      <c r="A312" s="143"/>
      <c r="B312" s="144"/>
      <c r="C312" s="45"/>
      <c r="D312" s="45"/>
      <c r="E312" s="145"/>
      <c r="F312" s="146"/>
      <c r="G312" s="146"/>
      <c r="H312" s="146"/>
      <c r="I312" s="146"/>
      <c r="J312" s="146"/>
    </row>
    <row r="313" spans="1:10" ht="14.25" customHeight="1" x14ac:dyDescent="0.3">
      <c r="A313" s="143"/>
      <c r="B313" s="144"/>
      <c r="C313" s="45"/>
      <c r="D313" s="45"/>
      <c r="E313" s="145"/>
      <c r="F313" s="146"/>
      <c r="G313" s="146"/>
      <c r="H313" s="146"/>
      <c r="I313" s="146"/>
      <c r="J313" s="146"/>
    </row>
    <row r="314" spans="1:10" ht="14.25" customHeight="1" x14ac:dyDescent="0.3">
      <c r="A314" s="143"/>
      <c r="B314" s="144"/>
      <c r="C314" s="45"/>
      <c r="D314" s="45"/>
      <c r="E314" s="145"/>
      <c r="F314" s="146"/>
      <c r="G314" s="146"/>
      <c r="H314" s="146"/>
      <c r="I314" s="146"/>
      <c r="J314" s="146"/>
    </row>
    <row r="315" spans="1:10" ht="14.25" customHeight="1" x14ac:dyDescent="0.3">
      <c r="A315" s="143"/>
      <c r="B315" s="144"/>
      <c r="C315" s="45"/>
      <c r="D315" s="45"/>
      <c r="E315" s="145"/>
      <c r="F315" s="146"/>
      <c r="G315" s="146"/>
      <c r="H315" s="146"/>
      <c r="I315" s="146"/>
      <c r="J315" s="146"/>
    </row>
    <row r="316" spans="1:10" ht="14.25" customHeight="1" x14ac:dyDescent="0.3">
      <c r="A316" s="143"/>
      <c r="B316" s="144"/>
      <c r="C316" s="45"/>
      <c r="D316" s="45"/>
      <c r="E316" s="145"/>
      <c r="F316" s="146"/>
      <c r="G316" s="146"/>
      <c r="H316" s="146"/>
      <c r="I316" s="146"/>
      <c r="J316" s="146"/>
    </row>
    <row r="317" spans="1:10" ht="14.25" customHeight="1" x14ac:dyDescent="0.3">
      <c r="A317" s="143"/>
      <c r="B317" s="144"/>
      <c r="C317" s="45"/>
      <c r="D317" s="45"/>
      <c r="E317" s="145"/>
      <c r="F317" s="146"/>
      <c r="G317" s="147"/>
      <c r="H317" s="147"/>
      <c r="I317" s="146"/>
      <c r="J317" s="146"/>
    </row>
    <row r="318" spans="1:10" ht="14.25" customHeight="1" x14ac:dyDescent="0.3">
      <c r="A318" s="143"/>
      <c r="B318" s="144"/>
      <c r="C318" s="45"/>
      <c r="D318" s="45"/>
      <c r="E318" s="145"/>
      <c r="F318" s="147"/>
      <c r="G318" s="147"/>
      <c r="H318" s="146"/>
      <c r="I318" s="146"/>
      <c r="J318" s="146"/>
    </row>
    <row r="319" spans="1:10" ht="14.25" customHeight="1" x14ac:dyDescent="0.3">
      <c r="A319" s="143"/>
      <c r="B319" s="144"/>
      <c r="C319" s="45"/>
      <c r="D319" s="45"/>
      <c r="E319" s="145"/>
      <c r="F319" s="146"/>
      <c r="G319" s="146"/>
      <c r="H319" s="146"/>
      <c r="I319" s="146"/>
      <c r="J319" s="146"/>
    </row>
    <row r="320" spans="1:10" ht="14.25" customHeight="1" x14ac:dyDescent="0.3">
      <c r="A320" s="143"/>
      <c r="B320" s="144"/>
      <c r="C320" s="45"/>
      <c r="D320" s="45"/>
      <c r="E320" s="145"/>
      <c r="F320" s="146"/>
      <c r="G320" s="147"/>
      <c r="H320" s="146"/>
      <c r="I320" s="146"/>
      <c r="J320" s="146"/>
    </row>
    <row r="321" spans="1:10" ht="14.25" customHeight="1" x14ac:dyDescent="0.3">
      <c r="A321" s="143"/>
      <c r="B321" s="144"/>
      <c r="C321" s="45"/>
      <c r="D321" s="45"/>
      <c r="E321" s="145"/>
      <c r="F321" s="146"/>
      <c r="G321" s="146"/>
      <c r="H321" s="146"/>
      <c r="I321" s="146"/>
      <c r="J321" s="146"/>
    </row>
    <row r="322" spans="1:10" ht="14.25" customHeight="1" x14ac:dyDescent="0.3">
      <c r="A322" s="143"/>
      <c r="B322" s="144"/>
      <c r="C322" s="45"/>
      <c r="D322" s="45"/>
      <c r="E322" s="145"/>
      <c r="F322" s="146"/>
      <c r="G322" s="147"/>
      <c r="H322" s="147"/>
      <c r="I322" s="146"/>
      <c r="J322" s="146"/>
    </row>
    <row r="323" spans="1:10" ht="14.25" customHeight="1" x14ac:dyDescent="0.3">
      <c r="A323" s="143"/>
      <c r="B323" s="144"/>
      <c r="C323" s="45"/>
      <c r="D323" s="45"/>
      <c r="E323" s="145"/>
      <c r="F323" s="146"/>
      <c r="G323" s="146"/>
      <c r="H323" s="146"/>
      <c r="I323" s="146"/>
      <c r="J323" s="146"/>
    </row>
    <row r="324" spans="1:10" ht="14.25" customHeight="1" x14ac:dyDescent="0.3">
      <c r="A324" s="143"/>
      <c r="B324" s="144"/>
      <c r="C324" s="45"/>
      <c r="D324" s="45"/>
      <c r="E324" s="145"/>
      <c r="F324" s="146"/>
      <c r="G324" s="146"/>
      <c r="H324" s="146"/>
      <c r="I324" s="146"/>
      <c r="J324" s="146"/>
    </row>
    <row r="325" spans="1:10" ht="14.25" customHeight="1" x14ac:dyDescent="0.3">
      <c r="A325" s="143"/>
      <c r="B325" s="144"/>
      <c r="C325" s="45"/>
      <c r="D325" s="45"/>
      <c r="E325" s="145"/>
      <c r="F325" s="146"/>
      <c r="G325" s="146"/>
      <c r="H325" s="146"/>
      <c r="I325" s="146"/>
      <c r="J325" s="146"/>
    </row>
    <row r="326" spans="1:10" ht="14.25" customHeight="1" x14ac:dyDescent="0.3">
      <c r="A326" s="143"/>
      <c r="B326" s="144"/>
      <c r="C326" s="45"/>
      <c r="D326" s="45"/>
      <c r="E326" s="145"/>
      <c r="F326" s="146"/>
      <c r="G326" s="146"/>
      <c r="H326" s="146"/>
      <c r="I326" s="146"/>
      <c r="J326" s="146"/>
    </row>
    <row r="327" spans="1:10" ht="14.25" customHeight="1" x14ac:dyDescent="0.3">
      <c r="A327" s="143"/>
      <c r="B327" s="144"/>
      <c r="C327" s="45"/>
      <c r="D327" s="45"/>
      <c r="E327" s="145"/>
      <c r="F327" s="146"/>
      <c r="G327" s="147"/>
      <c r="H327" s="146"/>
      <c r="I327" s="146"/>
      <c r="J327" s="146"/>
    </row>
    <row r="328" spans="1:10" ht="14.25" customHeight="1" x14ac:dyDescent="0.3">
      <c r="A328" s="143"/>
      <c r="B328" s="144"/>
      <c r="C328" s="45"/>
      <c r="D328" s="45"/>
      <c r="E328" s="145"/>
      <c r="F328" s="146"/>
      <c r="G328" s="146"/>
      <c r="H328" s="146"/>
      <c r="I328" s="146"/>
      <c r="J328" s="146"/>
    </row>
    <row r="329" spans="1:10" ht="14.25" customHeight="1" x14ac:dyDescent="0.3">
      <c r="A329" s="143"/>
      <c r="B329" s="144"/>
      <c r="C329" s="45"/>
      <c r="D329" s="45"/>
      <c r="E329" s="145"/>
      <c r="F329" s="146"/>
      <c r="G329" s="147"/>
      <c r="H329" s="147"/>
      <c r="I329" s="146"/>
      <c r="J329" s="146"/>
    </row>
    <row r="330" spans="1:10" ht="14.25" customHeight="1" x14ac:dyDescent="0.3">
      <c r="A330" s="143"/>
      <c r="B330" s="144"/>
      <c r="C330" s="45"/>
      <c r="D330" s="45"/>
      <c r="E330" s="145"/>
      <c r="F330" s="146"/>
      <c r="G330" s="147"/>
      <c r="H330" s="146"/>
      <c r="I330" s="146"/>
      <c r="J330" s="146"/>
    </row>
    <row r="331" spans="1:10" ht="14.25" customHeight="1" x14ac:dyDescent="0.3">
      <c r="A331" s="143"/>
      <c r="B331" s="144"/>
      <c r="C331" s="45"/>
      <c r="D331" s="45"/>
      <c r="E331" s="145"/>
      <c r="F331" s="146"/>
      <c r="G331" s="146"/>
      <c r="H331" s="146"/>
      <c r="I331" s="146"/>
      <c r="J331" s="146"/>
    </row>
    <row r="332" spans="1:10" ht="14.25" customHeight="1" x14ac:dyDescent="0.3">
      <c r="A332" s="143"/>
      <c r="B332" s="144"/>
      <c r="C332" s="45"/>
      <c r="D332" s="45"/>
      <c r="E332" s="145"/>
      <c r="F332" s="146"/>
      <c r="G332" s="146"/>
      <c r="H332" s="146"/>
      <c r="I332" s="146"/>
      <c r="J332" s="146"/>
    </row>
    <row r="333" spans="1:10" ht="14.25" customHeight="1" x14ac:dyDescent="0.3">
      <c r="A333" s="143"/>
      <c r="B333" s="144"/>
      <c r="C333" s="45"/>
      <c r="D333" s="45"/>
      <c r="E333" s="145"/>
      <c r="F333" s="146"/>
      <c r="G333" s="147"/>
      <c r="H333" s="146"/>
      <c r="I333" s="146"/>
      <c r="J333" s="146"/>
    </row>
    <row r="334" spans="1:10" ht="14.25" customHeight="1" x14ac:dyDescent="0.3">
      <c r="A334" s="143"/>
      <c r="B334" s="144"/>
      <c r="C334" s="45"/>
      <c r="D334" s="45"/>
      <c r="E334" s="145"/>
      <c r="F334" s="146"/>
      <c r="G334" s="147"/>
      <c r="H334" s="146"/>
      <c r="I334" s="146"/>
      <c r="J334" s="146"/>
    </row>
    <row r="335" spans="1:10" ht="14.25" customHeight="1" x14ac:dyDescent="0.3">
      <c r="A335" s="143"/>
      <c r="B335" s="144"/>
      <c r="C335" s="45"/>
      <c r="D335" s="45"/>
      <c r="E335" s="145"/>
      <c r="F335" s="146"/>
      <c r="G335" s="146"/>
      <c r="H335" s="146"/>
      <c r="I335" s="146"/>
      <c r="J335" s="146"/>
    </row>
    <row r="336" spans="1:10" ht="14.25" customHeight="1" x14ac:dyDescent="0.3">
      <c r="A336" s="143"/>
      <c r="B336" s="144"/>
      <c r="C336" s="45"/>
      <c r="D336" s="45"/>
      <c r="E336" s="145"/>
      <c r="F336" s="146"/>
      <c r="G336" s="146"/>
      <c r="H336" s="146"/>
      <c r="I336" s="146"/>
      <c r="J336" s="146"/>
    </row>
    <row r="337" spans="1:10" ht="14.25" customHeight="1" x14ac:dyDescent="0.3">
      <c r="A337" s="143"/>
      <c r="B337" s="144"/>
      <c r="C337" s="45"/>
      <c r="D337" s="45"/>
      <c r="E337" s="145"/>
      <c r="F337" s="146"/>
      <c r="G337" s="146"/>
      <c r="H337" s="146"/>
      <c r="I337" s="146"/>
      <c r="J337" s="146"/>
    </row>
    <row r="338" spans="1:10" ht="14.25" customHeight="1" x14ac:dyDescent="0.3">
      <c r="A338" s="143"/>
      <c r="B338" s="144"/>
      <c r="C338" s="45"/>
      <c r="D338" s="45"/>
      <c r="E338" s="145"/>
      <c r="F338" s="146"/>
      <c r="G338" s="146"/>
      <c r="H338" s="146"/>
      <c r="I338" s="146"/>
      <c r="J338" s="146"/>
    </row>
    <row r="339" spans="1:10" ht="14.25" customHeight="1" x14ac:dyDescent="0.3">
      <c r="A339" s="143"/>
      <c r="B339" s="144"/>
      <c r="C339" s="45"/>
      <c r="D339" s="45"/>
      <c r="E339" s="145"/>
      <c r="F339" s="146"/>
      <c r="G339" s="147"/>
      <c r="H339" s="146"/>
      <c r="I339" s="146"/>
      <c r="J339" s="146"/>
    </row>
    <row r="340" spans="1:10" ht="14.25" customHeight="1" x14ac:dyDescent="0.3">
      <c r="A340" s="143"/>
      <c r="B340" s="144"/>
      <c r="C340" s="45"/>
      <c r="D340" s="45"/>
      <c r="E340" s="145"/>
      <c r="F340" s="146"/>
      <c r="G340" s="147"/>
      <c r="H340" s="146"/>
      <c r="I340" s="146"/>
      <c r="J340" s="146"/>
    </row>
    <row r="341" spans="1:10" ht="14.25" customHeight="1" x14ac:dyDescent="0.3">
      <c r="A341" s="143"/>
      <c r="B341" s="144"/>
      <c r="C341" s="45"/>
      <c r="D341" s="45"/>
      <c r="E341" s="145"/>
      <c r="F341" s="146"/>
      <c r="G341" s="146"/>
      <c r="H341" s="146"/>
      <c r="I341" s="146"/>
      <c r="J341" s="146"/>
    </row>
    <row r="342" spans="1:10" ht="14.25" customHeight="1" x14ac:dyDescent="0.3">
      <c r="A342" s="143"/>
      <c r="B342" s="144"/>
      <c r="C342" s="45"/>
      <c r="D342" s="45"/>
      <c r="E342" s="145"/>
      <c r="F342" s="146"/>
      <c r="G342" s="146"/>
      <c r="H342" s="146"/>
      <c r="I342" s="146"/>
      <c r="J342" s="146"/>
    </row>
    <row r="343" spans="1:10" ht="14.25" customHeight="1" x14ac:dyDescent="0.3">
      <c r="A343" s="143"/>
      <c r="B343" s="144"/>
      <c r="C343" s="45"/>
      <c r="D343" s="45"/>
      <c r="E343" s="145"/>
      <c r="F343" s="146"/>
      <c r="G343" s="147"/>
      <c r="H343" s="146"/>
      <c r="I343" s="146"/>
      <c r="J343" s="146"/>
    </row>
    <row r="344" spans="1:10" ht="14.25" customHeight="1" x14ac:dyDescent="0.3">
      <c r="A344" s="143"/>
      <c r="B344" s="144"/>
      <c r="C344" s="430"/>
      <c r="D344" s="45"/>
      <c r="E344" s="145"/>
      <c r="F344" s="146"/>
      <c r="G344" s="147"/>
      <c r="H344" s="147"/>
      <c r="I344" s="146"/>
      <c r="J344" s="146"/>
    </row>
    <row r="345" spans="1:10" ht="14.25" customHeight="1" x14ac:dyDescent="0.3">
      <c r="A345" s="143"/>
      <c r="B345" s="144"/>
      <c r="C345" s="45"/>
      <c r="D345" s="45"/>
      <c r="E345" s="145"/>
      <c r="F345" s="146"/>
      <c r="G345" s="146"/>
      <c r="H345" s="146"/>
      <c r="I345" s="146"/>
      <c r="J345" s="146"/>
    </row>
    <row r="346" spans="1:10" ht="14.25" customHeight="1" x14ac:dyDescent="0.3">
      <c r="A346" s="143"/>
      <c r="B346" s="144"/>
      <c r="C346" s="45"/>
      <c r="D346" s="45"/>
      <c r="E346" s="145"/>
      <c r="F346" s="146"/>
      <c r="G346" s="146"/>
      <c r="H346" s="146"/>
      <c r="I346" s="146"/>
      <c r="J346" s="146"/>
    </row>
    <row r="347" spans="1:10" ht="14.25" customHeight="1" x14ac:dyDescent="0.3">
      <c r="A347" s="143"/>
      <c r="B347" s="144"/>
      <c r="C347" s="45"/>
      <c r="D347" s="45"/>
      <c r="E347" s="145"/>
      <c r="F347" s="146"/>
      <c r="G347" s="146"/>
      <c r="H347" s="146"/>
      <c r="I347" s="146"/>
      <c r="J347" s="146"/>
    </row>
    <row r="348" spans="1:10" ht="14.25" customHeight="1" x14ac:dyDescent="0.3">
      <c r="A348" s="143"/>
      <c r="B348" s="144"/>
      <c r="C348" s="45"/>
      <c r="D348" s="45"/>
      <c r="E348" s="145"/>
      <c r="F348" s="146"/>
      <c r="G348" s="146"/>
      <c r="H348" s="146"/>
      <c r="I348" s="146"/>
      <c r="J348" s="146"/>
    </row>
    <row r="349" spans="1:10" ht="14.25" customHeight="1" x14ac:dyDescent="0.3">
      <c r="A349" s="143"/>
      <c r="B349" s="144"/>
      <c r="C349" s="45"/>
      <c r="D349" s="45"/>
      <c r="E349" s="145"/>
      <c r="F349" s="146"/>
      <c r="G349" s="147"/>
      <c r="H349" s="147"/>
      <c r="I349" s="146"/>
      <c r="J349" s="146"/>
    </row>
    <row r="350" spans="1:10" ht="14.25" customHeight="1" x14ac:dyDescent="0.3">
      <c r="A350" s="143"/>
      <c r="B350" s="144"/>
      <c r="C350" s="45"/>
      <c r="D350" s="45"/>
      <c r="E350" s="145"/>
      <c r="F350" s="146"/>
      <c r="G350" s="147"/>
      <c r="H350" s="147"/>
      <c r="I350" s="146"/>
      <c r="J350" s="146"/>
    </row>
    <row r="351" spans="1:10" ht="14.25" customHeight="1" x14ac:dyDescent="0.3">
      <c r="A351" s="143"/>
      <c r="B351" s="144"/>
      <c r="C351" s="45"/>
      <c r="D351" s="45"/>
      <c r="E351" s="145"/>
      <c r="F351" s="146"/>
      <c r="G351" s="146"/>
      <c r="H351" s="146"/>
      <c r="I351" s="146"/>
      <c r="J351" s="146"/>
    </row>
    <row r="352" spans="1:10" ht="14.25" customHeight="1" x14ac:dyDescent="0.3">
      <c r="A352" s="143"/>
      <c r="B352" s="144"/>
      <c r="C352" s="45"/>
      <c r="D352" s="45"/>
      <c r="E352" s="145"/>
      <c r="F352" s="146"/>
      <c r="G352" s="146"/>
      <c r="H352" s="146"/>
      <c r="I352" s="146"/>
      <c r="J352" s="146"/>
    </row>
    <row r="353" spans="1:10" ht="14.25" customHeight="1" x14ac:dyDescent="0.3">
      <c r="A353" s="143"/>
      <c r="B353" s="144"/>
      <c r="C353" s="45"/>
      <c r="D353" s="45"/>
      <c r="E353" s="145"/>
      <c r="F353" s="146"/>
      <c r="G353" s="146"/>
      <c r="H353" s="146"/>
      <c r="I353" s="146"/>
      <c r="J353" s="146"/>
    </row>
    <row r="354" spans="1:10" ht="14.25" customHeight="1" x14ac:dyDescent="0.3">
      <c r="A354" s="143"/>
      <c r="B354" s="144"/>
      <c r="C354" s="430"/>
      <c r="D354" s="45"/>
      <c r="E354" s="145"/>
      <c r="F354" s="146"/>
      <c r="G354" s="146"/>
      <c r="H354" s="146"/>
      <c r="I354" s="146"/>
      <c r="J354" s="146"/>
    </row>
    <row r="355" spans="1:10" ht="14.25" customHeight="1" x14ac:dyDescent="0.3">
      <c r="A355" s="143"/>
      <c r="B355" s="144"/>
      <c r="C355" s="45"/>
      <c r="D355" s="45"/>
      <c r="E355" s="145"/>
      <c r="F355" s="146"/>
      <c r="G355" s="147"/>
      <c r="H355" s="147"/>
      <c r="I355" s="146"/>
      <c r="J355" s="146"/>
    </row>
    <row r="356" spans="1:10" ht="14.25" customHeight="1" x14ac:dyDescent="0.3">
      <c r="A356" s="143"/>
      <c r="B356" s="144"/>
      <c r="C356" s="45"/>
      <c r="D356" s="45"/>
      <c r="E356" s="145"/>
      <c r="F356" s="146"/>
      <c r="G356" s="147"/>
      <c r="H356" s="147"/>
      <c r="I356" s="146"/>
      <c r="J356" s="146"/>
    </row>
    <row r="357" spans="1:10" ht="14.25" customHeight="1" x14ac:dyDescent="0.3">
      <c r="A357" s="143"/>
      <c r="B357" s="144"/>
      <c r="C357" s="45"/>
      <c r="D357" s="45"/>
      <c r="E357" s="145"/>
      <c r="F357" s="146"/>
      <c r="G357" s="147"/>
      <c r="H357" s="147"/>
      <c r="I357" s="146"/>
      <c r="J357" s="146"/>
    </row>
    <row r="358" spans="1:10" ht="14.25" customHeight="1" x14ac:dyDescent="0.3">
      <c r="A358" s="143"/>
      <c r="B358" s="144"/>
      <c r="C358" s="45"/>
      <c r="D358" s="45"/>
      <c r="E358" s="145"/>
      <c r="F358" s="146"/>
      <c r="G358" s="147"/>
      <c r="H358" s="147"/>
      <c r="I358" s="146"/>
      <c r="J358" s="146"/>
    </row>
    <row r="359" spans="1:10" ht="14.25" customHeight="1" x14ac:dyDescent="0.3">
      <c r="A359" s="143"/>
      <c r="B359" s="144"/>
      <c r="C359" s="45"/>
      <c r="D359" s="45"/>
      <c r="E359" s="145"/>
      <c r="F359" s="146"/>
      <c r="G359" s="147"/>
      <c r="H359" s="147"/>
      <c r="I359" s="146"/>
      <c r="J359" s="146"/>
    </row>
    <row r="360" spans="1:10" ht="14.25" customHeight="1" x14ac:dyDescent="0.3">
      <c r="A360" s="143"/>
      <c r="B360" s="144"/>
      <c r="C360" s="45"/>
      <c r="D360" s="45"/>
      <c r="E360" s="145"/>
      <c r="F360" s="146"/>
      <c r="G360" s="147"/>
      <c r="H360" s="147"/>
      <c r="I360" s="146"/>
      <c r="J360" s="146"/>
    </row>
    <row r="361" spans="1:10" ht="14.25" customHeight="1" x14ac:dyDescent="0.3">
      <c r="A361" s="143"/>
      <c r="B361" s="144"/>
      <c r="C361" s="45"/>
      <c r="D361" s="45"/>
      <c r="E361" s="145"/>
      <c r="F361" s="146"/>
      <c r="G361" s="147"/>
      <c r="H361" s="147"/>
      <c r="I361" s="146"/>
      <c r="J361" s="146"/>
    </row>
    <row r="362" spans="1:10" ht="14.25" customHeight="1" x14ac:dyDescent="0.3">
      <c r="A362" s="143"/>
      <c r="B362" s="144"/>
      <c r="C362" s="45"/>
      <c r="D362" s="45"/>
      <c r="E362" s="145"/>
      <c r="F362" s="146"/>
      <c r="G362" s="147"/>
      <c r="H362" s="147"/>
      <c r="I362" s="146"/>
      <c r="J362" s="146"/>
    </row>
    <row r="363" spans="1:10" ht="14.25" customHeight="1" x14ac:dyDescent="0.3">
      <c r="A363" s="143"/>
      <c r="B363" s="144"/>
      <c r="C363" s="45"/>
      <c r="D363" s="45"/>
      <c r="E363" s="145"/>
      <c r="F363" s="146"/>
      <c r="G363" s="147"/>
      <c r="H363" s="147"/>
      <c r="I363" s="146"/>
      <c r="J363" s="146"/>
    </row>
    <row r="364" spans="1:10" ht="14.25" customHeight="1" x14ac:dyDescent="0.3">
      <c r="A364" s="143"/>
      <c r="B364" s="144"/>
      <c r="C364" s="45"/>
      <c r="D364" s="45"/>
      <c r="E364" s="145"/>
      <c r="F364" s="146"/>
      <c r="G364" s="147"/>
      <c r="H364" s="146"/>
      <c r="I364" s="146"/>
      <c r="J364" s="146"/>
    </row>
    <row r="365" spans="1:10" ht="14.25" customHeight="1" x14ac:dyDescent="0.3">
      <c r="A365" s="143"/>
      <c r="B365" s="144"/>
      <c r="C365" s="45"/>
      <c r="D365" s="45"/>
      <c r="E365" s="145"/>
      <c r="F365" s="146"/>
      <c r="G365" s="147"/>
      <c r="H365" s="147"/>
      <c r="I365" s="146"/>
      <c r="J365" s="146"/>
    </row>
    <row r="366" spans="1:10" ht="14.25" customHeight="1" x14ac:dyDescent="0.3">
      <c r="A366" s="143"/>
      <c r="B366" s="144"/>
      <c r="C366" s="45"/>
      <c r="D366" s="45"/>
      <c r="E366" s="145"/>
      <c r="F366" s="146"/>
      <c r="G366" s="147"/>
      <c r="H366" s="146"/>
      <c r="I366" s="146"/>
      <c r="J366" s="146"/>
    </row>
    <row r="367" spans="1:10" ht="14.25" customHeight="1" x14ac:dyDescent="0.3">
      <c r="A367" s="143"/>
      <c r="B367" s="144"/>
      <c r="C367" s="45"/>
      <c r="D367" s="45"/>
      <c r="E367" s="145"/>
      <c r="F367" s="146"/>
      <c r="G367" s="147"/>
      <c r="H367" s="147"/>
      <c r="I367" s="146"/>
      <c r="J367" s="146"/>
    </row>
    <row r="368" spans="1:10" ht="14.25" customHeight="1" x14ac:dyDescent="0.3">
      <c r="A368" s="143"/>
      <c r="B368" s="144"/>
      <c r="C368" s="45"/>
      <c r="D368" s="45"/>
      <c r="E368" s="145"/>
      <c r="F368" s="146"/>
      <c r="G368" s="146"/>
      <c r="H368" s="146"/>
      <c r="I368" s="146"/>
      <c r="J368" s="146"/>
    </row>
    <row r="369" spans="1:10" ht="14.25" customHeight="1" x14ac:dyDescent="0.3">
      <c r="A369" s="143"/>
      <c r="B369" s="144"/>
      <c r="C369" s="45"/>
      <c r="D369" s="45"/>
      <c r="E369" s="145"/>
      <c r="F369" s="146"/>
      <c r="G369" s="147"/>
      <c r="H369" s="147"/>
      <c r="I369" s="146"/>
      <c r="J369" s="146"/>
    </row>
    <row r="370" spans="1:10" ht="14.25" customHeight="1" x14ac:dyDescent="0.3">
      <c r="A370" s="143"/>
      <c r="B370" s="144"/>
      <c r="C370" s="45"/>
      <c r="D370" s="45"/>
      <c r="E370" s="145"/>
      <c r="F370" s="146"/>
      <c r="G370" s="146"/>
      <c r="H370" s="146"/>
      <c r="I370" s="146"/>
      <c r="J370" s="146"/>
    </row>
    <row r="371" spans="1:10" ht="14.25" customHeight="1" x14ac:dyDescent="0.3">
      <c r="A371" s="143"/>
      <c r="B371" s="144"/>
      <c r="C371" s="45"/>
      <c r="D371" s="45"/>
      <c r="E371" s="145"/>
      <c r="F371" s="146"/>
      <c r="G371" s="146"/>
      <c r="H371" s="146"/>
      <c r="I371" s="146"/>
      <c r="J371" s="146"/>
    </row>
    <row r="372" spans="1:10" ht="14.25" customHeight="1" x14ac:dyDescent="0.3">
      <c r="A372" s="143"/>
      <c r="B372" s="144"/>
      <c r="C372" s="45"/>
      <c r="D372" s="45"/>
      <c r="E372" s="145"/>
      <c r="F372" s="146"/>
      <c r="G372" s="146"/>
      <c r="H372" s="146"/>
      <c r="I372" s="146"/>
      <c r="J372" s="146"/>
    </row>
    <row r="373" spans="1:10" ht="14.25" customHeight="1" x14ac:dyDescent="0.3">
      <c r="A373" s="143"/>
      <c r="B373" s="144"/>
      <c r="C373" s="45"/>
      <c r="D373" s="45"/>
      <c r="E373" s="145"/>
      <c r="F373" s="146"/>
      <c r="G373" s="146"/>
      <c r="H373" s="146"/>
      <c r="I373" s="146"/>
      <c r="J373" s="146"/>
    </row>
    <row r="374" spans="1:10" x14ac:dyDescent="0.3">
      <c r="A374" s="143"/>
      <c r="B374" s="144"/>
      <c r="C374" s="45"/>
      <c r="D374" s="45"/>
      <c r="E374" s="145"/>
      <c r="F374" s="146"/>
      <c r="G374" s="146"/>
      <c r="H374" s="146"/>
      <c r="I374" s="146"/>
      <c r="J374" s="146"/>
    </row>
    <row r="375" spans="1:10" x14ac:dyDescent="0.3">
      <c r="A375" s="143"/>
      <c r="B375" s="144"/>
      <c r="C375" s="45"/>
      <c r="D375" s="45"/>
      <c r="E375" s="145"/>
      <c r="F375" s="146"/>
      <c r="G375" s="146"/>
      <c r="H375" s="146"/>
      <c r="I375" s="146"/>
      <c r="J375" s="146"/>
    </row>
    <row r="376" spans="1:10" x14ac:dyDescent="0.3">
      <c r="A376" s="143"/>
      <c r="B376" s="144"/>
      <c r="C376" s="45"/>
      <c r="D376" s="45"/>
      <c r="E376" s="145"/>
      <c r="F376" s="146"/>
      <c r="G376" s="146"/>
      <c r="H376" s="146"/>
      <c r="I376" s="146"/>
      <c r="J376" s="146"/>
    </row>
    <row r="377" spans="1:10" x14ac:dyDescent="0.3">
      <c r="A377" s="143"/>
      <c r="B377" s="144"/>
      <c r="C377" s="45"/>
      <c r="D377" s="45"/>
      <c r="E377" s="145"/>
      <c r="F377" s="146"/>
      <c r="G377" s="146"/>
      <c r="H377" s="146"/>
      <c r="I377" s="146"/>
      <c r="J377" s="146"/>
    </row>
    <row r="378" spans="1:10" x14ac:dyDescent="0.3">
      <c r="A378" s="143"/>
      <c r="B378" s="144"/>
      <c r="C378" s="45"/>
      <c r="D378" s="45"/>
      <c r="E378" s="145"/>
      <c r="F378" s="146"/>
      <c r="G378" s="146"/>
      <c r="H378" s="146"/>
      <c r="I378" s="146"/>
      <c r="J378" s="146"/>
    </row>
    <row r="379" spans="1:10" x14ac:dyDescent="0.3">
      <c r="A379" s="143"/>
      <c r="B379" s="144"/>
      <c r="C379" s="45"/>
      <c r="D379" s="45"/>
      <c r="E379" s="145"/>
      <c r="F379" s="146"/>
      <c r="G379" s="146"/>
      <c r="H379" s="146"/>
      <c r="I379" s="146"/>
      <c r="J379" s="146"/>
    </row>
    <row r="380" spans="1:10" x14ac:dyDescent="0.3">
      <c r="A380" s="143"/>
      <c r="B380" s="144"/>
      <c r="C380" s="45"/>
      <c r="D380" s="45"/>
      <c r="E380" s="145"/>
      <c r="F380" s="146"/>
      <c r="G380" s="146"/>
      <c r="H380" s="146"/>
      <c r="I380" s="146"/>
      <c r="J380" s="146"/>
    </row>
    <row r="381" spans="1:10" x14ac:dyDescent="0.3">
      <c r="A381" s="143"/>
      <c r="B381" s="144"/>
      <c r="C381" s="45"/>
      <c r="D381" s="45"/>
      <c r="E381" s="145"/>
      <c r="F381" s="146"/>
      <c r="G381" s="146"/>
      <c r="H381" s="146"/>
      <c r="I381" s="146"/>
      <c r="J381" s="146"/>
    </row>
    <row r="382" spans="1:10" x14ac:dyDescent="0.3">
      <c r="A382" s="143"/>
      <c r="B382" s="144"/>
      <c r="C382" s="45"/>
      <c r="D382" s="45"/>
      <c r="E382" s="145"/>
      <c r="F382" s="146"/>
      <c r="G382" s="146"/>
      <c r="H382" s="146"/>
      <c r="I382" s="146"/>
      <c r="J382" s="146"/>
    </row>
    <row r="383" spans="1:10" x14ac:dyDescent="0.3">
      <c r="A383" s="143"/>
      <c r="B383" s="144"/>
      <c r="C383" s="45"/>
      <c r="D383" s="45"/>
      <c r="E383" s="145"/>
      <c r="F383" s="146"/>
      <c r="G383" s="146"/>
      <c r="H383" s="146"/>
      <c r="I383" s="146"/>
      <c r="J383" s="146"/>
    </row>
    <row r="384" spans="1:10" x14ac:dyDescent="0.3">
      <c r="A384" s="143"/>
      <c r="B384" s="144"/>
      <c r="C384" s="45"/>
      <c r="D384" s="45"/>
      <c r="E384" s="145"/>
      <c r="F384" s="146"/>
      <c r="G384" s="146"/>
      <c r="H384" s="146"/>
      <c r="I384" s="146"/>
      <c r="J384" s="146"/>
    </row>
    <row r="385" spans="1:10" x14ac:dyDescent="0.3">
      <c r="A385" s="143"/>
      <c r="B385" s="144"/>
      <c r="C385" s="45"/>
      <c r="D385" s="45"/>
      <c r="E385" s="145"/>
      <c r="F385" s="146"/>
      <c r="G385" s="146"/>
      <c r="H385" s="146"/>
      <c r="I385" s="146"/>
      <c r="J385" s="146"/>
    </row>
    <row r="386" spans="1:10" x14ac:dyDescent="0.3">
      <c r="A386" s="143"/>
      <c r="B386" s="144"/>
      <c r="C386" s="45"/>
      <c r="D386" s="45"/>
      <c r="E386" s="145"/>
      <c r="F386" s="146"/>
      <c r="G386" s="146"/>
      <c r="H386" s="146"/>
      <c r="I386" s="146"/>
      <c r="J386" s="146"/>
    </row>
    <row r="387" spans="1:10" x14ac:dyDescent="0.3">
      <c r="A387" s="143"/>
      <c r="B387" s="144"/>
      <c r="C387" s="45"/>
      <c r="D387" s="45"/>
      <c r="E387" s="145"/>
      <c r="F387" s="146"/>
      <c r="G387" s="146"/>
      <c r="H387" s="146"/>
      <c r="I387" s="146"/>
      <c r="J387" s="146"/>
    </row>
    <row r="388" spans="1:10" x14ac:dyDescent="0.3">
      <c r="A388" s="143"/>
      <c r="B388" s="144"/>
      <c r="C388" s="45"/>
      <c r="D388" s="45"/>
      <c r="E388" s="145"/>
      <c r="F388" s="146"/>
      <c r="G388" s="146"/>
      <c r="H388" s="146"/>
      <c r="I388" s="146"/>
      <c r="J388" s="146"/>
    </row>
    <row r="389" spans="1:10" x14ac:dyDescent="0.3">
      <c r="A389" s="143"/>
      <c r="B389" s="144"/>
      <c r="C389" s="45"/>
      <c r="D389" s="45"/>
      <c r="E389" s="145"/>
      <c r="F389" s="146"/>
      <c r="G389" s="146"/>
      <c r="H389" s="146"/>
      <c r="I389" s="146"/>
      <c r="J389" s="146"/>
    </row>
    <row r="390" spans="1:10" x14ac:dyDescent="0.3">
      <c r="A390" s="143"/>
      <c r="B390" s="144"/>
      <c r="C390" s="45"/>
      <c r="D390" s="45"/>
      <c r="E390" s="145"/>
      <c r="F390" s="146"/>
      <c r="G390" s="146"/>
      <c r="H390" s="146"/>
      <c r="I390" s="146"/>
      <c r="J390" s="146"/>
    </row>
    <row r="391" spans="1:10" x14ac:dyDescent="0.3">
      <c r="A391" s="143"/>
      <c r="B391" s="144"/>
      <c r="C391" s="45"/>
      <c r="D391" s="45"/>
      <c r="E391" s="145"/>
      <c r="F391" s="146"/>
      <c r="G391" s="146"/>
      <c r="H391" s="146"/>
      <c r="I391" s="146"/>
      <c r="J391" s="146"/>
    </row>
    <row r="392" spans="1:10" x14ac:dyDescent="0.3">
      <c r="A392" s="143"/>
      <c r="B392" s="144"/>
      <c r="C392" s="45"/>
      <c r="D392" s="45"/>
      <c r="E392" s="145"/>
      <c r="F392" s="146"/>
      <c r="G392" s="146"/>
      <c r="H392" s="146"/>
      <c r="I392" s="146"/>
      <c r="J392" s="146"/>
    </row>
    <row r="393" spans="1:10" x14ac:dyDescent="0.3">
      <c r="A393" s="143"/>
      <c r="B393" s="144"/>
      <c r="C393" s="45"/>
      <c r="D393" s="45"/>
      <c r="E393" s="145"/>
      <c r="F393" s="146"/>
      <c r="G393" s="146"/>
      <c r="H393" s="146"/>
      <c r="I393" s="146"/>
      <c r="J393" s="146"/>
    </row>
    <row r="394" spans="1:10" x14ac:dyDescent="0.3">
      <c r="A394" s="143"/>
      <c r="B394" s="144"/>
      <c r="C394" s="45"/>
      <c r="D394" s="45"/>
      <c r="E394" s="145"/>
      <c r="F394" s="146"/>
      <c r="G394" s="146"/>
      <c r="H394" s="146"/>
      <c r="I394" s="146"/>
      <c r="J394" s="146"/>
    </row>
    <row r="395" spans="1:10" x14ac:dyDescent="0.3">
      <c r="A395" s="143"/>
      <c r="B395" s="144"/>
      <c r="C395" s="45"/>
      <c r="D395" s="45"/>
      <c r="E395" s="145"/>
      <c r="F395" s="146"/>
      <c r="G395" s="146"/>
      <c r="H395" s="146"/>
      <c r="I395" s="146"/>
      <c r="J395" s="146"/>
    </row>
    <row r="396" spans="1:10" x14ac:dyDescent="0.3">
      <c r="A396" s="143"/>
      <c r="B396" s="144"/>
      <c r="C396" s="45"/>
      <c r="D396" s="45"/>
      <c r="E396" s="145"/>
      <c r="F396" s="146"/>
      <c r="G396" s="146"/>
      <c r="H396" s="146"/>
      <c r="I396" s="146"/>
      <c r="J396" s="146"/>
    </row>
    <row r="397" spans="1:10" x14ac:dyDescent="0.3">
      <c r="A397" s="143"/>
      <c r="B397" s="144"/>
      <c r="C397" s="45"/>
      <c r="D397" s="45"/>
      <c r="E397" s="145"/>
      <c r="F397" s="146"/>
      <c r="G397" s="146"/>
      <c r="H397" s="146"/>
      <c r="I397" s="146"/>
      <c r="J397" s="146"/>
    </row>
    <row r="398" spans="1:10" x14ac:dyDescent="0.3">
      <c r="A398" s="143"/>
      <c r="B398" s="144"/>
      <c r="C398" s="45"/>
      <c r="D398" s="45"/>
      <c r="E398" s="145"/>
      <c r="F398" s="146"/>
      <c r="G398" s="146"/>
      <c r="H398" s="146"/>
      <c r="I398" s="146"/>
      <c r="J398" s="146"/>
    </row>
    <row r="399" spans="1:10" x14ac:dyDescent="0.3">
      <c r="A399" s="143"/>
      <c r="B399" s="144"/>
      <c r="C399" s="45"/>
      <c r="D399" s="45"/>
      <c r="E399" s="145"/>
      <c r="F399" s="146"/>
      <c r="G399" s="146"/>
      <c r="H399" s="146"/>
      <c r="I399" s="146"/>
      <c r="J399" s="146"/>
    </row>
    <row r="400" spans="1:10" x14ac:dyDescent="0.3">
      <c r="A400" s="143"/>
      <c r="B400" s="144"/>
      <c r="C400" s="45"/>
      <c r="D400" s="45"/>
      <c r="E400" s="145"/>
      <c r="F400" s="146"/>
      <c r="G400" s="146"/>
      <c r="H400" s="146"/>
      <c r="I400" s="146"/>
      <c r="J400" s="146"/>
    </row>
    <row r="401" spans="1:10" x14ac:dyDescent="0.3">
      <c r="A401" s="143"/>
      <c r="B401" s="144"/>
      <c r="C401" s="45"/>
      <c r="D401" s="45"/>
      <c r="E401" s="145"/>
      <c r="F401" s="146"/>
      <c r="G401" s="146"/>
      <c r="H401" s="146"/>
      <c r="I401" s="146"/>
      <c r="J401" s="146"/>
    </row>
    <row r="402" spans="1:10" x14ac:dyDescent="0.3">
      <c r="A402" s="143"/>
      <c r="B402" s="144"/>
      <c r="C402" s="45"/>
      <c r="D402" s="45"/>
      <c r="E402" s="145"/>
      <c r="F402" s="146"/>
      <c r="G402" s="146"/>
      <c r="H402" s="146"/>
      <c r="I402" s="146"/>
      <c r="J402" s="146"/>
    </row>
    <row r="403" spans="1:10" x14ac:dyDescent="0.3">
      <c r="A403" s="143"/>
      <c r="B403" s="144"/>
      <c r="C403" s="45"/>
      <c r="D403" s="45"/>
      <c r="E403" s="145"/>
      <c r="F403" s="146"/>
      <c r="G403" s="146"/>
      <c r="H403" s="146"/>
      <c r="I403" s="146"/>
      <c r="J403" s="146"/>
    </row>
    <row r="404" spans="1:10" x14ac:dyDescent="0.3">
      <c r="A404" s="143"/>
      <c r="B404" s="144"/>
      <c r="C404" s="45"/>
      <c r="D404" s="45"/>
      <c r="E404" s="145"/>
      <c r="F404" s="146"/>
      <c r="G404" s="146"/>
      <c r="H404" s="146"/>
      <c r="I404" s="146"/>
      <c r="J404" s="146"/>
    </row>
    <row r="405" spans="1:10" x14ac:dyDescent="0.3">
      <c r="A405" s="143"/>
      <c r="B405" s="144"/>
      <c r="C405" s="45"/>
      <c r="D405" s="45"/>
      <c r="E405" s="145"/>
      <c r="F405" s="146"/>
      <c r="G405" s="146"/>
      <c r="H405" s="146"/>
      <c r="I405" s="146"/>
      <c r="J405" s="146"/>
    </row>
    <row r="406" spans="1:10" x14ac:dyDescent="0.3">
      <c r="A406" s="143"/>
      <c r="B406" s="144"/>
      <c r="C406" s="45"/>
      <c r="D406" s="45"/>
      <c r="E406" s="145"/>
      <c r="F406" s="146"/>
      <c r="G406" s="146"/>
      <c r="H406" s="146"/>
      <c r="I406" s="146"/>
      <c r="J406" s="146"/>
    </row>
    <row r="407" spans="1:10" x14ac:dyDescent="0.3">
      <c r="A407" s="143"/>
      <c r="B407" s="144"/>
      <c r="C407" s="45"/>
      <c r="D407" s="45"/>
      <c r="E407" s="145"/>
      <c r="F407" s="146"/>
      <c r="G407" s="146"/>
      <c r="H407" s="146"/>
      <c r="I407" s="146"/>
      <c r="J407" s="146"/>
    </row>
    <row r="408" spans="1:10" x14ac:dyDescent="0.3">
      <c r="A408" s="143"/>
      <c r="B408" s="144"/>
      <c r="C408" s="45"/>
      <c r="D408" s="45"/>
      <c r="E408" s="145"/>
      <c r="F408" s="146"/>
      <c r="G408" s="146"/>
      <c r="H408" s="146"/>
      <c r="I408" s="146"/>
      <c r="J408" s="146"/>
    </row>
    <row r="409" spans="1:10" x14ac:dyDescent="0.3">
      <c r="A409" s="143"/>
      <c r="B409" s="144"/>
      <c r="C409" s="45"/>
      <c r="D409" s="45"/>
      <c r="E409" s="145"/>
      <c r="F409" s="146"/>
      <c r="G409" s="146"/>
      <c r="H409" s="146"/>
      <c r="I409" s="146"/>
      <c r="J409" s="146"/>
    </row>
    <row r="410" spans="1:10" x14ac:dyDescent="0.3">
      <c r="A410" s="143"/>
      <c r="B410" s="144"/>
      <c r="C410" s="45"/>
      <c r="D410" s="45"/>
      <c r="E410" s="145"/>
      <c r="F410" s="146"/>
      <c r="G410" s="146"/>
      <c r="H410" s="146"/>
      <c r="I410" s="146"/>
      <c r="J410" s="146"/>
    </row>
    <row r="411" spans="1:10" x14ac:dyDescent="0.3">
      <c r="A411" s="143"/>
      <c r="B411" s="144"/>
      <c r="C411" s="45"/>
      <c r="D411" s="45"/>
      <c r="E411" s="145"/>
      <c r="F411" s="146"/>
      <c r="G411" s="146"/>
      <c r="H411" s="146"/>
      <c r="I411" s="146"/>
      <c r="J411" s="146"/>
    </row>
    <row r="412" spans="1:10" x14ac:dyDescent="0.3">
      <c r="A412" s="143"/>
      <c r="B412" s="144"/>
      <c r="C412" s="45"/>
      <c r="D412" s="45"/>
      <c r="E412" s="145"/>
      <c r="F412" s="146"/>
      <c r="G412" s="146"/>
      <c r="H412" s="146"/>
      <c r="I412" s="146"/>
      <c r="J412" s="146"/>
    </row>
    <row r="413" spans="1:10" x14ac:dyDescent="0.3">
      <c r="A413" s="143"/>
      <c r="B413" s="144"/>
      <c r="C413" s="45"/>
      <c r="D413" s="45"/>
      <c r="E413" s="145"/>
      <c r="F413" s="146"/>
      <c r="G413" s="146"/>
      <c r="H413" s="146"/>
      <c r="I413" s="146"/>
      <c r="J413" s="146"/>
    </row>
    <row r="414" spans="1:10" x14ac:dyDescent="0.3">
      <c r="A414" s="143"/>
      <c r="B414" s="144"/>
      <c r="C414" s="45"/>
      <c r="D414" s="45"/>
      <c r="E414" s="145"/>
      <c r="F414" s="146"/>
      <c r="G414" s="146"/>
      <c r="H414" s="146"/>
      <c r="I414" s="146"/>
      <c r="J414" s="146"/>
    </row>
    <row r="415" spans="1:10" x14ac:dyDescent="0.3">
      <c r="A415" s="143"/>
      <c r="B415" s="144"/>
      <c r="C415" s="45"/>
      <c r="D415" s="45"/>
      <c r="E415" s="145"/>
      <c r="F415" s="146"/>
      <c r="G415" s="146"/>
      <c r="H415" s="146"/>
      <c r="I415" s="146"/>
      <c r="J415" s="146"/>
    </row>
    <row r="416" spans="1:10" x14ac:dyDescent="0.3">
      <c r="A416" s="143"/>
      <c r="B416" s="144"/>
      <c r="C416" s="45"/>
      <c r="D416" s="45"/>
      <c r="E416" s="145"/>
      <c r="F416" s="146"/>
      <c r="G416" s="146"/>
      <c r="H416" s="146"/>
      <c r="I416" s="146"/>
      <c r="J416" s="146"/>
    </row>
    <row r="417" spans="1:10" x14ac:dyDescent="0.3">
      <c r="A417" s="143"/>
      <c r="B417" s="144"/>
      <c r="C417" s="45"/>
      <c r="D417" s="45"/>
      <c r="E417" s="145"/>
      <c r="F417" s="146"/>
      <c r="G417" s="146"/>
      <c r="H417" s="146"/>
      <c r="I417" s="146"/>
      <c r="J417" s="146"/>
    </row>
    <row r="418" spans="1:10" x14ac:dyDescent="0.3">
      <c r="A418" s="143"/>
      <c r="B418" s="144"/>
      <c r="C418" s="45"/>
      <c r="D418" s="45"/>
      <c r="E418" s="145"/>
      <c r="F418" s="146"/>
      <c r="G418" s="146"/>
      <c r="H418" s="146"/>
      <c r="I418" s="146"/>
      <c r="J418" s="146"/>
    </row>
    <row r="419" spans="1:10" x14ac:dyDescent="0.3">
      <c r="A419" s="143"/>
      <c r="B419" s="144"/>
      <c r="C419" s="45"/>
      <c r="D419" s="45"/>
      <c r="E419" s="145"/>
      <c r="F419" s="146"/>
      <c r="G419" s="146"/>
      <c r="H419" s="146"/>
      <c r="I419" s="146"/>
      <c r="J419" s="146"/>
    </row>
    <row r="420" spans="1:10" x14ac:dyDescent="0.3">
      <c r="A420" s="143"/>
      <c r="B420" s="144"/>
      <c r="C420" s="45"/>
      <c r="D420" s="45"/>
      <c r="E420" s="145"/>
      <c r="F420" s="146"/>
      <c r="G420" s="146"/>
      <c r="H420" s="146"/>
      <c r="I420" s="146"/>
      <c r="J420" s="146"/>
    </row>
    <row r="421" spans="1:10" x14ac:dyDescent="0.3">
      <c r="A421" s="143"/>
      <c r="B421" s="144"/>
      <c r="C421" s="45"/>
      <c r="D421" s="45"/>
      <c r="E421" s="145"/>
      <c r="F421" s="146"/>
      <c r="G421" s="146"/>
      <c r="H421" s="146"/>
      <c r="I421" s="146"/>
      <c r="J421" s="146"/>
    </row>
    <row r="422" spans="1:10" x14ac:dyDescent="0.3">
      <c r="A422" s="143"/>
      <c r="B422" s="144"/>
      <c r="C422" s="45"/>
      <c r="D422" s="45"/>
      <c r="E422" s="145"/>
      <c r="F422" s="146"/>
      <c r="G422" s="146"/>
      <c r="H422" s="146"/>
      <c r="I422" s="146"/>
      <c r="J422" s="146"/>
    </row>
    <row r="423" spans="1:10" x14ac:dyDescent="0.3">
      <c r="A423" s="143"/>
      <c r="B423" s="144"/>
      <c r="C423" s="45"/>
      <c r="D423" s="45"/>
      <c r="E423" s="145"/>
      <c r="F423" s="146"/>
      <c r="G423" s="146"/>
      <c r="H423" s="146"/>
      <c r="I423" s="146"/>
      <c r="J423" s="146"/>
    </row>
    <row r="424" spans="1:10" x14ac:dyDescent="0.3">
      <c r="A424" s="143"/>
      <c r="B424" s="144"/>
      <c r="C424" s="45"/>
      <c r="D424" s="45"/>
      <c r="E424" s="145"/>
      <c r="F424" s="146"/>
      <c r="G424" s="146"/>
      <c r="H424" s="146"/>
      <c r="I424" s="146"/>
      <c r="J424" s="146"/>
    </row>
    <row r="425" spans="1:10" x14ac:dyDescent="0.3">
      <c r="A425" s="143"/>
      <c r="B425" s="144"/>
      <c r="C425" s="45"/>
      <c r="D425" s="45"/>
      <c r="E425" s="145"/>
      <c r="F425" s="146"/>
      <c r="G425" s="146"/>
      <c r="H425" s="146"/>
      <c r="I425" s="146"/>
      <c r="J425" s="146"/>
    </row>
    <row r="426" spans="1:10" x14ac:dyDescent="0.3">
      <c r="A426" s="143"/>
      <c r="B426" s="144"/>
      <c r="C426" s="45"/>
      <c r="D426" s="45"/>
      <c r="E426" s="145"/>
      <c r="F426" s="146"/>
      <c r="G426" s="146"/>
      <c r="H426" s="146"/>
      <c r="I426" s="146"/>
      <c r="J426" s="146"/>
    </row>
    <row r="427" spans="1:10" x14ac:dyDescent="0.3">
      <c r="A427" s="143"/>
      <c r="B427" s="144"/>
      <c r="C427" s="45"/>
      <c r="D427" s="45"/>
      <c r="E427" s="145"/>
      <c r="F427" s="146"/>
      <c r="G427" s="146"/>
      <c r="H427" s="146"/>
      <c r="I427" s="146"/>
      <c r="J427" s="146"/>
    </row>
    <row r="428" spans="1:10" x14ac:dyDescent="0.3">
      <c r="A428" s="143"/>
      <c r="B428" s="144"/>
      <c r="C428" s="45"/>
      <c r="D428" s="45"/>
      <c r="E428" s="145"/>
      <c r="F428" s="146"/>
      <c r="G428" s="146"/>
      <c r="H428" s="146"/>
      <c r="I428" s="146"/>
      <c r="J428" s="146"/>
    </row>
    <row r="429" spans="1:10" x14ac:dyDescent="0.3">
      <c r="A429" s="143"/>
      <c r="B429" s="144"/>
      <c r="C429" s="45"/>
      <c r="D429" s="45"/>
      <c r="E429" s="145"/>
      <c r="F429" s="146"/>
      <c r="G429" s="146"/>
      <c r="H429" s="146"/>
      <c r="I429" s="146"/>
      <c r="J429" s="146"/>
    </row>
    <row r="430" spans="1:10" x14ac:dyDescent="0.3">
      <c r="A430" s="143"/>
      <c r="B430" s="144"/>
      <c r="C430" s="45"/>
      <c r="D430" s="45"/>
      <c r="E430" s="145"/>
      <c r="F430" s="146"/>
      <c r="G430" s="146"/>
      <c r="H430" s="146"/>
      <c r="I430" s="146"/>
      <c r="J430" s="146"/>
    </row>
    <row r="431" spans="1:10" x14ac:dyDescent="0.3">
      <c r="A431" s="143"/>
      <c r="B431" s="144"/>
      <c r="C431" s="45"/>
      <c r="D431" s="45"/>
      <c r="E431" s="145"/>
      <c r="F431" s="146"/>
      <c r="G431" s="146"/>
      <c r="H431" s="146"/>
      <c r="I431" s="146"/>
      <c r="J431" s="146"/>
    </row>
    <row r="432" spans="1:10" x14ac:dyDescent="0.3">
      <c r="A432" s="143"/>
      <c r="B432" s="144"/>
      <c r="C432" s="45"/>
      <c r="D432" s="45"/>
      <c r="E432" s="145"/>
      <c r="F432" s="146"/>
      <c r="G432" s="146"/>
      <c r="H432" s="146"/>
      <c r="I432" s="146"/>
      <c r="J432" s="146"/>
    </row>
    <row r="433" spans="1:10" x14ac:dyDescent="0.3">
      <c r="A433" s="143"/>
      <c r="B433" s="144"/>
      <c r="C433" s="45"/>
      <c r="D433" s="45"/>
      <c r="E433" s="145"/>
      <c r="F433" s="146"/>
      <c r="G433" s="146"/>
      <c r="H433" s="146"/>
      <c r="I433" s="146"/>
      <c r="J433" s="146"/>
    </row>
    <row r="434" spans="1:10" x14ac:dyDescent="0.3">
      <c r="A434" s="143"/>
      <c r="B434" s="144"/>
      <c r="C434" s="45"/>
      <c r="D434" s="45"/>
      <c r="E434" s="145"/>
      <c r="F434" s="146"/>
      <c r="G434" s="146"/>
      <c r="H434" s="146"/>
      <c r="I434" s="146"/>
      <c r="J434" s="146"/>
    </row>
    <row r="435" spans="1:10" x14ac:dyDescent="0.3">
      <c r="A435" s="143"/>
      <c r="B435" s="144"/>
      <c r="C435" s="45"/>
      <c r="D435" s="45"/>
      <c r="E435" s="145"/>
      <c r="F435" s="146"/>
      <c r="G435" s="146"/>
      <c r="H435" s="146"/>
      <c r="I435" s="146"/>
      <c r="J435" s="146"/>
    </row>
    <row r="436" spans="1:10" x14ac:dyDescent="0.3">
      <c r="A436" s="143"/>
      <c r="B436" s="144"/>
      <c r="C436" s="45"/>
      <c r="D436" s="45"/>
      <c r="E436" s="145"/>
      <c r="F436" s="146"/>
      <c r="G436" s="146"/>
      <c r="H436" s="146"/>
      <c r="I436" s="146"/>
      <c r="J436" s="146"/>
    </row>
    <row r="437" spans="1:10" x14ac:dyDescent="0.3">
      <c r="A437" s="143"/>
      <c r="B437" s="144"/>
      <c r="C437" s="45"/>
      <c r="D437" s="45"/>
      <c r="E437" s="145"/>
      <c r="F437" s="146"/>
      <c r="G437" s="146"/>
      <c r="H437" s="146"/>
      <c r="I437" s="146"/>
      <c r="J437" s="146"/>
    </row>
    <row r="438" spans="1:10" x14ac:dyDescent="0.3">
      <c r="A438" s="143"/>
      <c r="B438" s="144"/>
      <c r="C438" s="45"/>
      <c r="D438" s="45"/>
      <c r="E438" s="145"/>
      <c r="F438" s="146"/>
      <c r="G438" s="146"/>
      <c r="H438" s="146"/>
      <c r="I438" s="146"/>
      <c r="J438" s="146"/>
    </row>
    <row r="439" spans="1:10" x14ac:dyDescent="0.3">
      <c r="A439" s="143"/>
      <c r="B439" s="144"/>
      <c r="C439" s="45"/>
      <c r="D439" s="45"/>
      <c r="E439" s="145"/>
      <c r="F439" s="146"/>
      <c r="G439" s="146"/>
      <c r="H439" s="146"/>
      <c r="I439" s="146"/>
      <c r="J439" s="146"/>
    </row>
    <row r="440" spans="1:10" x14ac:dyDescent="0.3">
      <c r="A440" s="143"/>
      <c r="B440" s="144"/>
      <c r="C440" s="45"/>
      <c r="D440" s="45"/>
      <c r="E440" s="145"/>
      <c r="F440" s="146"/>
      <c r="G440" s="146"/>
      <c r="H440" s="146"/>
      <c r="I440" s="146"/>
      <c r="J440" s="146"/>
    </row>
    <row r="441" spans="1:10" x14ac:dyDescent="0.3">
      <c r="A441" s="143"/>
      <c r="B441" s="144"/>
      <c r="C441" s="45"/>
      <c r="D441" s="45"/>
      <c r="E441" s="145"/>
      <c r="F441" s="146"/>
      <c r="G441" s="146"/>
      <c r="H441" s="146"/>
      <c r="I441" s="146"/>
      <c r="J441" s="146"/>
    </row>
    <row r="442" spans="1:10" x14ac:dyDescent="0.3">
      <c r="A442" s="143"/>
      <c r="B442" s="144"/>
      <c r="C442" s="45"/>
      <c r="D442" s="45"/>
      <c r="E442" s="145"/>
      <c r="F442" s="146"/>
      <c r="G442" s="146"/>
      <c r="H442" s="146"/>
      <c r="I442" s="146"/>
      <c r="J442" s="146"/>
    </row>
    <row r="443" spans="1:10" x14ac:dyDescent="0.3">
      <c r="A443" s="143"/>
      <c r="B443" s="144"/>
      <c r="C443" s="45"/>
      <c r="D443" s="45"/>
      <c r="E443" s="145"/>
      <c r="F443" s="146"/>
      <c r="G443" s="146"/>
      <c r="H443" s="146"/>
      <c r="I443" s="146"/>
      <c r="J443" s="146"/>
    </row>
    <row r="444" spans="1:10" x14ac:dyDescent="0.3">
      <c r="A444" s="143"/>
      <c r="B444" s="144"/>
      <c r="C444" s="45"/>
      <c r="D444" s="45"/>
      <c r="E444" s="145"/>
      <c r="F444" s="146"/>
      <c r="G444" s="146"/>
      <c r="H444" s="146"/>
      <c r="I444" s="146"/>
      <c r="J444" s="146"/>
    </row>
  </sheetData>
  <autoFilter ref="A1:K367" xr:uid="{00000000-0009-0000-0000-000014000000}"/>
  <phoneticPr fontId="0" type="noConversion"/>
  <pageMargins left="0.2" right="0.17" top="0.63" bottom="0.45" header="0.5" footer="0.5"/>
  <pageSetup paperSize="9" scale="6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J444"/>
  <sheetViews>
    <sheetView topLeftCell="J1" workbookViewId="0">
      <pane ySplit="1" topLeftCell="A345" activePane="bottomLeft" state="frozen"/>
      <selection pane="bottomLeft" activeCell="J371" sqref="J371"/>
    </sheetView>
  </sheetViews>
  <sheetFormatPr defaultColWidth="9.109375" defaultRowHeight="13.2" x14ac:dyDescent="0.3"/>
  <cols>
    <col min="1" max="1" width="23.5546875" style="152" customWidth="1"/>
    <col min="2" max="2" width="20" style="149" customWidth="1"/>
    <col min="3" max="3" width="9.44140625" style="150" customWidth="1"/>
    <col min="4" max="4" width="12" style="150" customWidth="1"/>
    <col min="5" max="5" width="44.6640625" style="154" customWidth="1"/>
    <col min="6" max="6" width="18.6640625" style="142" customWidth="1"/>
    <col min="7" max="7" width="20.109375" style="142" customWidth="1"/>
    <col min="8" max="8" width="14.5546875" style="142" customWidth="1"/>
    <col min="9" max="9" width="135.33203125" style="142" customWidth="1"/>
    <col min="10" max="10" width="134.6640625" style="142" customWidth="1"/>
    <col min="11" max="16384" width="9.109375" style="142"/>
  </cols>
  <sheetData>
    <row r="1" spans="1:10" ht="35.25" customHeight="1" x14ac:dyDescent="0.35">
      <c r="A1" s="137" t="s">
        <v>2350</v>
      </c>
      <c r="B1" s="138" t="s">
        <v>2351</v>
      </c>
      <c r="C1" s="139" t="s">
        <v>2352</v>
      </c>
      <c r="D1" s="139" t="s">
        <v>2341</v>
      </c>
      <c r="E1" s="140" t="s">
        <v>2354</v>
      </c>
      <c r="F1" s="141" t="s">
        <v>2355</v>
      </c>
      <c r="G1" s="141" t="s">
        <v>2356</v>
      </c>
      <c r="H1" s="139" t="s">
        <v>2342</v>
      </c>
      <c r="I1" s="137" t="s">
        <v>2357</v>
      </c>
      <c r="J1" s="137" t="s">
        <v>2358</v>
      </c>
    </row>
    <row r="2" spans="1:10" x14ac:dyDescent="0.3">
      <c r="A2" s="143">
        <v>1</v>
      </c>
      <c r="B2" s="144" t="s">
        <v>2384</v>
      </c>
      <c r="C2" s="45">
        <v>1000</v>
      </c>
      <c r="D2" s="45"/>
      <c r="E2" s="145"/>
      <c r="F2" s="146"/>
      <c r="G2" s="146"/>
      <c r="H2" s="146"/>
      <c r="I2" s="146"/>
      <c r="J2" s="146"/>
    </row>
    <row r="3" spans="1:10" x14ac:dyDescent="0.3">
      <c r="A3" s="143">
        <v>2</v>
      </c>
      <c r="B3" s="144" t="s">
        <v>2359</v>
      </c>
      <c r="C3" s="45">
        <v>1000</v>
      </c>
      <c r="D3" s="45"/>
      <c r="E3" s="145"/>
      <c r="F3" s="146"/>
      <c r="G3" s="146"/>
      <c r="H3" s="146"/>
      <c r="I3" s="146"/>
      <c r="J3" s="146"/>
    </row>
    <row r="4" spans="1:10" x14ac:dyDescent="0.3">
      <c r="A4" s="143">
        <v>3</v>
      </c>
      <c r="B4" s="144" t="s">
        <v>2359</v>
      </c>
      <c r="C4" s="45">
        <v>1000</v>
      </c>
      <c r="D4" s="45"/>
      <c r="E4" s="145"/>
      <c r="F4" s="146"/>
      <c r="G4" s="146"/>
      <c r="H4" s="146"/>
      <c r="I4" s="146"/>
      <c r="J4" s="146"/>
    </row>
    <row r="5" spans="1:10" x14ac:dyDescent="0.3">
      <c r="A5" s="143">
        <v>4</v>
      </c>
      <c r="B5" s="144" t="s">
        <v>2384</v>
      </c>
      <c r="C5" s="45">
        <v>500</v>
      </c>
      <c r="D5" s="45"/>
      <c r="E5" s="145"/>
      <c r="F5" s="146"/>
      <c r="G5" s="147"/>
      <c r="H5" s="147"/>
      <c r="I5" s="146"/>
      <c r="J5" s="146"/>
    </row>
    <row r="6" spans="1:10" x14ac:dyDescent="0.3">
      <c r="A6" s="143">
        <v>5</v>
      </c>
      <c r="B6" s="144" t="s">
        <v>1777</v>
      </c>
      <c r="C6" s="45">
        <v>1000</v>
      </c>
      <c r="D6" s="45"/>
      <c r="E6" s="145"/>
      <c r="F6" s="146"/>
      <c r="G6" s="146"/>
      <c r="H6" s="146"/>
      <c r="I6" s="146"/>
      <c r="J6" s="146"/>
    </row>
    <row r="7" spans="1:10" x14ac:dyDescent="0.3">
      <c r="A7" s="143">
        <v>6</v>
      </c>
      <c r="B7" s="144" t="s">
        <v>2359</v>
      </c>
      <c r="C7" s="45">
        <v>1000</v>
      </c>
      <c r="D7" s="45"/>
      <c r="E7" s="145"/>
      <c r="F7" s="146"/>
      <c r="G7" s="146"/>
      <c r="H7" s="146"/>
      <c r="I7" s="146"/>
      <c r="J7" s="146"/>
    </row>
    <row r="8" spans="1:10" x14ac:dyDescent="0.3">
      <c r="A8" s="143">
        <v>7</v>
      </c>
      <c r="B8" s="144" t="s">
        <v>2384</v>
      </c>
      <c r="C8" s="45"/>
      <c r="D8" s="45">
        <v>1500</v>
      </c>
      <c r="E8" s="145" t="s">
        <v>2143</v>
      </c>
      <c r="F8" s="146" t="s">
        <v>2144</v>
      </c>
      <c r="G8" s="147">
        <v>41279</v>
      </c>
      <c r="H8" s="147" t="s">
        <v>2123</v>
      </c>
      <c r="I8" s="146" t="s">
        <v>1762</v>
      </c>
      <c r="J8" s="146" t="s">
        <v>1762</v>
      </c>
    </row>
    <row r="9" spans="1:10" x14ac:dyDescent="0.3">
      <c r="A9" s="143">
        <v>8</v>
      </c>
      <c r="B9" s="144" t="s">
        <v>2359</v>
      </c>
      <c r="C9" s="45">
        <v>740</v>
      </c>
      <c r="D9" s="45"/>
      <c r="E9" s="145"/>
      <c r="F9" s="146"/>
      <c r="G9" s="147"/>
      <c r="H9" s="146"/>
      <c r="I9" s="146"/>
      <c r="J9" s="146"/>
    </row>
    <row r="10" spans="1:10" x14ac:dyDescent="0.3">
      <c r="A10" s="143">
        <v>9</v>
      </c>
      <c r="B10" s="144" t="s">
        <v>2359</v>
      </c>
      <c r="C10" s="45"/>
      <c r="D10" s="45">
        <v>3740</v>
      </c>
      <c r="E10" s="145" t="s">
        <v>2145</v>
      </c>
      <c r="F10" s="146" t="s">
        <v>2146</v>
      </c>
      <c r="G10" s="147">
        <v>41283</v>
      </c>
      <c r="H10" s="146" t="s">
        <v>2123</v>
      </c>
      <c r="I10" s="146" t="s">
        <v>986</v>
      </c>
      <c r="J10" s="146" t="s">
        <v>986</v>
      </c>
    </row>
    <row r="11" spans="1:10" x14ac:dyDescent="0.3">
      <c r="A11" s="143">
        <v>10</v>
      </c>
      <c r="B11" s="144" t="s">
        <v>2384</v>
      </c>
      <c r="C11" s="45">
        <v>500</v>
      </c>
      <c r="D11" s="45"/>
      <c r="E11" s="145"/>
      <c r="F11" s="146"/>
      <c r="G11" s="147"/>
      <c r="H11" s="146"/>
      <c r="I11" s="146"/>
      <c r="J11" s="146"/>
    </row>
    <row r="12" spans="1:10" x14ac:dyDescent="0.3">
      <c r="A12" s="143">
        <v>11</v>
      </c>
      <c r="B12" s="144" t="s">
        <v>2359</v>
      </c>
      <c r="C12" s="45">
        <v>1000</v>
      </c>
      <c r="D12" s="45"/>
      <c r="E12" s="145"/>
      <c r="F12" s="146"/>
      <c r="G12" s="146"/>
      <c r="H12" s="146"/>
      <c r="I12" s="146"/>
      <c r="J12" s="146"/>
    </row>
    <row r="13" spans="1:10" x14ac:dyDescent="0.3">
      <c r="A13" s="143">
        <v>12</v>
      </c>
      <c r="B13" s="144" t="s">
        <v>1777</v>
      </c>
      <c r="C13" s="45">
        <v>1000</v>
      </c>
      <c r="D13" s="45"/>
      <c r="E13" s="145"/>
      <c r="F13" s="146"/>
      <c r="G13" s="147"/>
      <c r="H13" s="147"/>
      <c r="I13" s="146"/>
      <c r="J13" s="146"/>
    </row>
    <row r="14" spans="1:10" x14ac:dyDescent="0.3">
      <c r="A14" s="143">
        <v>13</v>
      </c>
      <c r="B14" s="144" t="s">
        <v>2384</v>
      </c>
      <c r="C14" s="45">
        <v>500</v>
      </c>
      <c r="D14" s="45"/>
      <c r="E14" s="145"/>
      <c r="F14" s="146"/>
      <c r="G14" s="146"/>
      <c r="H14" s="146"/>
      <c r="I14" s="146"/>
      <c r="J14" s="146"/>
    </row>
    <row r="15" spans="1:10" x14ac:dyDescent="0.3">
      <c r="A15" s="143">
        <v>14</v>
      </c>
      <c r="B15" s="144" t="s">
        <v>2359</v>
      </c>
      <c r="C15" s="45">
        <v>3660</v>
      </c>
      <c r="D15" s="45"/>
      <c r="E15" s="145"/>
      <c r="F15" s="146"/>
      <c r="G15" s="146"/>
      <c r="H15" s="146"/>
      <c r="I15" s="146"/>
      <c r="J15" s="146"/>
    </row>
    <row r="16" spans="1:10" x14ac:dyDescent="0.3">
      <c r="A16" s="143">
        <v>15</v>
      </c>
      <c r="B16" s="144" t="s">
        <v>2384</v>
      </c>
      <c r="C16" s="45">
        <v>500</v>
      </c>
      <c r="D16" s="45"/>
      <c r="E16" s="145"/>
      <c r="F16" s="146"/>
      <c r="G16" s="147"/>
      <c r="H16" s="147"/>
      <c r="I16" s="146"/>
      <c r="J16" s="146"/>
    </row>
    <row r="17" spans="1:10" x14ac:dyDescent="0.3">
      <c r="A17" s="143">
        <v>16</v>
      </c>
      <c r="B17" s="144" t="s">
        <v>1777</v>
      </c>
      <c r="C17" s="45">
        <v>1000</v>
      </c>
      <c r="D17" s="45"/>
      <c r="E17" s="145"/>
      <c r="F17" s="146"/>
      <c r="G17" s="147"/>
      <c r="H17" s="147"/>
      <c r="I17" s="146"/>
      <c r="J17" s="146"/>
    </row>
    <row r="18" spans="1:10" x14ac:dyDescent="0.3">
      <c r="A18" s="143">
        <v>17</v>
      </c>
      <c r="B18" s="144" t="s">
        <v>2359</v>
      </c>
      <c r="C18" s="45"/>
      <c r="D18" s="45">
        <v>4660</v>
      </c>
      <c r="E18" s="145" t="s">
        <v>2151</v>
      </c>
      <c r="F18" s="146" t="s">
        <v>2150</v>
      </c>
      <c r="G18" s="147">
        <v>41297</v>
      </c>
      <c r="H18" s="146" t="s">
        <v>2123</v>
      </c>
      <c r="I18" s="146" t="s">
        <v>986</v>
      </c>
      <c r="J18" s="146" t="s">
        <v>986</v>
      </c>
    </row>
    <row r="19" spans="1:10" x14ac:dyDescent="0.3">
      <c r="A19" s="143">
        <v>18</v>
      </c>
      <c r="B19" s="144" t="s">
        <v>2384</v>
      </c>
      <c r="C19" s="45"/>
      <c r="D19" s="45">
        <v>1500</v>
      </c>
      <c r="E19" s="145" t="s">
        <v>2152</v>
      </c>
      <c r="F19" s="146" t="s">
        <v>2153</v>
      </c>
      <c r="G19" s="147">
        <v>41299</v>
      </c>
      <c r="H19" s="147" t="s">
        <v>2123</v>
      </c>
      <c r="I19" s="146" t="s">
        <v>1884</v>
      </c>
      <c r="J19" s="146" t="s">
        <v>1762</v>
      </c>
    </row>
    <row r="20" spans="1:10" x14ac:dyDescent="0.3">
      <c r="A20" s="143">
        <v>19</v>
      </c>
      <c r="B20" s="144" t="s">
        <v>1777</v>
      </c>
      <c r="C20" s="45">
        <v>1000</v>
      </c>
      <c r="D20" s="45"/>
      <c r="E20" s="145"/>
      <c r="F20" s="146"/>
      <c r="G20" s="146"/>
      <c r="H20" s="146"/>
      <c r="I20" s="146"/>
      <c r="J20" s="146"/>
    </row>
    <row r="21" spans="1:10" x14ac:dyDescent="0.3">
      <c r="A21" s="143">
        <v>20</v>
      </c>
      <c r="B21" s="144" t="s">
        <v>1982</v>
      </c>
      <c r="C21" s="45">
        <v>1000</v>
      </c>
      <c r="D21" s="45"/>
      <c r="E21" s="145"/>
      <c r="F21" s="146"/>
      <c r="G21" s="146"/>
      <c r="H21" s="146"/>
      <c r="I21" s="146"/>
      <c r="J21" s="146"/>
    </row>
    <row r="22" spans="1:10" x14ac:dyDescent="0.3">
      <c r="A22" s="143">
        <v>21</v>
      </c>
      <c r="B22" s="144" t="s">
        <v>164</v>
      </c>
      <c r="C22" s="45">
        <v>20</v>
      </c>
      <c r="D22" s="45"/>
      <c r="E22" s="145"/>
      <c r="F22" s="146"/>
      <c r="G22" s="146"/>
      <c r="H22" s="146"/>
      <c r="I22" s="146"/>
      <c r="J22" s="146"/>
    </row>
    <row r="23" spans="1:10" x14ac:dyDescent="0.3">
      <c r="A23" s="143">
        <v>22</v>
      </c>
      <c r="B23" s="144" t="s">
        <v>2516</v>
      </c>
      <c r="C23" s="45">
        <v>200</v>
      </c>
      <c r="D23" s="45"/>
      <c r="E23" s="145"/>
      <c r="F23" s="146"/>
      <c r="G23" s="147"/>
      <c r="H23" s="147"/>
      <c r="I23" s="146"/>
      <c r="J23" s="146"/>
    </row>
    <row r="24" spans="1:10" x14ac:dyDescent="0.3">
      <c r="A24" s="143">
        <v>23</v>
      </c>
      <c r="B24" s="144" t="s">
        <v>2409</v>
      </c>
      <c r="C24" s="45">
        <v>20</v>
      </c>
      <c r="D24" s="45"/>
      <c r="E24" s="145"/>
      <c r="F24" s="146"/>
      <c r="G24" s="146"/>
      <c r="H24" s="146"/>
      <c r="I24" s="146"/>
      <c r="J24" s="146"/>
    </row>
    <row r="25" spans="1:10" x14ac:dyDescent="0.3">
      <c r="A25" s="143">
        <v>24</v>
      </c>
      <c r="B25" s="144" t="s">
        <v>2359</v>
      </c>
      <c r="C25" s="45">
        <v>1000</v>
      </c>
      <c r="D25" s="45"/>
      <c r="E25" s="145"/>
      <c r="F25" s="146"/>
      <c r="G25" s="146"/>
      <c r="H25" s="146"/>
      <c r="I25" s="146"/>
      <c r="J25" s="146"/>
    </row>
    <row r="26" spans="1:10" x14ac:dyDescent="0.3">
      <c r="A26" s="143">
        <v>25</v>
      </c>
      <c r="B26" s="144" t="s">
        <v>1777</v>
      </c>
      <c r="C26" s="45">
        <v>1000</v>
      </c>
      <c r="D26" s="45"/>
      <c r="E26" s="145"/>
      <c r="F26" s="146"/>
      <c r="G26" s="146"/>
      <c r="H26" s="146"/>
      <c r="I26" s="146"/>
      <c r="J26" s="146"/>
    </row>
    <row r="27" spans="1:10" x14ac:dyDescent="0.3">
      <c r="A27" s="143">
        <v>26</v>
      </c>
      <c r="B27" s="144" t="s">
        <v>2384</v>
      </c>
      <c r="C27" s="45">
        <v>300</v>
      </c>
      <c r="D27" s="45"/>
      <c r="E27" s="145"/>
      <c r="F27" s="146"/>
      <c r="G27" s="147"/>
      <c r="H27" s="147"/>
      <c r="I27" s="146"/>
      <c r="J27" s="146"/>
    </row>
    <row r="28" spans="1:10" x14ac:dyDescent="0.3">
      <c r="A28" s="143">
        <v>27</v>
      </c>
      <c r="B28" s="144" t="s">
        <v>2359</v>
      </c>
      <c r="C28" s="45">
        <v>3400</v>
      </c>
      <c r="D28" s="45"/>
      <c r="E28" s="145"/>
      <c r="F28" s="146"/>
      <c r="G28" s="146"/>
      <c r="H28" s="146"/>
      <c r="I28" s="146"/>
      <c r="J28" s="146"/>
    </row>
    <row r="29" spans="1:10" x14ac:dyDescent="0.3">
      <c r="A29" s="143">
        <v>28</v>
      </c>
      <c r="B29" s="144" t="s">
        <v>2359</v>
      </c>
      <c r="C29" s="45"/>
      <c r="D29" s="45">
        <v>4400</v>
      </c>
      <c r="E29" s="145" t="s">
        <v>2154</v>
      </c>
      <c r="F29" s="146" t="s">
        <v>2155</v>
      </c>
      <c r="G29" s="147">
        <v>41311</v>
      </c>
      <c r="H29" s="147" t="s">
        <v>2123</v>
      </c>
      <c r="I29" s="146" t="s">
        <v>986</v>
      </c>
      <c r="J29" s="146" t="s">
        <v>986</v>
      </c>
    </row>
    <row r="30" spans="1:10" x14ac:dyDescent="0.3">
      <c r="A30" s="143">
        <v>29</v>
      </c>
      <c r="B30" s="144" t="s">
        <v>2359</v>
      </c>
      <c r="C30" s="45">
        <v>1000</v>
      </c>
      <c r="D30" s="45"/>
      <c r="E30" s="145"/>
      <c r="F30" s="146"/>
      <c r="G30" s="146"/>
      <c r="H30" s="146"/>
      <c r="I30" s="146"/>
      <c r="J30" s="146"/>
    </row>
    <row r="31" spans="1:10" x14ac:dyDescent="0.3">
      <c r="A31" s="143">
        <v>30</v>
      </c>
      <c r="B31" s="144" t="s">
        <v>1777</v>
      </c>
      <c r="C31" s="45">
        <v>1000</v>
      </c>
      <c r="D31" s="45"/>
      <c r="E31" s="145"/>
      <c r="F31" s="146"/>
      <c r="G31" s="146"/>
      <c r="H31" s="146"/>
      <c r="I31" s="146"/>
      <c r="J31" s="146"/>
    </row>
    <row r="32" spans="1:10" x14ac:dyDescent="0.3">
      <c r="A32" s="143">
        <v>31</v>
      </c>
      <c r="B32" s="144" t="s">
        <v>2384</v>
      </c>
      <c r="C32" s="45">
        <v>300</v>
      </c>
      <c r="D32" s="45"/>
      <c r="E32" s="145"/>
      <c r="F32" s="146"/>
      <c r="G32" s="146"/>
      <c r="H32" s="146"/>
      <c r="I32" s="146"/>
      <c r="J32" s="146"/>
    </row>
    <row r="33" spans="1:10" x14ac:dyDescent="0.3">
      <c r="A33" s="143">
        <v>32</v>
      </c>
      <c r="B33" s="144" t="s">
        <v>2359</v>
      </c>
      <c r="C33" s="45">
        <v>1000</v>
      </c>
      <c r="D33" s="45"/>
      <c r="E33" s="145"/>
      <c r="F33" s="146"/>
      <c r="G33" s="147"/>
      <c r="H33" s="147"/>
      <c r="I33" s="146"/>
      <c r="J33" s="146"/>
    </row>
    <row r="34" spans="1:10" x14ac:dyDescent="0.3">
      <c r="A34" s="143">
        <v>33</v>
      </c>
      <c r="B34" s="144" t="s">
        <v>2384</v>
      </c>
      <c r="C34" s="45">
        <v>300</v>
      </c>
      <c r="D34" s="45"/>
      <c r="E34" s="145"/>
      <c r="F34" s="146"/>
      <c r="G34" s="146"/>
      <c r="H34" s="146"/>
      <c r="I34" s="146"/>
      <c r="J34" s="146"/>
    </row>
    <row r="35" spans="1:10" x14ac:dyDescent="0.3">
      <c r="A35" s="143">
        <v>34</v>
      </c>
      <c r="B35" s="144" t="s">
        <v>2359</v>
      </c>
      <c r="C35" s="45">
        <v>1000</v>
      </c>
      <c r="D35" s="45"/>
      <c r="E35" s="145"/>
      <c r="F35" s="146"/>
      <c r="G35" s="147"/>
      <c r="H35" s="147"/>
      <c r="I35" s="146"/>
      <c r="J35" s="146"/>
    </row>
    <row r="36" spans="1:10" x14ac:dyDescent="0.3">
      <c r="A36" s="143">
        <v>35</v>
      </c>
      <c r="B36" s="144" t="s">
        <v>1777</v>
      </c>
      <c r="C36" s="45">
        <v>1000</v>
      </c>
      <c r="D36" s="45"/>
      <c r="E36" s="145"/>
      <c r="F36" s="146"/>
      <c r="G36" s="147"/>
      <c r="H36" s="147"/>
      <c r="I36" s="146"/>
      <c r="J36" s="146"/>
    </row>
    <row r="37" spans="1:10" x14ac:dyDescent="0.3">
      <c r="A37" s="143">
        <v>36</v>
      </c>
      <c r="B37" s="144" t="s">
        <v>2384</v>
      </c>
      <c r="C37" s="45"/>
      <c r="D37" s="45">
        <v>900</v>
      </c>
      <c r="E37" s="145" t="s">
        <v>2156</v>
      </c>
      <c r="F37" s="146" t="s">
        <v>2157</v>
      </c>
      <c r="G37" s="147">
        <v>41324</v>
      </c>
      <c r="H37" s="146" t="s">
        <v>2123</v>
      </c>
      <c r="I37" s="146" t="s">
        <v>1762</v>
      </c>
      <c r="J37" s="146" t="s">
        <v>1762</v>
      </c>
    </row>
    <row r="38" spans="1:10" x14ac:dyDescent="0.3">
      <c r="A38" s="143">
        <v>37</v>
      </c>
      <c r="B38" s="144" t="s">
        <v>2359</v>
      </c>
      <c r="C38" s="45">
        <v>1340</v>
      </c>
      <c r="D38" s="45"/>
      <c r="E38" s="145"/>
      <c r="F38" s="146"/>
      <c r="G38" s="147"/>
      <c r="H38" s="147"/>
      <c r="I38" s="146"/>
      <c r="J38" s="146"/>
    </row>
    <row r="39" spans="1:10" x14ac:dyDescent="0.3">
      <c r="A39" s="143">
        <v>38</v>
      </c>
      <c r="B39" s="144" t="s">
        <v>2359</v>
      </c>
      <c r="C39" s="45"/>
      <c r="D39" s="45">
        <v>4340</v>
      </c>
      <c r="E39" s="145" t="s">
        <v>2158</v>
      </c>
      <c r="F39" s="146" t="s">
        <v>2159</v>
      </c>
      <c r="G39" s="147">
        <v>41325</v>
      </c>
      <c r="H39" s="146" t="s">
        <v>2123</v>
      </c>
      <c r="I39" s="146" t="s">
        <v>986</v>
      </c>
      <c r="J39" s="146" t="s">
        <v>946</v>
      </c>
    </row>
    <row r="40" spans="1:10" x14ac:dyDescent="0.3">
      <c r="A40" s="143">
        <v>39</v>
      </c>
      <c r="B40" s="144" t="s">
        <v>1777</v>
      </c>
      <c r="C40" s="45">
        <v>1200</v>
      </c>
      <c r="D40" s="45"/>
      <c r="E40" s="145"/>
      <c r="F40" s="146"/>
      <c r="G40" s="147"/>
      <c r="H40" s="147"/>
      <c r="I40" s="146"/>
      <c r="J40" s="146"/>
    </row>
    <row r="41" spans="1:10" x14ac:dyDescent="0.3">
      <c r="A41" s="143">
        <v>40</v>
      </c>
      <c r="B41" s="144" t="s">
        <v>1777</v>
      </c>
      <c r="C41" s="45"/>
      <c r="D41" s="45">
        <v>8200</v>
      </c>
      <c r="E41" s="145" t="s">
        <v>2160</v>
      </c>
      <c r="F41" s="146" t="s">
        <v>2161</v>
      </c>
      <c r="G41" s="147">
        <v>41327</v>
      </c>
      <c r="H41" s="146" t="s">
        <v>2123</v>
      </c>
      <c r="I41" s="146" t="s">
        <v>171</v>
      </c>
      <c r="J41" s="146" t="s">
        <v>485</v>
      </c>
    </row>
    <row r="42" spans="1:10" x14ac:dyDescent="0.3">
      <c r="A42" s="143">
        <v>41</v>
      </c>
      <c r="B42" s="144" t="s">
        <v>2359</v>
      </c>
      <c r="C42" s="45">
        <v>1000</v>
      </c>
      <c r="D42" s="45"/>
      <c r="E42" s="145"/>
      <c r="F42" s="146"/>
      <c r="G42" s="146"/>
      <c r="H42" s="146"/>
      <c r="I42" s="146"/>
      <c r="J42" s="146"/>
    </row>
    <row r="43" spans="1:10" x14ac:dyDescent="0.3">
      <c r="A43" s="143">
        <v>42</v>
      </c>
      <c r="B43" s="144" t="s">
        <v>2384</v>
      </c>
      <c r="C43" s="45">
        <v>300</v>
      </c>
      <c r="D43" s="45"/>
      <c r="E43" s="145"/>
      <c r="F43" s="146"/>
      <c r="G43" s="146"/>
      <c r="H43" s="146"/>
      <c r="I43" s="146"/>
      <c r="J43" s="146"/>
    </row>
    <row r="44" spans="1:10" x14ac:dyDescent="0.3">
      <c r="A44" s="143">
        <v>43</v>
      </c>
      <c r="B44" s="144" t="s">
        <v>1982</v>
      </c>
      <c r="C44" s="45">
        <v>1000</v>
      </c>
      <c r="D44" s="45"/>
      <c r="E44" s="145"/>
      <c r="F44" s="146"/>
      <c r="G44" s="147"/>
      <c r="H44" s="146"/>
      <c r="I44" s="146"/>
      <c r="J44" s="146"/>
    </row>
    <row r="45" spans="1:10" x14ac:dyDescent="0.3">
      <c r="A45" s="143">
        <v>44</v>
      </c>
      <c r="B45" s="144" t="s">
        <v>164</v>
      </c>
      <c r="C45" s="45">
        <v>20</v>
      </c>
      <c r="D45" s="45"/>
      <c r="E45" s="145"/>
      <c r="F45" s="146"/>
      <c r="G45" s="147"/>
      <c r="H45" s="147"/>
      <c r="I45" s="146"/>
      <c r="J45" s="146"/>
    </row>
    <row r="46" spans="1:10" x14ac:dyDescent="0.3">
      <c r="A46" s="143">
        <v>45</v>
      </c>
      <c r="B46" s="144" t="s">
        <v>2516</v>
      </c>
      <c r="C46" s="45">
        <v>200</v>
      </c>
      <c r="D46" s="45"/>
      <c r="E46" s="145"/>
      <c r="F46" s="146"/>
      <c r="G46" s="147"/>
      <c r="H46" s="146"/>
      <c r="I46" s="146"/>
      <c r="J46" s="146"/>
    </row>
    <row r="47" spans="1:10" x14ac:dyDescent="0.3">
      <c r="A47" s="143">
        <v>46</v>
      </c>
      <c r="B47" s="144" t="s">
        <v>2381</v>
      </c>
      <c r="C47" s="45">
        <v>30</v>
      </c>
      <c r="D47" s="45"/>
      <c r="E47" s="145"/>
      <c r="F47" s="146"/>
      <c r="G47" s="147"/>
      <c r="H47" s="147"/>
      <c r="I47" s="146"/>
      <c r="J47" s="146"/>
    </row>
    <row r="48" spans="1:10" x14ac:dyDescent="0.3">
      <c r="A48" s="143">
        <v>47</v>
      </c>
      <c r="B48" s="144" t="s">
        <v>2407</v>
      </c>
      <c r="C48" s="45">
        <v>5</v>
      </c>
      <c r="D48" s="45"/>
      <c r="E48" s="145"/>
      <c r="F48" s="146"/>
      <c r="G48" s="147"/>
      <c r="H48" s="147"/>
      <c r="I48" s="146"/>
      <c r="J48" s="146"/>
    </row>
    <row r="49" spans="1:10" x14ac:dyDescent="0.3">
      <c r="A49" s="143">
        <v>48</v>
      </c>
      <c r="B49" s="144" t="s">
        <v>2408</v>
      </c>
      <c r="C49" s="45">
        <v>2</v>
      </c>
      <c r="D49" s="45"/>
      <c r="E49" s="145"/>
      <c r="F49" s="146"/>
      <c r="G49" s="146"/>
      <c r="H49" s="146"/>
      <c r="I49" s="146"/>
      <c r="J49" s="146"/>
    </row>
    <row r="50" spans="1:10" x14ac:dyDescent="0.3">
      <c r="A50" s="143">
        <v>49</v>
      </c>
      <c r="B50" s="144" t="s">
        <v>2584</v>
      </c>
      <c r="C50" s="45">
        <v>15</v>
      </c>
      <c r="D50" s="45"/>
      <c r="E50" s="145"/>
      <c r="F50" s="146"/>
      <c r="G50" s="146"/>
      <c r="H50" s="146"/>
      <c r="I50" s="146"/>
      <c r="J50" s="146"/>
    </row>
    <row r="51" spans="1:10" x14ac:dyDescent="0.3">
      <c r="A51" s="143">
        <v>50</v>
      </c>
      <c r="B51" s="144" t="s">
        <v>2407</v>
      </c>
      <c r="C51" s="45">
        <v>10</v>
      </c>
      <c r="D51" s="45"/>
      <c r="E51" s="145"/>
      <c r="F51" s="146"/>
      <c r="G51" s="146"/>
      <c r="H51" s="146"/>
      <c r="I51" s="146"/>
      <c r="J51" s="146"/>
    </row>
    <row r="52" spans="1:10" x14ac:dyDescent="0.3">
      <c r="A52" s="143">
        <v>51</v>
      </c>
      <c r="B52" s="144" t="s">
        <v>2528</v>
      </c>
      <c r="C52" s="45">
        <v>50</v>
      </c>
      <c r="D52" s="45"/>
      <c r="E52" s="145"/>
      <c r="F52" s="146"/>
      <c r="G52" s="146"/>
      <c r="H52" s="146"/>
      <c r="I52" s="146"/>
      <c r="J52" s="146"/>
    </row>
    <row r="53" spans="1:10" x14ac:dyDescent="0.3">
      <c r="A53" s="143">
        <v>52</v>
      </c>
      <c r="B53" s="144" t="s">
        <v>2359</v>
      </c>
      <c r="C53" s="45">
        <v>1000</v>
      </c>
      <c r="D53" s="45"/>
      <c r="E53" s="145"/>
      <c r="F53" s="146"/>
      <c r="G53" s="146"/>
      <c r="H53" s="146"/>
      <c r="I53" s="146"/>
      <c r="J53" s="146"/>
    </row>
    <row r="54" spans="1:10" x14ac:dyDescent="0.3">
      <c r="A54" s="143">
        <v>53</v>
      </c>
      <c r="B54" s="144" t="s">
        <v>1777</v>
      </c>
      <c r="C54" s="45">
        <v>1000</v>
      </c>
      <c r="D54" s="45"/>
      <c r="E54" s="145"/>
      <c r="F54" s="146"/>
      <c r="G54" s="146"/>
      <c r="H54" s="146"/>
      <c r="I54" s="146"/>
      <c r="J54" s="146"/>
    </row>
    <row r="55" spans="1:10" x14ac:dyDescent="0.3">
      <c r="A55" s="143">
        <v>54</v>
      </c>
      <c r="B55" s="144" t="s">
        <v>2359</v>
      </c>
      <c r="C55" s="45">
        <v>1000</v>
      </c>
      <c r="D55" s="45"/>
      <c r="E55" s="145"/>
      <c r="F55" s="146"/>
      <c r="G55" s="147"/>
      <c r="H55" s="146"/>
      <c r="I55" s="146"/>
      <c r="J55" s="146"/>
    </row>
    <row r="56" spans="1:10" x14ac:dyDescent="0.3">
      <c r="A56" s="143">
        <v>55</v>
      </c>
      <c r="B56" s="144" t="s">
        <v>2384</v>
      </c>
      <c r="C56" s="45">
        <v>200</v>
      </c>
      <c r="D56" s="45"/>
      <c r="E56" s="145"/>
      <c r="F56" s="146"/>
      <c r="G56" s="146"/>
      <c r="H56" s="146"/>
      <c r="I56" s="146"/>
      <c r="J56" s="146"/>
    </row>
    <row r="57" spans="1:10" x14ac:dyDescent="0.3">
      <c r="A57" s="143">
        <v>56</v>
      </c>
      <c r="B57" s="144" t="s">
        <v>2359</v>
      </c>
      <c r="C57" s="45">
        <v>1460</v>
      </c>
      <c r="D57" s="45"/>
      <c r="E57" s="145"/>
      <c r="F57" s="146"/>
      <c r="G57" s="146"/>
      <c r="H57" s="146"/>
      <c r="I57" s="146"/>
      <c r="J57" s="146"/>
    </row>
    <row r="58" spans="1:10" x14ac:dyDescent="0.3">
      <c r="A58" s="143">
        <v>57</v>
      </c>
      <c r="B58" s="144" t="s">
        <v>2359</v>
      </c>
      <c r="C58" s="45"/>
      <c r="D58" s="45">
        <v>4460</v>
      </c>
      <c r="E58" s="145" t="s">
        <v>2162</v>
      </c>
      <c r="F58" s="146" t="s">
        <v>2163</v>
      </c>
      <c r="G58" s="147">
        <v>41339</v>
      </c>
      <c r="H58" s="146" t="s">
        <v>2123</v>
      </c>
      <c r="I58" s="146" t="s">
        <v>986</v>
      </c>
      <c r="J58" s="146" t="s">
        <v>946</v>
      </c>
    </row>
    <row r="59" spans="1:10" x14ac:dyDescent="0.3">
      <c r="A59" s="143">
        <v>58</v>
      </c>
      <c r="B59" s="144" t="s">
        <v>1777</v>
      </c>
      <c r="C59" s="45">
        <v>1000</v>
      </c>
      <c r="D59" s="45"/>
      <c r="E59" s="145"/>
      <c r="F59" s="146"/>
      <c r="G59" s="147"/>
      <c r="H59" s="147"/>
      <c r="I59" s="146"/>
      <c r="J59" s="146"/>
    </row>
    <row r="60" spans="1:10" x14ac:dyDescent="0.3">
      <c r="A60" s="143">
        <v>59</v>
      </c>
      <c r="B60" s="144" t="s">
        <v>2359</v>
      </c>
      <c r="C60" s="45">
        <v>1000</v>
      </c>
      <c r="D60" s="45"/>
      <c r="E60" s="145"/>
      <c r="F60" s="146"/>
      <c r="G60" s="147"/>
      <c r="H60" s="147"/>
      <c r="I60" s="146"/>
      <c r="J60" s="146"/>
    </row>
    <row r="61" spans="1:10" x14ac:dyDescent="0.3">
      <c r="A61" s="143">
        <v>60</v>
      </c>
      <c r="B61" s="144" t="s">
        <v>2359</v>
      </c>
      <c r="C61" s="45">
        <v>1000</v>
      </c>
      <c r="D61" s="45"/>
      <c r="E61" s="145"/>
      <c r="F61" s="146"/>
      <c r="G61" s="146"/>
      <c r="H61" s="146"/>
      <c r="I61" s="146"/>
      <c r="J61" s="146"/>
    </row>
    <row r="62" spans="1:10" x14ac:dyDescent="0.3">
      <c r="A62" s="143">
        <v>61</v>
      </c>
      <c r="B62" s="144" t="s">
        <v>1777</v>
      </c>
      <c r="C62" s="45">
        <v>1000</v>
      </c>
      <c r="D62" s="45"/>
      <c r="E62" s="145"/>
      <c r="F62" s="146"/>
      <c r="G62" s="146"/>
      <c r="H62" s="146"/>
      <c r="I62" s="146"/>
      <c r="J62" s="146"/>
    </row>
    <row r="63" spans="1:10" x14ac:dyDescent="0.3">
      <c r="A63" s="143">
        <v>62</v>
      </c>
      <c r="B63" s="144" t="s">
        <v>2359</v>
      </c>
      <c r="C63" s="45">
        <v>1000</v>
      </c>
      <c r="D63" s="45"/>
      <c r="E63" s="145"/>
      <c r="F63" s="146"/>
      <c r="G63" s="147"/>
      <c r="H63" s="146"/>
      <c r="I63" s="146"/>
      <c r="J63" s="146"/>
    </row>
    <row r="64" spans="1:10" x14ac:dyDescent="0.3">
      <c r="A64" s="143">
        <v>63</v>
      </c>
      <c r="B64" s="144" t="s">
        <v>2384</v>
      </c>
      <c r="C64" s="45">
        <v>260</v>
      </c>
      <c r="D64" s="45"/>
      <c r="E64" s="145"/>
      <c r="F64" s="146"/>
      <c r="G64" s="146"/>
      <c r="H64" s="146"/>
      <c r="I64" s="146"/>
      <c r="J64" s="146"/>
    </row>
    <row r="65" spans="1:10" x14ac:dyDescent="0.3">
      <c r="A65" s="143">
        <v>64</v>
      </c>
      <c r="B65" s="144" t="s">
        <v>2359</v>
      </c>
      <c r="C65" s="45">
        <v>1240</v>
      </c>
      <c r="D65" s="45"/>
      <c r="E65" s="145"/>
      <c r="F65" s="146"/>
      <c r="G65" s="146"/>
      <c r="H65" s="146"/>
      <c r="I65" s="146"/>
      <c r="J65" s="146"/>
    </row>
    <row r="66" spans="1:10" x14ac:dyDescent="0.3">
      <c r="A66" s="143">
        <v>65</v>
      </c>
      <c r="B66" s="144" t="s">
        <v>2359</v>
      </c>
      <c r="C66" s="45"/>
      <c r="D66" s="45">
        <v>4240</v>
      </c>
      <c r="E66" s="145" t="s">
        <v>2453</v>
      </c>
      <c r="F66" s="146" t="s">
        <v>2468</v>
      </c>
      <c r="G66" s="147">
        <v>41353</v>
      </c>
      <c r="H66" s="146" t="s">
        <v>2123</v>
      </c>
      <c r="I66" s="146" t="s">
        <v>986</v>
      </c>
      <c r="J66" s="146" t="s">
        <v>946</v>
      </c>
    </row>
    <row r="67" spans="1:10" x14ac:dyDescent="0.3">
      <c r="A67" s="143">
        <v>66</v>
      </c>
      <c r="B67" s="144" t="s">
        <v>2384</v>
      </c>
      <c r="C67" s="45"/>
      <c r="D67" s="45">
        <v>760</v>
      </c>
      <c r="E67" s="145" t="s">
        <v>2469</v>
      </c>
      <c r="F67" s="146" t="s">
        <v>2470</v>
      </c>
      <c r="G67" s="147">
        <v>41353</v>
      </c>
      <c r="H67" s="146" t="s">
        <v>2123</v>
      </c>
      <c r="I67" s="146" t="s">
        <v>1884</v>
      </c>
      <c r="J67" s="146" t="s">
        <v>1762</v>
      </c>
    </row>
    <row r="68" spans="1:10" x14ac:dyDescent="0.3">
      <c r="A68" s="143">
        <v>67</v>
      </c>
      <c r="B68" s="144" t="s">
        <v>1777</v>
      </c>
      <c r="C68" s="45">
        <v>1000</v>
      </c>
      <c r="D68" s="45"/>
      <c r="E68" s="145"/>
      <c r="F68" s="146"/>
      <c r="G68" s="146"/>
      <c r="H68" s="146"/>
      <c r="I68" s="146"/>
      <c r="J68" s="146"/>
    </row>
    <row r="69" spans="1:10" x14ac:dyDescent="0.3">
      <c r="A69" s="143">
        <v>68</v>
      </c>
      <c r="B69" s="144" t="s">
        <v>2359</v>
      </c>
      <c r="C69" s="45">
        <v>1000</v>
      </c>
      <c r="D69" s="45"/>
      <c r="E69" s="145"/>
      <c r="F69" s="146"/>
      <c r="G69" s="147"/>
      <c r="H69" s="147"/>
      <c r="I69" s="146"/>
      <c r="J69" s="146"/>
    </row>
    <row r="70" spans="1:10" x14ac:dyDescent="0.3">
      <c r="A70" s="143">
        <v>69</v>
      </c>
      <c r="B70" s="144" t="s">
        <v>1982</v>
      </c>
      <c r="C70" s="45">
        <v>1480</v>
      </c>
      <c r="D70" s="45"/>
      <c r="E70" s="145"/>
      <c r="F70" s="146"/>
      <c r="G70" s="146"/>
      <c r="H70" s="146"/>
      <c r="I70" s="146"/>
      <c r="J70" s="146"/>
    </row>
    <row r="71" spans="1:10" x14ac:dyDescent="0.3">
      <c r="A71" s="143">
        <v>70</v>
      </c>
      <c r="B71" s="144" t="s">
        <v>164</v>
      </c>
      <c r="C71" s="45">
        <v>40</v>
      </c>
      <c r="D71" s="45"/>
      <c r="E71" s="145"/>
      <c r="F71" s="146"/>
      <c r="G71" s="147"/>
      <c r="H71" s="147"/>
      <c r="I71" s="146"/>
      <c r="J71" s="146"/>
    </row>
    <row r="72" spans="1:10" x14ac:dyDescent="0.3">
      <c r="A72" s="143">
        <v>71</v>
      </c>
      <c r="B72" s="144" t="s">
        <v>2384</v>
      </c>
      <c r="C72" s="45">
        <v>300</v>
      </c>
      <c r="D72" s="45"/>
      <c r="E72" s="145"/>
      <c r="F72" s="146"/>
      <c r="G72" s="147"/>
      <c r="H72" s="147"/>
      <c r="I72" s="146"/>
      <c r="J72" s="146"/>
    </row>
    <row r="73" spans="1:10" x14ac:dyDescent="0.3">
      <c r="A73" s="143">
        <v>72</v>
      </c>
      <c r="B73" s="144" t="s">
        <v>2516</v>
      </c>
      <c r="C73" s="45">
        <v>200</v>
      </c>
      <c r="D73" s="45"/>
      <c r="E73" s="145"/>
      <c r="F73" s="146"/>
      <c r="G73" s="147"/>
      <c r="H73" s="147"/>
      <c r="I73" s="146"/>
      <c r="J73" s="146"/>
    </row>
    <row r="74" spans="1:10" x14ac:dyDescent="0.3">
      <c r="A74" s="143">
        <v>73</v>
      </c>
      <c r="B74" s="144" t="s">
        <v>2359</v>
      </c>
      <c r="C74" s="45">
        <v>1000</v>
      </c>
      <c r="D74" s="45"/>
      <c r="E74" s="145"/>
      <c r="F74" s="146"/>
      <c r="G74" s="147"/>
      <c r="H74" s="147"/>
      <c r="I74" s="146"/>
      <c r="J74" s="146"/>
    </row>
    <row r="75" spans="1:10" x14ac:dyDescent="0.3">
      <c r="A75" s="143">
        <v>74</v>
      </c>
      <c r="B75" s="144" t="s">
        <v>2381</v>
      </c>
      <c r="C75" s="45">
        <v>30</v>
      </c>
      <c r="D75" s="45"/>
      <c r="E75" s="145"/>
      <c r="F75" s="146"/>
      <c r="G75" s="146"/>
      <c r="H75" s="146"/>
      <c r="I75" s="146"/>
      <c r="J75" s="146"/>
    </row>
    <row r="76" spans="1:10" x14ac:dyDescent="0.3">
      <c r="A76" s="143">
        <v>75</v>
      </c>
      <c r="B76" s="144" t="s">
        <v>1982</v>
      </c>
      <c r="C76" s="45">
        <v>1000</v>
      </c>
      <c r="D76" s="45"/>
      <c r="E76" s="145"/>
      <c r="F76" s="146"/>
      <c r="G76" s="146"/>
      <c r="H76" s="146"/>
      <c r="I76" s="146"/>
      <c r="J76" s="146"/>
    </row>
    <row r="77" spans="1:10" x14ac:dyDescent="0.3">
      <c r="A77" s="143">
        <v>76</v>
      </c>
      <c r="B77" s="144" t="s">
        <v>1777</v>
      </c>
      <c r="C77" s="45">
        <v>1000</v>
      </c>
      <c r="D77" s="45"/>
      <c r="E77" s="145"/>
      <c r="F77" s="146"/>
      <c r="G77" s="147"/>
      <c r="H77" s="147"/>
      <c r="I77" s="146"/>
      <c r="J77" s="146"/>
    </row>
    <row r="78" spans="1:10" x14ac:dyDescent="0.3">
      <c r="A78" s="143">
        <v>77</v>
      </c>
      <c r="B78" s="144" t="s">
        <v>2359</v>
      </c>
      <c r="C78" s="45">
        <v>1000</v>
      </c>
      <c r="D78" s="45"/>
      <c r="E78" s="145"/>
      <c r="F78" s="146"/>
      <c r="G78" s="147"/>
      <c r="H78" s="147"/>
      <c r="I78" s="146"/>
      <c r="J78" s="146"/>
    </row>
    <row r="79" spans="1:10" x14ac:dyDescent="0.3">
      <c r="A79" s="143">
        <v>78</v>
      </c>
      <c r="B79" s="144" t="s">
        <v>2384</v>
      </c>
      <c r="C79" s="45">
        <v>300</v>
      </c>
      <c r="D79" s="45"/>
      <c r="E79" s="145"/>
      <c r="F79" s="146"/>
      <c r="G79" s="147"/>
      <c r="H79" s="146"/>
      <c r="I79" s="146"/>
      <c r="J79" s="146"/>
    </row>
    <row r="80" spans="1:10" x14ac:dyDescent="0.3">
      <c r="A80" s="143">
        <v>79</v>
      </c>
      <c r="B80" s="144" t="s">
        <v>2359</v>
      </c>
      <c r="C80" s="45">
        <v>1400</v>
      </c>
      <c r="D80" s="45"/>
      <c r="E80" s="145"/>
      <c r="F80" s="146"/>
      <c r="G80" s="147"/>
      <c r="H80" s="147"/>
      <c r="I80" s="146"/>
      <c r="J80" s="146"/>
    </row>
    <row r="81" spans="1:10" x14ac:dyDescent="0.3">
      <c r="A81" s="143">
        <v>80</v>
      </c>
      <c r="B81" s="144" t="s">
        <v>2359</v>
      </c>
      <c r="C81" s="45"/>
      <c r="D81" s="45">
        <v>4400</v>
      </c>
      <c r="E81" s="145" t="s">
        <v>2471</v>
      </c>
      <c r="F81" s="146" t="s">
        <v>2475</v>
      </c>
      <c r="G81" s="147">
        <v>41367</v>
      </c>
      <c r="H81" s="146" t="s">
        <v>2123</v>
      </c>
      <c r="I81" s="146" t="s">
        <v>986</v>
      </c>
      <c r="J81" s="146" t="s">
        <v>946</v>
      </c>
    </row>
    <row r="82" spans="1:10" x14ac:dyDescent="0.3">
      <c r="A82" s="143">
        <v>81</v>
      </c>
      <c r="B82" s="144" t="s">
        <v>1777</v>
      </c>
      <c r="C82" s="45">
        <v>1000</v>
      </c>
      <c r="D82" s="45"/>
      <c r="E82" s="145"/>
      <c r="F82" s="146"/>
      <c r="G82" s="146"/>
      <c r="H82" s="146"/>
      <c r="I82" s="146"/>
      <c r="J82" s="146"/>
    </row>
    <row r="83" spans="1:10" x14ac:dyDescent="0.3">
      <c r="A83" s="143">
        <v>82</v>
      </c>
      <c r="B83" s="144" t="s">
        <v>2359</v>
      </c>
      <c r="C83" s="45">
        <v>1000</v>
      </c>
      <c r="D83" s="45"/>
      <c r="E83" s="145"/>
      <c r="F83" s="146"/>
      <c r="G83" s="146"/>
      <c r="H83" s="146"/>
      <c r="I83" s="146"/>
      <c r="J83" s="146"/>
    </row>
    <row r="84" spans="1:10" x14ac:dyDescent="0.3">
      <c r="A84" s="143">
        <v>83</v>
      </c>
      <c r="B84" s="144" t="s">
        <v>2384</v>
      </c>
      <c r="C84" s="45">
        <v>400</v>
      </c>
      <c r="D84" s="45"/>
      <c r="E84" s="145"/>
      <c r="F84" s="146"/>
      <c r="G84" s="146"/>
      <c r="H84" s="146"/>
      <c r="I84" s="146"/>
      <c r="J84" s="146"/>
    </row>
    <row r="85" spans="1:10" x14ac:dyDescent="0.3">
      <c r="A85" s="143">
        <v>84</v>
      </c>
      <c r="B85" s="144" t="s">
        <v>2359</v>
      </c>
      <c r="C85" s="45">
        <v>1000</v>
      </c>
      <c r="D85" s="45"/>
      <c r="E85" s="145"/>
      <c r="F85" s="146"/>
      <c r="G85" s="147"/>
      <c r="H85" s="147"/>
      <c r="I85" s="146"/>
      <c r="J85" s="146"/>
    </row>
    <row r="86" spans="1:10" x14ac:dyDescent="0.3">
      <c r="A86" s="143">
        <v>85</v>
      </c>
      <c r="B86" s="144" t="s">
        <v>2384</v>
      </c>
      <c r="C86" s="45"/>
      <c r="D86" s="45">
        <v>1000</v>
      </c>
      <c r="E86" s="145" t="s">
        <v>2476</v>
      </c>
      <c r="F86" s="146" t="s">
        <v>2477</v>
      </c>
      <c r="G86" s="147">
        <v>41375</v>
      </c>
      <c r="H86" s="146" t="s">
        <v>2123</v>
      </c>
      <c r="I86" s="146" t="s">
        <v>1762</v>
      </c>
      <c r="J86" s="146" t="s">
        <v>1762</v>
      </c>
    </row>
    <row r="87" spans="1:10" x14ac:dyDescent="0.3">
      <c r="A87" s="143">
        <v>86</v>
      </c>
      <c r="B87" s="144" t="s">
        <v>1777</v>
      </c>
      <c r="C87" s="45">
        <v>1000</v>
      </c>
      <c r="D87" s="45"/>
      <c r="E87" s="145"/>
      <c r="F87" s="146"/>
      <c r="G87" s="147"/>
      <c r="H87" s="147"/>
      <c r="I87" s="146"/>
      <c r="J87" s="146"/>
    </row>
    <row r="88" spans="1:10" x14ac:dyDescent="0.3">
      <c r="A88" s="143">
        <v>87</v>
      </c>
      <c r="B88" s="144" t="s">
        <v>2359</v>
      </c>
      <c r="C88" s="45">
        <v>1000</v>
      </c>
      <c r="D88" s="45"/>
      <c r="E88" s="145"/>
      <c r="F88" s="146"/>
      <c r="G88" s="146"/>
      <c r="H88" s="146"/>
      <c r="I88" s="146"/>
      <c r="J88" s="146"/>
    </row>
    <row r="89" spans="1:10" x14ac:dyDescent="0.3">
      <c r="A89" s="143">
        <v>88</v>
      </c>
      <c r="B89" s="144" t="s">
        <v>2384</v>
      </c>
      <c r="C89" s="45">
        <v>200</v>
      </c>
      <c r="D89" s="45"/>
      <c r="E89" s="145"/>
      <c r="F89" s="146"/>
      <c r="G89" s="146"/>
      <c r="H89" s="146"/>
      <c r="I89" s="146"/>
      <c r="J89" s="146"/>
    </row>
    <row r="90" spans="1:10" x14ac:dyDescent="0.3">
      <c r="A90" s="143">
        <v>89</v>
      </c>
      <c r="B90" s="144" t="s">
        <v>2449</v>
      </c>
      <c r="C90" s="45">
        <v>1000</v>
      </c>
      <c r="D90" s="45"/>
      <c r="E90" s="145"/>
      <c r="F90" s="146"/>
      <c r="G90" s="146"/>
      <c r="H90" s="146"/>
      <c r="I90" s="146"/>
      <c r="J90" s="146"/>
    </row>
    <row r="91" spans="1:10" x14ac:dyDescent="0.3">
      <c r="A91" s="143">
        <v>90</v>
      </c>
      <c r="B91" s="144" t="s">
        <v>2449</v>
      </c>
      <c r="C91" s="45"/>
      <c r="D91" s="45">
        <v>1000</v>
      </c>
      <c r="E91" s="145" t="s">
        <v>2478</v>
      </c>
      <c r="F91" s="146" t="s">
        <v>2479</v>
      </c>
      <c r="G91" s="147">
        <v>41381</v>
      </c>
      <c r="H91" s="146" t="s">
        <v>2123</v>
      </c>
      <c r="I91" s="146" t="s">
        <v>2510</v>
      </c>
      <c r="J91" s="146" t="s">
        <v>2511</v>
      </c>
    </row>
    <row r="92" spans="1:10" x14ac:dyDescent="0.3">
      <c r="A92" s="143">
        <v>91</v>
      </c>
      <c r="B92" s="144" t="s">
        <v>2359</v>
      </c>
      <c r="C92" s="45">
        <v>1460</v>
      </c>
      <c r="D92" s="45"/>
      <c r="E92" s="145"/>
      <c r="F92" s="146"/>
      <c r="G92" s="147"/>
      <c r="H92" s="146"/>
      <c r="I92" s="146"/>
      <c r="J92" s="146"/>
    </row>
    <row r="93" spans="1:10" x14ac:dyDescent="0.3">
      <c r="A93" s="143">
        <v>92</v>
      </c>
      <c r="B93" s="144" t="s">
        <v>2359</v>
      </c>
      <c r="C93" s="45"/>
      <c r="D93" s="45">
        <v>4460</v>
      </c>
      <c r="E93" s="145" t="s">
        <v>2480</v>
      </c>
      <c r="F93" s="146" t="s">
        <v>2481</v>
      </c>
      <c r="G93" s="147">
        <v>41379</v>
      </c>
      <c r="H93" s="146" t="s">
        <v>2123</v>
      </c>
      <c r="I93" s="146" t="s">
        <v>986</v>
      </c>
      <c r="J93" s="146" t="s">
        <v>946</v>
      </c>
    </row>
    <row r="94" spans="1:10" x14ac:dyDescent="0.3">
      <c r="A94" s="143">
        <v>93</v>
      </c>
      <c r="B94" s="144" t="s">
        <v>2359</v>
      </c>
      <c r="C94" s="45">
        <v>1000</v>
      </c>
      <c r="D94" s="45"/>
      <c r="E94" s="145"/>
      <c r="F94" s="146"/>
      <c r="G94" s="147"/>
      <c r="H94" s="147"/>
      <c r="I94" s="146"/>
      <c r="J94" s="146"/>
    </row>
    <row r="95" spans="1:10" x14ac:dyDescent="0.3">
      <c r="A95" s="143">
        <v>94</v>
      </c>
      <c r="B95" s="144" t="s">
        <v>2574</v>
      </c>
      <c r="C95" s="45">
        <v>50</v>
      </c>
      <c r="D95" s="45"/>
      <c r="E95" s="145"/>
      <c r="F95" s="146"/>
      <c r="G95" s="146"/>
      <c r="H95" s="146"/>
      <c r="I95" s="146"/>
      <c r="J95" s="146"/>
    </row>
    <row r="96" spans="1:10" x14ac:dyDescent="0.3">
      <c r="A96" s="143">
        <v>95</v>
      </c>
      <c r="B96" s="144" t="s">
        <v>2384</v>
      </c>
      <c r="C96" s="45">
        <v>300</v>
      </c>
      <c r="D96" s="45"/>
      <c r="E96" s="145"/>
      <c r="F96" s="146"/>
      <c r="G96" s="147"/>
      <c r="H96" s="147"/>
      <c r="I96" s="146"/>
      <c r="J96" s="146"/>
    </row>
    <row r="97" spans="1:10" x14ac:dyDescent="0.3">
      <c r="A97" s="143">
        <v>96</v>
      </c>
      <c r="B97" s="144" t="s">
        <v>2574</v>
      </c>
      <c r="C97" s="45">
        <v>100</v>
      </c>
      <c r="D97" s="45"/>
      <c r="E97" s="145"/>
      <c r="F97" s="146"/>
      <c r="G97" s="147"/>
      <c r="H97" s="147"/>
      <c r="I97" s="146"/>
      <c r="J97" s="146"/>
    </row>
    <row r="98" spans="1:10" x14ac:dyDescent="0.3">
      <c r="A98" s="143">
        <v>97</v>
      </c>
      <c r="B98" s="144" t="s">
        <v>2410</v>
      </c>
      <c r="C98" s="45">
        <v>500</v>
      </c>
      <c r="D98" s="45"/>
      <c r="E98" s="145"/>
      <c r="F98" s="146"/>
      <c r="G98" s="146"/>
      <c r="H98" s="146"/>
      <c r="I98" s="146"/>
      <c r="J98" s="146"/>
    </row>
    <row r="99" spans="1:10" x14ac:dyDescent="0.3">
      <c r="A99" s="143">
        <v>98</v>
      </c>
      <c r="B99" s="144" t="s">
        <v>2384</v>
      </c>
      <c r="C99" s="45">
        <v>300</v>
      </c>
      <c r="D99" s="45"/>
      <c r="E99" s="145"/>
      <c r="F99" s="146"/>
      <c r="G99" s="147"/>
      <c r="H99" s="147"/>
      <c r="I99" s="146"/>
      <c r="J99" s="146"/>
    </row>
    <row r="100" spans="1:10" x14ac:dyDescent="0.3">
      <c r="A100" s="143">
        <v>99</v>
      </c>
      <c r="B100" s="144" t="s">
        <v>2359</v>
      </c>
      <c r="C100" s="45">
        <v>1000</v>
      </c>
      <c r="D100" s="45"/>
      <c r="E100" s="145"/>
      <c r="F100" s="146"/>
      <c r="G100" s="147"/>
      <c r="H100" s="147"/>
      <c r="I100" s="146"/>
      <c r="J100" s="146"/>
    </row>
    <row r="101" spans="1:10" x14ac:dyDescent="0.3">
      <c r="A101" s="143">
        <v>100</v>
      </c>
      <c r="B101" s="144" t="s">
        <v>2410</v>
      </c>
      <c r="C101" s="45">
        <v>200</v>
      </c>
      <c r="D101" s="45"/>
      <c r="E101" s="145"/>
      <c r="F101" s="146"/>
      <c r="G101" s="147"/>
      <c r="H101" s="147"/>
      <c r="I101" s="146"/>
      <c r="J101" s="146"/>
    </row>
    <row r="102" spans="1:10" x14ac:dyDescent="0.3">
      <c r="A102" s="143">
        <v>101</v>
      </c>
      <c r="B102" s="144" t="s">
        <v>2410</v>
      </c>
      <c r="C102" s="45"/>
      <c r="D102" s="45">
        <v>700</v>
      </c>
      <c r="E102" s="145" t="s">
        <v>383</v>
      </c>
      <c r="F102" s="146" t="s">
        <v>384</v>
      </c>
      <c r="G102" s="147">
        <v>41390</v>
      </c>
      <c r="H102" s="147" t="s">
        <v>2123</v>
      </c>
      <c r="I102" s="146" t="s">
        <v>171</v>
      </c>
      <c r="J102" s="146" t="s">
        <v>1047</v>
      </c>
    </row>
    <row r="103" spans="1:10" x14ac:dyDescent="0.3">
      <c r="A103" s="143">
        <v>102</v>
      </c>
      <c r="B103" s="144" t="s">
        <v>1777</v>
      </c>
      <c r="C103" s="45">
        <v>1480</v>
      </c>
      <c r="D103" s="45"/>
      <c r="E103" s="145"/>
      <c r="F103" s="146"/>
      <c r="G103" s="147"/>
      <c r="H103" s="147"/>
      <c r="I103" s="146"/>
      <c r="J103" s="146"/>
    </row>
    <row r="104" spans="1:10" x14ac:dyDescent="0.3">
      <c r="A104" s="143">
        <v>103</v>
      </c>
      <c r="B104" s="144" t="s">
        <v>2584</v>
      </c>
      <c r="C104" s="45">
        <v>200</v>
      </c>
      <c r="D104" s="45"/>
      <c r="E104" s="145"/>
      <c r="F104" s="146"/>
      <c r="G104" s="147"/>
      <c r="H104" s="147"/>
      <c r="I104" s="146"/>
      <c r="J104" s="146"/>
    </row>
    <row r="105" spans="1:10" x14ac:dyDescent="0.3">
      <c r="A105" s="143">
        <v>104</v>
      </c>
      <c r="B105" s="144" t="s">
        <v>164</v>
      </c>
      <c r="C105" s="45">
        <v>90</v>
      </c>
      <c r="D105" s="45"/>
      <c r="E105" s="145"/>
      <c r="F105" s="146"/>
      <c r="G105" s="147"/>
      <c r="H105" s="147"/>
      <c r="I105" s="146"/>
      <c r="J105" s="146"/>
    </row>
    <row r="106" spans="1:10" x14ac:dyDescent="0.3">
      <c r="A106" s="143">
        <v>105</v>
      </c>
      <c r="B106" s="144" t="s">
        <v>2408</v>
      </c>
      <c r="C106" s="45">
        <v>3</v>
      </c>
      <c r="D106" s="45"/>
      <c r="E106" s="145"/>
      <c r="F106" s="146"/>
      <c r="G106" s="147"/>
      <c r="H106" s="147"/>
      <c r="I106" s="146"/>
      <c r="J106" s="146"/>
    </row>
    <row r="107" spans="1:10" x14ac:dyDescent="0.3">
      <c r="A107" s="143">
        <v>106</v>
      </c>
      <c r="B107" s="144" t="s">
        <v>1516</v>
      </c>
      <c r="C107" s="45">
        <v>8</v>
      </c>
      <c r="D107" s="45"/>
      <c r="E107" s="145"/>
      <c r="F107" s="146"/>
      <c r="G107" s="147"/>
      <c r="H107" s="147"/>
      <c r="I107" s="146"/>
      <c r="J107" s="146"/>
    </row>
    <row r="108" spans="1:10" x14ac:dyDescent="0.3">
      <c r="A108" s="143">
        <v>107</v>
      </c>
      <c r="B108" s="144" t="s">
        <v>2409</v>
      </c>
      <c r="C108" s="45">
        <v>3</v>
      </c>
      <c r="D108" s="45"/>
      <c r="E108" s="145"/>
      <c r="F108" s="146"/>
      <c r="G108" s="147"/>
      <c r="H108" s="147"/>
      <c r="I108" s="146"/>
      <c r="J108" s="146"/>
    </row>
    <row r="109" spans="1:10" x14ac:dyDescent="0.3">
      <c r="A109" s="143">
        <v>108</v>
      </c>
      <c r="B109" s="144" t="s">
        <v>2381</v>
      </c>
      <c r="C109" s="45">
        <v>50</v>
      </c>
      <c r="D109" s="45"/>
      <c r="E109" s="145"/>
      <c r="F109" s="146"/>
      <c r="G109" s="147"/>
      <c r="H109" s="147"/>
      <c r="I109" s="146"/>
      <c r="J109" s="146"/>
    </row>
    <row r="110" spans="1:10" x14ac:dyDescent="0.3">
      <c r="A110" s="143">
        <v>109</v>
      </c>
      <c r="B110" s="144" t="s">
        <v>1777</v>
      </c>
      <c r="C110" s="45"/>
      <c r="D110" s="45">
        <v>8480</v>
      </c>
      <c r="E110" s="145" t="s">
        <v>1793</v>
      </c>
      <c r="F110" s="146" t="s">
        <v>1794</v>
      </c>
      <c r="G110" s="147">
        <v>41393</v>
      </c>
      <c r="H110" s="146" t="s">
        <v>2123</v>
      </c>
      <c r="I110" s="146" t="s">
        <v>171</v>
      </c>
      <c r="J110" s="146" t="s">
        <v>485</v>
      </c>
    </row>
    <row r="111" spans="1:10" x14ac:dyDescent="0.3">
      <c r="A111" s="143">
        <v>110</v>
      </c>
      <c r="B111" s="144" t="s">
        <v>2359</v>
      </c>
      <c r="C111" s="45">
        <v>1000</v>
      </c>
      <c r="D111" s="45"/>
      <c r="E111" s="145"/>
      <c r="F111" s="146"/>
      <c r="G111" s="147"/>
      <c r="H111" s="147"/>
      <c r="I111" s="146"/>
      <c r="J111" s="146"/>
    </row>
    <row r="112" spans="1:10" x14ac:dyDescent="0.3">
      <c r="A112" s="143">
        <v>111</v>
      </c>
      <c r="B112" s="144" t="s">
        <v>2574</v>
      </c>
      <c r="C112" s="45">
        <v>100</v>
      </c>
      <c r="D112" s="45"/>
      <c r="E112" s="145"/>
      <c r="F112" s="146"/>
      <c r="G112" s="146"/>
      <c r="H112" s="146"/>
      <c r="I112" s="146"/>
      <c r="J112" s="146"/>
    </row>
    <row r="113" spans="1:10" x14ac:dyDescent="0.3">
      <c r="A113" s="143">
        <v>112</v>
      </c>
      <c r="B113" s="144" t="s">
        <v>2384</v>
      </c>
      <c r="C113" s="45">
        <v>460</v>
      </c>
      <c r="D113" s="45"/>
      <c r="E113" s="145"/>
      <c r="F113" s="146"/>
      <c r="G113" s="147"/>
      <c r="H113" s="147"/>
      <c r="I113" s="146"/>
      <c r="J113" s="146"/>
    </row>
    <row r="114" spans="1:10" x14ac:dyDescent="0.3">
      <c r="A114" s="143">
        <v>113</v>
      </c>
      <c r="B114" s="144" t="s">
        <v>1777</v>
      </c>
      <c r="C114" s="45">
        <v>1000</v>
      </c>
      <c r="D114" s="45"/>
      <c r="E114" s="145"/>
      <c r="F114" s="146"/>
      <c r="G114" s="146"/>
      <c r="H114" s="146"/>
      <c r="I114" s="146"/>
      <c r="J114" s="146"/>
    </row>
    <row r="115" spans="1:10" x14ac:dyDescent="0.3">
      <c r="A115" s="143">
        <v>114</v>
      </c>
      <c r="B115" s="144" t="s">
        <v>2359</v>
      </c>
      <c r="C115" s="45">
        <v>1620</v>
      </c>
      <c r="D115" s="45"/>
      <c r="E115" s="145"/>
      <c r="F115" s="146"/>
      <c r="G115" s="147"/>
      <c r="H115" s="147"/>
      <c r="I115" s="146"/>
      <c r="J115" s="146"/>
    </row>
    <row r="116" spans="1:10" x14ac:dyDescent="0.3">
      <c r="A116" s="143">
        <v>115</v>
      </c>
      <c r="B116" s="144" t="s">
        <v>2359</v>
      </c>
      <c r="C116" s="45"/>
      <c r="D116" s="45">
        <v>4620</v>
      </c>
      <c r="E116" s="145" t="s">
        <v>1796</v>
      </c>
      <c r="F116" s="146" t="s">
        <v>1795</v>
      </c>
      <c r="G116" s="147">
        <v>41403</v>
      </c>
      <c r="H116" s="146" t="s">
        <v>2123</v>
      </c>
      <c r="I116" s="146" t="s">
        <v>986</v>
      </c>
      <c r="J116" s="146" t="s">
        <v>946</v>
      </c>
    </row>
    <row r="117" spans="1:10" x14ac:dyDescent="0.3">
      <c r="A117" s="143">
        <v>116</v>
      </c>
      <c r="B117" s="144" t="s">
        <v>2384</v>
      </c>
      <c r="C117" s="45"/>
      <c r="D117" s="45">
        <v>1260</v>
      </c>
      <c r="E117" s="145" t="s">
        <v>1797</v>
      </c>
      <c r="F117" s="146" t="s">
        <v>1798</v>
      </c>
      <c r="G117" s="147">
        <v>41403</v>
      </c>
      <c r="H117" s="147" t="s">
        <v>2123</v>
      </c>
      <c r="I117" s="146" t="s">
        <v>1762</v>
      </c>
      <c r="J117" s="146" t="s">
        <v>1762</v>
      </c>
    </row>
    <row r="118" spans="1:10" x14ac:dyDescent="0.3">
      <c r="A118" s="143">
        <v>117</v>
      </c>
      <c r="B118" s="144" t="s">
        <v>2359</v>
      </c>
      <c r="C118" s="45">
        <v>1000</v>
      </c>
      <c r="D118" s="45"/>
      <c r="E118" s="145"/>
      <c r="F118" s="146"/>
      <c r="G118" s="146"/>
      <c r="H118" s="146"/>
      <c r="I118" s="146"/>
      <c r="J118" s="146"/>
    </row>
    <row r="119" spans="1:10" x14ac:dyDescent="0.3">
      <c r="A119" s="143">
        <v>118</v>
      </c>
      <c r="B119" s="144" t="s">
        <v>1982</v>
      </c>
      <c r="C119" s="45"/>
      <c r="D119" s="45">
        <v>3480</v>
      </c>
      <c r="E119" s="145" t="s">
        <v>1799</v>
      </c>
      <c r="F119" s="146" t="s">
        <v>1800</v>
      </c>
      <c r="G119" s="147">
        <v>41407</v>
      </c>
      <c r="H119" s="147" t="s">
        <v>2123</v>
      </c>
      <c r="I119" s="146" t="s">
        <v>1762</v>
      </c>
      <c r="J119" s="146" t="s">
        <v>1213</v>
      </c>
    </row>
    <row r="120" spans="1:10" x14ac:dyDescent="0.3">
      <c r="A120" s="143">
        <v>119</v>
      </c>
      <c r="B120" s="144" t="s">
        <v>2384</v>
      </c>
      <c r="C120" s="45">
        <v>200</v>
      </c>
      <c r="D120" s="45"/>
      <c r="E120" s="145"/>
      <c r="F120" s="146"/>
      <c r="G120" s="146"/>
      <c r="H120" s="146"/>
      <c r="I120" s="146"/>
      <c r="J120" s="146"/>
    </row>
    <row r="121" spans="1:10" x14ac:dyDescent="0.3">
      <c r="A121" s="143">
        <v>120</v>
      </c>
      <c r="B121" s="144" t="s">
        <v>2359</v>
      </c>
      <c r="C121" s="45">
        <v>1000</v>
      </c>
      <c r="D121" s="45"/>
      <c r="E121" s="145"/>
      <c r="F121" s="146"/>
      <c r="G121" s="147"/>
      <c r="H121" s="146"/>
      <c r="I121" s="146"/>
      <c r="J121" s="146"/>
    </row>
    <row r="122" spans="1:10" x14ac:dyDescent="0.3">
      <c r="A122" s="143">
        <v>121</v>
      </c>
      <c r="B122" s="144" t="s">
        <v>2584</v>
      </c>
      <c r="C122" s="45">
        <v>165</v>
      </c>
      <c r="D122" s="45"/>
      <c r="E122" s="145"/>
      <c r="F122" s="146"/>
      <c r="G122" s="146"/>
      <c r="H122" s="146"/>
      <c r="I122" s="146"/>
      <c r="J122" s="146"/>
    </row>
    <row r="123" spans="1:10" x14ac:dyDescent="0.3">
      <c r="A123" s="143">
        <v>122</v>
      </c>
      <c r="B123" s="144" t="s">
        <v>164</v>
      </c>
      <c r="C123" s="45">
        <v>90</v>
      </c>
      <c r="D123" s="45"/>
      <c r="E123" s="145"/>
      <c r="F123" s="146"/>
      <c r="G123" s="147"/>
      <c r="H123" s="146"/>
      <c r="I123" s="146"/>
      <c r="J123" s="146"/>
    </row>
    <row r="124" spans="1:10" x14ac:dyDescent="0.3">
      <c r="A124" s="143">
        <v>123</v>
      </c>
      <c r="B124" s="144" t="s">
        <v>1048</v>
      </c>
      <c r="C124" s="45">
        <v>25</v>
      </c>
      <c r="D124" s="45"/>
      <c r="E124" s="145"/>
      <c r="F124" s="146"/>
      <c r="G124" s="147"/>
      <c r="H124" s="147"/>
      <c r="I124" s="146"/>
      <c r="J124" s="146"/>
    </row>
    <row r="125" spans="1:10" x14ac:dyDescent="0.3">
      <c r="A125" s="143">
        <v>124</v>
      </c>
      <c r="B125" s="144" t="s">
        <v>2407</v>
      </c>
      <c r="C125" s="45">
        <v>3</v>
      </c>
      <c r="D125" s="45"/>
      <c r="E125" s="145"/>
      <c r="F125" s="146"/>
      <c r="G125" s="147"/>
      <c r="H125" s="146"/>
      <c r="I125" s="146"/>
      <c r="J125" s="146"/>
    </row>
    <row r="126" spans="1:10" x14ac:dyDescent="0.3">
      <c r="A126" s="143">
        <v>125</v>
      </c>
      <c r="B126" s="144" t="s">
        <v>2382</v>
      </c>
      <c r="C126" s="45">
        <v>7</v>
      </c>
      <c r="D126" s="45"/>
      <c r="E126" s="145"/>
      <c r="F126" s="146"/>
      <c r="G126" s="146"/>
      <c r="H126" s="146"/>
      <c r="I126" s="146"/>
      <c r="J126" s="146"/>
    </row>
    <row r="127" spans="1:10" x14ac:dyDescent="0.3">
      <c r="A127" s="143">
        <v>126</v>
      </c>
      <c r="B127" s="144" t="s">
        <v>2381</v>
      </c>
      <c r="C127" s="45">
        <v>50</v>
      </c>
      <c r="D127" s="45"/>
      <c r="E127" s="145"/>
      <c r="F127" s="146"/>
      <c r="G127" s="147"/>
      <c r="H127" s="146"/>
      <c r="I127" s="146"/>
      <c r="J127" s="146"/>
    </row>
    <row r="128" spans="1:10" x14ac:dyDescent="0.3">
      <c r="A128" s="143">
        <v>127</v>
      </c>
      <c r="B128" s="144" t="s">
        <v>2359</v>
      </c>
      <c r="C128" s="45">
        <v>1000</v>
      </c>
      <c r="D128" s="45"/>
      <c r="E128" s="145"/>
      <c r="F128" s="146"/>
      <c r="G128" s="147"/>
      <c r="H128" s="146"/>
      <c r="I128" s="146"/>
      <c r="J128" s="146"/>
    </row>
    <row r="129" spans="1:10" x14ac:dyDescent="0.3">
      <c r="A129" s="143">
        <v>128</v>
      </c>
      <c r="B129" s="144" t="s">
        <v>1777</v>
      </c>
      <c r="C129" s="45">
        <v>1000</v>
      </c>
      <c r="D129" s="45"/>
      <c r="E129" s="145"/>
      <c r="F129" s="146"/>
      <c r="G129" s="147"/>
      <c r="H129" s="147"/>
      <c r="I129" s="146"/>
      <c r="J129" s="146"/>
    </row>
    <row r="130" spans="1:10" x14ac:dyDescent="0.3">
      <c r="A130" s="143">
        <v>129</v>
      </c>
      <c r="B130" s="144" t="s">
        <v>2584</v>
      </c>
      <c r="C130" s="45"/>
      <c r="D130" s="45">
        <v>420</v>
      </c>
      <c r="E130" s="145" t="s">
        <v>1801</v>
      </c>
      <c r="F130" s="146" t="s">
        <v>1802</v>
      </c>
      <c r="G130" s="147">
        <v>41414</v>
      </c>
      <c r="H130" s="147" t="s">
        <v>2123</v>
      </c>
      <c r="I130" s="146" t="s">
        <v>171</v>
      </c>
      <c r="J130" s="146" t="s">
        <v>1762</v>
      </c>
    </row>
    <row r="131" spans="1:10" x14ac:dyDescent="0.3">
      <c r="A131" s="143">
        <v>130</v>
      </c>
      <c r="B131" s="144" t="s">
        <v>164</v>
      </c>
      <c r="C131" s="45"/>
      <c r="D131" s="45">
        <v>260</v>
      </c>
      <c r="E131" s="145" t="s">
        <v>1805</v>
      </c>
      <c r="F131" s="146" t="s">
        <v>1806</v>
      </c>
      <c r="G131" s="147">
        <v>41414</v>
      </c>
      <c r="H131" s="147" t="s">
        <v>2123</v>
      </c>
      <c r="I131" s="146" t="s">
        <v>171</v>
      </c>
      <c r="J131" s="146" t="s">
        <v>442</v>
      </c>
    </row>
    <row r="132" spans="1:10" x14ac:dyDescent="0.3">
      <c r="A132" s="143">
        <v>131</v>
      </c>
      <c r="B132" s="144" t="s">
        <v>1048</v>
      </c>
      <c r="C132" s="45"/>
      <c r="D132" s="45">
        <v>25</v>
      </c>
      <c r="E132" s="145" t="s">
        <v>682</v>
      </c>
      <c r="F132" s="146" t="s">
        <v>1807</v>
      </c>
      <c r="G132" s="147">
        <v>41414</v>
      </c>
      <c r="H132" s="147" t="s">
        <v>2123</v>
      </c>
      <c r="I132" s="146" t="s">
        <v>171</v>
      </c>
      <c r="J132" s="146" t="s">
        <v>442</v>
      </c>
    </row>
    <row r="133" spans="1:10" x14ac:dyDescent="0.3">
      <c r="A133" s="143">
        <v>132</v>
      </c>
      <c r="B133" s="144" t="s">
        <v>2407</v>
      </c>
      <c r="C133" s="45"/>
      <c r="D133" s="45">
        <v>5</v>
      </c>
      <c r="E133" s="145" t="s">
        <v>1808</v>
      </c>
      <c r="F133" s="146" t="s">
        <v>1809</v>
      </c>
      <c r="G133" s="147">
        <v>41414</v>
      </c>
      <c r="H133" s="147" t="s">
        <v>2123</v>
      </c>
      <c r="I133" s="146" t="s">
        <v>171</v>
      </c>
      <c r="J133" s="146" t="s">
        <v>442</v>
      </c>
    </row>
    <row r="134" spans="1:10" x14ac:dyDescent="0.3">
      <c r="A134" s="143">
        <v>133</v>
      </c>
      <c r="B134" s="144" t="s">
        <v>2407</v>
      </c>
      <c r="C134" s="45"/>
      <c r="D134" s="45">
        <v>3</v>
      </c>
      <c r="E134" s="145" t="s">
        <v>1810</v>
      </c>
      <c r="F134" s="146" t="s">
        <v>1811</v>
      </c>
      <c r="G134" s="147">
        <v>41414</v>
      </c>
      <c r="H134" s="147" t="s">
        <v>2123</v>
      </c>
      <c r="I134" s="146" t="s">
        <v>171</v>
      </c>
      <c r="J134" s="146" t="s">
        <v>442</v>
      </c>
    </row>
    <row r="135" spans="1:10" x14ac:dyDescent="0.3">
      <c r="A135" s="143">
        <v>134</v>
      </c>
      <c r="B135" s="144" t="s">
        <v>2407</v>
      </c>
      <c r="C135" s="45"/>
      <c r="D135" s="45">
        <v>9</v>
      </c>
      <c r="E135" s="145" t="s">
        <v>1812</v>
      </c>
      <c r="F135" s="146" t="s">
        <v>1813</v>
      </c>
      <c r="G135" s="147">
        <v>41414</v>
      </c>
      <c r="H135" s="147" t="s">
        <v>2123</v>
      </c>
      <c r="I135" s="146" t="s">
        <v>171</v>
      </c>
      <c r="J135" s="146" t="s">
        <v>442</v>
      </c>
    </row>
    <row r="136" spans="1:10" x14ac:dyDescent="0.3">
      <c r="A136" s="143">
        <v>135</v>
      </c>
      <c r="B136" s="144" t="s">
        <v>2408</v>
      </c>
      <c r="C136" s="45"/>
      <c r="D136" s="45">
        <v>12</v>
      </c>
      <c r="E136" s="145" t="s">
        <v>1815</v>
      </c>
      <c r="F136" s="146" t="s">
        <v>1816</v>
      </c>
      <c r="G136" s="147">
        <v>41414</v>
      </c>
      <c r="H136" s="147" t="s">
        <v>2123</v>
      </c>
      <c r="I136" s="146" t="s">
        <v>171</v>
      </c>
      <c r="J136" s="146" t="s">
        <v>442</v>
      </c>
    </row>
    <row r="137" spans="1:10" x14ac:dyDescent="0.3">
      <c r="A137" s="143">
        <v>136</v>
      </c>
      <c r="B137" s="144" t="s">
        <v>2382</v>
      </c>
      <c r="C137" s="45"/>
      <c r="D137" s="45">
        <v>7</v>
      </c>
      <c r="E137" s="145" t="s">
        <v>1817</v>
      </c>
      <c r="F137" s="146" t="s">
        <v>1818</v>
      </c>
      <c r="G137" s="147">
        <v>41414</v>
      </c>
      <c r="H137" s="147" t="s">
        <v>2123</v>
      </c>
      <c r="I137" s="146" t="s">
        <v>171</v>
      </c>
      <c r="J137" s="146" t="s">
        <v>442</v>
      </c>
    </row>
    <row r="138" spans="1:10" x14ac:dyDescent="0.3">
      <c r="A138" s="143">
        <v>137</v>
      </c>
      <c r="B138" s="144" t="s">
        <v>1516</v>
      </c>
      <c r="C138" s="45"/>
      <c r="D138" s="45">
        <v>18</v>
      </c>
      <c r="E138" s="145" t="s">
        <v>1819</v>
      </c>
      <c r="F138" s="146" t="s">
        <v>1820</v>
      </c>
      <c r="G138" s="147">
        <v>41414</v>
      </c>
      <c r="H138" s="147" t="s">
        <v>2123</v>
      </c>
      <c r="I138" s="146" t="s">
        <v>171</v>
      </c>
      <c r="J138" s="146" t="s">
        <v>442</v>
      </c>
    </row>
    <row r="139" spans="1:10" x14ac:dyDescent="0.3">
      <c r="A139" s="143">
        <v>138</v>
      </c>
      <c r="B139" s="144" t="s">
        <v>2409</v>
      </c>
      <c r="C139" s="45"/>
      <c r="D139" s="45">
        <v>23</v>
      </c>
      <c r="E139" s="145" t="s">
        <v>434</v>
      </c>
      <c r="F139" s="146" t="s">
        <v>435</v>
      </c>
      <c r="G139" s="147">
        <v>41414</v>
      </c>
      <c r="H139" s="147" t="s">
        <v>2123</v>
      </c>
      <c r="I139" s="146" t="s">
        <v>171</v>
      </c>
      <c r="J139" s="146" t="s">
        <v>442</v>
      </c>
    </row>
    <row r="140" spans="1:10" x14ac:dyDescent="0.3">
      <c r="A140" s="143">
        <v>139</v>
      </c>
      <c r="B140" s="144" t="s">
        <v>2381</v>
      </c>
      <c r="C140" s="45"/>
      <c r="D140" s="45">
        <v>160</v>
      </c>
      <c r="E140" s="145" t="s">
        <v>436</v>
      </c>
      <c r="F140" s="146" t="s">
        <v>439</v>
      </c>
      <c r="G140" s="147">
        <v>41414</v>
      </c>
      <c r="H140" s="147" t="s">
        <v>2123</v>
      </c>
      <c r="I140" s="146" t="s">
        <v>171</v>
      </c>
      <c r="J140" s="146" t="s">
        <v>442</v>
      </c>
    </row>
    <row r="141" spans="1:10" x14ac:dyDescent="0.3">
      <c r="A141" s="143">
        <v>140</v>
      </c>
      <c r="B141" s="144" t="s">
        <v>2359</v>
      </c>
      <c r="C141" s="45">
        <v>660</v>
      </c>
      <c r="D141" s="45"/>
      <c r="E141" s="145"/>
      <c r="F141" s="146"/>
      <c r="G141" s="147"/>
      <c r="H141" s="147"/>
      <c r="I141" s="146"/>
      <c r="J141" s="146"/>
    </row>
    <row r="142" spans="1:10" x14ac:dyDescent="0.3">
      <c r="A142" s="143">
        <v>141</v>
      </c>
      <c r="B142" s="144" t="s">
        <v>2359</v>
      </c>
      <c r="C142" s="45"/>
      <c r="D142" s="45">
        <v>3660</v>
      </c>
      <c r="E142" s="145" t="s">
        <v>440</v>
      </c>
      <c r="F142" s="146" t="s">
        <v>441</v>
      </c>
      <c r="G142" s="147">
        <v>41416</v>
      </c>
      <c r="H142" s="146" t="s">
        <v>2123</v>
      </c>
      <c r="I142" s="146" t="s">
        <v>986</v>
      </c>
      <c r="J142" s="146" t="s">
        <v>946</v>
      </c>
    </row>
    <row r="143" spans="1:10" x14ac:dyDescent="0.3">
      <c r="A143" s="143">
        <v>142</v>
      </c>
      <c r="B143" s="144" t="s">
        <v>2384</v>
      </c>
      <c r="C143" s="45">
        <v>200</v>
      </c>
      <c r="D143" s="45"/>
      <c r="E143" s="145"/>
      <c r="F143" s="146"/>
      <c r="G143" s="147"/>
      <c r="H143" s="146"/>
      <c r="I143" s="146"/>
      <c r="J143" s="146"/>
    </row>
    <row r="144" spans="1:10" x14ac:dyDescent="0.3">
      <c r="A144" s="143">
        <v>143</v>
      </c>
      <c r="B144" s="144" t="s">
        <v>1777</v>
      </c>
      <c r="C144" s="45">
        <v>1000</v>
      </c>
      <c r="D144" s="45"/>
      <c r="E144" s="145"/>
      <c r="F144" s="146"/>
      <c r="G144" s="147"/>
      <c r="H144" s="147"/>
      <c r="I144" s="146"/>
      <c r="J144" s="146"/>
    </row>
    <row r="145" spans="1:10" x14ac:dyDescent="0.3">
      <c r="A145" s="143">
        <v>144</v>
      </c>
      <c r="B145" s="144" t="s">
        <v>2359</v>
      </c>
      <c r="C145" s="45">
        <v>1000</v>
      </c>
      <c r="D145" s="45"/>
      <c r="E145" s="145"/>
      <c r="F145" s="146"/>
      <c r="G145" s="147"/>
      <c r="H145" s="146"/>
      <c r="I145" s="146"/>
      <c r="J145" s="146"/>
    </row>
    <row r="146" spans="1:10" x14ac:dyDescent="0.3">
      <c r="A146" s="143">
        <v>145</v>
      </c>
      <c r="B146" s="144" t="s">
        <v>2516</v>
      </c>
      <c r="C146" s="45">
        <v>960</v>
      </c>
      <c r="D146" s="45"/>
      <c r="E146" s="145"/>
      <c r="F146" s="146"/>
      <c r="G146" s="147"/>
      <c r="H146" s="146"/>
      <c r="I146" s="146"/>
      <c r="J146" s="146"/>
    </row>
    <row r="147" spans="1:10" x14ac:dyDescent="0.3">
      <c r="A147" s="143">
        <v>146</v>
      </c>
      <c r="B147" s="144" t="s">
        <v>2574</v>
      </c>
      <c r="C147" s="45">
        <v>100</v>
      </c>
      <c r="D147" s="45"/>
      <c r="E147" s="145"/>
      <c r="F147" s="146"/>
      <c r="G147" s="146"/>
      <c r="H147" s="146"/>
      <c r="I147" s="146"/>
      <c r="J147" s="146"/>
    </row>
    <row r="148" spans="1:10" x14ac:dyDescent="0.3">
      <c r="A148" s="143">
        <v>147</v>
      </c>
      <c r="B148" s="144" t="s">
        <v>2528</v>
      </c>
      <c r="C148" s="45">
        <v>100</v>
      </c>
      <c r="D148" s="45"/>
      <c r="E148" s="145"/>
      <c r="F148" s="146"/>
      <c r="G148" s="147"/>
      <c r="H148" s="146"/>
      <c r="I148" s="146"/>
      <c r="J148" s="146"/>
    </row>
    <row r="149" spans="1:10" x14ac:dyDescent="0.3">
      <c r="A149" s="143">
        <v>148</v>
      </c>
      <c r="B149" s="144" t="s">
        <v>2516</v>
      </c>
      <c r="C149" s="45"/>
      <c r="D149" s="45">
        <v>1560</v>
      </c>
      <c r="E149" s="145" t="s">
        <v>2167</v>
      </c>
      <c r="F149" s="146" t="s">
        <v>2168</v>
      </c>
      <c r="G149" s="147">
        <v>41422</v>
      </c>
      <c r="H149" s="146" t="s">
        <v>2123</v>
      </c>
      <c r="I149" s="146" t="s">
        <v>2681</v>
      </c>
      <c r="J149" s="146" t="s">
        <v>2681</v>
      </c>
    </row>
    <row r="150" spans="1:10" x14ac:dyDescent="0.3">
      <c r="A150" s="143">
        <v>149</v>
      </c>
      <c r="B150" s="144" t="s">
        <v>2359</v>
      </c>
      <c r="C150" s="45">
        <v>1000</v>
      </c>
      <c r="D150" s="45"/>
      <c r="E150" s="145"/>
      <c r="F150" s="146"/>
      <c r="G150" s="147"/>
      <c r="H150" s="147"/>
      <c r="I150" s="146"/>
      <c r="J150" s="146"/>
    </row>
    <row r="151" spans="1:10" x14ac:dyDescent="0.3">
      <c r="A151" s="143">
        <v>150</v>
      </c>
      <c r="B151" s="144" t="s">
        <v>1777</v>
      </c>
      <c r="C151" s="45">
        <v>1000</v>
      </c>
      <c r="D151" s="45"/>
      <c r="E151" s="145"/>
      <c r="F151" s="146"/>
      <c r="G151" s="147"/>
      <c r="H151" s="146"/>
      <c r="I151" s="146"/>
      <c r="J151" s="146"/>
    </row>
    <row r="152" spans="1:10" x14ac:dyDescent="0.3">
      <c r="A152" s="143">
        <v>151</v>
      </c>
      <c r="B152" s="144" t="s">
        <v>2384</v>
      </c>
      <c r="C152" s="45">
        <v>200</v>
      </c>
      <c r="D152" s="45"/>
      <c r="E152" s="145"/>
      <c r="F152" s="146"/>
      <c r="G152" s="146"/>
      <c r="H152" s="146"/>
      <c r="I152" s="146"/>
      <c r="J152" s="146"/>
    </row>
    <row r="153" spans="1:10" x14ac:dyDescent="0.3">
      <c r="A153" s="143">
        <v>152</v>
      </c>
      <c r="B153" s="144" t="s">
        <v>1982</v>
      </c>
      <c r="C153" s="45">
        <v>500</v>
      </c>
      <c r="D153" s="45"/>
      <c r="E153" s="145"/>
      <c r="F153" s="146"/>
      <c r="G153" s="147"/>
      <c r="H153" s="146"/>
      <c r="I153" s="146"/>
      <c r="J153" s="146"/>
    </row>
    <row r="154" spans="1:10" x14ac:dyDescent="0.3">
      <c r="A154" s="143">
        <v>153</v>
      </c>
      <c r="B154" s="144" t="s">
        <v>1777</v>
      </c>
      <c r="C154" s="45">
        <v>1000</v>
      </c>
      <c r="D154" s="45"/>
      <c r="E154" s="145"/>
      <c r="F154" s="146"/>
      <c r="G154" s="147"/>
      <c r="H154" s="146"/>
      <c r="I154" s="146"/>
      <c r="J154" s="146"/>
    </row>
    <row r="155" spans="1:10" x14ac:dyDescent="0.3">
      <c r="A155" s="143">
        <v>154</v>
      </c>
      <c r="B155" s="144" t="s">
        <v>2384</v>
      </c>
      <c r="C155" s="45">
        <v>760</v>
      </c>
      <c r="D155" s="45"/>
      <c r="E155" s="145"/>
      <c r="F155" s="146"/>
      <c r="G155" s="146"/>
      <c r="H155" s="146"/>
      <c r="I155" s="146"/>
      <c r="J155" s="146"/>
    </row>
    <row r="156" spans="1:10" x14ac:dyDescent="0.3">
      <c r="A156" s="143">
        <v>155</v>
      </c>
      <c r="B156" s="144" t="s">
        <v>2384</v>
      </c>
      <c r="C156" s="45"/>
      <c r="D156" s="45">
        <v>1360</v>
      </c>
      <c r="E156" s="145" t="s">
        <v>1442</v>
      </c>
      <c r="F156" s="146" t="s">
        <v>1443</v>
      </c>
      <c r="G156" s="147">
        <v>41428</v>
      </c>
      <c r="H156" s="146" t="s">
        <v>2123</v>
      </c>
      <c r="I156" s="146" t="s">
        <v>1762</v>
      </c>
      <c r="J156" s="146" t="s">
        <v>1762</v>
      </c>
    </row>
    <row r="157" spans="1:10" x14ac:dyDescent="0.3">
      <c r="A157" s="143">
        <v>156</v>
      </c>
      <c r="B157" s="144" t="s">
        <v>2359</v>
      </c>
      <c r="C157" s="45">
        <v>1000</v>
      </c>
      <c r="D157" s="45"/>
      <c r="E157" s="145"/>
      <c r="F157" s="146"/>
      <c r="G157" s="147"/>
      <c r="H157" s="147"/>
      <c r="I157" s="146"/>
      <c r="J157" s="146"/>
    </row>
    <row r="158" spans="1:10" x14ac:dyDescent="0.3">
      <c r="A158" s="143">
        <v>157</v>
      </c>
      <c r="B158" s="144" t="s">
        <v>1777</v>
      </c>
      <c r="C158" s="45">
        <v>1000</v>
      </c>
      <c r="D158" s="45"/>
      <c r="E158" s="145"/>
      <c r="F158" s="146"/>
      <c r="G158" s="147"/>
      <c r="H158" s="147"/>
      <c r="I158" s="146"/>
      <c r="J158" s="146"/>
    </row>
    <row r="159" spans="1:10" x14ac:dyDescent="0.3">
      <c r="A159" s="143">
        <v>158</v>
      </c>
      <c r="B159" s="144" t="s">
        <v>2359</v>
      </c>
      <c r="C159" s="45">
        <v>940</v>
      </c>
      <c r="D159" s="45"/>
      <c r="E159" s="145"/>
      <c r="F159" s="146"/>
      <c r="G159" s="147"/>
      <c r="H159" s="147"/>
      <c r="I159" s="146"/>
      <c r="J159" s="146"/>
    </row>
    <row r="160" spans="1:10" x14ac:dyDescent="0.3">
      <c r="A160" s="143">
        <v>159</v>
      </c>
      <c r="B160" s="144" t="s">
        <v>2359</v>
      </c>
      <c r="C160" s="45"/>
      <c r="D160" s="45">
        <v>3940</v>
      </c>
      <c r="E160" s="145" t="s">
        <v>1444</v>
      </c>
      <c r="F160" s="146" t="s">
        <v>1445</v>
      </c>
      <c r="G160" s="147">
        <v>41435</v>
      </c>
      <c r="H160" s="146" t="s">
        <v>2123</v>
      </c>
      <c r="I160" s="146" t="s">
        <v>986</v>
      </c>
      <c r="J160" s="146" t="s">
        <v>946</v>
      </c>
    </row>
    <row r="161" spans="1:10" x14ac:dyDescent="0.3">
      <c r="A161" s="143">
        <v>160</v>
      </c>
      <c r="B161" s="144" t="s">
        <v>2410</v>
      </c>
      <c r="C161" s="45">
        <v>500</v>
      </c>
      <c r="D161" s="45"/>
      <c r="E161" s="145"/>
      <c r="F161" s="146"/>
      <c r="G161" s="147"/>
      <c r="H161" s="146"/>
      <c r="I161" s="146"/>
      <c r="J161" s="146"/>
    </row>
    <row r="162" spans="1:10" x14ac:dyDescent="0.3">
      <c r="A162" s="143">
        <v>161</v>
      </c>
      <c r="B162" s="144" t="s">
        <v>1777</v>
      </c>
      <c r="C162" s="45">
        <v>1000</v>
      </c>
      <c r="D162" s="45"/>
      <c r="E162" s="145"/>
      <c r="F162" s="146"/>
      <c r="G162" s="147"/>
      <c r="H162" s="147"/>
      <c r="I162" s="146"/>
      <c r="J162" s="146"/>
    </row>
    <row r="163" spans="1:10" x14ac:dyDescent="0.3">
      <c r="A163" s="143">
        <v>162</v>
      </c>
      <c r="B163" s="144" t="s">
        <v>2359</v>
      </c>
      <c r="C163" s="45">
        <v>1000</v>
      </c>
      <c r="D163" s="45"/>
      <c r="E163" s="145"/>
      <c r="F163" s="146"/>
      <c r="G163" s="147"/>
      <c r="H163" s="147"/>
      <c r="I163" s="146"/>
      <c r="J163" s="146"/>
    </row>
    <row r="164" spans="1:10" x14ac:dyDescent="0.3">
      <c r="A164" s="143">
        <v>163</v>
      </c>
      <c r="B164" s="144" t="s">
        <v>2574</v>
      </c>
      <c r="C164" s="45">
        <v>100</v>
      </c>
      <c r="D164" s="45"/>
      <c r="E164" s="145"/>
      <c r="F164" s="146"/>
      <c r="G164" s="147"/>
      <c r="H164" s="147"/>
      <c r="I164" s="146"/>
      <c r="J164" s="146"/>
    </row>
    <row r="165" spans="1:10" x14ac:dyDescent="0.3">
      <c r="A165" s="143">
        <v>164</v>
      </c>
      <c r="B165" s="144" t="s">
        <v>1777</v>
      </c>
      <c r="C165" s="45">
        <v>1000</v>
      </c>
      <c r="D165" s="45"/>
      <c r="E165" s="145"/>
      <c r="F165" s="146"/>
      <c r="G165" s="146"/>
      <c r="H165" s="146"/>
      <c r="I165" s="146"/>
      <c r="J165" s="146"/>
    </row>
    <row r="166" spans="1:10" x14ac:dyDescent="0.3">
      <c r="A166" s="143">
        <v>165</v>
      </c>
      <c r="B166" s="144" t="s">
        <v>2359</v>
      </c>
      <c r="C166" s="45">
        <v>1000</v>
      </c>
      <c r="D166" s="45"/>
      <c r="E166" s="145"/>
      <c r="F166" s="146"/>
      <c r="G166" s="146"/>
      <c r="H166" s="146"/>
      <c r="I166" s="146"/>
      <c r="J166" s="146"/>
    </row>
    <row r="167" spans="1:10" x14ac:dyDescent="0.3">
      <c r="A167" s="143">
        <v>166</v>
      </c>
      <c r="B167" s="144" t="s">
        <v>1777</v>
      </c>
      <c r="C167" s="45">
        <v>1000</v>
      </c>
      <c r="D167" s="45"/>
      <c r="E167" s="145"/>
      <c r="F167" s="146"/>
      <c r="G167" s="146"/>
      <c r="H167" s="146"/>
      <c r="I167" s="146"/>
      <c r="J167" s="146"/>
    </row>
    <row r="168" spans="1:10" x14ac:dyDescent="0.3">
      <c r="A168" s="143">
        <v>167</v>
      </c>
      <c r="B168" s="144" t="s">
        <v>2384</v>
      </c>
      <c r="C168" s="45">
        <v>300</v>
      </c>
      <c r="D168" s="45"/>
      <c r="E168" s="145"/>
      <c r="F168" s="146"/>
      <c r="G168" s="146"/>
      <c r="H168" s="146"/>
      <c r="I168" s="146"/>
      <c r="J168" s="146"/>
    </row>
    <row r="169" spans="1:10" x14ac:dyDescent="0.3">
      <c r="A169" s="143">
        <v>168</v>
      </c>
      <c r="B169" s="144" t="s">
        <v>2359</v>
      </c>
      <c r="C169" s="45">
        <v>1000</v>
      </c>
      <c r="D169" s="45"/>
      <c r="E169" s="145"/>
      <c r="F169" s="146"/>
      <c r="G169" s="147"/>
      <c r="H169" s="147"/>
      <c r="I169" s="146"/>
      <c r="J169" s="146"/>
    </row>
    <row r="170" spans="1:10" x14ac:dyDescent="0.3">
      <c r="A170" s="143">
        <v>169</v>
      </c>
      <c r="B170" s="144" t="s">
        <v>1777</v>
      </c>
      <c r="C170" s="45">
        <v>800</v>
      </c>
      <c r="D170" s="45"/>
      <c r="E170" s="145"/>
      <c r="F170" s="146"/>
      <c r="G170" s="147"/>
      <c r="H170" s="147"/>
      <c r="I170" s="146"/>
      <c r="J170" s="146"/>
    </row>
    <row r="171" spans="1:10" x14ac:dyDescent="0.3">
      <c r="A171" s="143">
        <v>170</v>
      </c>
      <c r="B171" s="144" t="s">
        <v>1777</v>
      </c>
      <c r="C171" s="45"/>
      <c r="D171" s="45">
        <v>9800</v>
      </c>
      <c r="E171" s="145" t="s">
        <v>1446</v>
      </c>
      <c r="F171" s="146" t="s">
        <v>1447</v>
      </c>
      <c r="G171" s="147">
        <v>41451</v>
      </c>
      <c r="H171" s="147" t="s">
        <v>2123</v>
      </c>
      <c r="I171" s="146" t="s">
        <v>171</v>
      </c>
      <c r="J171" s="146" t="s">
        <v>485</v>
      </c>
    </row>
    <row r="172" spans="1:10" x14ac:dyDescent="0.3">
      <c r="A172" s="143">
        <v>171</v>
      </c>
      <c r="B172" s="144" t="s">
        <v>164</v>
      </c>
      <c r="C172" s="45">
        <v>30</v>
      </c>
      <c r="D172" s="45"/>
      <c r="E172" s="145"/>
      <c r="F172" s="146"/>
      <c r="G172" s="147"/>
      <c r="H172" s="147"/>
      <c r="I172" s="146"/>
      <c r="J172" s="146"/>
    </row>
    <row r="173" spans="1:10" x14ac:dyDescent="0.3">
      <c r="A173" s="143">
        <v>172</v>
      </c>
      <c r="B173" s="144" t="s">
        <v>1982</v>
      </c>
      <c r="C173" s="45">
        <v>500</v>
      </c>
      <c r="D173" s="45"/>
      <c r="E173" s="145"/>
      <c r="F173" s="146"/>
      <c r="G173" s="146"/>
      <c r="H173" s="146"/>
      <c r="I173" s="146"/>
      <c r="J173" s="146"/>
    </row>
    <row r="174" spans="1:10" x14ac:dyDescent="0.3">
      <c r="A174" s="143">
        <v>173</v>
      </c>
      <c r="B174" s="144" t="s">
        <v>2407</v>
      </c>
      <c r="C174" s="45">
        <v>3</v>
      </c>
      <c r="D174" s="45"/>
      <c r="E174" s="145"/>
      <c r="F174" s="146"/>
      <c r="G174" s="147"/>
      <c r="H174" s="147"/>
      <c r="I174" s="146"/>
      <c r="J174" s="146"/>
    </row>
    <row r="175" spans="1:10" x14ac:dyDescent="0.3">
      <c r="A175" s="143">
        <v>174</v>
      </c>
      <c r="B175" s="144" t="s">
        <v>2407</v>
      </c>
      <c r="C175" s="45">
        <v>2</v>
      </c>
      <c r="D175" s="45"/>
      <c r="E175" s="145"/>
      <c r="F175" s="146"/>
      <c r="G175" s="146"/>
      <c r="H175" s="146"/>
      <c r="I175" s="146"/>
      <c r="J175" s="146"/>
    </row>
    <row r="176" spans="1:10" x14ac:dyDescent="0.3">
      <c r="A176" s="143">
        <v>175</v>
      </c>
      <c r="B176" s="144" t="s">
        <v>2408</v>
      </c>
      <c r="C176" s="45">
        <v>2</v>
      </c>
      <c r="D176" s="45"/>
      <c r="E176" s="145"/>
      <c r="F176" s="146"/>
      <c r="G176" s="147"/>
      <c r="H176" s="147"/>
      <c r="I176" s="146"/>
      <c r="J176" s="146"/>
    </row>
    <row r="177" spans="1:10" x14ac:dyDescent="0.3">
      <c r="A177" s="143">
        <v>176</v>
      </c>
      <c r="B177" s="144" t="s">
        <v>2381</v>
      </c>
      <c r="C177" s="45">
        <v>30</v>
      </c>
      <c r="D177" s="45"/>
      <c r="E177" s="145"/>
      <c r="F177" s="146"/>
      <c r="G177" s="146"/>
      <c r="H177" s="146"/>
      <c r="I177" s="146"/>
      <c r="J177" s="146"/>
    </row>
    <row r="178" spans="1:10" x14ac:dyDescent="0.3">
      <c r="A178" s="143">
        <v>177</v>
      </c>
      <c r="B178" s="144" t="s">
        <v>2584</v>
      </c>
      <c r="C178" s="45">
        <v>20</v>
      </c>
      <c r="D178" s="45"/>
      <c r="E178" s="145"/>
      <c r="F178" s="146"/>
      <c r="G178" s="147"/>
      <c r="H178" s="146"/>
      <c r="I178" s="146"/>
      <c r="J178" s="146"/>
    </row>
    <row r="179" spans="1:10" x14ac:dyDescent="0.3">
      <c r="A179" s="143">
        <v>178</v>
      </c>
      <c r="B179" s="144" t="s">
        <v>2516</v>
      </c>
      <c r="C179" s="45">
        <v>200</v>
      </c>
      <c r="D179" s="45"/>
      <c r="E179" s="145"/>
      <c r="F179" s="146"/>
      <c r="G179" s="146"/>
      <c r="H179" s="146"/>
      <c r="I179" s="146"/>
      <c r="J179" s="146"/>
    </row>
    <row r="180" spans="1:10" x14ac:dyDescent="0.3">
      <c r="A180" s="143">
        <v>179</v>
      </c>
      <c r="B180" s="144" t="s">
        <v>2410</v>
      </c>
      <c r="C180" s="45">
        <v>560</v>
      </c>
      <c r="D180" s="45"/>
      <c r="E180" s="145"/>
      <c r="F180" s="146"/>
      <c r="G180" s="146"/>
      <c r="H180" s="146"/>
      <c r="I180" s="146"/>
      <c r="J180" s="146"/>
    </row>
    <row r="181" spans="1:10" x14ac:dyDescent="0.3">
      <c r="A181" s="143">
        <v>180</v>
      </c>
      <c r="B181" s="144" t="s">
        <v>2359</v>
      </c>
      <c r="C181" s="45">
        <v>1260</v>
      </c>
      <c r="D181" s="45"/>
      <c r="E181" s="145"/>
      <c r="F181" s="146"/>
      <c r="G181" s="147"/>
      <c r="H181" s="147"/>
      <c r="I181" s="146"/>
      <c r="J181" s="146"/>
    </row>
    <row r="182" spans="1:10" x14ac:dyDescent="0.3">
      <c r="A182" s="143">
        <v>181</v>
      </c>
      <c r="B182" s="144" t="s">
        <v>2384</v>
      </c>
      <c r="C182" s="45">
        <v>300</v>
      </c>
      <c r="D182" s="45"/>
      <c r="E182" s="145"/>
      <c r="F182" s="146"/>
      <c r="G182" s="147"/>
      <c r="H182" s="147"/>
      <c r="I182" s="146"/>
      <c r="J182" s="146"/>
    </row>
    <row r="183" spans="1:10" x14ac:dyDescent="0.3">
      <c r="A183" s="143">
        <v>182</v>
      </c>
      <c r="B183" s="144" t="s">
        <v>2410</v>
      </c>
      <c r="C183" s="45"/>
      <c r="D183" s="45">
        <v>1060</v>
      </c>
      <c r="E183" s="145" t="s">
        <v>877</v>
      </c>
      <c r="F183" s="146" t="s">
        <v>878</v>
      </c>
      <c r="G183" s="147">
        <v>41456</v>
      </c>
      <c r="H183" s="146" t="s">
        <v>2123</v>
      </c>
      <c r="I183" s="146" t="s">
        <v>171</v>
      </c>
      <c r="J183" s="146" t="s">
        <v>1047</v>
      </c>
    </row>
    <row r="184" spans="1:10" x14ac:dyDescent="0.3">
      <c r="A184" s="143">
        <v>183</v>
      </c>
      <c r="B184" s="144" t="s">
        <v>2359</v>
      </c>
      <c r="C184" s="45"/>
      <c r="D184" s="45">
        <v>4260</v>
      </c>
      <c r="E184" s="145" t="s">
        <v>879</v>
      </c>
      <c r="F184" s="146" t="s">
        <v>880</v>
      </c>
      <c r="G184" s="147">
        <v>41456</v>
      </c>
      <c r="H184" s="147" t="s">
        <v>2123</v>
      </c>
      <c r="I184" s="146" t="s">
        <v>986</v>
      </c>
      <c r="J184" s="146" t="s">
        <v>946</v>
      </c>
    </row>
    <row r="185" spans="1:10" x14ac:dyDescent="0.3">
      <c r="A185" s="143">
        <v>184</v>
      </c>
      <c r="B185" s="144" t="s">
        <v>2359</v>
      </c>
      <c r="C185" s="45">
        <v>1000</v>
      </c>
      <c r="D185" s="45"/>
      <c r="E185" s="145"/>
      <c r="F185" s="146"/>
      <c r="G185" s="146"/>
      <c r="H185" s="146"/>
      <c r="I185" s="146"/>
      <c r="J185" s="146"/>
    </row>
    <row r="186" spans="1:10" x14ac:dyDescent="0.3">
      <c r="A186" s="143">
        <v>185</v>
      </c>
      <c r="B186" s="144" t="s">
        <v>1777</v>
      </c>
      <c r="C186" s="45">
        <v>1000</v>
      </c>
      <c r="D186" s="45"/>
      <c r="E186" s="145"/>
      <c r="F186" s="146"/>
      <c r="G186" s="147"/>
      <c r="H186" s="147"/>
      <c r="I186" s="146"/>
      <c r="J186" s="146"/>
    </row>
    <row r="187" spans="1:10" x14ac:dyDescent="0.3">
      <c r="A187" s="143">
        <v>186</v>
      </c>
      <c r="B187" s="144" t="s">
        <v>2384</v>
      </c>
      <c r="C187" s="45">
        <v>400</v>
      </c>
      <c r="D187" s="45"/>
      <c r="E187" s="145"/>
      <c r="F187" s="146"/>
      <c r="G187" s="147"/>
      <c r="H187" s="147"/>
      <c r="I187" s="146"/>
      <c r="J187" s="146"/>
    </row>
    <row r="188" spans="1:10" x14ac:dyDescent="0.3">
      <c r="A188" s="143">
        <v>187</v>
      </c>
      <c r="B188" s="144" t="s">
        <v>2384</v>
      </c>
      <c r="C188" s="45">
        <v>420</v>
      </c>
      <c r="D188" s="45"/>
      <c r="E188" s="145"/>
      <c r="F188" s="146"/>
      <c r="G188" s="146"/>
      <c r="H188" s="146"/>
      <c r="I188" s="146"/>
      <c r="J188" s="146"/>
    </row>
    <row r="189" spans="1:10" x14ac:dyDescent="0.3">
      <c r="A189" s="143">
        <v>188</v>
      </c>
      <c r="B189" s="144" t="s">
        <v>2359</v>
      </c>
      <c r="C189" s="45">
        <v>1000</v>
      </c>
      <c r="D189" s="45"/>
      <c r="E189" s="145"/>
      <c r="F189" s="146"/>
      <c r="G189" s="146"/>
      <c r="H189" s="146"/>
      <c r="I189" s="146"/>
      <c r="J189" s="146"/>
    </row>
    <row r="190" spans="1:10" x14ac:dyDescent="0.3">
      <c r="A190" s="143">
        <v>189</v>
      </c>
      <c r="B190" s="144" t="s">
        <v>2384</v>
      </c>
      <c r="C190" s="45"/>
      <c r="D190" s="45">
        <v>1420</v>
      </c>
      <c r="E190" s="145" t="s">
        <v>881</v>
      </c>
      <c r="F190" s="146" t="s">
        <v>882</v>
      </c>
      <c r="G190" s="147">
        <v>41465</v>
      </c>
      <c r="H190" s="147" t="s">
        <v>2123</v>
      </c>
      <c r="I190" s="146" t="s">
        <v>1762</v>
      </c>
      <c r="J190" s="146" t="s">
        <v>1762</v>
      </c>
    </row>
    <row r="191" spans="1:10" x14ac:dyDescent="0.3">
      <c r="A191" s="143">
        <v>190</v>
      </c>
      <c r="B191" s="144" t="s">
        <v>1777</v>
      </c>
      <c r="C191" s="45">
        <v>1000</v>
      </c>
      <c r="D191" s="45"/>
      <c r="E191" s="145"/>
      <c r="F191" s="146"/>
      <c r="G191" s="147"/>
      <c r="H191" s="147"/>
      <c r="I191" s="146"/>
      <c r="J191" s="146"/>
    </row>
    <row r="192" spans="1:10" x14ac:dyDescent="0.3">
      <c r="A192" s="143">
        <v>191</v>
      </c>
      <c r="B192" s="144" t="s">
        <v>2359</v>
      </c>
      <c r="C192" s="45">
        <v>1000</v>
      </c>
      <c r="D192" s="45"/>
      <c r="E192" s="145"/>
      <c r="F192" s="146"/>
      <c r="G192" s="146"/>
      <c r="H192" s="146"/>
      <c r="I192" s="146"/>
      <c r="J192" s="146"/>
    </row>
    <row r="193" spans="1:10" x14ac:dyDescent="0.3">
      <c r="A193" s="143">
        <v>192</v>
      </c>
      <c r="B193" s="144" t="s">
        <v>1777</v>
      </c>
      <c r="C193" s="45">
        <v>1000</v>
      </c>
      <c r="D193" s="45"/>
      <c r="E193" s="145"/>
      <c r="F193" s="146"/>
      <c r="G193" s="146"/>
      <c r="H193" s="146"/>
      <c r="I193" s="146"/>
      <c r="J193" s="146"/>
    </row>
    <row r="194" spans="1:10" x14ac:dyDescent="0.3">
      <c r="A194" s="143">
        <v>193</v>
      </c>
      <c r="B194" s="144" t="s">
        <v>2359</v>
      </c>
      <c r="C194" s="45">
        <v>1000</v>
      </c>
      <c r="D194" s="45"/>
      <c r="E194" s="145"/>
      <c r="F194" s="146"/>
      <c r="G194" s="147"/>
      <c r="H194" s="146"/>
      <c r="I194" s="146"/>
      <c r="J194" s="146"/>
    </row>
    <row r="195" spans="1:10" x14ac:dyDescent="0.3">
      <c r="A195" s="143">
        <v>194</v>
      </c>
      <c r="B195" s="144" t="s">
        <v>1516</v>
      </c>
      <c r="C195" s="45">
        <v>5</v>
      </c>
      <c r="D195" s="45"/>
      <c r="E195" s="145"/>
      <c r="F195" s="146"/>
      <c r="G195" s="146"/>
      <c r="H195" s="146"/>
      <c r="I195" s="146"/>
      <c r="J195" s="146"/>
    </row>
    <row r="196" spans="1:10" x14ac:dyDescent="0.3">
      <c r="A196" s="143">
        <v>195</v>
      </c>
      <c r="B196" s="144" t="s">
        <v>2384</v>
      </c>
      <c r="C196" s="45">
        <v>200</v>
      </c>
      <c r="D196" s="45"/>
      <c r="E196" s="145"/>
      <c r="F196" s="146"/>
      <c r="G196" s="147"/>
      <c r="H196" s="147"/>
      <c r="I196" s="146"/>
      <c r="J196" s="146"/>
    </row>
    <row r="197" spans="1:10" x14ac:dyDescent="0.3">
      <c r="A197" s="143">
        <v>196</v>
      </c>
      <c r="B197" s="144" t="s">
        <v>2359</v>
      </c>
      <c r="C197" s="45">
        <v>1160</v>
      </c>
      <c r="D197" s="45"/>
      <c r="E197" s="145"/>
      <c r="F197" s="146"/>
      <c r="G197" s="146"/>
      <c r="H197" s="146"/>
      <c r="I197" s="146"/>
      <c r="J197" s="146"/>
    </row>
    <row r="198" spans="1:10" x14ac:dyDescent="0.3">
      <c r="A198" s="143">
        <v>197</v>
      </c>
      <c r="B198" s="144" t="s">
        <v>2359</v>
      </c>
      <c r="C198" s="45"/>
      <c r="D198" s="45">
        <v>5160</v>
      </c>
      <c r="E198" s="145" t="s">
        <v>883</v>
      </c>
      <c r="F198" s="146" t="s">
        <v>884</v>
      </c>
      <c r="G198" s="147">
        <v>41478</v>
      </c>
      <c r="H198" s="146" t="s">
        <v>2123</v>
      </c>
      <c r="I198" s="146" t="s">
        <v>986</v>
      </c>
      <c r="J198" s="146" t="s">
        <v>946</v>
      </c>
    </row>
    <row r="199" spans="1:10" x14ac:dyDescent="0.3">
      <c r="A199" s="143">
        <v>198</v>
      </c>
      <c r="B199" s="144" t="s">
        <v>1982</v>
      </c>
      <c r="C199" s="45">
        <v>500</v>
      </c>
      <c r="D199" s="45"/>
      <c r="E199" s="145"/>
      <c r="F199" s="146"/>
      <c r="G199" s="146"/>
      <c r="H199" s="146"/>
      <c r="I199" s="146"/>
      <c r="J199" s="146"/>
    </row>
    <row r="200" spans="1:10" x14ac:dyDescent="0.3">
      <c r="A200" s="143">
        <v>199</v>
      </c>
      <c r="B200" s="144" t="s">
        <v>1777</v>
      </c>
      <c r="C200" s="45">
        <v>1000</v>
      </c>
      <c r="D200" s="45"/>
      <c r="E200" s="145"/>
      <c r="F200" s="146"/>
      <c r="G200" s="146"/>
      <c r="H200" s="146"/>
      <c r="I200" s="146"/>
      <c r="J200" s="146"/>
    </row>
    <row r="201" spans="1:10" x14ac:dyDescent="0.3">
      <c r="A201" s="143">
        <v>200</v>
      </c>
      <c r="B201" s="144" t="s">
        <v>1982</v>
      </c>
      <c r="C201" s="45">
        <v>500</v>
      </c>
      <c r="D201" s="45"/>
      <c r="E201" s="145"/>
      <c r="F201" s="146"/>
      <c r="G201" s="147"/>
      <c r="H201" s="147"/>
      <c r="I201" s="146"/>
      <c r="J201" s="146"/>
    </row>
    <row r="202" spans="1:10" x14ac:dyDescent="0.3">
      <c r="A202" s="143">
        <v>201</v>
      </c>
      <c r="B202" s="144" t="s">
        <v>164</v>
      </c>
      <c r="C202" s="45">
        <v>20</v>
      </c>
      <c r="D202" s="45"/>
      <c r="E202" s="145"/>
      <c r="F202" s="146"/>
      <c r="G202" s="146"/>
      <c r="H202" s="146"/>
      <c r="I202" s="146"/>
      <c r="J202" s="146"/>
    </row>
    <row r="203" spans="1:10" x14ac:dyDescent="0.3">
      <c r="A203" s="143">
        <v>202</v>
      </c>
      <c r="B203" s="144" t="s">
        <v>2407</v>
      </c>
      <c r="C203" s="45">
        <v>2</v>
      </c>
      <c r="D203" s="45"/>
      <c r="E203" s="145"/>
      <c r="F203" s="146"/>
      <c r="G203" s="147"/>
      <c r="H203" s="147"/>
      <c r="I203" s="146"/>
      <c r="J203" s="146"/>
    </row>
    <row r="204" spans="1:10" x14ac:dyDescent="0.3">
      <c r="A204" s="143">
        <v>203</v>
      </c>
      <c r="B204" s="144" t="s">
        <v>2381</v>
      </c>
      <c r="C204" s="45">
        <v>30</v>
      </c>
      <c r="D204" s="45"/>
      <c r="E204" s="145"/>
      <c r="F204" s="146"/>
      <c r="G204" s="146"/>
      <c r="H204" s="146"/>
      <c r="I204" s="146"/>
      <c r="J204" s="146"/>
    </row>
    <row r="205" spans="1:10" x14ac:dyDescent="0.3">
      <c r="A205" s="143">
        <v>204</v>
      </c>
      <c r="B205" s="144" t="s">
        <v>2584</v>
      </c>
      <c r="C205" s="45">
        <v>10</v>
      </c>
      <c r="D205" s="45"/>
      <c r="E205" s="145"/>
      <c r="F205" s="146"/>
      <c r="G205" s="147"/>
      <c r="H205" s="147"/>
      <c r="I205" s="146"/>
      <c r="J205" s="146"/>
    </row>
    <row r="206" spans="1:10" x14ac:dyDescent="0.3">
      <c r="A206" s="143">
        <v>205</v>
      </c>
      <c r="B206" s="144" t="s">
        <v>2516</v>
      </c>
      <c r="C206" s="45">
        <v>200</v>
      </c>
      <c r="D206" s="45"/>
      <c r="E206" s="145"/>
      <c r="F206" s="146"/>
      <c r="G206" s="146"/>
      <c r="H206" s="146"/>
      <c r="I206" s="146"/>
      <c r="J206" s="146"/>
    </row>
    <row r="207" spans="1:10" x14ac:dyDescent="0.3">
      <c r="A207" s="143">
        <v>206</v>
      </c>
      <c r="B207" s="144" t="s">
        <v>2359</v>
      </c>
      <c r="C207" s="45">
        <v>1000</v>
      </c>
      <c r="D207" s="45"/>
      <c r="E207" s="145"/>
      <c r="F207" s="146"/>
      <c r="G207" s="146"/>
      <c r="H207" s="146"/>
      <c r="I207" s="146"/>
      <c r="J207" s="146"/>
    </row>
    <row r="208" spans="1:10" x14ac:dyDescent="0.3">
      <c r="A208" s="143">
        <v>207</v>
      </c>
      <c r="B208" s="144" t="s">
        <v>2384</v>
      </c>
      <c r="C208" s="45">
        <v>300</v>
      </c>
      <c r="D208" s="45"/>
      <c r="E208" s="145"/>
      <c r="F208" s="146"/>
      <c r="G208" s="146"/>
      <c r="H208" s="146"/>
      <c r="I208" s="146"/>
      <c r="J208" s="146"/>
    </row>
    <row r="209" spans="1:10" x14ac:dyDescent="0.3">
      <c r="A209" s="143">
        <v>208</v>
      </c>
      <c r="B209" s="144" t="s">
        <v>2359</v>
      </c>
      <c r="C209" s="45">
        <v>1000</v>
      </c>
      <c r="D209" s="45"/>
      <c r="E209" s="145"/>
      <c r="F209" s="146"/>
      <c r="G209" s="147"/>
      <c r="H209" s="146"/>
      <c r="I209" s="146"/>
      <c r="J209" s="146"/>
    </row>
    <row r="210" spans="1:10" x14ac:dyDescent="0.3">
      <c r="A210" s="143">
        <v>209</v>
      </c>
      <c r="B210" s="144" t="s">
        <v>1777</v>
      </c>
      <c r="C210" s="45">
        <v>1200</v>
      </c>
      <c r="D210" s="45"/>
      <c r="E210" s="145"/>
      <c r="F210" s="146"/>
      <c r="G210" s="147"/>
      <c r="H210" s="146"/>
      <c r="I210" s="146"/>
      <c r="J210" s="146"/>
    </row>
    <row r="211" spans="1:10" x14ac:dyDescent="0.3">
      <c r="A211" s="143">
        <v>210</v>
      </c>
      <c r="B211" s="144" t="s">
        <v>1777</v>
      </c>
      <c r="C211" s="45"/>
      <c r="D211" s="45">
        <v>5200</v>
      </c>
      <c r="E211" s="145" t="s">
        <v>952</v>
      </c>
      <c r="F211" s="146" t="s">
        <v>953</v>
      </c>
      <c r="G211" s="147">
        <v>41491</v>
      </c>
      <c r="H211" s="147" t="s">
        <v>2123</v>
      </c>
      <c r="I211" s="146" t="s">
        <v>171</v>
      </c>
      <c r="J211" s="146" t="s">
        <v>485</v>
      </c>
    </row>
    <row r="212" spans="1:10" x14ac:dyDescent="0.3">
      <c r="A212" s="143">
        <v>211</v>
      </c>
      <c r="B212" s="144" t="s">
        <v>2384</v>
      </c>
      <c r="C212" s="45">
        <v>400</v>
      </c>
      <c r="D212" s="45"/>
      <c r="E212" s="145"/>
      <c r="F212" s="146"/>
      <c r="G212" s="146"/>
      <c r="H212" s="146"/>
      <c r="I212" s="146"/>
      <c r="J212" s="146"/>
    </row>
    <row r="213" spans="1:10" x14ac:dyDescent="0.3">
      <c r="A213" s="143">
        <v>212</v>
      </c>
      <c r="B213" s="144" t="s">
        <v>2359</v>
      </c>
      <c r="C213" s="45">
        <v>1000</v>
      </c>
      <c r="D213" s="45"/>
      <c r="E213" s="145"/>
      <c r="F213" s="146"/>
      <c r="G213" s="147"/>
      <c r="H213" s="147"/>
      <c r="I213" s="146"/>
      <c r="J213" s="146"/>
    </row>
    <row r="214" spans="1:10" x14ac:dyDescent="0.3">
      <c r="A214" s="143">
        <v>213</v>
      </c>
      <c r="B214" s="144" t="s">
        <v>2384</v>
      </c>
      <c r="C214" s="45">
        <v>500</v>
      </c>
      <c r="D214" s="45"/>
      <c r="E214" s="145"/>
      <c r="F214" s="146"/>
      <c r="G214" s="147"/>
      <c r="H214" s="147"/>
      <c r="I214" s="146"/>
      <c r="J214" s="146"/>
    </row>
    <row r="215" spans="1:10" x14ac:dyDescent="0.3">
      <c r="A215" s="143">
        <v>214</v>
      </c>
      <c r="B215" s="144" t="s">
        <v>2359</v>
      </c>
      <c r="C215" s="45">
        <v>580</v>
      </c>
      <c r="D215" s="45"/>
      <c r="E215" s="145"/>
      <c r="F215" s="146"/>
      <c r="G215" s="146"/>
      <c r="H215" s="146"/>
      <c r="I215" s="146"/>
      <c r="J215" s="146"/>
    </row>
    <row r="216" spans="1:10" x14ac:dyDescent="0.3">
      <c r="A216" s="143">
        <v>215</v>
      </c>
      <c r="B216" s="144" t="s">
        <v>2359</v>
      </c>
      <c r="C216" s="45"/>
      <c r="D216" s="45">
        <v>3580</v>
      </c>
      <c r="E216" s="145" t="s">
        <v>954</v>
      </c>
      <c r="F216" s="146" t="s">
        <v>955</v>
      </c>
      <c r="G216" s="147">
        <v>41498</v>
      </c>
      <c r="H216" s="147" t="s">
        <v>2123</v>
      </c>
      <c r="I216" s="146" t="s">
        <v>986</v>
      </c>
      <c r="J216" s="146" t="s">
        <v>946</v>
      </c>
    </row>
    <row r="217" spans="1:10" x14ac:dyDescent="0.3">
      <c r="A217" s="143">
        <v>216</v>
      </c>
      <c r="B217" s="144" t="s">
        <v>2384</v>
      </c>
      <c r="C217" s="45"/>
      <c r="D217" s="45">
        <v>1400</v>
      </c>
      <c r="E217" s="145" t="s">
        <v>956</v>
      </c>
      <c r="F217" s="146" t="s">
        <v>957</v>
      </c>
      <c r="G217" s="147">
        <v>41498</v>
      </c>
      <c r="H217" s="146" t="s">
        <v>2123</v>
      </c>
      <c r="I217" s="146" t="s">
        <v>1762</v>
      </c>
      <c r="J217" s="146" t="s">
        <v>1762</v>
      </c>
    </row>
    <row r="218" spans="1:10" x14ac:dyDescent="0.3">
      <c r="A218" s="143">
        <v>217</v>
      </c>
      <c r="B218" s="144" t="s">
        <v>1777</v>
      </c>
      <c r="C218" s="45">
        <v>1000</v>
      </c>
      <c r="D218" s="45"/>
      <c r="E218" s="145"/>
      <c r="F218" s="146"/>
      <c r="G218" s="146"/>
      <c r="H218" s="146"/>
      <c r="I218" s="146"/>
      <c r="J218" s="146"/>
    </row>
    <row r="219" spans="1:10" x14ac:dyDescent="0.3">
      <c r="A219" s="143">
        <v>218</v>
      </c>
      <c r="B219" s="144" t="s">
        <v>2359</v>
      </c>
      <c r="C219" s="45">
        <v>1000</v>
      </c>
      <c r="D219" s="45"/>
      <c r="E219" s="145"/>
      <c r="F219" s="146"/>
      <c r="G219" s="146"/>
      <c r="H219" s="146"/>
      <c r="I219" s="146"/>
      <c r="J219" s="146"/>
    </row>
    <row r="220" spans="1:10" x14ac:dyDescent="0.3">
      <c r="A220" s="143">
        <v>219</v>
      </c>
      <c r="B220" s="144" t="s">
        <v>2359</v>
      </c>
      <c r="C220" s="45">
        <v>1000</v>
      </c>
      <c r="D220" s="45"/>
      <c r="E220" s="145"/>
      <c r="F220" s="146"/>
      <c r="G220" s="146"/>
      <c r="H220" s="146"/>
      <c r="I220" s="146"/>
      <c r="J220" s="146"/>
    </row>
    <row r="221" spans="1:10" x14ac:dyDescent="0.3">
      <c r="A221" s="143">
        <v>220</v>
      </c>
      <c r="B221" s="144" t="s">
        <v>1777</v>
      </c>
      <c r="C221" s="45">
        <v>1000</v>
      </c>
      <c r="D221" s="45"/>
      <c r="E221" s="145"/>
      <c r="F221" s="146"/>
      <c r="G221" s="147"/>
      <c r="H221" s="147"/>
      <c r="I221" s="146"/>
      <c r="J221" s="146"/>
    </row>
    <row r="222" spans="1:10" x14ac:dyDescent="0.3">
      <c r="A222" s="143">
        <v>221</v>
      </c>
      <c r="B222" s="144" t="s">
        <v>2384</v>
      </c>
      <c r="C222" s="45">
        <v>200</v>
      </c>
      <c r="D222" s="45"/>
      <c r="E222" s="145"/>
      <c r="F222" s="146"/>
      <c r="G222" s="146"/>
      <c r="H222" s="146"/>
      <c r="I222" s="146"/>
      <c r="J222" s="146"/>
    </row>
    <row r="223" spans="1:10" x14ac:dyDescent="0.3">
      <c r="A223" s="143">
        <v>222</v>
      </c>
      <c r="B223" s="144" t="s">
        <v>1982</v>
      </c>
      <c r="C223" s="45">
        <v>1000</v>
      </c>
      <c r="D223" s="45"/>
      <c r="E223" s="145"/>
      <c r="F223" s="146"/>
      <c r="G223" s="147"/>
      <c r="H223" s="146"/>
      <c r="I223" s="146"/>
      <c r="J223" s="146"/>
    </row>
    <row r="224" spans="1:10" x14ac:dyDescent="0.3">
      <c r="A224" s="143">
        <v>223</v>
      </c>
      <c r="B224" s="144" t="s">
        <v>164</v>
      </c>
      <c r="C224" s="45">
        <v>40</v>
      </c>
      <c r="D224" s="45"/>
      <c r="E224" s="145"/>
      <c r="F224" s="146"/>
      <c r="G224" s="147"/>
      <c r="H224" s="147"/>
      <c r="I224" s="146"/>
      <c r="J224" s="146"/>
    </row>
    <row r="225" spans="1:10" x14ac:dyDescent="0.3">
      <c r="A225" s="143">
        <v>224</v>
      </c>
      <c r="B225" s="144" t="s">
        <v>2528</v>
      </c>
      <c r="C225" s="45">
        <v>20</v>
      </c>
      <c r="D225" s="45"/>
      <c r="E225" s="145"/>
      <c r="F225" s="146"/>
      <c r="G225" s="147"/>
      <c r="H225" s="147"/>
      <c r="I225" s="146"/>
      <c r="J225" s="146"/>
    </row>
    <row r="226" spans="1:10" x14ac:dyDescent="0.3">
      <c r="A226" s="143">
        <v>225</v>
      </c>
      <c r="B226" s="144" t="s">
        <v>2407</v>
      </c>
      <c r="C226" s="45">
        <v>3</v>
      </c>
      <c r="D226" s="45"/>
      <c r="E226" s="145"/>
      <c r="F226" s="146"/>
      <c r="G226" s="146"/>
      <c r="H226" s="146"/>
      <c r="I226" s="146"/>
      <c r="J226" s="146"/>
    </row>
    <row r="227" spans="1:10" x14ac:dyDescent="0.3">
      <c r="A227" s="143">
        <v>226</v>
      </c>
      <c r="B227" s="144" t="s">
        <v>2381</v>
      </c>
      <c r="C227" s="45">
        <v>30</v>
      </c>
      <c r="D227" s="45"/>
      <c r="E227" s="145"/>
      <c r="F227" s="146"/>
      <c r="G227" s="146"/>
      <c r="H227" s="146"/>
      <c r="I227" s="146"/>
      <c r="J227" s="146"/>
    </row>
    <row r="228" spans="1:10" x14ac:dyDescent="0.3">
      <c r="A228" s="143">
        <v>227</v>
      </c>
      <c r="B228" s="144" t="s">
        <v>1516</v>
      </c>
      <c r="C228" s="45">
        <v>5</v>
      </c>
      <c r="D228" s="45"/>
      <c r="E228" s="145"/>
      <c r="F228" s="146"/>
      <c r="G228" s="146"/>
      <c r="H228" s="146"/>
      <c r="I228" s="146"/>
      <c r="J228" s="146"/>
    </row>
    <row r="229" spans="1:10" x14ac:dyDescent="0.3">
      <c r="A229" s="143">
        <v>228</v>
      </c>
      <c r="B229" s="144" t="s">
        <v>2359</v>
      </c>
      <c r="C229" s="45">
        <v>1140</v>
      </c>
      <c r="D229" s="45"/>
      <c r="E229" s="145"/>
      <c r="F229" s="146"/>
      <c r="G229" s="147"/>
      <c r="H229" s="146"/>
      <c r="I229" s="146"/>
      <c r="J229" s="146"/>
    </row>
    <row r="230" spans="1:10" x14ac:dyDescent="0.3">
      <c r="A230" s="143">
        <v>229</v>
      </c>
      <c r="B230" s="144" t="s">
        <v>2359</v>
      </c>
      <c r="C230" s="45"/>
      <c r="D230" s="45">
        <v>3140</v>
      </c>
      <c r="E230" s="145" t="s">
        <v>1949</v>
      </c>
      <c r="F230" s="146" t="s">
        <v>1950</v>
      </c>
      <c r="G230" s="147">
        <v>41514</v>
      </c>
      <c r="H230" s="146" t="s">
        <v>2123</v>
      </c>
      <c r="I230" s="146" t="s">
        <v>986</v>
      </c>
      <c r="J230" s="146" t="s">
        <v>986</v>
      </c>
    </row>
    <row r="231" spans="1:10" x14ac:dyDescent="0.3">
      <c r="A231" s="143">
        <v>230</v>
      </c>
      <c r="B231" s="144" t="s">
        <v>1777</v>
      </c>
      <c r="C231" s="45">
        <v>1000</v>
      </c>
      <c r="D231" s="45"/>
      <c r="E231" s="145"/>
      <c r="F231" s="146"/>
      <c r="G231" s="146"/>
      <c r="H231" s="146"/>
      <c r="I231" s="146"/>
      <c r="J231" s="146"/>
    </row>
    <row r="232" spans="1:10" x14ac:dyDescent="0.3">
      <c r="A232" s="143">
        <v>231</v>
      </c>
      <c r="B232" s="144" t="s">
        <v>2359</v>
      </c>
      <c r="C232" s="45">
        <v>1000</v>
      </c>
      <c r="D232" s="45"/>
      <c r="E232" s="145"/>
      <c r="F232" s="146"/>
      <c r="G232" s="146"/>
      <c r="H232" s="146"/>
      <c r="I232" s="146"/>
      <c r="J232" s="146"/>
    </row>
    <row r="233" spans="1:10" x14ac:dyDescent="0.3">
      <c r="A233" s="143">
        <v>232</v>
      </c>
      <c r="B233" s="144" t="s">
        <v>1777</v>
      </c>
      <c r="C233" s="45">
        <v>1000</v>
      </c>
      <c r="D233" s="45"/>
      <c r="E233" s="145"/>
      <c r="F233" s="146"/>
      <c r="G233" s="146"/>
      <c r="H233" s="146"/>
      <c r="I233" s="146"/>
      <c r="J233" s="146"/>
    </row>
    <row r="234" spans="1:10" x14ac:dyDescent="0.3">
      <c r="A234" s="143">
        <v>233</v>
      </c>
      <c r="B234" s="144" t="s">
        <v>2359</v>
      </c>
      <c r="C234" s="45">
        <v>1000</v>
      </c>
      <c r="D234" s="45"/>
      <c r="E234" s="145"/>
      <c r="F234" s="146"/>
      <c r="G234" s="146"/>
      <c r="H234" s="146"/>
      <c r="I234" s="146"/>
      <c r="J234" s="146"/>
    </row>
    <row r="235" spans="1:10" x14ac:dyDescent="0.3">
      <c r="A235" s="143">
        <v>234</v>
      </c>
      <c r="B235" s="144" t="s">
        <v>2384</v>
      </c>
      <c r="C235" s="45">
        <v>500</v>
      </c>
      <c r="D235" s="45"/>
      <c r="E235" s="145"/>
      <c r="F235" s="146"/>
      <c r="G235" s="146"/>
      <c r="H235" s="146"/>
      <c r="I235" s="146"/>
      <c r="J235" s="146"/>
    </row>
    <row r="236" spans="1:10" x14ac:dyDescent="0.3">
      <c r="A236" s="143">
        <v>235</v>
      </c>
      <c r="B236" s="144" t="s">
        <v>2359</v>
      </c>
      <c r="C236" s="45">
        <v>1000</v>
      </c>
      <c r="D236" s="45"/>
      <c r="E236" s="145"/>
      <c r="F236" s="146"/>
      <c r="G236" s="146"/>
      <c r="H236" s="146"/>
      <c r="I236" s="146"/>
      <c r="J236" s="146"/>
    </row>
    <row r="237" spans="1:10" ht="14.25" customHeight="1" x14ac:dyDescent="0.3">
      <c r="A237" s="143">
        <v>236</v>
      </c>
      <c r="B237" s="144" t="s">
        <v>2384</v>
      </c>
      <c r="C237" s="45">
        <v>220</v>
      </c>
      <c r="D237" s="45"/>
      <c r="E237" s="145"/>
      <c r="F237" s="146"/>
      <c r="G237" s="146"/>
      <c r="H237" s="146"/>
      <c r="I237" s="146"/>
      <c r="J237" s="146"/>
    </row>
    <row r="238" spans="1:10" ht="14.25" customHeight="1" x14ac:dyDescent="0.3">
      <c r="A238" s="143">
        <v>237</v>
      </c>
      <c r="B238" s="144" t="s">
        <v>2359</v>
      </c>
      <c r="C238" s="45">
        <v>1000</v>
      </c>
      <c r="D238" s="45"/>
      <c r="E238" s="145"/>
      <c r="F238" s="146"/>
      <c r="G238" s="147"/>
      <c r="H238" s="147"/>
      <c r="I238" s="146"/>
      <c r="J238" s="146"/>
    </row>
    <row r="239" spans="1:10" ht="14.25" customHeight="1" x14ac:dyDescent="0.3">
      <c r="A239" s="143">
        <v>238</v>
      </c>
      <c r="B239" s="144" t="s">
        <v>1777</v>
      </c>
      <c r="C239" s="45">
        <v>1000</v>
      </c>
      <c r="D239" s="45"/>
      <c r="E239" s="145"/>
      <c r="F239" s="146"/>
      <c r="G239" s="147"/>
      <c r="H239" s="147"/>
      <c r="I239" s="146"/>
      <c r="J239" s="146"/>
    </row>
    <row r="240" spans="1:10" ht="14.25" customHeight="1" x14ac:dyDescent="0.3">
      <c r="A240" s="143">
        <v>239</v>
      </c>
      <c r="B240" s="144" t="s">
        <v>2384</v>
      </c>
      <c r="C240" s="45"/>
      <c r="D240" s="45">
        <v>920</v>
      </c>
      <c r="E240" s="145" t="s">
        <v>1951</v>
      </c>
      <c r="F240" s="146" t="s">
        <v>1952</v>
      </c>
      <c r="G240" s="147">
        <v>41530</v>
      </c>
      <c r="H240" s="146" t="s">
        <v>2123</v>
      </c>
      <c r="I240" s="146" t="s">
        <v>1762</v>
      </c>
      <c r="J240" s="146" t="s">
        <v>1762</v>
      </c>
    </row>
    <row r="241" spans="1:10" ht="14.25" customHeight="1" x14ac:dyDescent="0.3">
      <c r="A241" s="143">
        <v>240</v>
      </c>
      <c r="B241" s="144" t="s">
        <v>1982</v>
      </c>
      <c r="C241" s="45">
        <v>600</v>
      </c>
      <c r="D241" s="45"/>
      <c r="E241" s="145"/>
      <c r="F241" s="146"/>
      <c r="G241" s="146"/>
      <c r="H241" s="146"/>
      <c r="I241" s="146"/>
      <c r="J241" s="146"/>
    </row>
    <row r="242" spans="1:10" ht="14.25" customHeight="1" x14ac:dyDescent="0.3">
      <c r="A242" s="143">
        <v>241</v>
      </c>
      <c r="B242" s="144" t="s">
        <v>2359</v>
      </c>
      <c r="C242" s="45">
        <v>680</v>
      </c>
      <c r="D242" s="45"/>
      <c r="E242" s="145"/>
      <c r="F242" s="146"/>
      <c r="G242" s="147"/>
      <c r="H242" s="147"/>
      <c r="I242" s="146"/>
      <c r="J242" s="146"/>
    </row>
    <row r="243" spans="1:10" ht="14.25" customHeight="1" x14ac:dyDescent="0.3">
      <c r="A243" s="143">
        <v>242</v>
      </c>
      <c r="B243" s="144" t="s">
        <v>1982</v>
      </c>
      <c r="C243" s="45"/>
      <c r="D243" s="45">
        <v>3600</v>
      </c>
      <c r="E243" s="145" t="s">
        <v>1953</v>
      </c>
      <c r="F243" s="146" t="s">
        <v>1954</v>
      </c>
      <c r="G243" s="147">
        <v>41535</v>
      </c>
      <c r="H243" s="147" t="s">
        <v>2123</v>
      </c>
      <c r="I243" s="146" t="s">
        <v>1762</v>
      </c>
      <c r="J243" s="146" t="s">
        <v>1213</v>
      </c>
    </row>
    <row r="244" spans="1:10" ht="14.25" customHeight="1" x14ac:dyDescent="0.3">
      <c r="A244" s="143">
        <v>243</v>
      </c>
      <c r="B244" s="144" t="s">
        <v>2359</v>
      </c>
      <c r="C244" s="45"/>
      <c r="D244" s="45">
        <v>4680</v>
      </c>
      <c r="E244" s="145" t="s">
        <v>1955</v>
      </c>
      <c r="F244" s="146" t="s">
        <v>1956</v>
      </c>
      <c r="G244" s="147">
        <v>41534</v>
      </c>
      <c r="H244" s="146" t="s">
        <v>2123</v>
      </c>
      <c r="I244" s="146" t="s">
        <v>986</v>
      </c>
      <c r="J244" s="146" t="s">
        <v>986</v>
      </c>
    </row>
    <row r="245" spans="1:10" ht="14.25" customHeight="1" x14ac:dyDescent="0.3">
      <c r="A245" s="143">
        <v>244</v>
      </c>
      <c r="B245" s="144" t="s">
        <v>1777</v>
      </c>
      <c r="C245" s="45">
        <v>1000</v>
      </c>
      <c r="D245" s="45"/>
      <c r="E245" s="145"/>
      <c r="F245" s="146"/>
      <c r="G245" s="146"/>
      <c r="H245" s="146"/>
      <c r="I245" s="146"/>
      <c r="J245" s="146"/>
    </row>
    <row r="246" spans="1:10" ht="14.25" customHeight="1" x14ac:dyDescent="0.3">
      <c r="A246" s="143">
        <v>245</v>
      </c>
      <c r="B246" s="144" t="s">
        <v>2359</v>
      </c>
      <c r="C246" s="45">
        <v>1000</v>
      </c>
      <c r="D246" s="45"/>
      <c r="E246" s="145"/>
      <c r="F246" s="146"/>
      <c r="G246" s="146"/>
      <c r="H246" s="146"/>
      <c r="I246" s="146"/>
      <c r="J246" s="146"/>
    </row>
    <row r="247" spans="1:10" ht="14.25" customHeight="1" x14ac:dyDescent="0.3">
      <c r="A247" s="143">
        <v>246</v>
      </c>
      <c r="B247" s="144" t="s">
        <v>2574</v>
      </c>
      <c r="C247" s="45">
        <v>200</v>
      </c>
      <c r="D247" s="45"/>
      <c r="E247" s="145"/>
      <c r="F247" s="146"/>
      <c r="G247" s="146"/>
      <c r="H247" s="146"/>
      <c r="I247" s="146"/>
      <c r="J247" s="146"/>
    </row>
    <row r="248" spans="1:10" ht="14.25" customHeight="1" x14ac:dyDescent="0.3">
      <c r="A248" s="143">
        <v>247</v>
      </c>
      <c r="B248" s="144" t="s">
        <v>2359</v>
      </c>
      <c r="C248" s="45">
        <v>1000</v>
      </c>
      <c r="D248" s="45"/>
      <c r="E248" s="145"/>
      <c r="F248" s="146"/>
      <c r="G248" s="146"/>
      <c r="H248" s="146"/>
      <c r="I248" s="146"/>
      <c r="J248" s="146"/>
    </row>
    <row r="249" spans="1:10" ht="14.25" customHeight="1" x14ac:dyDescent="0.3">
      <c r="A249" s="143">
        <v>248</v>
      </c>
      <c r="B249" s="144" t="s">
        <v>1982</v>
      </c>
      <c r="C249" s="45">
        <v>1860</v>
      </c>
      <c r="D249" s="45"/>
      <c r="E249" s="145"/>
      <c r="F249" s="146"/>
      <c r="G249" s="146"/>
      <c r="H249" s="146"/>
      <c r="I249" s="146"/>
      <c r="J249" s="146"/>
    </row>
    <row r="250" spans="1:10" ht="14.25" customHeight="1" x14ac:dyDescent="0.3">
      <c r="A250" s="143">
        <v>249</v>
      </c>
      <c r="B250" s="144" t="s">
        <v>2384</v>
      </c>
      <c r="C250" s="45">
        <v>200</v>
      </c>
      <c r="D250" s="45"/>
      <c r="E250" s="145"/>
      <c r="F250" s="146"/>
      <c r="G250" s="146"/>
      <c r="H250" s="146"/>
      <c r="I250" s="146"/>
      <c r="J250" s="146"/>
    </row>
    <row r="251" spans="1:10" ht="14.25" customHeight="1" x14ac:dyDescent="0.3">
      <c r="A251" s="143">
        <v>250</v>
      </c>
      <c r="B251" s="144" t="s">
        <v>1777</v>
      </c>
      <c r="C251" s="45">
        <v>1000</v>
      </c>
      <c r="D251" s="45"/>
      <c r="E251" s="145"/>
      <c r="F251" s="146"/>
      <c r="G251" s="147"/>
      <c r="H251" s="147"/>
      <c r="I251" s="146"/>
      <c r="J251" s="146"/>
    </row>
    <row r="252" spans="1:10" ht="14.25" customHeight="1" x14ac:dyDescent="0.3">
      <c r="A252" s="143">
        <v>251</v>
      </c>
      <c r="B252" s="144" t="s">
        <v>164</v>
      </c>
      <c r="C252" s="45">
        <v>40</v>
      </c>
      <c r="D252" s="45"/>
      <c r="E252" s="145"/>
      <c r="F252" s="146"/>
      <c r="G252" s="147"/>
      <c r="H252" s="147"/>
      <c r="I252" s="146"/>
      <c r="J252" s="146"/>
    </row>
    <row r="253" spans="1:10" ht="14.25" customHeight="1" x14ac:dyDescent="0.3">
      <c r="A253" s="143">
        <v>252</v>
      </c>
      <c r="B253" s="144" t="s">
        <v>2407</v>
      </c>
      <c r="C253" s="45">
        <v>2</v>
      </c>
      <c r="D253" s="45"/>
      <c r="E253" s="145"/>
      <c r="F253" s="146"/>
      <c r="G253" s="147"/>
      <c r="H253" s="147"/>
      <c r="I253" s="146"/>
      <c r="J253" s="146"/>
    </row>
    <row r="254" spans="1:10" ht="14.25" customHeight="1" x14ac:dyDescent="0.3">
      <c r="A254" s="143">
        <v>253</v>
      </c>
      <c r="B254" s="144" t="s">
        <v>2381</v>
      </c>
      <c r="C254" s="45">
        <v>50</v>
      </c>
      <c r="D254" s="45"/>
      <c r="E254" s="145"/>
      <c r="F254" s="146"/>
      <c r="G254" s="147"/>
      <c r="H254" s="147"/>
      <c r="I254" s="146"/>
      <c r="J254" s="146"/>
    </row>
    <row r="255" spans="1:10" ht="14.25" customHeight="1" x14ac:dyDescent="0.3">
      <c r="A255" s="143">
        <v>254</v>
      </c>
      <c r="B255" s="144" t="s">
        <v>2516</v>
      </c>
      <c r="C255" s="45">
        <v>100</v>
      </c>
      <c r="D255" s="45"/>
      <c r="E255" s="145"/>
      <c r="F255" s="146"/>
      <c r="G255" s="147"/>
      <c r="H255" s="147"/>
      <c r="I255" s="146"/>
      <c r="J255" s="146"/>
    </row>
    <row r="256" spans="1:10" ht="14.25" customHeight="1" x14ac:dyDescent="0.3">
      <c r="A256" s="143">
        <v>255</v>
      </c>
      <c r="B256" s="144" t="s">
        <v>2359</v>
      </c>
      <c r="C256" s="45">
        <v>1220</v>
      </c>
      <c r="D256" s="45"/>
      <c r="E256" s="145"/>
      <c r="F256" s="146"/>
      <c r="G256" s="147"/>
      <c r="H256" s="147"/>
      <c r="I256" s="146"/>
      <c r="J256" s="146"/>
    </row>
    <row r="257" spans="1:10" ht="14.25" customHeight="1" x14ac:dyDescent="0.3">
      <c r="A257" s="143">
        <v>256</v>
      </c>
      <c r="B257" s="144" t="s">
        <v>2359</v>
      </c>
      <c r="C257" s="45"/>
      <c r="D257" s="45">
        <v>3220</v>
      </c>
      <c r="E257" s="145" t="s">
        <v>1957</v>
      </c>
      <c r="F257" s="146" t="s">
        <v>1958</v>
      </c>
      <c r="G257" s="147">
        <v>41549</v>
      </c>
      <c r="H257" s="147" t="s">
        <v>2123</v>
      </c>
      <c r="I257" s="146" t="s">
        <v>986</v>
      </c>
      <c r="J257" s="146" t="s">
        <v>986</v>
      </c>
    </row>
    <row r="258" spans="1:10" ht="14.25" customHeight="1" x14ac:dyDescent="0.3">
      <c r="A258" s="143">
        <v>257</v>
      </c>
      <c r="B258" s="144" t="s">
        <v>1982</v>
      </c>
      <c r="C258" s="45"/>
      <c r="D258" s="45">
        <v>2860</v>
      </c>
      <c r="E258" s="145" t="s">
        <v>1965</v>
      </c>
      <c r="F258" s="146" t="s">
        <v>1966</v>
      </c>
      <c r="G258" s="147">
        <v>41542</v>
      </c>
      <c r="H258" s="147" t="s">
        <v>2123</v>
      </c>
      <c r="I258" s="146" t="s">
        <v>1762</v>
      </c>
      <c r="J258" s="146" t="s">
        <v>1213</v>
      </c>
    </row>
    <row r="259" spans="1:10" ht="14.25" customHeight="1" x14ac:dyDescent="0.3">
      <c r="A259" s="143">
        <v>258</v>
      </c>
      <c r="B259" s="144" t="s">
        <v>2574</v>
      </c>
      <c r="C259" s="45">
        <v>100</v>
      </c>
      <c r="D259" s="45"/>
      <c r="E259" s="145"/>
      <c r="F259" s="146"/>
      <c r="G259" s="147"/>
      <c r="H259" s="147"/>
      <c r="I259" s="146"/>
      <c r="J259" s="146"/>
    </row>
    <row r="260" spans="1:10" ht="14.25" customHeight="1" x14ac:dyDescent="0.3">
      <c r="A260" s="143">
        <v>259</v>
      </c>
      <c r="B260" s="144" t="s">
        <v>2359</v>
      </c>
      <c r="C260" s="45">
        <v>1000</v>
      </c>
      <c r="D260" s="45"/>
      <c r="E260" s="145"/>
      <c r="F260" s="146"/>
      <c r="G260" s="147"/>
      <c r="H260" s="147"/>
      <c r="I260" s="146"/>
      <c r="J260" s="146"/>
    </row>
    <row r="261" spans="1:10" ht="14.25" customHeight="1" x14ac:dyDescent="0.3">
      <c r="A261" s="143">
        <v>260</v>
      </c>
      <c r="B261" s="144" t="s">
        <v>1777</v>
      </c>
      <c r="C261" s="45">
        <v>1000</v>
      </c>
      <c r="D261" s="45"/>
      <c r="E261" s="145"/>
      <c r="F261" s="146"/>
      <c r="G261" s="147"/>
      <c r="H261" s="147"/>
      <c r="I261" s="146"/>
      <c r="J261" s="146"/>
    </row>
    <row r="262" spans="1:10" ht="14.25" customHeight="1" x14ac:dyDescent="0.3">
      <c r="A262" s="143">
        <v>261</v>
      </c>
      <c r="B262" s="144" t="s">
        <v>2384</v>
      </c>
      <c r="C262" s="45">
        <v>200</v>
      </c>
      <c r="D262" s="45"/>
      <c r="E262" s="145"/>
      <c r="F262" s="146"/>
      <c r="G262" s="147"/>
      <c r="H262" s="147"/>
      <c r="I262" s="146"/>
      <c r="J262" s="146"/>
    </row>
    <row r="263" spans="1:10" ht="14.25" customHeight="1" x14ac:dyDescent="0.3">
      <c r="A263" s="143">
        <v>262</v>
      </c>
      <c r="B263" s="144" t="s">
        <v>2516</v>
      </c>
      <c r="C263" s="45">
        <v>500</v>
      </c>
      <c r="D263" s="45"/>
      <c r="E263" s="145"/>
      <c r="F263" s="146"/>
      <c r="G263" s="147"/>
      <c r="H263" s="147"/>
      <c r="I263" s="146"/>
      <c r="J263" s="146"/>
    </row>
    <row r="264" spans="1:10" ht="14.25" customHeight="1" x14ac:dyDescent="0.3">
      <c r="A264" s="143">
        <v>263</v>
      </c>
      <c r="B264" s="144" t="s">
        <v>2574</v>
      </c>
      <c r="C264" s="45">
        <v>50</v>
      </c>
      <c r="D264" s="45"/>
      <c r="E264" s="145"/>
      <c r="F264" s="146"/>
      <c r="G264" s="147"/>
      <c r="H264" s="147"/>
      <c r="I264" s="146"/>
      <c r="J264" s="146"/>
    </row>
    <row r="265" spans="1:10" ht="14.25" customHeight="1" x14ac:dyDescent="0.3">
      <c r="A265" s="143">
        <v>264</v>
      </c>
      <c r="B265" s="144" t="s">
        <v>2359</v>
      </c>
      <c r="C265" s="45">
        <v>1000</v>
      </c>
      <c r="D265" s="45"/>
      <c r="E265" s="145"/>
      <c r="F265" s="146"/>
      <c r="G265" s="146"/>
      <c r="H265" s="146"/>
      <c r="I265" s="146"/>
      <c r="J265" s="146"/>
    </row>
    <row r="266" spans="1:10" ht="14.25" customHeight="1" x14ac:dyDescent="0.3">
      <c r="A266" s="143">
        <v>265</v>
      </c>
      <c r="B266" s="144" t="s">
        <v>1777</v>
      </c>
      <c r="C266" s="45">
        <v>920</v>
      </c>
      <c r="D266" s="45"/>
      <c r="E266" s="145"/>
      <c r="F266" s="146"/>
      <c r="G266" s="146"/>
      <c r="H266" s="146"/>
      <c r="I266" s="146"/>
      <c r="J266" s="146"/>
    </row>
    <row r="267" spans="1:10" ht="14.25" customHeight="1" x14ac:dyDescent="0.3">
      <c r="A267" s="143">
        <v>266</v>
      </c>
      <c r="B267" s="144" t="s">
        <v>1777</v>
      </c>
      <c r="C267" s="45"/>
      <c r="D267" s="45">
        <v>8920</v>
      </c>
      <c r="E267" s="145" t="s">
        <v>905</v>
      </c>
      <c r="F267" s="146" t="s">
        <v>906</v>
      </c>
      <c r="G267" s="147">
        <v>41555</v>
      </c>
      <c r="H267" s="147" t="s">
        <v>2123</v>
      </c>
      <c r="I267" s="146" t="s">
        <v>171</v>
      </c>
      <c r="J267" s="146" t="s">
        <v>485</v>
      </c>
    </row>
    <row r="268" spans="1:10" ht="14.25" customHeight="1" x14ac:dyDescent="0.3">
      <c r="A268" s="143">
        <v>267</v>
      </c>
      <c r="B268" s="144" t="s">
        <v>2359</v>
      </c>
      <c r="C268" s="45">
        <v>1000</v>
      </c>
      <c r="D268" s="45"/>
      <c r="E268" s="145"/>
      <c r="F268" s="146"/>
      <c r="G268" s="146"/>
      <c r="H268" s="146"/>
      <c r="I268" s="146"/>
      <c r="J268" s="146"/>
    </row>
    <row r="269" spans="1:10" ht="14.25" customHeight="1" x14ac:dyDescent="0.3">
      <c r="A269" s="143">
        <v>268</v>
      </c>
      <c r="B269" s="144" t="s">
        <v>2384</v>
      </c>
      <c r="C269" s="45">
        <v>380</v>
      </c>
      <c r="D269" s="45"/>
      <c r="E269" s="145"/>
      <c r="F269" s="146"/>
      <c r="G269" s="147"/>
      <c r="H269" s="147"/>
      <c r="I269" s="146"/>
      <c r="J269" s="146"/>
    </row>
    <row r="270" spans="1:10" ht="14.25" customHeight="1" x14ac:dyDescent="0.3">
      <c r="A270" s="143">
        <v>269</v>
      </c>
      <c r="B270" s="144" t="s">
        <v>2359</v>
      </c>
      <c r="C270" s="45">
        <v>860</v>
      </c>
      <c r="D270" s="45"/>
      <c r="E270" s="145"/>
      <c r="F270" s="146"/>
      <c r="G270" s="147"/>
      <c r="H270" s="146"/>
      <c r="I270" s="146"/>
      <c r="J270" s="146"/>
    </row>
    <row r="271" spans="1:10" ht="14.25" customHeight="1" x14ac:dyDescent="0.3">
      <c r="A271" s="143">
        <v>270</v>
      </c>
      <c r="B271" s="144" t="s">
        <v>2384</v>
      </c>
      <c r="C271" s="45"/>
      <c r="D271" s="45">
        <v>780</v>
      </c>
      <c r="E271" s="145" t="s">
        <v>907</v>
      </c>
      <c r="F271" s="146" t="s">
        <v>908</v>
      </c>
      <c r="G271" s="147">
        <v>41562</v>
      </c>
      <c r="H271" s="146" t="s">
        <v>2123</v>
      </c>
      <c r="I271" s="146" t="s">
        <v>1762</v>
      </c>
      <c r="J271" s="146" t="s">
        <v>1762</v>
      </c>
    </row>
    <row r="272" spans="1:10" ht="14.25" customHeight="1" x14ac:dyDescent="0.3">
      <c r="A272" s="143">
        <v>271</v>
      </c>
      <c r="B272" s="144" t="s">
        <v>2359</v>
      </c>
      <c r="C272" s="45"/>
      <c r="D272" s="45">
        <v>3860</v>
      </c>
      <c r="E272" s="145" t="s">
        <v>909</v>
      </c>
      <c r="F272" s="146" t="s">
        <v>910</v>
      </c>
      <c r="G272" s="147">
        <v>41562</v>
      </c>
      <c r="H272" s="146" t="s">
        <v>2123</v>
      </c>
      <c r="I272" s="146" t="s">
        <v>986</v>
      </c>
      <c r="J272" s="146" t="s">
        <v>986</v>
      </c>
    </row>
    <row r="273" spans="1:10" ht="14.25" customHeight="1" x14ac:dyDescent="0.3">
      <c r="A273" s="143">
        <v>272</v>
      </c>
      <c r="B273" s="144" t="s">
        <v>2528</v>
      </c>
      <c r="C273" s="45">
        <v>250</v>
      </c>
      <c r="D273" s="45"/>
      <c r="E273" s="145"/>
      <c r="F273" s="146"/>
      <c r="G273" s="147"/>
      <c r="H273" s="147"/>
      <c r="I273" s="146"/>
      <c r="J273" s="146"/>
    </row>
    <row r="274" spans="1:10" ht="14.25" customHeight="1" x14ac:dyDescent="0.3">
      <c r="A274" s="143">
        <v>273</v>
      </c>
      <c r="B274" s="144" t="s">
        <v>2516</v>
      </c>
      <c r="C274" s="45">
        <v>2000</v>
      </c>
      <c r="D274" s="45"/>
      <c r="E274" s="145"/>
      <c r="F274" s="146"/>
      <c r="G274" s="147"/>
      <c r="H274" s="147"/>
      <c r="I274" s="146"/>
      <c r="J274" s="146"/>
    </row>
    <row r="275" spans="1:10" ht="14.25" customHeight="1" x14ac:dyDescent="0.3">
      <c r="A275" s="143">
        <v>274</v>
      </c>
      <c r="B275" s="144" t="s">
        <v>2528</v>
      </c>
      <c r="C275" s="45">
        <v>500</v>
      </c>
      <c r="D275" s="45"/>
      <c r="E275" s="145"/>
      <c r="F275" s="146"/>
      <c r="G275" s="147"/>
      <c r="H275" s="147"/>
      <c r="I275" s="146"/>
      <c r="J275" s="146"/>
    </row>
    <row r="276" spans="1:10" ht="14.25" customHeight="1" x14ac:dyDescent="0.3">
      <c r="A276" s="143">
        <v>275</v>
      </c>
      <c r="B276" s="144" t="s">
        <v>2528</v>
      </c>
      <c r="C276" s="45"/>
      <c r="D276" s="45">
        <v>920</v>
      </c>
      <c r="E276" s="145" t="s">
        <v>912</v>
      </c>
      <c r="F276" s="145" t="s">
        <v>911</v>
      </c>
      <c r="G276" s="147">
        <v>41564</v>
      </c>
      <c r="H276" s="147" t="s">
        <v>2123</v>
      </c>
      <c r="I276" s="146" t="s">
        <v>1047</v>
      </c>
      <c r="J276" s="146" t="s">
        <v>1047</v>
      </c>
    </row>
    <row r="277" spans="1:10" ht="14.25" customHeight="1" x14ac:dyDescent="0.3">
      <c r="A277" s="143">
        <v>276</v>
      </c>
      <c r="B277" s="144" t="s">
        <v>2359</v>
      </c>
      <c r="C277" s="45">
        <v>1000</v>
      </c>
      <c r="D277" s="45"/>
      <c r="E277" s="145"/>
      <c r="F277" s="146"/>
      <c r="G277" s="146"/>
      <c r="H277" s="146"/>
      <c r="I277" s="146"/>
      <c r="J277" s="146"/>
    </row>
    <row r="278" spans="1:10" ht="14.25" customHeight="1" x14ac:dyDescent="0.3">
      <c r="A278" s="143">
        <v>277</v>
      </c>
      <c r="B278" s="144" t="s">
        <v>2574</v>
      </c>
      <c r="C278" s="45">
        <v>50</v>
      </c>
      <c r="D278" s="45"/>
      <c r="E278" s="145"/>
      <c r="F278" s="146"/>
      <c r="G278" s="146"/>
      <c r="H278" s="146"/>
      <c r="I278" s="146"/>
      <c r="J278" s="146"/>
    </row>
    <row r="279" spans="1:10" ht="14.25" customHeight="1" x14ac:dyDescent="0.3">
      <c r="A279" s="143">
        <v>278</v>
      </c>
      <c r="B279" s="144" t="s">
        <v>2516</v>
      </c>
      <c r="C279" s="45">
        <v>1580</v>
      </c>
      <c r="D279" s="45"/>
      <c r="E279" s="145"/>
      <c r="F279" s="146"/>
      <c r="G279" s="146"/>
      <c r="H279" s="146"/>
      <c r="I279" s="146"/>
      <c r="J279" s="146"/>
    </row>
    <row r="280" spans="1:10" ht="14.25" customHeight="1" x14ac:dyDescent="0.3">
      <c r="A280" s="143">
        <v>279</v>
      </c>
      <c r="B280" s="144" t="s">
        <v>2359</v>
      </c>
      <c r="C280" s="45">
        <v>1000</v>
      </c>
      <c r="D280" s="45"/>
      <c r="E280" s="145"/>
      <c r="F280" s="146"/>
      <c r="G280" s="146"/>
      <c r="H280" s="146"/>
      <c r="I280" s="146"/>
      <c r="J280" s="146"/>
    </row>
    <row r="281" spans="1:10" ht="14.25" customHeight="1" x14ac:dyDescent="0.3">
      <c r="A281" s="143">
        <v>280</v>
      </c>
      <c r="B281" s="144" t="s">
        <v>2516</v>
      </c>
      <c r="C281" s="45"/>
      <c r="D281" s="45">
        <v>4580</v>
      </c>
      <c r="E281" s="145" t="s">
        <v>913</v>
      </c>
      <c r="F281" s="146" t="s">
        <v>914</v>
      </c>
      <c r="G281" s="147">
        <v>41568</v>
      </c>
      <c r="H281" s="146" t="s">
        <v>2123</v>
      </c>
      <c r="I281" s="146" t="s">
        <v>2681</v>
      </c>
      <c r="J281" s="146" t="s">
        <v>2681</v>
      </c>
    </row>
    <row r="282" spans="1:10" ht="14.25" customHeight="1" x14ac:dyDescent="0.3">
      <c r="A282" s="143">
        <v>281</v>
      </c>
      <c r="B282" s="144" t="s">
        <v>2584</v>
      </c>
      <c r="C282" s="45">
        <v>70</v>
      </c>
      <c r="D282" s="45"/>
      <c r="E282" s="145"/>
      <c r="F282" s="146"/>
      <c r="G282" s="147"/>
      <c r="H282" s="147"/>
      <c r="I282" s="146"/>
      <c r="J282" s="146"/>
    </row>
    <row r="283" spans="1:10" ht="14.25" customHeight="1" x14ac:dyDescent="0.3">
      <c r="A283" s="143">
        <v>282</v>
      </c>
      <c r="B283" s="144" t="s">
        <v>164</v>
      </c>
      <c r="C283" s="45">
        <v>170</v>
      </c>
      <c r="D283" s="45"/>
      <c r="E283" s="145"/>
      <c r="F283" s="146"/>
      <c r="G283" s="147"/>
      <c r="H283" s="146"/>
      <c r="I283" s="146"/>
      <c r="J283" s="146"/>
    </row>
    <row r="284" spans="1:10" ht="14.25" customHeight="1" x14ac:dyDescent="0.3">
      <c r="A284" s="143">
        <v>283</v>
      </c>
      <c r="B284" s="144" t="s">
        <v>2407</v>
      </c>
      <c r="C284" s="45">
        <v>38</v>
      </c>
      <c r="D284" s="45"/>
      <c r="E284" s="145"/>
      <c r="F284" s="146"/>
      <c r="G284" s="146"/>
      <c r="H284" s="146"/>
      <c r="I284" s="146"/>
      <c r="J284" s="146"/>
    </row>
    <row r="285" spans="1:10" ht="14.25" customHeight="1" x14ac:dyDescent="0.3">
      <c r="A285" s="143">
        <v>284</v>
      </c>
      <c r="B285" s="144" t="s">
        <v>2408</v>
      </c>
      <c r="C285" s="45">
        <v>3</v>
      </c>
      <c r="D285" s="45"/>
      <c r="E285" s="145"/>
      <c r="F285" s="146"/>
      <c r="G285" s="147"/>
      <c r="H285" s="147"/>
      <c r="I285" s="146"/>
      <c r="J285" s="146"/>
    </row>
    <row r="286" spans="1:10" ht="14.25" customHeight="1" x14ac:dyDescent="0.3">
      <c r="A286" s="143">
        <v>285</v>
      </c>
      <c r="B286" s="144" t="s">
        <v>2382</v>
      </c>
      <c r="C286" s="45">
        <v>9</v>
      </c>
      <c r="D286" s="45"/>
      <c r="E286" s="145"/>
      <c r="F286" s="146"/>
      <c r="G286" s="146"/>
      <c r="H286" s="146"/>
      <c r="I286" s="146"/>
      <c r="J286" s="146"/>
    </row>
    <row r="287" spans="1:10" ht="14.25" customHeight="1" x14ac:dyDescent="0.3">
      <c r="A287" s="143">
        <v>286</v>
      </c>
      <c r="B287" s="144" t="s">
        <v>1516</v>
      </c>
      <c r="C287" s="45">
        <v>30</v>
      </c>
      <c r="D287" s="45"/>
      <c r="E287" s="145"/>
      <c r="F287" s="146"/>
      <c r="G287" s="146"/>
      <c r="H287" s="146"/>
      <c r="I287" s="146"/>
      <c r="J287" s="146"/>
    </row>
    <row r="288" spans="1:10" ht="14.25" customHeight="1" x14ac:dyDescent="0.3">
      <c r="A288" s="143">
        <v>287</v>
      </c>
      <c r="B288" s="144" t="s">
        <v>1517</v>
      </c>
      <c r="C288" s="45">
        <v>100</v>
      </c>
      <c r="D288" s="45"/>
      <c r="E288" s="145"/>
      <c r="F288" s="146"/>
      <c r="G288" s="147"/>
      <c r="H288" s="147"/>
      <c r="I288" s="146"/>
      <c r="J288" s="146"/>
    </row>
    <row r="289" spans="1:10" ht="14.25" customHeight="1" x14ac:dyDescent="0.3">
      <c r="A289" s="143">
        <v>288</v>
      </c>
      <c r="B289" s="144" t="s">
        <v>2574</v>
      </c>
      <c r="C289" s="45">
        <v>50</v>
      </c>
      <c r="D289" s="45"/>
      <c r="E289" s="145"/>
      <c r="F289" s="146"/>
      <c r="G289" s="146"/>
      <c r="H289" s="146"/>
      <c r="I289" s="146"/>
      <c r="J289" s="146"/>
    </row>
    <row r="290" spans="1:10" ht="14.25" customHeight="1" x14ac:dyDescent="0.3">
      <c r="A290" s="143">
        <v>289</v>
      </c>
      <c r="B290" s="144" t="s">
        <v>2584</v>
      </c>
      <c r="C290" s="45"/>
      <c r="D290" s="45">
        <v>100</v>
      </c>
      <c r="E290" s="145" t="s">
        <v>915</v>
      </c>
      <c r="F290" s="146" t="s">
        <v>916</v>
      </c>
      <c r="G290" s="147">
        <v>41570</v>
      </c>
      <c r="H290" s="146" t="s">
        <v>2123</v>
      </c>
      <c r="I290" s="146" t="s">
        <v>171</v>
      </c>
      <c r="J290" s="146" t="s">
        <v>945</v>
      </c>
    </row>
    <row r="291" spans="1:10" ht="14.25" customHeight="1" x14ac:dyDescent="0.3">
      <c r="A291" s="143">
        <v>290</v>
      </c>
      <c r="B291" s="144" t="s">
        <v>164</v>
      </c>
      <c r="C291" s="45"/>
      <c r="D291" s="45">
        <v>300</v>
      </c>
      <c r="E291" s="145" t="s">
        <v>917</v>
      </c>
      <c r="F291" s="146" t="s">
        <v>918</v>
      </c>
      <c r="G291" s="147">
        <v>41570</v>
      </c>
      <c r="H291" s="146" t="s">
        <v>2123</v>
      </c>
      <c r="I291" s="146" t="s">
        <v>171</v>
      </c>
      <c r="J291" s="146" t="s">
        <v>442</v>
      </c>
    </row>
    <row r="292" spans="1:10" ht="14.25" customHeight="1" x14ac:dyDescent="0.3">
      <c r="A292" s="143">
        <v>291</v>
      </c>
      <c r="B292" s="144" t="s">
        <v>2407</v>
      </c>
      <c r="C292" s="45"/>
      <c r="D292" s="45">
        <v>10</v>
      </c>
      <c r="E292" s="145" t="s">
        <v>919</v>
      </c>
      <c r="F292" s="146" t="s">
        <v>920</v>
      </c>
      <c r="G292" s="147">
        <v>41570</v>
      </c>
      <c r="H292" s="146" t="s">
        <v>2123</v>
      </c>
      <c r="I292" s="146" t="s">
        <v>171</v>
      </c>
      <c r="J292" s="146" t="s">
        <v>442</v>
      </c>
    </row>
    <row r="293" spans="1:10" ht="14.25" customHeight="1" x14ac:dyDescent="0.3">
      <c r="A293" s="143">
        <v>292</v>
      </c>
      <c r="B293" s="144" t="s">
        <v>2407</v>
      </c>
      <c r="C293" s="45"/>
      <c r="D293" s="45">
        <v>40</v>
      </c>
      <c r="E293" s="145" t="s">
        <v>921</v>
      </c>
      <c r="F293" s="146" t="s">
        <v>922</v>
      </c>
      <c r="G293" s="147">
        <v>41570</v>
      </c>
      <c r="H293" s="146" t="s">
        <v>2123</v>
      </c>
      <c r="I293" s="146" t="s">
        <v>171</v>
      </c>
      <c r="J293" s="146" t="s">
        <v>442</v>
      </c>
    </row>
    <row r="294" spans="1:10" ht="14.25" customHeight="1" x14ac:dyDescent="0.3">
      <c r="A294" s="143">
        <v>293</v>
      </c>
      <c r="B294" s="144" t="s">
        <v>2408</v>
      </c>
      <c r="C294" s="45"/>
      <c r="D294" s="45">
        <v>5</v>
      </c>
      <c r="E294" s="145" t="s">
        <v>923</v>
      </c>
      <c r="F294" s="146" t="s">
        <v>924</v>
      </c>
      <c r="G294" s="147">
        <v>41570</v>
      </c>
      <c r="H294" s="146" t="s">
        <v>2123</v>
      </c>
      <c r="I294" s="146" t="s">
        <v>171</v>
      </c>
      <c r="J294" s="146" t="s">
        <v>442</v>
      </c>
    </row>
    <row r="295" spans="1:10" ht="14.25" customHeight="1" x14ac:dyDescent="0.3">
      <c r="A295" s="143">
        <v>294</v>
      </c>
      <c r="B295" s="144" t="s">
        <v>2381</v>
      </c>
      <c r="C295" s="45"/>
      <c r="D295" s="45">
        <v>140</v>
      </c>
      <c r="E295" s="145" t="s">
        <v>925</v>
      </c>
      <c r="F295" s="146" t="s">
        <v>926</v>
      </c>
      <c r="G295" s="147">
        <v>41570</v>
      </c>
      <c r="H295" s="146" t="s">
        <v>2123</v>
      </c>
      <c r="I295" s="146" t="s">
        <v>171</v>
      </c>
      <c r="J295" s="146" t="s">
        <v>442</v>
      </c>
    </row>
    <row r="296" spans="1:10" ht="14.25" customHeight="1" x14ac:dyDescent="0.3">
      <c r="A296" s="143">
        <v>295</v>
      </c>
      <c r="B296" s="144" t="s">
        <v>2382</v>
      </c>
      <c r="C296" s="45"/>
      <c r="D296" s="45">
        <v>9</v>
      </c>
      <c r="E296" s="145" t="s">
        <v>927</v>
      </c>
      <c r="F296" s="146" t="s">
        <v>928</v>
      </c>
      <c r="G296" s="147">
        <v>41570</v>
      </c>
      <c r="H296" s="146" t="s">
        <v>2123</v>
      </c>
      <c r="I296" s="146" t="s">
        <v>171</v>
      </c>
      <c r="J296" s="146" t="s">
        <v>442</v>
      </c>
    </row>
    <row r="297" spans="1:10" ht="14.25" customHeight="1" x14ac:dyDescent="0.3">
      <c r="A297" s="143">
        <v>296</v>
      </c>
      <c r="B297" s="144" t="s">
        <v>1516</v>
      </c>
      <c r="C297" s="45"/>
      <c r="D297" s="45">
        <v>40</v>
      </c>
      <c r="E297" s="145" t="s">
        <v>929</v>
      </c>
      <c r="F297" s="146" t="s">
        <v>930</v>
      </c>
      <c r="G297" s="147">
        <v>41570</v>
      </c>
      <c r="H297" s="146" t="s">
        <v>2123</v>
      </c>
      <c r="I297" s="146" t="s">
        <v>171</v>
      </c>
      <c r="J297" s="146" t="s">
        <v>442</v>
      </c>
    </row>
    <row r="298" spans="1:10" ht="14.25" customHeight="1" x14ac:dyDescent="0.3">
      <c r="A298" s="143">
        <v>297</v>
      </c>
      <c r="B298" s="144" t="s">
        <v>1517</v>
      </c>
      <c r="C298" s="45"/>
      <c r="D298" s="45">
        <v>100</v>
      </c>
      <c r="E298" s="145" t="s">
        <v>931</v>
      </c>
      <c r="F298" s="146" t="s">
        <v>932</v>
      </c>
      <c r="G298" s="147">
        <v>41570</v>
      </c>
      <c r="H298" s="147" t="s">
        <v>2123</v>
      </c>
      <c r="I298" s="146" t="s">
        <v>171</v>
      </c>
      <c r="J298" s="146" t="s">
        <v>442</v>
      </c>
    </row>
    <row r="299" spans="1:10" ht="14.25" customHeight="1" x14ac:dyDescent="0.3">
      <c r="A299" s="143">
        <v>298</v>
      </c>
      <c r="B299" s="144" t="s">
        <v>2359</v>
      </c>
      <c r="C299" s="45">
        <v>1000</v>
      </c>
      <c r="D299" s="45"/>
      <c r="E299" s="145"/>
      <c r="F299" s="146"/>
      <c r="G299" s="146"/>
      <c r="H299" s="146"/>
      <c r="I299" s="146"/>
      <c r="J299" s="146"/>
    </row>
    <row r="300" spans="1:10" ht="14.25" customHeight="1" x14ac:dyDescent="0.3">
      <c r="A300" s="143">
        <v>299</v>
      </c>
      <c r="B300" s="144" t="s">
        <v>2574</v>
      </c>
      <c r="C300" s="45">
        <v>100</v>
      </c>
      <c r="D300" s="45"/>
      <c r="E300" s="145"/>
      <c r="F300" s="146"/>
      <c r="G300" s="146"/>
      <c r="H300" s="146"/>
      <c r="I300" s="146"/>
      <c r="J300" s="146"/>
    </row>
    <row r="301" spans="1:10" ht="14.25" customHeight="1" x14ac:dyDescent="0.3">
      <c r="A301" s="143">
        <v>300</v>
      </c>
      <c r="B301" s="144" t="s">
        <v>2359</v>
      </c>
      <c r="C301" s="45">
        <v>860</v>
      </c>
      <c r="D301" s="45"/>
      <c r="E301" s="145"/>
      <c r="F301" s="145"/>
      <c r="G301" s="147"/>
      <c r="H301" s="147"/>
      <c r="I301" s="146"/>
      <c r="J301" s="146"/>
    </row>
    <row r="302" spans="1:10" ht="14.25" customHeight="1" x14ac:dyDescent="0.3">
      <c r="A302" s="143">
        <v>301</v>
      </c>
      <c r="B302" s="144" t="s">
        <v>2574</v>
      </c>
      <c r="C302" s="45"/>
      <c r="D302" s="45">
        <v>1000</v>
      </c>
      <c r="E302" s="145" t="s">
        <v>933</v>
      </c>
      <c r="F302" s="145" t="s">
        <v>934</v>
      </c>
      <c r="G302" s="147">
        <v>41575</v>
      </c>
      <c r="H302" s="146" t="s">
        <v>2123</v>
      </c>
      <c r="I302" s="146" t="s">
        <v>1762</v>
      </c>
      <c r="J302" s="146" t="s">
        <v>1762</v>
      </c>
    </row>
    <row r="303" spans="1:10" ht="14.25" customHeight="1" x14ac:dyDescent="0.3">
      <c r="A303" s="143">
        <v>302</v>
      </c>
      <c r="B303" s="144" t="s">
        <v>2359</v>
      </c>
      <c r="C303" s="45"/>
      <c r="D303" s="45">
        <v>3860</v>
      </c>
      <c r="E303" s="145" t="s">
        <v>935</v>
      </c>
      <c r="F303" s="146" t="s">
        <v>936</v>
      </c>
      <c r="G303" s="147">
        <v>41575</v>
      </c>
      <c r="H303" s="146" t="s">
        <v>2123</v>
      </c>
      <c r="I303" s="146" t="s">
        <v>986</v>
      </c>
      <c r="J303" s="146" t="s">
        <v>986</v>
      </c>
    </row>
    <row r="304" spans="1:10" ht="14.25" customHeight="1" x14ac:dyDescent="0.3">
      <c r="A304" s="458">
        <v>1</v>
      </c>
      <c r="B304" s="459" t="s">
        <v>2359</v>
      </c>
      <c r="C304" s="460">
        <v>2000</v>
      </c>
      <c r="D304" s="460"/>
      <c r="E304" s="461"/>
      <c r="F304" s="462"/>
      <c r="G304" s="462"/>
      <c r="H304" s="462"/>
      <c r="I304" s="462"/>
      <c r="J304" s="462"/>
    </row>
    <row r="305" spans="1:10" ht="14.25" customHeight="1" x14ac:dyDescent="0.3">
      <c r="A305" s="458">
        <v>2</v>
      </c>
      <c r="B305" s="459" t="s">
        <v>2384</v>
      </c>
      <c r="C305" s="460">
        <v>500</v>
      </c>
      <c r="D305" s="460"/>
      <c r="E305" s="461"/>
      <c r="F305" s="462"/>
      <c r="G305" s="462"/>
      <c r="H305" s="462"/>
      <c r="I305" s="462"/>
      <c r="J305" s="462"/>
    </row>
    <row r="306" spans="1:10" ht="14.25" customHeight="1" x14ac:dyDescent="0.3">
      <c r="A306" s="458">
        <v>3</v>
      </c>
      <c r="B306" s="459" t="s">
        <v>1777</v>
      </c>
      <c r="C306" s="460">
        <v>1000</v>
      </c>
      <c r="D306" s="460"/>
      <c r="E306" s="461"/>
      <c r="F306" s="462"/>
      <c r="G306" s="462"/>
      <c r="H306" s="462"/>
      <c r="I306" s="462"/>
      <c r="J306" s="462"/>
    </row>
    <row r="307" spans="1:10" ht="14.25" customHeight="1" x14ac:dyDescent="0.3">
      <c r="A307" s="458">
        <v>4</v>
      </c>
      <c r="B307" s="459" t="s">
        <v>2359</v>
      </c>
      <c r="C307" s="460">
        <v>2420</v>
      </c>
      <c r="D307" s="460"/>
      <c r="E307" s="461"/>
      <c r="F307" s="462"/>
      <c r="G307" s="463"/>
      <c r="H307" s="463"/>
      <c r="I307" s="462"/>
      <c r="J307" s="462"/>
    </row>
    <row r="308" spans="1:10" ht="14.25" customHeight="1" x14ac:dyDescent="0.3">
      <c r="A308" s="458">
        <v>5</v>
      </c>
      <c r="B308" s="459" t="s">
        <v>2384</v>
      </c>
      <c r="C308" s="460">
        <v>710</v>
      </c>
      <c r="D308" s="460"/>
      <c r="E308" s="461"/>
      <c r="F308" s="462"/>
      <c r="G308" s="462"/>
      <c r="H308" s="462"/>
      <c r="I308" s="462"/>
      <c r="J308" s="462"/>
    </row>
    <row r="309" spans="1:10" ht="14.25" customHeight="1" x14ac:dyDescent="0.3">
      <c r="A309" s="458">
        <v>6</v>
      </c>
      <c r="B309" s="459" t="s">
        <v>2359</v>
      </c>
      <c r="C309" s="460"/>
      <c r="D309" s="460">
        <v>4420</v>
      </c>
      <c r="E309" s="461" t="s">
        <v>2143</v>
      </c>
      <c r="F309" s="462" t="s">
        <v>1087</v>
      </c>
      <c r="G309" s="463">
        <v>41611</v>
      </c>
      <c r="H309" s="462" t="s">
        <v>2123</v>
      </c>
      <c r="I309" s="462" t="s">
        <v>986</v>
      </c>
      <c r="J309" s="462" t="s">
        <v>986</v>
      </c>
    </row>
    <row r="310" spans="1:10" ht="14.25" customHeight="1" x14ac:dyDescent="0.3">
      <c r="A310" s="458">
        <v>7</v>
      </c>
      <c r="B310" s="459" t="s">
        <v>2384</v>
      </c>
      <c r="C310" s="460"/>
      <c r="D310" s="460">
        <v>1210</v>
      </c>
      <c r="E310" s="461" t="s">
        <v>1088</v>
      </c>
      <c r="F310" s="462" t="s">
        <v>1089</v>
      </c>
      <c r="G310" s="463">
        <v>41612</v>
      </c>
      <c r="H310" s="463" t="s">
        <v>2123</v>
      </c>
      <c r="I310" s="462" t="s">
        <v>1762</v>
      </c>
      <c r="J310" s="462" t="s">
        <v>1762</v>
      </c>
    </row>
    <row r="311" spans="1:10" ht="14.25" customHeight="1" x14ac:dyDescent="0.3">
      <c r="A311" s="458">
        <v>8</v>
      </c>
      <c r="B311" s="459" t="s">
        <v>1777</v>
      </c>
      <c r="C311" s="460">
        <v>1000</v>
      </c>
      <c r="D311" s="460"/>
      <c r="E311" s="461"/>
      <c r="F311" s="462"/>
      <c r="G311" s="463"/>
      <c r="H311" s="462"/>
      <c r="I311" s="462"/>
      <c r="J311" s="462"/>
    </row>
    <row r="312" spans="1:10" ht="14.25" customHeight="1" x14ac:dyDescent="0.3">
      <c r="A312" s="458">
        <v>9</v>
      </c>
      <c r="B312" s="459" t="s">
        <v>2383</v>
      </c>
      <c r="C312" s="460">
        <v>50</v>
      </c>
      <c r="D312" s="460"/>
      <c r="E312" s="461"/>
      <c r="F312" s="462"/>
      <c r="G312" s="463"/>
      <c r="H312" s="462"/>
      <c r="I312" s="462"/>
      <c r="J312" s="462"/>
    </row>
    <row r="313" spans="1:10" ht="14.25" customHeight="1" x14ac:dyDescent="0.3">
      <c r="A313" s="458">
        <v>10</v>
      </c>
      <c r="B313" s="459" t="s">
        <v>2384</v>
      </c>
      <c r="C313" s="460">
        <v>500</v>
      </c>
      <c r="D313" s="460"/>
      <c r="E313" s="461"/>
      <c r="F313" s="462"/>
      <c r="G313" s="463"/>
      <c r="H313" s="462"/>
      <c r="I313" s="462"/>
      <c r="J313" s="462"/>
    </row>
    <row r="314" spans="1:10" ht="14.25" customHeight="1" x14ac:dyDescent="0.3">
      <c r="A314" s="458">
        <v>11</v>
      </c>
      <c r="B314" s="459" t="s">
        <v>1777</v>
      </c>
      <c r="C314" s="460">
        <v>1000</v>
      </c>
      <c r="D314" s="460"/>
      <c r="E314" s="461"/>
      <c r="F314" s="462"/>
      <c r="G314" s="462"/>
      <c r="H314" s="462"/>
      <c r="I314" s="462"/>
      <c r="J314" s="462"/>
    </row>
    <row r="315" spans="1:10" ht="14.25" customHeight="1" x14ac:dyDescent="0.3">
      <c r="A315" s="458">
        <v>12</v>
      </c>
      <c r="B315" s="459" t="s">
        <v>2359</v>
      </c>
      <c r="C315" s="460">
        <v>2000</v>
      </c>
      <c r="D315" s="460"/>
      <c r="E315" s="461"/>
      <c r="F315" s="462"/>
      <c r="G315" s="463"/>
      <c r="H315" s="463"/>
      <c r="I315" s="462"/>
      <c r="J315" s="462"/>
    </row>
    <row r="316" spans="1:10" ht="14.25" customHeight="1" x14ac:dyDescent="0.3">
      <c r="A316" s="458">
        <v>13</v>
      </c>
      <c r="B316" s="459" t="s">
        <v>2384</v>
      </c>
      <c r="C316" s="460">
        <v>360</v>
      </c>
      <c r="D316" s="460"/>
      <c r="E316" s="461"/>
      <c r="F316" s="462"/>
      <c r="G316" s="462"/>
      <c r="H316" s="462"/>
      <c r="I316" s="462"/>
      <c r="J316" s="462"/>
    </row>
    <row r="317" spans="1:10" ht="14.25" customHeight="1" x14ac:dyDescent="0.3">
      <c r="A317" s="458">
        <v>14</v>
      </c>
      <c r="B317" s="459" t="s">
        <v>2359</v>
      </c>
      <c r="C317" s="460">
        <v>2000</v>
      </c>
      <c r="D317" s="460"/>
      <c r="E317" s="461"/>
      <c r="F317" s="462"/>
      <c r="G317" s="462"/>
      <c r="H317" s="462"/>
      <c r="I317" s="462"/>
      <c r="J317" s="462"/>
    </row>
    <row r="318" spans="1:10" ht="14.25" customHeight="1" x14ac:dyDescent="0.3">
      <c r="A318" s="458">
        <v>15</v>
      </c>
      <c r="B318" s="459" t="s">
        <v>1777</v>
      </c>
      <c r="C318" s="460">
        <v>1000</v>
      </c>
      <c r="D318" s="460"/>
      <c r="E318" s="461"/>
      <c r="F318" s="462"/>
      <c r="G318" s="463"/>
      <c r="H318" s="463"/>
      <c r="I318" s="462"/>
      <c r="J318" s="462"/>
    </row>
    <row r="319" spans="1:10" ht="14.25" customHeight="1" x14ac:dyDescent="0.3">
      <c r="A319" s="458">
        <v>16</v>
      </c>
      <c r="B319" s="459" t="s">
        <v>164</v>
      </c>
      <c r="C319" s="460">
        <v>30</v>
      </c>
      <c r="D319" s="460"/>
      <c r="E319" s="461"/>
      <c r="F319" s="462"/>
      <c r="G319" s="463"/>
      <c r="H319" s="463"/>
      <c r="I319" s="462"/>
      <c r="J319" s="462"/>
    </row>
    <row r="320" spans="1:10" ht="14.25" customHeight="1" x14ac:dyDescent="0.3">
      <c r="A320" s="458">
        <v>17</v>
      </c>
      <c r="B320" s="459" t="s">
        <v>2409</v>
      </c>
      <c r="C320" s="460">
        <v>30</v>
      </c>
      <c r="D320" s="460"/>
      <c r="E320" s="461"/>
      <c r="F320" s="462"/>
      <c r="G320" s="463"/>
      <c r="H320" s="462"/>
      <c r="I320" s="462"/>
      <c r="J320" s="462"/>
    </row>
    <row r="321" spans="1:10" ht="14.25" customHeight="1" x14ac:dyDescent="0.3">
      <c r="A321" s="458">
        <v>18</v>
      </c>
      <c r="B321" s="459" t="s">
        <v>2384</v>
      </c>
      <c r="C321" s="460"/>
      <c r="D321" s="460">
        <v>860</v>
      </c>
      <c r="E321" s="461" t="s">
        <v>1090</v>
      </c>
      <c r="F321" s="462" t="s">
        <v>1091</v>
      </c>
      <c r="G321" s="463">
        <v>41613</v>
      </c>
      <c r="H321" s="463" t="s">
        <v>2123</v>
      </c>
      <c r="I321" s="462" t="s">
        <v>1762</v>
      </c>
      <c r="J321" s="462" t="s">
        <v>1762</v>
      </c>
    </row>
    <row r="322" spans="1:10" ht="14.25" customHeight="1" x14ac:dyDescent="0.3">
      <c r="A322" s="458">
        <v>19</v>
      </c>
      <c r="B322" s="459" t="s">
        <v>2359</v>
      </c>
      <c r="C322" s="460">
        <v>2000</v>
      </c>
      <c r="D322" s="460"/>
      <c r="E322" s="461"/>
      <c r="F322" s="462"/>
      <c r="G322" s="462"/>
      <c r="H322" s="462"/>
      <c r="I322" s="462"/>
      <c r="J322" s="462"/>
    </row>
    <row r="323" spans="1:10" ht="14.25" customHeight="1" x14ac:dyDescent="0.3">
      <c r="A323" s="458">
        <v>20</v>
      </c>
      <c r="B323" s="459" t="s">
        <v>1777</v>
      </c>
      <c r="C323" s="460">
        <v>1000</v>
      </c>
      <c r="D323" s="460"/>
      <c r="E323" s="461"/>
      <c r="F323" s="462"/>
      <c r="G323" s="462"/>
      <c r="H323" s="462"/>
      <c r="I323" s="462"/>
      <c r="J323" s="462"/>
    </row>
    <row r="324" spans="1:10" ht="14.25" customHeight="1" x14ac:dyDescent="0.3">
      <c r="A324" s="458">
        <v>21</v>
      </c>
      <c r="B324" s="459" t="s">
        <v>2383</v>
      </c>
      <c r="C324" s="460">
        <v>640</v>
      </c>
      <c r="D324" s="460"/>
      <c r="E324" s="461"/>
      <c r="F324" s="462"/>
      <c r="G324" s="462"/>
      <c r="H324" s="462"/>
      <c r="I324" s="462"/>
      <c r="J324" s="462"/>
    </row>
    <row r="325" spans="1:10" ht="14.25" customHeight="1" x14ac:dyDescent="0.3">
      <c r="A325" s="458">
        <v>22</v>
      </c>
      <c r="B325" s="459" t="s">
        <v>1777</v>
      </c>
      <c r="C325" s="460">
        <v>1520</v>
      </c>
      <c r="D325" s="460"/>
      <c r="E325" s="461"/>
      <c r="F325" s="462"/>
      <c r="G325" s="463"/>
      <c r="H325" s="463"/>
      <c r="I325" s="462"/>
      <c r="J325" s="462"/>
    </row>
    <row r="326" spans="1:10" ht="14.25" customHeight="1" x14ac:dyDescent="0.3">
      <c r="A326" s="458">
        <v>23</v>
      </c>
      <c r="B326" s="459" t="s">
        <v>2359</v>
      </c>
      <c r="C326" s="460">
        <v>2160</v>
      </c>
      <c r="D326" s="460"/>
      <c r="E326" s="461"/>
      <c r="F326" s="462"/>
      <c r="G326" s="462"/>
      <c r="H326" s="462"/>
      <c r="I326" s="462"/>
      <c r="J326" s="462"/>
    </row>
    <row r="327" spans="1:10" ht="14.25" customHeight="1" x14ac:dyDescent="0.3">
      <c r="A327" s="458">
        <v>24</v>
      </c>
      <c r="B327" s="459" t="s">
        <v>1982</v>
      </c>
      <c r="C327" s="460">
        <v>1500</v>
      </c>
      <c r="D327" s="460"/>
      <c r="E327" s="461"/>
      <c r="F327" s="462"/>
      <c r="G327" s="462"/>
      <c r="H327" s="462"/>
      <c r="I327" s="462"/>
      <c r="J327" s="462"/>
    </row>
    <row r="328" spans="1:10" ht="14.25" customHeight="1" x14ac:dyDescent="0.3">
      <c r="A328" s="458">
        <v>25</v>
      </c>
      <c r="B328" s="459" t="s">
        <v>2383</v>
      </c>
      <c r="C328" s="460"/>
      <c r="D328" s="460">
        <v>1140</v>
      </c>
      <c r="E328" s="461" t="s">
        <v>1092</v>
      </c>
      <c r="F328" s="462" t="s">
        <v>1093</v>
      </c>
      <c r="G328" s="463">
        <v>41617</v>
      </c>
      <c r="H328" s="462" t="s">
        <v>2123</v>
      </c>
      <c r="I328" s="462" t="s">
        <v>171</v>
      </c>
      <c r="J328" s="462" t="s">
        <v>1121</v>
      </c>
    </row>
    <row r="329" spans="1:10" ht="14.25" customHeight="1" x14ac:dyDescent="0.3">
      <c r="A329" s="458">
        <v>26</v>
      </c>
      <c r="B329" s="459" t="s">
        <v>1777</v>
      </c>
      <c r="C329" s="460"/>
      <c r="D329" s="460">
        <v>6520</v>
      </c>
      <c r="E329" s="461" t="s">
        <v>1094</v>
      </c>
      <c r="F329" s="462" t="s">
        <v>1095</v>
      </c>
      <c r="G329" s="463">
        <v>41617</v>
      </c>
      <c r="H329" s="463" t="s">
        <v>2123</v>
      </c>
      <c r="I329" s="462" t="s">
        <v>171</v>
      </c>
      <c r="J329" s="462" t="s">
        <v>485</v>
      </c>
    </row>
    <row r="330" spans="1:10" ht="14.25" customHeight="1" x14ac:dyDescent="0.3">
      <c r="A330" s="458">
        <v>27</v>
      </c>
      <c r="B330" s="459" t="s">
        <v>2359</v>
      </c>
      <c r="C330" s="460">
        <v>760</v>
      </c>
      <c r="D330" s="460"/>
      <c r="E330" s="461"/>
      <c r="F330" s="462"/>
      <c r="G330" s="462"/>
      <c r="H330" s="462"/>
      <c r="I330" s="462"/>
      <c r="J330" s="462"/>
    </row>
    <row r="331" spans="1:10" ht="14.25" customHeight="1" x14ac:dyDescent="0.3">
      <c r="A331" s="458">
        <v>28</v>
      </c>
      <c r="B331" s="459" t="s">
        <v>2359</v>
      </c>
      <c r="C331" s="460"/>
      <c r="D331" s="460">
        <v>2760</v>
      </c>
      <c r="E331" s="461" t="s">
        <v>1096</v>
      </c>
      <c r="F331" s="462" t="s">
        <v>1097</v>
      </c>
      <c r="G331" s="463">
        <v>41619</v>
      </c>
      <c r="H331" s="463" t="s">
        <v>2123</v>
      </c>
      <c r="I331" s="462" t="s">
        <v>986</v>
      </c>
      <c r="J331" s="462" t="s">
        <v>986</v>
      </c>
    </row>
    <row r="332" spans="1:10" ht="14.25" customHeight="1" x14ac:dyDescent="0.3">
      <c r="A332" s="458">
        <v>29</v>
      </c>
      <c r="B332" s="459" t="s">
        <v>2359</v>
      </c>
      <c r="C332" s="460"/>
      <c r="D332" s="460">
        <v>6160</v>
      </c>
      <c r="E332" s="461" t="s">
        <v>1098</v>
      </c>
      <c r="F332" s="462" t="s">
        <v>1099</v>
      </c>
      <c r="G332" s="463">
        <v>41619</v>
      </c>
      <c r="H332" s="462" t="s">
        <v>2123</v>
      </c>
      <c r="I332" s="462" t="s">
        <v>986</v>
      </c>
      <c r="J332" s="462" t="s">
        <v>986</v>
      </c>
    </row>
    <row r="333" spans="1:10" ht="14.25" customHeight="1" x14ac:dyDescent="0.3">
      <c r="A333" s="458">
        <v>30</v>
      </c>
      <c r="B333" s="459" t="s">
        <v>2384</v>
      </c>
      <c r="C333" s="460">
        <v>500</v>
      </c>
      <c r="D333" s="460"/>
      <c r="E333" s="461"/>
      <c r="F333" s="462"/>
      <c r="G333" s="462"/>
      <c r="H333" s="462"/>
      <c r="I333" s="462"/>
      <c r="J333" s="462"/>
    </row>
    <row r="334" spans="1:10" ht="14.25" customHeight="1" x14ac:dyDescent="0.3">
      <c r="A334" s="458">
        <v>31</v>
      </c>
      <c r="B334" s="459" t="s">
        <v>2359</v>
      </c>
      <c r="C334" s="460">
        <v>1000</v>
      </c>
      <c r="D334" s="460"/>
      <c r="E334" s="461"/>
      <c r="F334" s="462"/>
      <c r="G334" s="462"/>
      <c r="H334" s="462"/>
      <c r="I334" s="462"/>
      <c r="J334" s="462"/>
    </row>
    <row r="335" spans="1:10" ht="14.25" customHeight="1" x14ac:dyDescent="0.3">
      <c r="A335" s="458">
        <v>32</v>
      </c>
      <c r="B335" s="459" t="s">
        <v>164</v>
      </c>
      <c r="C335" s="460">
        <v>70</v>
      </c>
      <c r="D335" s="460"/>
      <c r="E335" s="461"/>
      <c r="F335" s="462"/>
      <c r="G335" s="463"/>
      <c r="H335" s="463"/>
      <c r="I335" s="462"/>
      <c r="J335" s="462"/>
    </row>
    <row r="336" spans="1:10" ht="14.25" customHeight="1" x14ac:dyDescent="0.3">
      <c r="A336" s="458">
        <v>33</v>
      </c>
      <c r="B336" s="459" t="s">
        <v>2382</v>
      </c>
      <c r="C336" s="460">
        <v>20</v>
      </c>
      <c r="D336" s="460"/>
      <c r="E336" s="461"/>
      <c r="F336" s="462"/>
      <c r="G336" s="462"/>
      <c r="H336" s="462"/>
      <c r="I336" s="462"/>
      <c r="J336" s="462"/>
    </row>
    <row r="337" spans="1:10" ht="14.25" customHeight="1" x14ac:dyDescent="0.3">
      <c r="A337" s="458">
        <v>34</v>
      </c>
      <c r="B337" s="459" t="s">
        <v>2407</v>
      </c>
      <c r="C337" s="460">
        <v>1</v>
      </c>
      <c r="D337" s="460"/>
      <c r="E337" s="461"/>
      <c r="F337" s="462"/>
      <c r="G337" s="463"/>
      <c r="H337" s="463"/>
      <c r="I337" s="462"/>
      <c r="J337" s="462"/>
    </row>
    <row r="338" spans="1:10" ht="14.25" customHeight="1" x14ac:dyDescent="0.3">
      <c r="A338" s="458">
        <v>35</v>
      </c>
      <c r="B338" s="459" t="s">
        <v>2407</v>
      </c>
      <c r="C338" s="460">
        <v>1</v>
      </c>
      <c r="D338" s="460"/>
      <c r="E338" s="461"/>
      <c r="F338" s="462"/>
      <c r="G338" s="463"/>
      <c r="H338" s="463"/>
      <c r="I338" s="462"/>
      <c r="J338" s="462"/>
    </row>
    <row r="339" spans="1:10" ht="14.25" customHeight="1" x14ac:dyDescent="0.3">
      <c r="A339" s="458">
        <v>36</v>
      </c>
      <c r="B339" s="459" t="s">
        <v>2407</v>
      </c>
      <c r="C339" s="460">
        <v>1</v>
      </c>
      <c r="D339" s="460"/>
      <c r="E339" s="461"/>
      <c r="F339" s="462"/>
      <c r="G339" s="463"/>
      <c r="H339" s="462"/>
      <c r="I339" s="462"/>
      <c r="J339" s="462"/>
    </row>
    <row r="340" spans="1:10" ht="14.25" customHeight="1" x14ac:dyDescent="0.3">
      <c r="A340" s="458">
        <v>37</v>
      </c>
      <c r="B340" s="459" t="s">
        <v>2408</v>
      </c>
      <c r="C340" s="460">
        <v>1</v>
      </c>
      <c r="D340" s="460"/>
      <c r="E340" s="461"/>
      <c r="F340" s="462"/>
      <c r="G340" s="463"/>
      <c r="H340" s="463"/>
      <c r="I340" s="462"/>
      <c r="J340" s="462"/>
    </row>
    <row r="341" spans="1:10" ht="14.25" customHeight="1" x14ac:dyDescent="0.3">
      <c r="A341" s="458">
        <v>38</v>
      </c>
      <c r="B341" s="459" t="s">
        <v>2381</v>
      </c>
      <c r="C341" s="460">
        <v>30</v>
      </c>
      <c r="D341" s="460"/>
      <c r="E341" s="461"/>
      <c r="F341" s="462"/>
      <c r="G341" s="463"/>
      <c r="H341" s="462"/>
      <c r="I341" s="462"/>
      <c r="J341" s="462"/>
    </row>
    <row r="342" spans="1:10" ht="14.25" customHeight="1" x14ac:dyDescent="0.3">
      <c r="A342" s="458">
        <v>39</v>
      </c>
      <c r="B342" s="459" t="s">
        <v>2584</v>
      </c>
      <c r="C342" s="460">
        <v>50</v>
      </c>
      <c r="D342" s="460"/>
      <c r="E342" s="461"/>
      <c r="F342" s="462"/>
      <c r="G342" s="463"/>
      <c r="H342" s="463"/>
      <c r="I342" s="462"/>
      <c r="J342" s="462"/>
    </row>
    <row r="343" spans="1:10" ht="14.25" customHeight="1" x14ac:dyDescent="0.3">
      <c r="A343" s="458">
        <v>40</v>
      </c>
      <c r="B343" s="459" t="s">
        <v>2409</v>
      </c>
      <c r="C343" s="460">
        <v>10</v>
      </c>
      <c r="D343" s="460"/>
      <c r="E343" s="461"/>
      <c r="F343" s="462"/>
      <c r="G343" s="463"/>
      <c r="H343" s="462"/>
      <c r="I343" s="462"/>
      <c r="J343" s="462"/>
    </row>
    <row r="344" spans="1:10" ht="14.25" customHeight="1" x14ac:dyDescent="0.3">
      <c r="A344" s="458">
        <v>41</v>
      </c>
      <c r="B344" s="459" t="s">
        <v>2359</v>
      </c>
      <c r="C344" s="460">
        <v>1000</v>
      </c>
      <c r="D344" s="460"/>
      <c r="E344" s="461"/>
      <c r="F344" s="462"/>
      <c r="G344" s="462"/>
      <c r="H344" s="462"/>
      <c r="I344" s="462"/>
      <c r="J344" s="462"/>
    </row>
    <row r="345" spans="1:10" ht="14.25" customHeight="1" x14ac:dyDescent="0.3">
      <c r="A345" s="458">
        <v>42</v>
      </c>
      <c r="B345" s="459" t="s">
        <v>164</v>
      </c>
      <c r="C345" s="460"/>
      <c r="D345" s="460">
        <v>100</v>
      </c>
      <c r="E345" s="461" t="s">
        <v>1100</v>
      </c>
      <c r="F345" s="462" t="s">
        <v>1101</v>
      </c>
      <c r="G345" s="463">
        <v>41625</v>
      </c>
      <c r="H345" s="462" t="s">
        <v>2123</v>
      </c>
      <c r="I345" s="462" t="s">
        <v>171</v>
      </c>
      <c r="J345" s="462" t="s">
        <v>2169</v>
      </c>
    </row>
    <row r="346" spans="1:10" ht="14.25" customHeight="1" x14ac:dyDescent="0.3">
      <c r="A346" s="458">
        <v>43</v>
      </c>
      <c r="B346" s="459" t="s">
        <v>2382</v>
      </c>
      <c r="C346" s="460"/>
      <c r="D346" s="460">
        <v>20</v>
      </c>
      <c r="E346" s="461" t="s">
        <v>2402</v>
      </c>
      <c r="F346" s="462" t="s">
        <v>1102</v>
      </c>
      <c r="G346" s="463">
        <v>41625</v>
      </c>
      <c r="H346" s="462" t="s">
        <v>2123</v>
      </c>
      <c r="I346" s="462" t="s">
        <v>171</v>
      </c>
      <c r="J346" s="462" t="s">
        <v>2169</v>
      </c>
    </row>
    <row r="347" spans="1:10" ht="14.25" customHeight="1" x14ac:dyDescent="0.3">
      <c r="A347" s="458">
        <v>44</v>
      </c>
      <c r="B347" s="459" t="s">
        <v>2407</v>
      </c>
      <c r="C347" s="460"/>
      <c r="D347" s="460">
        <v>1</v>
      </c>
      <c r="E347" s="461" t="s">
        <v>1584</v>
      </c>
      <c r="F347" s="462" t="s">
        <v>1103</v>
      </c>
      <c r="G347" s="463">
        <v>41625</v>
      </c>
      <c r="H347" s="463" t="s">
        <v>2123</v>
      </c>
      <c r="I347" s="462" t="s">
        <v>171</v>
      </c>
      <c r="J347" s="462" t="s">
        <v>1113</v>
      </c>
    </row>
    <row r="348" spans="1:10" ht="14.25" customHeight="1" x14ac:dyDescent="0.3">
      <c r="A348" s="458">
        <v>45</v>
      </c>
      <c r="B348" s="459" t="s">
        <v>2407</v>
      </c>
      <c r="C348" s="460"/>
      <c r="D348" s="460">
        <v>1</v>
      </c>
      <c r="E348" s="461" t="s">
        <v>510</v>
      </c>
      <c r="F348" s="462" t="s">
        <v>1104</v>
      </c>
      <c r="G348" s="463">
        <v>41625</v>
      </c>
      <c r="H348" s="462" t="s">
        <v>2123</v>
      </c>
      <c r="I348" s="462" t="s">
        <v>171</v>
      </c>
      <c r="J348" s="462" t="s">
        <v>1113</v>
      </c>
    </row>
    <row r="349" spans="1:10" ht="14.25" customHeight="1" x14ac:dyDescent="0.3">
      <c r="A349" s="458">
        <v>46</v>
      </c>
      <c r="B349" s="459" t="s">
        <v>2407</v>
      </c>
      <c r="C349" s="460"/>
      <c r="D349" s="460">
        <v>1</v>
      </c>
      <c r="E349" s="461" t="s">
        <v>229</v>
      </c>
      <c r="F349" s="462" t="s">
        <v>1105</v>
      </c>
      <c r="G349" s="463">
        <v>41625</v>
      </c>
      <c r="H349" s="463" t="s">
        <v>2123</v>
      </c>
      <c r="I349" s="462" t="s">
        <v>171</v>
      </c>
      <c r="J349" s="462" t="s">
        <v>1113</v>
      </c>
    </row>
    <row r="350" spans="1:10" ht="14.25" customHeight="1" x14ac:dyDescent="0.3">
      <c r="A350" s="458">
        <v>47</v>
      </c>
      <c r="B350" s="459" t="s">
        <v>2408</v>
      </c>
      <c r="C350" s="460"/>
      <c r="D350" s="460">
        <v>1</v>
      </c>
      <c r="E350" s="461" t="s">
        <v>1106</v>
      </c>
      <c r="F350" s="462" t="s">
        <v>1107</v>
      </c>
      <c r="G350" s="463">
        <v>41625</v>
      </c>
      <c r="H350" s="463" t="s">
        <v>2123</v>
      </c>
      <c r="I350" s="462" t="s">
        <v>171</v>
      </c>
      <c r="J350" s="462" t="s">
        <v>1113</v>
      </c>
    </row>
    <row r="351" spans="1:10" ht="14.25" customHeight="1" x14ac:dyDescent="0.3">
      <c r="A351" s="458">
        <v>48</v>
      </c>
      <c r="B351" s="459" t="s">
        <v>2381</v>
      </c>
      <c r="C351" s="460"/>
      <c r="D351" s="460">
        <v>30</v>
      </c>
      <c r="E351" s="461" t="s">
        <v>1108</v>
      </c>
      <c r="F351" s="462" t="s">
        <v>1109</v>
      </c>
      <c r="G351" s="463">
        <v>41625</v>
      </c>
      <c r="H351" s="462" t="s">
        <v>2123</v>
      </c>
      <c r="I351" s="462" t="s">
        <v>171</v>
      </c>
      <c r="J351" s="462" t="s">
        <v>1113</v>
      </c>
    </row>
    <row r="352" spans="1:10" ht="14.25" customHeight="1" x14ac:dyDescent="0.3">
      <c r="A352" s="458">
        <v>49</v>
      </c>
      <c r="B352" s="459" t="s">
        <v>2584</v>
      </c>
      <c r="C352" s="460"/>
      <c r="D352" s="460">
        <v>50</v>
      </c>
      <c r="E352" s="461" t="s">
        <v>231</v>
      </c>
      <c r="F352" s="462" t="s">
        <v>1110</v>
      </c>
      <c r="G352" s="463">
        <v>41625</v>
      </c>
      <c r="H352" s="462" t="s">
        <v>2123</v>
      </c>
      <c r="I352" s="462" t="s">
        <v>171</v>
      </c>
      <c r="J352" s="462" t="s">
        <v>945</v>
      </c>
    </row>
    <row r="353" spans="1:10" ht="14.25" customHeight="1" x14ac:dyDescent="0.3">
      <c r="A353" s="458">
        <v>50</v>
      </c>
      <c r="B353" s="459" t="s">
        <v>2409</v>
      </c>
      <c r="C353" s="460"/>
      <c r="D353" s="460">
        <v>40</v>
      </c>
      <c r="E353" s="461" t="s">
        <v>1111</v>
      </c>
      <c r="F353" s="462" t="s">
        <v>1112</v>
      </c>
      <c r="G353" s="463">
        <v>41625</v>
      </c>
      <c r="H353" s="462" t="s">
        <v>2123</v>
      </c>
      <c r="I353" s="462" t="s">
        <v>171</v>
      </c>
      <c r="J353" s="462" t="s">
        <v>2169</v>
      </c>
    </row>
    <row r="354" spans="1:10" ht="14.25" customHeight="1" x14ac:dyDescent="0.3">
      <c r="A354" s="458">
        <v>51</v>
      </c>
      <c r="B354" s="459" t="s">
        <v>2359</v>
      </c>
      <c r="C354" s="460">
        <v>1000</v>
      </c>
      <c r="D354" s="460"/>
      <c r="E354" s="461"/>
      <c r="F354" s="462"/>
      <c r="G354" s="462"/>
      <c r="H354" s="462"/>
      <c r="I354" s="462"/>
      <c r="J354" s="462"/>
    </row>
    <row r="355" spans="1:10" ht="14.25" customHeight="1" x14ac:dyDescent="0.3">
      <c r="A355" s="458">
        <v>52</v>
      </c>
      <c r="B355" s="459" t="s">
        <v>2384</v>
      </c>
      <c r="C355" s="460">
        <v>300</v>
      </c>
      <c r="D355" s="460"/>
      <c r="E355" s="461"/>
      <c r="F355" s="462"/>
      <c r="G355" s="462"/>
      <c r="H355" s="462"/>
      <c r="I355" s="462"/>
      <c r="J355" s="462"/>
    </row>
    <row r="356" spans="1:10" ht="14.25" customHeight="1" x14ac:dyDescent="0.3">
      <c r="A356" s="458">
        <v>53</v>
      </c>
      <c r="B356" s="459" t="s">
        <v>2359</v>
      </c>
      <c r="C356" s="460">
        <v>1380</v>
      </c>
      <c r="D356" s="460"/>
      <c r="E356" s="461"/>
      <c r="F356" s="462"/>
      <c r="G356" s="462"/>
      <c r="H356" s="462"/>
      <c r="I356" s="462"/>
      <c r="J356" s="462"/>
    </row>
    <row r="357" spans="1:10" ht="14.25" customHeight="1" x14ac:dyDescent="0.3">
      <c r="A357" s="458">
        <v>54</v>
      </c>
      <c r="B357" s="459" t="s">
        <v>2384</v>
      </c>
      <c r="C357" s="460">
        <v>320</v>
      </c>
      <c r="D357" s="460"/>
      <c r="E357" s="461"/>
      <c r="F357" s="462"/>
      <c r="G357" s="463"/>
      <c r="H357" s="462"/>
      <c r="I357" s="462"/>
      <c r="J357" s="462"/>
    </row>
    <row r="358" spans="1:10" ht="14.25" customHeight="1" x14ac:dyDescent="0.3">
      <c r="A358" s="458">
        <v>55</v>
      </c>
      <c r="B358" s="459" t="s">
        <v>1982</v>
      </c>
      <c r="C358" s="460">
        <v>480</v>
      </c>
      <c r="D358" s="460"/>
      <c r="E358" s="461"/>
      <c r="F358" s="462"/>
      <c r="G358" s="462"/>
      <c r="H358" s="462"/>
      <c r="I358" s="462"/>
      <c r="J358" s="462"/>
    </row>
    <row r="359" spans="1:10" ht="14.25" customHeight="1" x14ac:dyDescent="0.3">
      <c r="A359" s="458">
        <v>56</v>
      </c>
      <c r="B359" s="459" t="s">
        <v>1982</v>
      </c>
      <c r="C359" s="460"/>
      <c r="D359" s="460">
        <v>1980</v>
      </c>
      <c r="E359" s="461" t="s">
        <v>1116</v>
      </c>
      <c r="F359" s="462" t="s">
        <v>1115</v>
      </c>
      <c r="G359" s="463">
        <v>41635</v>
      </c>
      <c r="H359" s="462" t="s">
        <v>2123</v>
      </c>
      <c r="I359" s="462" t="s">
        <v>1762</v>
      </c>
      <c r="J359" s="462" t="s">
        <v>1213</v>
      </c>
    </row>
    <row r="360" spans="1:10" ht="14.25" customHeight="1" x14ac:dyDescent="0.3">
      <c r="A360" s="458">
        <v>57</v>
      </c>
      <c r="B360" s="459" t="s">
        <v>2384</v>
      </c>
      <c r="C360" s="460"/>
      <c r="D360" s="460">
        <v>1120</v>
      </c>
      <c r="E360" s="461" t="s">
        <v>1117</v>
      </c>
      <c r="F360" s="462" t="s">
        <v>1118</v>
      </c>
      <c r="G360" s="463">
        <v>41635</v>
      </c>
      <c r="H360" s="462" t="s">
        <v>2123</v>
      </c>
      <c r="I360" s="462" t="s">
        <v>1762</v>
      </c>
      <c r="J360" s="462" t="s">
        <v>1762</v>
      </c>
    </row>
    <row r="361" spans="1:10" ht="14.25" customHeight="1" x14ac:dyDescent="0.3">
      <c r="A361" s="458">
        <v>58</v>
      </c>
      <c r="B361" s="459" t="s">
        <v>2359</v>
      </c>
      <c r="C361" s="460"/>
      <c r="D361" s="460">
        <v>4380</v>
      </c>
      <c r="E361" s="461" t="s">
        <v>1119</v>
      </c>
      <c r="F361" s="462" t="s">
        <v>1120</v>
      </c>
      <c r="G361" s="463">
        <v>41635</v>
      </c>
      <c r="H361" s="463" t="s">
        <v>2123</v>
      </c>
      <c r="I361" s="462" t="s">
        <v>986</v>
      </c>
      <c r="J361" s="462" t="s">
        <v>986</v>
      </c>
    </row>
    <row r="362" spans="1:10" ht="14.25" customHeight="1" x14ac:dyDescent="0.3">
      <c r="A362" s="143"/>
      <c r="B362" s="144"/>
      <c r="C362" s="45"/>
      <c r="D362" s="45"/>
      <c r="E362" s="145"/>
      <c r="F362" s="146"/>
      <c r="G362" s="147"/>
      <c r="H362" s="147"/>
      <c r="I362" s="146"/>
      <c r="J362" s="146"/>
    </row>
    <row r="363" spans="1:10" ht="14.25" customHeight="1" x14ac:dyDescent="0.3">
      <c r="A363" s="143"/>
      <c r="B363" s="144"/>
      <c r="C363" s="45"/>
      <c r="D363" s="45"/>
      <c r="E363" s="145"/>
      <c r="F363" s="146"/>
      <c r="G363" s="147"/>
      <c r="H363" s="147"/>
      <c r="I363" s="146"/>
      <c r="J363" s="146"/>
    </row>
    <row r="364" spans="1:10" ht="14.25" customHeight="1" x14ac:dyDescent="0.3">
      <c r="A364" s="143"/>
      <c r="B364" s="144"/>
      <c r="C364" s="45"/>
      <c r="D364" s="45"/>
      <c r="E364" s="145"/>
      <c r="F364" s="146"/>
      <c r="G364" s="147"/>
      <c r="H364" s="146"/>
      <c r="I364" s="146"/>
      <c r="J364" s="146"/>
    </row>
    <row r="365" spans="1:10" ht="14.25" customHeight="1" x14ac:dyDescent="0.3">
      <c r="A365" s="143"/>
      <c r="B365" s="144"/>
      <c r="C365" s="45"/>
      <c r="D365" s="45"/>
      <c r="E365" s="145"/>
      <c r="F365" s="146"/>
      <c r="G365" s="147"/>
      <c r="H365" s="147"/>
      <c r="I365" s="146"/>
      <c r="J365" s="146"/>
    </row>
    <row r="366" spans="1:10" ht="14.25" customHeight="1" x14ac:dyDescent="0.3">
      <c r="A366" s="143"/>
      <c r="B366" s="144"/>
      <c r="C366" s="45"/>
      <c r="D366" s="45"/>
      <c r="E366" s="145"/>
      <c r="F366" s="146"/>
      <c r="G366" s="147"/>
      <c r="H366" s="146"/>
      <c r="I366" s="146"/>
      <c r="J366" s="146"/>
    </row>
    <row r="367" spans="1:10" ht="14.25" customHeight="1" x14ac:dyDescent="0.3">
      <c r="A367" s="143"/>
      <c r="B367" s="144"/>
      <c r="C367" s="45"/>
      <c r="D367" s="45"/>
      <c r="E367" s="145"/>
      <c r="F367" s="146"/>
      <c r="G367" s="147"/>
      <c r="H367" s="147"/>
      <c r="I367" s="146"/>
      <c r="J367" s="146"/>
    </row>
    <row r="368" spans="1:10" ht="14.25" customHeight="1" x14ac:dyDescent="0.3">
      <c r="A368" s="143"/>
      <c r="B368" s="144"/>
      <c r="C368" s="45"/>
      <c r="D368" s="45" t="s">
        <v>1765</v>
      </c>
      <c r="E368" s="145"/>
      <c r="F368" s="146"/>
      <c r="G368" s="146"/>
      <c r="H368" s="146"/>
      <c r="I368" s="146"/>
      <c r="J368" s="146"/>
    </row>
    <row r="369" spans="1:10" ht="14.25" customHeight="1" x14ac:dyDescent="0.3">
      <c r="A369" s="143"/>
      <c r="B369" s="144"/>
      <c r="C369" s="45"/>
      <c r="D369" s="45"/>
      <c r="E369" s="145"/>
      <c r="F369" s="146"/>
      <c r="G369" s="147"/>
      <c r="H369" s="147"/>
      <c r="I369" s="146"/>
      <c r="J369" s="146"/>
    </row>
    <row r="370" spans="1:10" ht="14.25" customHeight="1" x14ac:dyDescent="0.3">
      <c r="A370" s="143"/>
      <c r="B370" s="144"/>
      <c r="C370" s="45"/>
      <c r="D370" s="45"/>
      <c r="E370" s="145"/>
      <c r="F370" s="146"/>
      <c r="G370" s="146"/>
      <c r="H370" s="146"/>
      <c r="I370" s="146"/>
      <c r="J370" s="146"/>
    </row>
    <row r="371" spans="1:10" ht="14.25" customHeight="1" x14ac:dyDescent="0.3">
      <c r="A371" s="143"/>
      <c r="B371" s="144"/>
      <c r="C371" s="45"/>
      <c r="D371" s="45"/>
      <c r="E371" s="145"/>
      <c r="F371" s="146"/>
      <c r="G371" s="146"/>
      <c r="H371" s="146"/>
      <c r="I371" s="146"/>
      <c r="J371" s="146"/>
    </row>
    <row r="372" spans="1:10" ht="14.25" customHeight="1" x14ac:dyDescent="0.3">
      <c r="A372" s="143"/>
      <c r="B372" s="144"/>
      <c r="C372" s="45"/>
      <c r="D372" s="45"/>
      <c r="E372" s="145"/>
      <c r="F372" s="146"/>
      <c r="G372" s="146"/>
      <c r="H372" s="146"/>
      <c r="I372" s="146"/>
      <c r="J372" s="146"/>
    </row>
    <row r="373" spans="1:10" ht="14.25" customHeight="1" x14ac:dyDescent="0.3">
      <c r="A373" s="143"/>
      <c r="B373" s="144"/>
      <c r="C373" s="45"/>
      <c r="D373" s="45"/>
      <c r="E373" s="145"/>
      <c r="F373" s="146"/>
      <c r="G373" s="146"/>
      <c r="H373" s="146"/>
      <c r="I373" s="146"/>
      <c r="J373" s="146"/>
    </row>
    <row r="374" spans="1:10" x14ac:dyDescent="0.3">
      <c r="A374" s="143"/>
      <c r="B374" s="144"/>
      <c r="C374" s="45"/>
      <c r="D374" s="45"/>
      <c r="E374" s="145"/>
      <c r="F374" s="146"/>
      <c r="G374" s="146"/>
      <c r="H374" s="146"/>
      <c r="I374" s="146"/>
      <c r="J374" s="146"/>
    </row>
    <row r="375" spans="1:10" x14ac:dyDescent="0.3">
      <c r="A375" s="143"/>
      <c r="B375" s="144"/>
      <c r="C375" s="45"/>
      <c r="D375" s="45"/>
      <c r="E375" s="145"/>
      <c r="F375" s="146"/>
      <c r="G375" s="146"/>
      <c r="H375" s="146"/>
      <c r="I375" s="146"/>
      <c r="J375" s="146"/>
    </row>
    <row r="376" spans="1:10" x14ac:dyDescent="0.3">
      <c r="A376" s="143"/>
      <c r="B376" s="144"/>
      <c r="C376" s="45"/>
      <c r="D376" s="45"/>
      <c r="E376" s="145"/>
      <c r="F376" s="146"/>
      <c r="G376" s="146"/>
      <c r="H376" s="146"/>
      <c r="I376" s="146"/>
      <c r="J376" s="146"/>
    </row>
    <row r="377" spans="1:10" x14ac:dyDescent="0.3">
      <c r="A377" s="143"/>
      <c r="B377" s="144"/>
      <c r="C377" s="45"/>
      <c r="D377" s="45"/>
      <c r="E377" s="145"/>
      <c r="F377" s="146"/>
      <c r="G377" s="146"/>
      <c r="H377" s="146"/>
      <c r="I377" s="146"/>
      <c r="J377" s="146"/>
    </row>
    <row r="378" spans="1:10" x14ac:dyDescent="0.3">
      <c r="A378" s="143"/>
      <c r="B378" s="144"/>
      <c r="C378" s="45"/>
      <c r="D378" s="45"/>
      <c r="E378" s="145"/>
      <c r="F378" s="146"/>
      <c r="G378" s="146"/>
      <c r="H378" s="146"/>
      <c r="I378" s="146"/>
      <c r="J378" s="146"/>
    </row>
    <row r="379" spans="1:10" x14ac:dyDescent="0.3">
      <c r="A379" s="143"/>
      <c r="B379" s="144"/>
      <c r="C379" s="45"/>
      <c r="D379" s="45"/>
      <c r="E379" s="145"/>
      <c r="F379" s="146"/>
      <c r="G379" s="146"/>
      <c r="H379" s="146"/>
      <c r="I379" s="146"/>
      <c r="J379" s="146"/>
    </row>
    <row r="380" spans="1:10" x14ac:dyDescent="0.3">
      <c r="A380" s="143"/>
      <c r="B380" s="144"/>
      <c r="C380" s="45"/>
      <c r="D380" s="45"/>
      <c r="E380" s="145"/>
      <c r="F380" s="146"/>
      <c r="G380" s="146"/>
      <c r="H380" s="146"/>
      <c r="I380" s="146"/>
      <c r="J380" s="146"/>
    </row>
    <row r="381" spans="1:10" x14ac:dyDescent="0.3">
      <c r="A381" s="143"/>
      <c r="B381" s="144"/>
      <c r="C381" s="45"/>
      <c r="D381" s="45"/>
      <c r="E381" s="145"/>
      <c r="F381" s="146"/>
      <c r="G381" s="146"/>
      <c r="H381" s="146"/>
      <c r="I381" s="146"/>
      <c r="J381" s="146"/>
    </row>
    <row r="382" spans="1:10" x14ac:dyDescent="0.3">
      <c r="A382" s="143"/>
      <c r="B382" s="144"/>
      <c r="C382" s="45"/>
      <c r="D382" s="45"/>
      <c r="E382" s="145"/>
      <c r="F382" s="146"/>
      <c r="G382" s="146"/>
      <c r="H382" s="146"/>
      <c r="I382" s="146"/>
      <c r="J382" s="146"/>
    </row>
    <row r="383" spans="1:10" x14ac:dyDescent="0.3">
      <c r="A383" s="143"/>
      <c r="B383" s="144"/>
      <c r="C383" s="45"/>
      <c r="D383" s="45"/>
      <c r="E383" s="145"/>
      <c r="F383" s="146"/>
      <c r="G383" s="146"/>
      <c r="H383" s="146"/>
      <c r="I383" s="146"/>
      <c r="J383" s="146"/>
    </row>
    <row r="384" spans="1:10" x14ac:dyDescent="0.3">
      <c r="A384" s="143"/>
      <c r="B384" s="144"/>
      <c r="C384" s="45"/>
      <c r="D384" s="45"/>
      <c r="E384" s="145"/>
      <c r="F384" s="146"/>
      <c r="G384" s="146"/>
      <c r="H384" s="146"/>
      <c r="I384" s="146"/>
      <c r="J384" s="146"/>
    </row>
    <row r="385" spans="1:10" x14ac:dyDescent="0.3">
      <c r="A385" s="143"/>
      <c r="B385" s="144"/>
      <c r="C385" s="45"/>
      <c r="D385" s="45"/>
      <c r="E385" s="145"/>
      <c r="F385" s="146"/>
      <c r="G385" s="146"/>
      <c r="H385" s="146"/>
      <c r="I385" s="146"/>
      <c r="J385" s="146"/>
    </row>
    <row r="386" spans="1:10" x14ac:dyDescent="0.3">
      <c r="A386" s="143"/>
      <c r="B386" s="144"/>
      <c r="C386" s="45"/>
      <c r="D386" s="45"/>
      <c r="E386" s="145"/>
      <c r="F386" s="146"/>
      <c r="G386" s="146"/>
      <c r="H386" s="146"/>
      <c r="I386" s="146"/>
      <c r="J386" s="146"/>
    </row>
    <row r="387" spans="1:10" x14ac:dyDescent="0.3">
      <c r="A387" s="143"/>
      <c r="B387" s="144"/>
      <c r="C387" s="45"/>
      <c r="D387" s="45"/>
      <c r="E387" s="145"/>
      <c r="F387" s="146"/>
      <c r="G387" s="146"/>
      <c r="H387" s="146"/>
      <c r="I387" s="146"/>
      <c r="J387" s="146"/>
    </row>
    <row r="388" spans="1:10" x14ac:dyDescent="0.3">
      <c r="A388" s="143"/>
      <c r="B388" s="144"/>
      <c r="C388" s="45"/>
      <c r="D388" s="45"/>
      <c r="E388" s="145"/>
      <c r="F388" s="146"/>
      <c r="G388" s="146"/>
      <c r="H388" s="146"/>
      <c r="I388" s="146"/>
      <c r="J388" s="146"/>
    </row>
    <row r="389" spans="1:10" x14ac:dyDescent="0.3">
      <c r="A389" s="143"/>
      <c r="B389" s="144"/>
      <c r="C389" s="45"/>
      <c r="D389" s="45"/>
      <c r="E389" s="145"/>
      <c r="F389" s="146"/>
      <c r="G389" s="146"/>
      <c r="H389" s="146"/>
      <c r="I389" s="146"/>
      <c r="J389" s="146"/>
    </row>
    <row r="390" spans="1:10" x14ac:dyDescent="0.3">
      <c r="A390" s="143"/>
      <c r="B390" s="144"/>
      <c r="C390" s="45"/>
      <c r="D390" s="45"/>
      <c r="E390" s="145"/>
      <c r="F390" s="146"/>
      <c r="G390" s="146"/>
      <c r="H390" s="146"/>
      <c r="I390" s="146"/>
      <c r="J390" s="146"/>
    </row>
    <row r="391" spans="1:10" x14ac:dyDescent="0.3">
      <c r="A391" s="143"/>
      <c r="B391" s="144"/>
      <c r="C391" s="45"/>
      <c r="D391" s="45"/>
      <c r="E391" s="145"/>
      <c r="F391" s="146"/>
      <c r="G391" s="146"/>
      <c r="H391" s="146"/>
      <c r="I391" s="146"/>
      <c r="J391" s="146"/>
    </row>
    <row r="392" spans="1:10" x14ac:dyDescent="0.3">
      <c r="A392" s="143"/>
      <c r="B392" s="144"/>
      <c r="C392" s="45"/>
      <c r="D392" s="45"/>
      <c r="E392" s="145"/>
      <c r="F392" s="146"/>
      <c r="G392" s="146"/>
      <c r="H392" s="146"/>
      <c r="I392" s="146"/>
      <c r="J392" s="146"/>
    </row>
    <row r="393" spans="1:10" x14ac:dyDescent="0.3">
      <c r="A393" s="143"/>
      <c r="B393" s="144"/>
      <c r="C393" s="45"/>
      <c r="D393" s="45"/>
      <c r="E393" s="145"/>
      <c r="F393" s="146"/>
      <c r="G393" s="146"/>
      <c r="H393" s="146"/>
      <c r="I393" s="146"/>
      <c r="J393" s="146"/>
    </row>
    <row r="394" spans="1:10" x14ac:dyDescent="0.3">
      <c r="A394" s="143"/>
      <c r="B394" s="144"/>
      <c r="C394" s="45"/>
      <c r="D394" s="45"/>
      <c r="E394" s="145"/>
      <c r="F394" s="146"/>
      <c r="G394" s="146"/>
      <c r="H394" s="146"/>
      <c r="I394" s="146"/>
      <c r="J394" s="146"/>
    </row>
    <row r="395" spans="1:10" x14ac:dyDescent="0.3">
      <c r="A395" s="143"/>
      <c r="B395" s="144"/>
      <c r="C395" s="45"/>
      <c r="D395" s="45"/>
      <c r="E395" s="145"/>
      <c r="F395" s="146"/>
      <c r="G395" s="146"/>
      <c r="H395" s="146"/>
      <c r="I395" s="146"/>
      <c r="J395" s="146"/>
    </row>
    <row r="396" spans="1:10" x14ac:dyDescent="0.3">
      <c r="A396" s="143"/>
      <c r="B396" s="144"/>
      <c r="C396" s="45"/>
      <c r="D396" s="45"/>
      <c r="E396" s="145"/>
      <c r="F396" s="146"/>
      <c r="G396" s="146"/>
      <c r="H396" s="146"/>
      <c r="I396" s="146"/>
      <c r="J396" s="146"/>
    </row>
    <row r="397" spans="1:10" x14ac:dyDescent="0.3">
      <c r="A397" s="143"/>
      <c r="B397" s="144"/>
      <c r="C397" s="45"/>
      <c r="D397" s="45"/>
      <c r="E397" s="145"/>
      <c r="F397" s="146"/>
      <c r="G397" s="146"/>
      <c r="H397" s="146"/>
      <c r="I397" s="146"/>
      <c r="J397" s="146"/>
    </row>
    <row r="398" spans="1:10" x14ac:dyDescent="0.3">
      <c r="A398" s="143"/>
      <c r="B398" s="144"/>
      <c r="C398" s="45"/>
      <c r="D398" s="45"/>
      <c r="E398" s="145"/>
      <c r="F398" s="146"/>
      <c r="G398" s="146"/>
      <c r="H398" s="146"/>
      <c r="I398" s="146"/>
      <c r="J398" s="146"/>
    </row>
    <row r="399" spans="1:10" x14ac:dyDescent="0.3">
      <c r="A399" s="143"/>
      <c r="B399" s="144"/>
      <c r="C399" s="45"/>
      <c r="D399" s="45"/>
      <c r="E399" s="145"/>
      <c r="F399" s="146"/>
      <c r="G399" s="146"/>
      <c r="H399" s="146"/>
      <c r="I399" s="146"/>
      <c r="J399" s="146"/>
    </row>
    <row r="400" spans="1:10" x14ac:dyDescent="0.3">
      <c r="A400" s="143"/>
      <c r="B400" s="144"/>
      <c r="C400" s="45"/>
      <c r="D400" s="45"/>
      <c r="E400" s="145"/>
      <c r="F400" s="146"/>
      <c r="G400" s="146"/>
      <c r="H400" s="146"/>
      <c r="I400" s="146"/>
      <c r="J400" s="146"/>
    </row>
    <row r="401" spans="1:10" x14ac:dyDescent="0.3">
      <c r="A401" s="143"/>
      <c r="B401" s="144"/>
      <c r="C401" s="45"/>
      <c r="D401" s="45"/>
      <c r="E401" s="145"/>
      <c r="F401" s="146"/>
      <c r="G401" s="146"/>
      <c r="H401" s="146"/>
      <c r="I401" s="146"/>
      <c r="J401" s="146"/>
    </row>
    <row r="402" spans="1:10" x14ac:dyDescent="0.3">
      <c r="A402" s="143"/>
      <c r="B402" s="144"/>
      <c r="C402" s="45"/>
      <c r="D402" s="45"/>
      <c r="E402" s="145"/>
      <c r="F402" s="146"/>
      <c r="G402" s="146"/>
      <c r="H402" s="146"/>
      <c r="I402" s="146"/>
      <c r="J402" s="146"/>
    </row>
    <row r="403" spans="1:10" x14ac:dyDescent="0.3">
      <c r="A403" s="143"/>
      <c r="B403" s="144"/>
      <c r="C403" s="45"/>
      <c r="D403" s="45"/>
      <c r="E403" s="145"/>
      <c r="F403" s="146"/>
      <c r="G403" s="146"/>
      <c r="H403" s="146"/>
      <c r="I403" s="146"/>
      <c r="J403" s="146"/>
    </row>
    <row r="404" spans="1:10" x14ac:dyDescent="0.3">
      <c r="A404" s="143"/>
      <c r="B404" s="144"/>
      <c r="C404" s="45"/>
      <c r="D404" s="45"/>
      <c r="E404" s="145"/>
      <c r="F404" s="146"/>
      <c r="G404" s="146"/>
      <c r="H404" s="146"/>
      <c r="I404" s="146"/>
      <c r="J404" s="146"/>
    </row>
    <row r="405" spans="1:10" x14ac:dyDescent="0.3">
      <c r="A405" s="143"/>
      <c r="B405" s="144"/>
      <c r="C405" s="45"/>
      <c r="D405" s="45"/>
      <c r="E405" s="145"/>
      <c r="F405" s="146"/>
      <c r="G405" s="146"/>
      <c r="H405" s="146"/>
      <c r="I405" s="146"/>
      <c r="J405" s="146"/>
    </row>
    <row r="406" spans="1:10" x14ac:dyDescent="0.3">
      <c r="A406" s="143"/>
      <c r="B406" s="144"/>
      <c r="C406" s="45"/>
      <c r="D406" s="45"/>
      <c r="E406" s="145"/>
      <c r="F406" s="146"/>
      <c r="G406" s="146"/>
      <c r="H406" s="146"/>
      <c r="I406" s="146"/>
      <c r="J406" s="146"/>
    </row>
    <row r="407" spans="1:10" x14ac:dyDescent="0.3">
      <c r="A407" s="143"/>
      <c r="B407" s="144"/>
      <c r="C407" s="45"/>
      <c r="D407" s="45"/>
      <c r="E407" s="145"/>
      <c r="F407" s="146"/>
      <c r="G407" s="146"/>
      <c r="H407" s="146"/>
      <c r="I407" s="146"/>
      <c r="J407" s="146"/>
    </row>
    <row r="408" spans="1:10" x14ac:dyDescent="0.3">
      <c r="A408" s="143"/>
      <c r="B408" s="144"/>
      <c r="C408" s="45"/>
      <c r="D408" s="45"/>
      <c r="E408" s="145"/>
      <c r="F408" s="146"/>
      <c r="G408" s="146"/>
      <c r="H408" s="146"/>
      <c r="I408" s="146"/>
      <c r="J408" s="146"/>
    </row>
    <row r="409" spans="1:10" x14ac:dyDescent="0.3">
      <c r="A409" s="143"/>
      <c r="B409" s="144"/>
      <c r="C409" s="45"/>
      <c r="D409" s="45"/>
      <c r="E409" s="145"/>
      <c r="F409" s="146"/>
      <c r="G409" s="146"/>
      <c r="H409" s="146"/>
      <c r="I409" s="146"/>
      <c r="J409" s="146"/>
    </row>
    <row r="410" spans="1:10" x14ac:dyDescent="0.3">
      <c r="A410" s="143"/>
      <c r="B410" s="144"/>
      <c r="C410" s="45"/>
      <c r="D410" s="45"/>
      <c r="E410" s="145"/>
      <c r="F410" s="146"/>
      <c r="G410" s="146"/>
      <c r="H410" s="146"/>
      <c r="I410" s="146"/>
      <c r="J410" s="146"/>
    </row>
    <row r="411" spans="1:10" x14ac:dyDescent="0.3">
      <c r="A411" s="143"/>
      <c r="B411" s="144"/>
      <c r="C411" s="45"/>
      <c r="D411" s="45"/>
      <c r="E411" s="145"/>
      <c r="F411" s="146"/>
      <c r="G411" s="146"/>
      <c r="H411" s="146"/>
      <c r="I411" s="146"/>
      <c r="J411" s="146"/>
    </row>
    <row r="412" spans="1:10" x14ac:dyDescent="0.3">
      <c r="A412" s="143"/>
      <c r="B412" s="144"/>
      <c r="C412" s="45"/>
      <c r="D412" s="45"/>
      <c r="E412" s="145"/>
      <c r="F412" s="146"/>
      <c r="G412" s="146"/>
      <c r="H412" s="146"/>
      <c r="I412" s="146"/>
      <c r="J412" s="146"/>
    </row>
    <row r="413" spans="1:10" x14ac:dyDescent="0.3">
      <c r="A413" s="143"/>
      <c r="B413" s="144"/>
      <c r="C413" s="45"/>
      <c r="D413" s="45"/>
      <c r="E413" s="145"/>
      <c r="F413" s="146"/>
      <c r="G413" s="146"/>
      <c r="H413" s="146"/>
      <c r="I413" s="146"/>
      <c r="J413" s="146"/>
    </row>
    <row r="414" spans="1:10" x14ac:dyDescent="0.3">
      <c r="A414" s="143"/>
      <c r="B414" s="144"/>
      <c r="C414" s="45"/>
      <c r="D414" s="45"/>
      <c r="E414" s="145"/>
      <c r="F414" s="146"/>
      <c r="G414" s="146"/>
      <c r="H414" s="146"/>
      <c r="I414" s="146"/>
      <c r="J414" s="146"/>
    </row>
    <row r="415" spans="1:10" x14ac:dyDescent="0.3">
      <c r="A415" s="143"/>
      <c r="B415" s="144"/>
      <c r="C415" s="45"/>
      <c r="D415" s="45"/>
      <c r="E415" s="145"/>
      <c r="F415" s="146"/>
      <c r="G415" s="146"/>
      <c r="H415" s="146"/>
      <c r="I415" s="146"/>
      <c r="J415" s="146"/>
    </row>
    <row r="416" spans="1:10" x14ac:dyDescent="0.3">
      <c r="A416" s="143"/>
      <c r="B416" s="144"/>
      <c r="C416" s="45"/>
      <c r="D416" s="45"/>
      <c r="E416" s="145"/>
      <c r="F416" s="146"/>
      <c r="G416" s="146"/>
      <c r="H416" s="146"/>
      <c r="I416" s="146"/>
      <c r="J416" s="146"/>
    </row>
    <row r="417" spans="1:10" x14ac:dyDescent="0.3">
      <c r="A417" s="143"/>
      <c r="B417" s="144"/>
      <c r="C417" s="45"/>
      <c r="D417" s="45"/>
      <c r="E417" s="145"/>
      <c r="F417" s="146"/>
      <c r="G417" s="146"/>
      <c r="H417" s="146"/>
      <c r="I417" s="146"/>
      <c r="J417" s="146"/>
    </row>
    <row r="418" spans="1:10" x14ac:dyDescent="0.3">
      <c r="A418" s="143"/>
      <c r="B418" s="144"/>
      <c r="C418" s="45"/>
      <c r="D418" s="45"/>
      <c r="E418" s="145"/>
      <c r="F418" s="146"/>
      <c r="G418" s="146"/>
      <c r="H418" s="146"/>
      <c r="I418" s="146"/>
      <c r="J418" s="146"/>
    </row>
    <row r="419" spans="1:10" x14ac:dyDescent="0.3">
      <c r="A419" s="143"/>
      <c r="B419" s="144"/>
      <c r="C419" s="45"/>
      <c r="D419" s="45"/>
      <c r="E419" s="145"/>
      <c r="F419" s="146"/>
      <c r="G419" s="146"/>
      <c r="H419" s="146"/>
      <c r="I419" s="146"/>
      <c r="J419" s="146"/>
    </row>
    <row r="420" spans="1:10" x14ac:dyDescent="0.3">
      <c r="A420" s="143"/>
      <c r="B420" s="144"/>
      <c r="C420" s="45"/>
      <c r="D420" s="45"/>
      <c r="E420" s="145"/>
      <c r="F420" s="146"/>
      <c r="G420" s="146"/>
      <c r="H420" s="146"/>
      <c r="I420" s="146"/>
      <c r="J420" s="146"/>
    </row>
    <row r="421" spans="1:10" x14ac:dyDescent="0.3">
      <c r="A421" s="143"/>
      <c r="B421" s="144"/>
      <c r="C421" s="45"/>
      <c r="D421" s="45"/>
      <c r="E421" s="145"/>
      <c r="F421" s="146"/>
      <c r="G421" s="146"/>
      <c r="H421" s="146"/>
      <c r="I421" s="146"/>
      <c r="J421" s="146"/>
    </row>
    <row r="422" spans="1:10" x14ac:dyDescent="0.3">
      <c r="A422" s="143"/>
      <c r="B422" s="144"/>
      <c r="C422" s="45"/>
      <c r="D422" s="45"/>
      <c r="E422" s="145"/>
      <c r="F422" s="146"/>
      <c r="G422" s="146"/>
      <c r="H422" s="146"/>
      <c r="I422" s="146"/>
      <c r="J422" s="146"/>
    </row>
    <row r="423" spans="1:10" x14ac:dyDescent="0.3">
      <c r="A423" s="143"/>
      <c r="B423" s="144"/>
      <c r="C423" s="45"/>
      <c r="D423" s="45"/>
      <c r="E423" s="145"/>
      <c r="F423" s="146"/>
      <c r="G423" s="146"/>
      <c r="H423" s="146"/>
      <c r="I423" s="146"/>
      <c r="J423" s="146"/>
    </row>
    <row r="424" spans="1:10" x14ac:dyDescent="0.3">
      <c r="A424" s="143"/>
      <c r="B424" s="144"/>
      <c r="C424" s="45"/>
      <c r="D424" s="45"/>
      <c r="E424" s="145"/>
      <c r="F424" s="146"/>
      <c r="G424" s="146"/>
      <c r="H424" s="146"/>
      <c r="I424" s="146"/>
      <c r="J424" s="146"/>
    </row>
    <row r="425" spans="1:10" x14ac:dyDescent="0.3">
      <c r="A425" s="143"/>
      <c r="B425" s="144"/>
      <c r="C425" s="45"/>
      <c r="D425" s="45"/>
      <c r="E425" s="145"/>
      <c r="F425" s="146"/>
      <c r="G425" s="146"/>
      <c r="H425" s="146"/>
      <c r="I425" s="146"/>
      <c r="J425" s="146"/>
    </row>
    <row r="426" spans="1:10" x14ac:dyDescent="0.3">
      <c r="A426" s="143"/>
      <c r="B426" s="144"/>
      <c r="C426" s="45"/>
      <c r="D426" s="45"/>
      <c r="E426" s="145"/>
      <c r="F426" s="146"/>
      <c r="G426" s="146"/>
      <c r="H426" s="146"/>
      <c r="I426" s="146"/>
      <c r="J426" s="146"/>
    </row>
    <row r="427" spans="1:10" x14ac:dyDescent="0.3">
      <c r="A427" s="143"/>
      <c r="B427" s="144"/>
      <c r="C427" s="45"/>
      <c r="D427" s="45"/>
      <c r="E427" s="145"/>
      <c r="F427" s="146"/>
      <c r="G427" s="146"/>
      <c r="H427" s="146"/>
      <c r="I427" s="146"/>
      <c r="J427" s="146"/>
    </row>
    <row r="428" spans="1:10" x14ac:dyDescent="0.3">
      <c r="A428" s="143"/>
      <c r="B428" s="144"/>
      <c r="C428" s="45"/>
      <c r="D428" s="45"/>
      <c r="E428" s="145"/>
      <c r="F428" s="146"/>
      <c r="G428" s="146"/>
      <c r="H428" s="146"/>
      <c r="I428" s="146"/>
      <c r="J428" s="146"/>
    </row>
    <row r="429" spans="1:10" x14ac:dyDescent="0.3">
      <c r="A429" s="143"/>
      <c r="B429" s="144"/>
      <c r="C429" s="45"/>
      <c r="D429" s="45"/>
      <c r="E429" s="145"/>
      <c r="F429" s="146"/>
      <c r="G429" s="146"/>
      <c r="H429" s="146"/>
      <c r="I429" s="146"/>
      <c r="J429" s="146"/>
    </row>
    <row r="430" spans="1:10" x14ac:dyDescent="0.3">
      <c r="A430" s="143"/>
      <c r="B430" s="144"/>
      <c r="C430" s="45"/>
      <c r="D430" s="45"/>
      <c r="E430" s="145"/>
      <c r="F430" s="146"/>
      <c r="G430" s="146"/>
      <c r="H430" s="146"/>
      <c r="I430" s="146"/>
      <c r="J430" s="146"/>
    </row>
    <row r="431" spans="1:10" x14ac:dyDescent="0.3">
      <c r="A431" s="143"/>
      <c r="B431" s="144"/>
      <c r="C431" s="45"/>
      <c r="D431" s="45"/>
      <c r="E431" s="145"/>
      <c r="F431" s="146"/>
      <c r="G431" s="146"/>
      <c r="H431" s="146"/>
      <c r="I431" s="146"/>
      <c r="J431" s="146"/>
    </row>
    <row r="432" spans="1:10" x14ac:dyDescent="0.3">
      <c r="A432" s="143"/>
      <c r="B432" s="144"/>
      <c r="C432" s="45"/>
      <c r="D432" s="45"/>
      <c r="E432" s="145"/>
      <c r="F432" s="146"/>
      <c r="G432" s="146"/>
      <c r="H432" s="146"/>
      <c r="I432" s="146"/>
      <c r="J432" s="146"/>
    </row>
    <row r="433" spans="1:10" x14ac:dyDescent="0.3">
      <c r="A433" s="143"/>
      <c r="B433" s="144"/>
      <c r="C433" s="45"/>
      <c r="D433" s="45"/>
      <c r="E433" s="145"/>
      <c r="F433" s="146"/>
      <c r="G433" s="146"/>
      <c r="H433" s="146"/>
      <c r="I433" s="146"/>
      <c r="J433" s="146"/>
    </row>
    <row r="434" spans="1:10" x14ac:dyDescent="0.3">
      <c r="A434" s="143"/>
      <c r="B434" s="144"/>
      <c r="C434" s="45"/>
      <c r="D434" s="45"/>
      <c r="E434" s="145"/>
      <c r="F434" s="146"/>
      <c r="G434" s="146"/>
      <c r="H434" s="146"/>
      <c r="I434" s="146"/>
      <c r="J434" s="146"/>
    </row>
    <row r="435" spans="1:10" x14ac:dyDescent="0.3">
      <c r="A435" s="143"/>
      <c r="B435" s="144"/>
      <c r="C435" s="45"/>
      <c r="D435" s="45"/>
      <c r="E435" s="145"/>
      <c r="F435" s="146"/>
      <c r="G435" s="146"/>
      <c r="H435" s="146"/>
      <c r="I435" s="146"/>
      <c r="J435" s="146"/>
    </row>
    <row r="436" spans="1:10" x14ac:dyDescent="0.3">
      <c r="A436" s="143"/>
      <c r="B436" s="144"/>
      <c r="C436" s="45"/>
      <c r="D436" s="45"/>
      <c r="E436" s="145"/>
      <c r="F436" s="146"/>
      <c r="G436" s="146"/>
      <c r="H436" s="146"/>
      <c r="I436" s="146"/>
      <c r="J436" s="146"/>
    </row>
    <row r="437" spans="1:10" x14ac:dyDescent="0.3">
      <c r="A437" s="143"/>
      <c r="B437" s="144"/>
      <c r="C437" s="45"/>
      <c r="D437" s="45"/>
      <c r="E437" s="145"/>
      <c r="F437" s="146"/>
      <c r="G437" s="146"/>
      <c r="H437" s="146"/>
      <c r="I437" s="146"/>
      <c r="J437" s="146"/>
    </row>
    <row r="438" spans="1:10" x14ac:dyDescent="0.3">
      <c r="A438" s="143"/>
      <c r="B438" s="144"/>
      <c r="C438" s="45"/>
      <c r="D438" s="45"/>
      <c r="E438" s="145"/>
      <c r="F438" s="146"/>
      <c r="G438" s="146"/>
      <c r="H438" s="146"/>
      <c r="I438" s="146"/>
      <c r="J438" s="146"/>
    </row>
    <row r="439" spans="1:10" x14ac:dyDescent="0.3">
      <c r="A439" s="143"/>
      <c r="B439" s="144"/>
      <c r="C439" s="45"/>
      <c r="D439" s="45"/>
      <c r="E439" s="145"/>
      <c r="F439" s="146"/>
      <c r="G439" s="146"/>
      <c r="H439" s="146"/>
      <c r="I439" s="146"/>
      <c r="J439" s="146"/>
    </row>
    <row r="440" spans="1:10" x14ac:dyDescent="0.3">
      <c r="A440" s="143"/>
      <c r="B440" s="144"/>
      <c r="C440" s="45"/>
      <c r="D440" s="45"/>
      <c r="E440" s="145"/>
      <c r="F440" s="146"/>
      <c r="G440" s="146"/>
      <c r="H440" s="146"/>
      <c r="I440" s="146"/>
      <c r="J440" s="146"/>
    </row>
    <row r="441" spans="1:10" x14ac:dyDescent="0.3">
      <c r="A441" s="143"/>
      <c r="B441" s="144"/>
      <c r="C441" s="45"/>
      <c r="D441" s="45"/>
      <c r="E441" s="145"/>
      <c r="F441" s="146"/>
      <c r="G441" s="146"/>
      <c r="H441" s="146"/>
      <c r="I441" s="146"/>
      <c r="J441" s="146"/>
    </row>
    <row r="442" spans="1:10" x14ac:dyDescent="0.3">
      <c r="A442" s="143"/>
      <c r="B442" s="144"/>
      <c r="C442" s="45"/>
      <c r="D442" s="45"/>
      <c r="E442" s="145"/>
      <c r="F442" s="146"/>
      <c r="G442" s="146"/>
      <c r="H442" s="146"/>
      <c r="I442" s="146"/>
      <c r="J442" s="146"/>
    </row>
    <row r="443" spans="1:10" x14ac:dyDescent="0.3">
      <c r="A443" s="143"/>
      <c r="B443" s="144"/>
      <c r="C443" s="45"/>
      <c r="D443" s="45"/>
      <c r="E443" s="145"/>
      <c r="F443" s="146"/>
      <c r="G443" s="146"/>
      <c r="H443" s="146"/>
      <c r="I443" s="146"/>
      <c r="J443" s="146"/>
    </row>
    <row r="444" spans="1:10" x14ac:dyDescent="0.3">
      <c r="A444" s="143"/>
      <c r="B444" s="144"/>
      <c r="C444" s="45"/>
      <c r="D444" s="45"/>
      <c r="E444" s="145"/>
      <c r="F444" s="146"/>
      <c r="G444" s="146"/>
      <c r="H444" s="146"/>
      <c r="I444" s="146"/>
      <c r="J444" s="146"/>
    </row>
  </sheetData>
  <autoFilter ref="A1:K367" xr:uid="{00000000-0009-0000-0000-000015000000}"/>
  <phoneticPr fontId="0" type="noConversion"/>
  <pageMargins left="0.2" right="0.17" top="0.63" bottom="0.45" header="0.5" footer="0.5"/>
  <pageSetup paperSize="9" scale="60"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P448"/>
  <sheetViews>
    <sheetView topLeftCell="O1" workbookViewId="0">
      <pane ySplit="5" topLeftCell="A81" activePane="bottomLeft" state="frozen"/>
      <selection pane="bottomLeft" activeCell="O16" sqref="O16"/>
    </sheetView>
  </sheetViews>
  <sheetFormatPr defaultColWidth="9.109375" defaultRowHeight="13.2" x14ac:dyDescent="0.3"/>
  <cols>
    <col min="1" max="1" width="18.33203125" style="152" customWidth="1"/>
    <col min="2" max="2" width="15.109375" style="152" customWidth="1"/>
    <col min="3" max="3" width="18.88671875" style="149" customWidth="1"/>
    <col min="4" max="4" width="9.44140625" style="150" customWidth="1"/>
    <col min="5" max="5" width="10.44140625" style="150" customWidth="1"/>
    <col min="6" max="6" width="16.6640625" style="150" customWidth="1"/>
    <col min="7" max="7" width="20.109375" style="154" customWidth="1"/>
    <col min="8" max="8" width="1" style="154" customWidth="1"/>
    <col min="9" max="9" width="18.88671875" style="154" customWidth="1"/>
    <col min="10" max="10" width="21" style="154" customWidth="1"/>
    <col min="11" max="11" width="18.6640625" style="142" customWidth="1"/>
    <col min="12" max="12" width="20.109375" style="142" customWidth="1"/>
    <col min="13" max="13" width="14.5546875" style="142" customWidth="1"/>
    <col min="14" max="14" width="135.33203125" style="142" customWidth="1"/>
    <col min="15" max="15" width="134.6640625" style="142" customWidth="1"/>
    <col min="16" max="16384" width="9.109375" style="142"/>
  </cols>
  <sheetData>
    <row r="1" spans="1:15" ht="4.5" customHeight="1" thickBot="1" x14ac:dyDescent="0.35">
      <c r="A1" s="498"/>
      <c r="B1" s="498"/>
      <c r="C1" s="499"/>
      <c r="D1" s="500"/>
      <c r="E1" s="500"/>
      <c r="F1" s="500"/>
      <c r="G1" s="501"/>
      <c r="H1" s="501"/>
      <c r="I1" s="501"/>
      <c r="J1" s="501"/>
      <c r="K1" s="502"/>
      <c r="L1" s="502"/>
      <c r="M1" s="502"/>
      <c r="N1" s="502"/>
      <c r="O1" s="503"/>
    </row>
    <row r="2" spans="1:15" ht="59.25" customHeight="1" thickBot="1" x14ac:dyDescent="0.35">
      <c r="A2" s="497" t="s">
        <v>1902</v>
      </c>
      <c r="B2" s="498"/>
      <c r="C2" s="499"/>
      <c r="D2" s="500"/>
      <c r="E2" s="500"/>
      <c r="F2" s="500"/>
      <c r="G2" s="486" t="s">
        <v>1897</v>
      </c>
      <c r="I2" s="486" t="s">
        <v>1898</v>
      </c>
      <c r="J2" s="487" t="s">
        <v>1899</v>
      </c>
      <c r="K2" s="502"/>
      <c r="L2" s="502"/>
      <c r="M2" s="502"/>
      <c r="N2" s="502"/>
      <c r="O2" s="503"/>
    </row>
    <row r="3" spans="1:15" ht="21.75" customHeight="1" thickBot="1" x14ac:dyDescent="0.5">
      <c r="A3" s="498"/>
      <c r="B3" s="498"/>
      <c r="C3" s="499"/>
      <c r="D3" s="500"/>
      <c r="E3" s="500"/>
      <c r="F3" s="500"/>
      <c r="G3" s="510" t="e">
        <f>I3+J3</f>
        <v>#DIV/0!</v>
      </c>
      <c r="I3" s="509" t="e">
        <f>('prod e dest rifiuti'!AD6/'prod e dest rifiuti'!D6)+('prod e dest rifiuti'!AD8/'prod e dest rifiuti'!D8)+('prod e dest rifiuti'!AD15/'prod e dest rifiuti'!D15)+('prod e dest rifiuti'!AD18/'prod e dest rifiuti'!D18)+('prod e dest rifiuti'!AD21/'prod e dest rifiuti'!D21)+('prod e dest rifiuti'!AD31/'prod e dest rifiuti'!D31)+('prod e dest rifiuti'!AD33/'prod e dest rifiuti'!D33)+('prod e dest rifiuti'!AD34/'prod e dest rifiuti'!D34)+('prod e dest rifiuti'!AD38/'prod e dest rifiuti'!D38)+('prod e dest rifiuti'!AD42/'prod e dest rifiuti'!D42)+('prod e dest rifiuti'!AD50/'prod e dest rifiuti'!D50)+('prod e dest rifiuti'!AD58/'prod e dest rifiuti'!D58)+('prod e dest rifiuti'!AD69/'prod e dest rifiuti'!D69)</f>
        <v>#DIV/0!</v>
      </c>
      <c r="J3" s="510" t="e">
        <f>('prod e dest rifiuti'!AD5/'prod e dest rifiuti'!D5)+('prod e dest rifiuti'!AD10/'prod e dest rifiuti'!D10)+('prod e dest rifiuti'!AD12/'prod e dest rifiuti'!D12)+('prod e dest rifiuti'!AD23/'prod e dest rifiuti'!D23)+('prod e dest rifiuti'!AD27/'prod e dest rifiuti'!D27)+('prod e dest rifiuti'!AD29/'prod e dest rifiuti'!D29)+('prod e dest rifiuti'!AD37/'prod e dest rifiuti'!D37)+('prod e dest rifiuti'!AD40/'prod e dest rifiuti'!D40)+('prod e dest rifiuti'!AD45/'prod e dest rifiuti'!D45)+('prod e dest rifiuti'!AD55/'prod e dest rifiuti'!D55)+('prod e dest rifiuti'!AD57/'prod e dest rifiuti'!D57)+('prod e dest rifiuti'!AD62/'prod e dest rifiuti'!D62)+('prod e dest rifiuti'!AD64/'prod e dest rifiuti'!D64)+('prod e dest rifiuti'!AD70/'prod e dest rifiuti'!D70)</f>
        <v>#DIV/0!</v>
      </c>
      <c r="K3" s="502"/>
      <c r="L3" s="502"/>
      <c r="M3" s="502"/>
      <c r="N3" s="502"/>
      <c r="O3" s="503"/>
    </row>
    <row r="4" spans="1:15" ht="2.25" customHeight="1" x14ac:dyDescent="0.3">
      <c r="A4" s="498"/>
      <c r="B4" s="498"/>
      <c r="C4" s="499"/>
      <c r="D4" s="500"/>
      <c r="E4" s="500"/>
      <c r="F4" s="500"/>
      <c r="G4" s="501"/>
      <c r="H4" s="501"/>
      <c r="I4" s="501"/>
      <c r="J4" s="501"/>
      <c r="K4" s="502"/>
      <c r="L4" s="502"/>
      <c r="M4" s="502"/>
      <c r="N4" s="502"/>
      <c r="O4" s="504"/>
    </row>
    <row r="5" spans="1:15" s="485" customFormat="1" ht="59.25" customHeight="1" x14ac:dyDescent="0.25">
      <c r="A5" s="512" t="s">
        <v>374</v>
      </c>
      <c r="B5" s="481" t="s">
        <v>1393</v>
      </c>
      <c r="C5" s="482" t="s">
        <v>2351</v>
      </c>
      <c r="D5" s="483" t="s">
        <v>2352</v>
      </c>
      <c r="E5" s="483" t="s">
        <v>2341</v>
      </c>
      <c r="F5" s="483" t="s">
        <v>373</v>
      </c>
      <c r="G5" s="1508" t="s">
        <v>2354</v>
      </c>
      <c r="H5" s="1509"/>
      <c r="I5" s="1509"/>
      <c r="J5" s="1510"/>
      <c r="K5" s="484" t="s">
        <v>2355</v>
      </c>
      <c r="L5" s="484" t="s">
        <v>2356</v>
      </c>
      <c r="M5" s="483" t="s">
        <v>2342</v>
      </c>
      <c r="N5" s="481" t="s">
        <v>2357</v>
      </c>
      <c r="O5" s="481" t="s">
        <v>2358</v>
      </c>
    </row>
    <row r="6" spans="1:15" x14ac:dyDescent="0.3">
      <c r="A6" s="444">
        <v>1</v>
      </c>
      <c r="B6" s="349">
        <v>41642</v>
      </c>
      <c r="C6" s="144" t="s">
        <v>2359</v>
      </c>
      <c r="D6" s="45">
        <v>1000</v>
      </c>
      <c r="E6" s="45"/>
      <c r="F6" s="511"/>
      <c r="G6" s="1511"/>
      <c r="H6" s="1512"/>
      <c r="I6" s="1512"/>
      <c r="J6" s="1513"/>
      <c r="K6" s="146"/>
      <c r="L6" s="146"/>
      <c r="M6" s="146"/>
      <c r="N6" s="146"/>
      <c r="O6" s="146"/>
    </row>
    <row r="7" spans="1:15" x14ac:dyDescent="0.3">
      <c r="A7" s="444">
        <v>2</v>
      </c>
      <c r="B7" s="349">
        <v>41642</v>
      </c>
      <c r="C7" s="144" t="s">
        <v>1777</v>
      </c>
      <c r="D7" s="45">
        <v>1000</v>
      </c>
      <c r="E7" s="45"/>
      <c r="F7" s="511"/>
      <c r="G7" s="1511"/>
      <c r="H7" s="1512"/>
      <c r="I7" s="1512"/>
      <c r="J7" s="1513"/>
      <c r="K7" s="146"/>
      <c r="L7" s="146"/>
      <c r="M7" s="146"/>
      <c r="N7" s="146"/>
      <c r="O7" s="146"/>
    </row>
    <row r="8" spans="1:15" x14ac:dyDescent="0.3">
      <c r="A8" s="444">
        <v>3</v>
      </c>
      <c r="B8" s="349">
        <v>41646</v>
      </c>
      <c r="C8" s="144" t="s">
        <v>2359</v>
      </c>
      <c r="D8" s="45">
        <v>1000</v>
      </c>
      <c r="E8" s="45"/>
      <c r="F8" s="511"/>
      <c r="G8" s="1511"/>
      <c r="H8" s="1512"/>
      <c r="I8" s="1512"/>
      <c r="J8" s="1513"/>
      <c r="K8" s="146"/>
      <c r="L8" s="146"/>
      <c r="M8" s="146"/>
      <c r="N8" s="146"/>
      <c r="O8" s="146"/>
    </row>
    <row r="9" spans="1:15" x14ac:dyDescent="0.3">
      <c r="A9" s="444">
        <v>4</v>
      </c>
      <c r="B9" s="349">
        <v>41646</v>
      </c>
      <c r="C9" s="144" t="s">
        <v>2384</v>
      </c>
      <c r="D9" s="45">
        <v>300</v>
      </c>
      <c r="E9" s="45"/>
      <c r="F9" s="511"/>
      <c r="G9" s="1511"/>
      <c r="H9" s="1512"/>
      <c r="I9" s="1512"/>
      <c r="J9" s="1513"/>
      <c r="K9" s="146"/>
      <c r="L9" s="147"/>
      <c r="M9" s="147"/>
      <c r="N9" s="146"/>
      <c r="O9" s="146"/>
    </row>
    <row r="10" spans="1:15" x14ac:dyDescent="0.3">
      <c r="A10" s="444">
        <v>5</v>
      </c>
      <c r="B10" s="349">
        <v>41646</v>
      </c>
      <c r="C10" s="144" t="s">
        <v>2410</v>
      </c>
      <c r="D10" s="45">
        <v>300</v>
      </c>
      <c r="E10" s="45"/>
      <c r="F10" s="511"/>
      <c r="G10" s="1511"/>
      <c r="H10" s="1512"/>
      <c r="I10" s="1512"/>
      <c r="J10" s="1513"/>
      <c r="K10" s="146"/>
      <c r="L10" s="146"/>
      <c r="M10" s="146"/>
      <c r="N10" s="146"/>
      <c r="O10" s="146"/>
    </row>
    <row r="11" spans="1:15" x14ac:dyDescent="0.3">
      <c r="A11" s="444">
        <v>6</v>
      </c>
      <c r="B11" s="349">
        <v>41648</v>
      </c>
      <c r="C11" s="144" t="s">
        <v>2359</v>
      </c>
      <c r="D11" s="45">
        <v>1580</v>
      </c>
      <c r="E11" s="45"/>
      <c r="F11" s="511"/>
      <c r="G11" s="1511"/>
      <c r="H11" s="1512"/>
      <c r="I11" s="1512"/>
      <c r="J11" s="1513"/>
      <c r="K11" s="146"/>
      <c r="L11" s="146"/>
      <c r="M11" s="146"/>
      <c r="N11" s="146"/>
      <c r="O11" s="146"/>
    </row>
    <row r="12" spans="1:15" x14ac:dyDescent="0.3">
      <c r="A12" s="444">
        <v>7</v>
      </c>
      <c r="B12" s="349">
        <v>41648</v>
      </c>
      <c r="C12" s="144" t="s">
        <v>1777</v>
      </c>
      <c r="D12" s="45">
        <v>1000</v>
      </c>
      <c r="E12" s="45"/>
      <c r="F12" s="511"/>
      <c r="G12" s="1511"/>
      <c r="H12" s="1512"/>
      <c r="I12" s="1512"/>
      <c r="J12" s="1513"/>
      <c r="K12" s="146"/>
      <c r="L12" s="147"/>
      <c r="M12" s="147"/>
      <c r="N12" s="146"/>
      <c r="O12" s="146"/>
    </row>
    <row r="13" spans="1:15" x14ac:dyDescent="0.3">
      <c r="A13" s="444">
        <v>8</v>
      </c>
      <c r="B13" s="349">
        <v>41648</v>
      </c>
      <c r="C13" s="144" t="s">
        <v>2359</v>
      </c>
      <c r="D13" s="45"/>
      <c r="E13" s="45">
        <v>3580</v>
      </c>
      <c r="F13" s="511"/>
      <c r="G13" s="1511" t="s">
        <v>1394</v>
      </c>
      <c r="H13" s="1512"/>
      <c r="I13" s="1512"/>
      <c r="J13" s="1513"/>
      <c r="K13" s="146" t="s">
        <v>1395</v>
      </c>
      <c r="L13" s="147">
        <v>41647</v>
      </c>
      <c r="M13" s="146" t="s">
        <v>2123</v>
      </c>
      <c r="N13" s="146" t="s">
        <v>986</v>
      </c>
      <c r="O13" s="146" t="s">
        <v>986</v>
      </c>
    </row>
    <row r="14" spans="1:15" x14ac:dyDescent="0.3">
      <c r="A14" s="444">
        <v>9</v>
      </c>
      <c r="B14" s="349">
        <v>41652</v>
      </c>
      <c r="C14" s="144" t="s">
        <v>2359</v>
      </c>
      <c r="D14" s="45">
        <v>1000</v>
      </c>
      <c r="E14" s="45"/>
      <c r="F14" s="511"/>
      <c r="G14" s="1511"/>
      <c r="H14" s="1512"/>
      <c r="I14" s="1512"/>
      <c r="J14" s="1513"/>
      <c r="K14" s="146"/>
      <c r="L14" s="147"/>
      <c r="M14" s="146"/>
      <c r="N14" s="146"/>
      <c r="O14" s="146"/>
    </row>
    <row r="15" spans="1:15" x14ac:dyDescent="0.3">
      <c r="A15" s="444">
        <v>10</v>
      </c>
      <c r="B15" s="349">
        <v>41654</v>
      </c>
      <c r="C15" s="144" t="s">
        <v>2410</v>
      </c>
      <c r="D15" s="45">
        <v>240</v>
      </c>
      <c r="E15" s="45"/>
      <c r="F15" s="511"/>
      <c r="G15" s="1511"/>
      <c r="H15" s="1512"/>
      <c r="I15" s="1512"/>
      <c r="J15" s="1513"/>
      <c r="K15" s="146"/>
      <c r="L15" s="147"/>
      <c r="M15" s="146"/>
      <c r="N15" s="146"/>
      <c r="O15" s="146"/>
    </row>
    <row r="16" spans="1:15" x14ac:dyDescent="0.3">
      <c r="A16" s="444">
        <v>11</v>
      </c>
      <c r="B16" s="349">
        <v>41654</v>
      </c>
      <c r="C16" s="144" t="s">
        <v>2384</v>
      </c>
      <c r="D16" s="45">
        <v>300</v>
      </c>
      <c r="E16" s="45"/>
      <c r="F16" s="511"/>
      <c r="G16" s="1511"/>
      <c r="H16" s="1512"/>
      <c r="I16" s="1512"/>
      <c r="J16" s="1513"/>
      <c r="K16" s="146"/>
      <c r="L16" s="146"/>
      <c r="M16" s="146"/>
      <c r="N16" s="146"/>
      <c r="O16" s="146"/>
    </row>
    <row r="17" spans="1:15" x14ac:dyDescent="0.3">
      <c r="A17" s="444">
        <v>12</v>
      </c>
      <c r="B17" s="349">
        <v>41655</v>
      </c>
      <c r="C17" s="144" t="s">
        <v>1777</v>
      </c>
      <c r="D17" s="45">
        <v>1000</v>
      </c>
      <c r="E17" s="45"/>
      <c r="F17" s="511"/>
      <c r="G17" s="1511"/>
      <c r="H17" s="1512"/>
      <c r="I17" s="1512"/>
      <c r="J17" s="1513"/>
      <c r="K17" s="146"/>
      <c r="L17" s="147"/>
      <c r="M17" s="147"/>
      <c r="N17" s="146"/>
      <c r="O17" s="146"/>
    </row>
    <row r="18" spans="1:15" x14ac:dyDescent="0.3">
      <c r="A18" s="444">
        <v>13</v>
      </c>
      <c r="B18" s="349">
        <v>41656</v>
      </c>
      <c r="C18" s="144" t="s">
        <v>2410</v>
      </c>
      <c r="D18" s="45"/>
      <c r="E18" s="45">
        <v>540</v>
      </c>
      <c r="F18" s="511"/>
      <c r="G18" s="1511" t="s">
        <v>1396</v>
      </c>
      <c r="H18" s="1512"/>
      <c r="I18" s="1512"/>
      <c r="J18" s="1513"/>
      <c r="K18" s="146" t="s">
        <v>1397</v>
      </c>
      <c r="L18" s="147">
        <v>41655</v>
      </c>
      <c r="M18" s="146" t="s">
        <v>2123</v>
      </c>
      <c r="N18" s="146" t="s">
        <v>171</v>
      </c>
      <c r="O18" s="146" t="s">
        <v>1047</v>
      </c>
    </row>
    <row r="19" spans="1:15" x14ac:dyDescent="0.3">
      <c r="A19" s="444">
        <v>14</v>
      </c>
      <c r="B19" s="349">
        <v>41656</v>
      </c>
      <c r="C19" s="144" t="s">
        <v>2359</v>
      </c>
      <c r="D19" s="45">
        <v>1000</v>
      </c>
      <c r="E19" s="45"/>
      <c r="F19" s="511"/>
      <c r="G19" s="1511"/>
      <c r="H19" s="1512"/>
      <c r="I19" s="1512"/>
      <c r="J19" s="1513"/>
      <c r="K19" s="146"/>
      <c r="L19" s="146"/>
      <c r="M19" s="146"/>
      <c r="N19" s="146"/>
      <c r="O19" s="146"/>
    </row>
    <row r="20" spans="1:15" x14ac:dyDescent="0.3">
      <c r="A20" s="444">
        <v>15</v>
      </c>
      <c r="B20" s="349">
        <v>41660</v>
      </c>
      <c r="C20" s="144" t="s">
        <v>2384</v>
      </c>
      <c r="D20" s="45">
        <v>400</v>
      </c>
      <c r="E20" s="45"/>
      <c r="F20" s="511"/>
      <c r="G20" s="1511"/>
      <c r="H20" s="1512"/>
      <c r="I20" s="1512"/>
      <c r="J20" s="1513"/>
      <c r="K20" s="146"/>
      <c r="L20" s="147"/>
      <c r="M20" s="147"/>
      <c r="N20" s="146"/>
      <c r="O20" s="146"/>
    </row>
    <row r="21" spans="1:15" x14ac:dyDescent="0.3">
      <c r="A21" s="444">
        <v>16</v>
      </c>
      <c r="B21" s="349">
        <v>41660</v>
      </c>
      <c r="C21" s="144" t="s">
        <v>2359</v>
      </c>
      <c r="D21" s="45">
        <v>1340</v>
      </c>
      <c r="E21" s="45"/>
      <c r="F21" s="511"/>
      <c r="G21" s="1511"/>
      <c r="H21" s="1512"/>
      <c r="I21" s="1512"/>
      <c r="J21" s="1513"/>
      <c r="K21" s="146"/>
      <c r="L21" s="147"/>
      <c r="M21" s="147"/>
      <c r="N21" s="146"/>
      <c r="O21" s="146"/>
    </row>
    <row r="22" spans="1:15" x14ac:dyDescent="0.3">
      <c r="A22" s="444">
        <v>17</v>
      </c>
      <c r="B22" s="349">
        <v>41662</v>
      </c>
      <c r="C22" s="144" t="s">
        <v>1982</v>
      </c>
      <c r="D22" s="45">
        <v>500</v>
      </c>
      <c r="E22" s="45"/>
      <c r="F22" s="511"/>
      <c r="G22" s="1511"/>
      <c r="H22" s="1512"/>
      <c r="I22" s="1512"/>
      <c r="J22" s="1513"/>
      <c r="K22" s="146"/>
      <c r="L22" s="147"/>
      <c r="M22" s="146"/>
      <c r="N22" s="146"/>
      <c r="O22" s="146"/>
    </row>
    <row r="23" spans="1:15" x14ac:dyDescent="0.3">
      <c r="A23" s="444">
        <v>18</v>
      </c>
      <c r="B23" s="349">
        <v>41662</v>
      </c>
      <c r="C23" s="144" t="s">
        <v>2359</v>
      </c>
      <c r="D23" s="45"/>
      <c r="E23" s="45">
        <v>3340</v>
      </c>
      <c r="F23" s="511"/>
      <c r="G23" s="1511" t="s">
        <v>1398</v>
      </c>
      <c r="H23" s="1512"/>
      <c r="I23" s="1512"/>
      <c r="J23" s="1513"/>
      <c r="K23" s="146" t="s">
        <v>1401</v>
      </c>
      <c r="L23" s="147">
        <v>41661</v>
      </c>
      <c r="M23" s="147" t="s">
        <v>2123</v>
      </c>
      <c r="N23" s="146" t="s">
        <v>986</v>
      </c>
      <c r="O23" s="146" t="s">
        <v>986</v>
      </c>
    </row>
    <row r="24" spans="1:15" x14ac:dyDescent="0.3">
      <c r="A24" s="444">
        <v>19</v>
      </c>
      <c r="B24" s="349">
        <v>41663</v>
      </c>
      <c r="C24" s="144" t="s">
        <v>2449</v>
      </c>
      <c r="D24" s="45">
        <v>2000</v>
      </c>
      <c r="E24" s="45"/>
      <c r="F24" s="511"/>
      <c r="G24" s="1511"/>
      <c r="H24" s="1512"/>
      <c r="I24" s="1512"/>
      <c r="J24" s="1513"/>
      <c r="K24" s="146"/>
      <c r="L24" s="146"/>
      <c r="M24" s="146"/>
      <c r="N24" s="146"/>
      <c r="O24" s="146"/>
    </row>
    <row r="25" spans="1:15" x14ac:dyDescent="0.3">
      <c r="A25" s="444">
        <v>20</v>
      </c>
      <c r="B25" s="349">
        <v>41663</v>
      </c>
      <c r="C25" s="144" t="s">
        <v>2449</v>
      </c>
      <c r="D25" s="45"/>
      <c r="E25" s="45">
        <v>2000</v>
      </c>
      <c r="F25" s="511"/>
      <c r="G25" s="1511" t="s">
        <v>1402</v>
      </c>
      <c r="H25" s="1512"/>
      <c r="I25" s="1512"/>
      <c r="J25" s="1513"/>
      <c r="K25" s="146" t="s">
        <v>1403</v>
      </c>
      <c r="L25" s="147">
        <v>41663</v>
      </c>
      <c r="M25" s="146" t="s">
        <v>2123</v>
      </c>
      <c r="N25" s="146" t="s">
        <v>2510</v>
      </c>
      <c r="O25" s="146" t="s">
        <v>2511</v>
      </c>
    </row>
    <row r="26" spans="1:15" x14ac:dyDescent="0.3">
      <c r="A26" s="444">
        <v>21</v>
      </c>
      <c r="B26" s="349">
        <v>41666</v>
      </c>
      <c r="C26" s="144" t="s">
        <v>2384</v>
      </c>
      <c r="D26" s="45">
        <v>380</v>
      </c>
      <c r="E26" s="45"/>
      <c r="F26" s="511"/>
      <c r="G26" s="1511"/>
      <c r="H26" s="1512"/>
      <c r="I26" s="1512"/>
      <c r="J26" s="1513"/>
      <c r="K26" s="146"/>
      <c r="L26" s="146"/>
      <c r="M26" s="146"/>
      <c r="N26" s="146"/>
      <c r="O26" s="146"/>
    </row>
    <row r="27" spans="1:15" x14ac:dyDescent="0.3">
      <c r="A27" s="444">
        <v>22</v>
      </c>
      <c r="B27" s="349">
        <v>41666</v>
      </c>
      <c r="C27" s="144" t="s">
        <v>2359</v>
      </c>
      <c r="D27" s="45">
        <v>1000</v>
      </c>
      <c r="E27" s="45"/>
      <c r="F27" s="511"/>
      <c r="G27" s="1511"/>
      <c r="H27" s="1512"/>
      <c r="I27" s="1512"/>
      <c r="J27" s="1513"/>
      <c r="K27" s="146"/>
      <c r="L27" s="147"/>
      <c r="M27" s="147"/>
      <c r="N27" s="146"/>
      <c r="O27" s="146"/>
    </row>
    <row r="28" spans="1:15" x14ac:dyDescent="0.3">
      <c r="A28" s="444">
        <v>23</v>
      </c>
      <c r="B28" s="349">
        <v>41666</v>
      </c>
      <c r="C28" s="144" t="s">
        <v>164</v>
      </c>
      <c r="D28" s="45">
        <v>20</v>
      </c>
      <c r="E28" s="45"/>
      <c r="F28" s="511"/>
      <c r="G28" s="1511"/>
      <c r="H28" s="1512"/>
      <c r="I28" s="1512"/>
      <c r="J28" s="1513"/>
      <c r="K28" s="146"/>
      <c r="L28" s="146"/>
      <c r="M28" s="146"/>
      <c r="N28" s="146"/>
      <c r="O28" s="146"/>
    </row>
    <row r="29" spans="1:15" x14ac:dyDescent="0.3">
      <c r="A29" s="444">
        <v>24</v>
      </c>
      <c r="B29" s="349">
        <v>41666</v>
      </c>
      <c r="C29" s="144" t="s">
        <v>2516</v>
      </c>
      <c r="D29" s="45">
        <v>500</v>
      </c>
      <c r="E29" s="45"/>
      <c r="F29" s="511"/>
      <c r="G29" s="1511"/>
      <c r="H29" s="1512"/>
      <c r="I29" s="1512"/>
      <c r="J29" s="1513"/>
      <c r="K29" s="146"/>
      <c r="L29" s="146"/>
      <c r="M29" s="146"/>
      <c r="N29" s="146"/>
      <c r="O29" s="146"/>
    </row>
    <row r="30" spans="1:15" x14ac:dyDescent="0.3">
      <c r="A30" s="444">
        <v>25</v>
      </c>
      <c r="B30" s="349">
        <v>41666</v>
      </c>
      <c r="C30" s="144" t="s">
        <v>1777</v>
      </c>
      <c r="D30" s="45">
        <v>1000</v>
      </c>
      <c r="E30" s="45"/>
      <c r="F30" s="511"/>
      <c r="G30" s="1511"/>
      <c r="H30" s="1512"/>
      <c r="I30" s="1512"/>
      <c r="J30" s="1513"/>
      <c r="K30" s="146"/>
      <c r="L30" s="146"/>
      <c r="M30" s="146"/>
      <c r="N30" s="146"/>
      <c r="O30" s="146"/>
    </row>
    <row r="31" spans="1:15" x14ac:dyDescent="0.3">
      <c r="A31" s="444">
        <v>26</v>
      </c>
      <c r="B31" s="349">
        <v>41667</v>
      </c>
      <c r="C31" s="144" t="s">
        <v>2384</v>
      </c>
      <c r="D31" s="45"/>
      <c r="E31" s="45">
        <v>1380</v>
      </c>
      <c r="F31" s="511"/>
      <c r="G31" s="1511" t="s">
        <v>1404</v>
      </c>
      <c r="H31" s="1512"/>
      <c r="I31" s="1512"/>
      <c r="J31" s="1513"/>
      <c r="K31" s="146" t="s">
        <v>1405</v>
      </c>
      <c r="L31" s="147">
        <v>41666</v>
      </c>
      <c r="M31" s="147" t="s">
        <v>2123</v>
      </c>
      <c r="N31" s="146" t="s">
        <v>1762</v>
      </c>
      <c r="O31" s="146" t="s">
        <v>1762</v>
      </c>
    </row>
    <row r="32" spans="1:15" x14ac:dyDescent="0.3">
      <c r="A32" s="444">
        <v>27</v>
      </c>
      <c r="B32" s="349">
        <v>41670</v>
      </c>
      <c r="C32" s="144" t="s">
        <v>2359</v>
      </c>
      <c r="D32" s="45">
        <v>1000</v>
      </c>
      <c r="E32" s="45"/>
      <c r="F32" s="511"/>
      <c r="G32" s="1511"/>
      <c r="H32" s="1512"/>
      <c r="I32" s="1512"/>
      <c r="J32" s="1513"/>
      <c r="K32" s="146"/>
      <c r="L32" s="146"/>
      <c r="M32" s="146"/>
      <c r="N32" s="146"/>
      <c r="O32" s="146"/>
    </row>
    <row r="33" spans="1:15" x14ac:dyDescent="0.3">
      <c r="A33" s="444">
        <v>28</v>
      </c>
      <c r="B33" s="349">
        <v>41673</v>
      </c>
      <c r="C33" s="144" t="s">
        <v>1777</v>
      </c>
      <c r="D33" s="45">
        <v>1000</v>
      </c>
      <c r="E33" s="45"/>
      <c r="F33" s="511"/>
      <c r="G33" s="1511"/>
      <c r="H33" s="1512"/>
      <c r="I33" s="1512"/>
      <c r="J33" s="1513"/>
      <c r="K33" s="146"/>
      <c r="L33" s="147"/>
      <c r="M33" s="147"/>
      <c r="N33" s="146"/>
      <c r="O33" s="146"/>
    </row>
    <row r="34" spans="1:15" x14ac:dyDescent="0.3">
      <c r="A34" s="444">
        <v>29</v>
      </c>
      <c r="B34" s="349">
        <v>41675</v>
      </c>
      <c r="C34" s="144" t="s">
        <v>2574</v>
      </c>
      <c r="D34" s="45">
        <v>250</v>
      </c>
      <c r="E34" s="45"/>
      <c r="F34" s="511"/>
      <c r="G34" s="1511"/>
      <c r="H34" s="1512"/>
      <c r="I34" s="1512"/>
      <c r="J34" s="1513"/>
      <c r="K34" s="146"/>
      <c r="L34" s="146"/>
      <c r="M34" s="146"/>
      <c r="N34" s="146"/>
      <c r="O34" s="146"/>
    </row>
    <row r="35" spans="1:15" x14ac:dyDescent="0.3">
      <c r="A35" s="444">
        <v>30</v>
      </c>
      <c r="B35" s="349">
        <v>41675</v>
      </c>
      <c r="C35" s="144" t="s">
        <v>2359</v>
      </c>
      <c r="D35" s="45">
        <v>1000</v>
      </c>
      <c r="E35" s="45"/>
      <c r="F35" s="511"/>
      <c r="G35" s="1511"/>
      <c r="H35" s="1512"/>
      <c r="I35" s="1512"/>
      <c r="J35" s="1513"/>
      <c r="K35" s="146"/>
      <c r="L35" s="146"/>
      <c r="M35" s="146"/>
      <c r="N35" s="146"/>
      <c r="O35" s="146"/>
    </row>
    <row r="36" spans="1:15" x14ac:dyDescent="0.3">
      <c r="A36" s="444">
        <v>31</v>
      </c>
      <c r="B36" s="349">
        <v>41677</v>
      </c>
      <c r="C36" s="144" t="s">
        <v>1777</v>
      </c>
      <c r="D36" s="45">
        <v>1000</v>
      </c>
      <c r="E36" s="45"/>
      <c r="F36" s="511"/>
      <c r="G36" s="1511"/>
      <c r="H36" s="1512"/>
      <c r="I36" s="1512"/>
      <c r="J36" s="1513"/>
      <c r="K36" s="146"/>
      <c r="L36" s="146"/>
      <c r="M36" s="146"/>
      <c r="N36" s="146"/>
      <c r="O36" s="146"/>
    </row>
    <row r="37" spans="1:15" x14ac:dyDescent="0.3">
      <c r="A37" s="444">
        <v>32</v>
      </c>
      <c r="B37" s="349">
        <v>41677</v>
      </c>
      <c r="C37" s="144" t="s">
        <v>2359</v>
      </c>
      <c r="D37" s="45">
        <v>1000</v>
      </c>
      <c r="E37" s="45"/>
      <c r="F37" s="511"/>
      <c r="G37" s="1511"/>
      <c r="H37" s="1512"/>
      <c r="I37" s="1512"/>
      <c r="J37" s="1513"/>
      <c r="K37" s="146"/>
      <c r="L37" s="147"/>
      <c r="M37" s="147"/>
      <c r="N37" s="146"/>
      <c r="O37" s="146"/>
    </row>
    <row r="38" spans="1:15" x14ac:dyDescent="0.3">
      <c r="A38" s="444">
        <v>33</v>
      </c>
      <c r="B38" s="349">
        <v>41680</v>
      </c>
      <c r="C38" s="144" t="s">
        <v>1777</v>
      </c>
      <c r="D38" s="45">
        <v>900</v>
      </c>
      <c r="E38" s="45"/>
      <c r="F38" s="511"/>
      <c r="G38" s="1511"/>
      <c r="H38" s="1512"/>
      <c r="I38" s="1512"/>
      <c r="J38" s="1513"/>
      <c r="K38" s="146"/>
      <c r="L38" s="146"/>
      <c r="M38" s="146"/>
      <c r="N38" s="146"/>
      <c r="O38" s="146"/>
    </row>
    <row r="39" spans="1:15" x14ac:dyDescent="0.3">
      <c r="A39" s="444">
        <v>34</v>
      </c>
      <c r="B39" s="349">
        <v>41680</v>
      </c>
      <c r="C39" s="144" t="s">
        <v>2384</v>
      </c>
      <c r="D39" s="45">
        <v>400</v>
      </c>
      <c r="E39" s="45"/>
      <c r="F39" s="511"/>
      <c r="G39" s="1511"/>
      <c r="H39" s="1512"/>
      <c r="I39" s="1512"/>
      <c r="J39" s="1513"/>
      <c r="K39" s="146"/>
      <c r="L39" s="147"/>
      <c r="M39" s="147"/>
      <c r="N39" s="146"/>
      <c r="O39" s="146"/>
    </row>
    <row r="40" spans="1:15" x14ac:dyDescent="0.3">
      <c r="A40" s="444">
        <v>35</v>
      </c>
      <c r="B40" s="349">
        <v>41680</v>
      </c>
      <c r="C40" s="144" t="s">
        <v>1777</v>
      </c>
      <c r="D40" s="45"/>
      <c r="E40" s="45">
        <v>6900</v>
      </c>
      <c r="F40" s="511"/>
      <c r="G40" s="1511" t="s">
        <v>1406</v>
      </c>
      <c r="H40" s="1512"/>
      <c r="I40" s="1512"/>
      <c r="J40" s="1513"/>
      <c r="K40" s="146" t="s">
        <v>1407</v>
      </c>
      <c r="L40" s="147">
        <v>41677</v>
      </c>
      <c r="M40" s="147" t="s">
        <v>2123</v>
      </c>
      <c r="N40" s="146" t="s">
        <v>171</v>
      </c>
      <c r="O40" s="146" t="s">
        <v>485</v>
      </c>
    </row>
    <row r="41" spans="1:15" x14ac:dyDescent="0.3">
      <c r="A41" s="444">
        <v>36</v>
      </c>
      <c r="B41" s="349">
        <v>41680</v>
      </c>
      <c r="C41" s="144" t="s">
        <v>2359</v>
      </c>
      <c r="D41" s="45">
        <v>1000</v>
      </c>
      <c r="E41" s="45"/>
      <c r="F41" s="511"/>
      <c r="G41" s="1511"/>
      <c r="H41" s="1512"/>
      <c r="I41" s="1512"/>
      <c r="J41" s="1513"/>
      <c r="K41" s="146"/>
      <c r="L41" s="147"/>
      <c r="M41" s="146"/>
      <c r="N41" s="146"/>
      <c r="O41" s="146"/>
    </row>
    <row r="42" spans="1:15" x14ac:dyDescent="0.3">
      <c r="A42" s="444">
        <v>37</v>
      </c>
      <c r="B42" s="349">
        <v>41682</v>
      </c>
      <c r="C42" s="144" t="s">
        <v>2359</v>
      </c>
      <c r="D42" s="45">
        <v>500</v>
      </c>
      <c r="E42" s="45"/>
      <c r="F42" s="511"/>
      <c r="G42" s="1511"/>
      <c r="H42" s="1512"/>
      <c r="I42" s="1512"/>
      <c r="J42" s="1513"/>
      <c r="K42" s="146"/>
      <c r="L42" s="147"/>
      <c r="M42" s="147"/>
      <c r="N42" s="146"/>
      <c r="O42" s="146"/>
    </row>
    <row r="43" spans="1:15" x14ac:dyDescent="0.3">
      <c r="A43" s="444">
        <v>38</v>
      </c>
      <c r="B43" s="349">
        <v>41682</v>
      </c>
      <c r="C43" s="144" t="s">
        <v>2516</v>
      </c>
      <c r="D43" s="45">
        <v>500</v>
      </c>
      <c r="E43" s="45"/>
      <c r="F43" s="511"/>
      <c r="G43" s="1511"/>
      <c r="H43" s="1512"/>
      <c r="I43" s="1512"/>
      <c r="J43" s="1513"/>
      <c r="K43" s="146"/>
      <c r="L43" s="147"/>
      <c r="M43" s="146"/>
      <c r="N43" s="146"/>
      <c r="O43" s="146"/>
    </row>
    <row r="44" spans="1:15" x14ac:dyDescent="0.3">
      <c r="A44" s="444">
        <v>39</v>
      </c>
      <c r="B44" s="349">
        <v>41682</v>
      </c>
      <c r="C44" s="144" t="s">
        <v>2359</v>
      </c>
      <c r="D44" s="45"/>
      <c r="E44" s="45">
        <v>5500</v>
      </c>
      <c r="F44" s="511"/>
      <c r="G44" s="1511" t="s">
        <v>1408</v>
      </c>
      <c r="H44" s="1512"/>
      <c r="I44" s="1512"/>
      <c r="J44" s="1513"/>
      <c r="K44" s="146" t="s">
        <v>1409</v>
      </c>
      <c r="L44" s="147">
        <v>41681</v>
      </c>
      <c r="M44" s="147" t="s">
        <v>2123</v>
      </c>
      <c r="N44" s="146" t="s">
        <v>986</v>
      </c>
      <c r="O44" s="146" t="s">
        <v>986</v>
      </c>
    </row>
    <row r="45" spans="1:15" x14ac:dyDescent="0.3">
      <c r="A45" s="444">
        <v>40</v>
      </c>
      <c r="B45" s="349">
        <v>41683</v>
      </c>
      <c r="C45" s="144" t="s">
        <v>2384</v>
      </c>
      <c r="D45" s="45">
        <v>340</v>
      </c>
      <c r="E45" s="45"/>
      <c r="F45" s="511"/>
      <c r="G45" s="1511"/>
      <c r="H45" s="1512"/>
      <c r="I45" s="1512"/>
      <c r="J45" s="1513"/>
      <c r="K45" s="146"/>
      <c r="L45" s="147"/>
      <c r="M45" s="146"/>
      <c r="N45" s="146"/>
      <c r="O45" s="146"/>
    </row>
    <row r="46" spans="1:15" x14ac:dyDescent="0.3">
      <c r="A46" s="444">
        <v>41</v>
      </c>
      <c r="B46" s="349">
        <v>41683</v>
      </c>
      <c r="C46" s="144" t="s">
        <v>1982</v>
      </c>
      <c r="D46" s="45">
        <v>500</v>
      </c>
      <c r="E46" s="45"/>
      <c r="F46" s="511"/>
      <c r="G46" s="1511"/>
      <c r="H46" s="1512"/>
      <c r="I46" s="1512"/>
      <c r="J46" s="1513"/>
      <c r="K46" s="146"/>
      <c r="L46" s="146"/>
      <c r="M46" s="146"/>
      <c r="N46" s="146"/>
      <c r="O46" s="146"/>
    </row>
    <row r="47" spans="1:15" x14ac:dyDescent="0.3">
      <c r="A47" s="444">
        <v>42</v>
      </c>
      <c r="B47" s="349">
        <v>41683</v>
      </c>
      <c r="C47" s="144" t="s">
        <v>2384</v>
      </c>
      <c r="D47" s="45"/>
      <c r="E47" s="45">
        <v>740</v>
      </c>
      <c r="F47" s="511"/>
      <c r="G47" s="1511" t="s">
        <v>514</v>
      </c>
      <c r="H47" s="1512"/>
      <c r="I47" s="1512"/>
      <c r="J47" s="1513"/>
      <c r="K47" s="146" t="s">
        <v>1410</v>
      </c>
      <c r="L47" s="147">
        <v>41683</v>
      </c>
      <c r="M47" s="146" t="s">
        <v>2123</v>
      </c>
      <c r="N47" s="146" t="s">
        <v>1762</v>
      </c>
      <c r="O47" s="146" t="s">
        <v>1762</v>
      </c>
    </row>
    <row r="48" spans="1:15" x14ac:dyDescent="0.3">
      <c r="A48" s="444">
        <v>43</v>
      </c>
      <c r="B48" s="349">
        <v>41687</v>
      </c>
      <c r="C48" s="144" t="s">
        <v>2359</v>
      </c>
      <c r="D48" s="45">
        <v>1000</v>
      </c>
      <c r="E48" s="45"/>
      <c r="F48" s="511"/>
      <c r="G48" s="1511"/>
      <c r="H48" s="1512"/>
      <c r="I48" s="1512"/>
      <c r="J48" s="1513"/>
      <c r="K48" s="146"/>
      <c r="L48" s="147"/>
      <c r="M48" s="146"/>
      <c r="N48" s="146"/>
      <c r="O48" s="146"/>
    </row>
    <row r="49" spans="1:15" x14ac:dyDescent="0.3">
      <c r="A49" s="444">
        <v>44</v>
      </c>
      <c r="B49" s="349">
        <v>41688</v>
      </c>
      <c r="C49" s="144" t="s">
        <v>164</v>
      </c>
      <c r="D49" s="45">
        <v>20</v>
      </c>
      <c r="E49" s="45"/>
      <c r="F49" s="511"/>
      <c r="G49" s="1511"/>
      <c r="H49" s="1512"/>
      <c r="I49" s="1512"/>
      <c r="J49" s="1513"/>
      <c r="K49" s="146"/>
      <c r="L49" s="147"/>
      <c r="M49" s="147"/>
      <c r="N49" s="146"/>
      <c r="O49" s="146"/>
    </row>
    <row r="50" spans="1:15" x14ac:dyDescent="0.3">
      <c r="A50" s="444">
        <v>45</v>
      </c>
      <c r="B50" s="349">
        <v>41689</v>
      </c>
      <c r="C50" s="144" t="s">
        <v>2516</v>
      </c>
      <c r="D50" s="45">
        <v>460</v>
      </c>
      <c r="E50" s="45"/>
      <c r="F50" s="511"/>
      <c r="G50" s="1511"/>
      <c r="H50" s="1512"/>
      <c r="I50" s="1512"/>
      <c r="J50" s="1513"/>
      <c r="K50" s="146"/>
      <c r="L50" s="147"/>
      <c r="M50" s="146"/>
      <c r="N50" s="146"/>
      <c r="O50" s="146"/>
    </row>
    <row r="51" spans="1:15" x14ac:dyDescent="0.3">
      <c r="A51" s="444">
        <v>46</v>
      </c>
      <c r="B51" s="349">
        <v>41690</v>
      </c>
      <c r="C51" s="144" t="s">
        <v>2516</v>
      </c>
      <c r="D51" s="45"/>
      <c r="E51" s="45">
        <v>1460</v>
      </c>
      <c r="F51" s="511"/>
      <c r="G51" s="1511" t="s">
        <v>1411</v>
      </c>
      <c r="H51" s="1512"/>
      <c r="I51" s="1512"/>
      <c r="J51" s="1513"/>
      <c r="K51" s="146" t="s">
        <v>1412</v>
      </c>
      <c r="L51" s="147">
        <v>41690</v>
      </c>
      <c r="M51" s="147" t="s">
        <v>2123</v>
      </c>
      <c r="N51" s="146" t="s">
        <v>2681</v>
      </c>
      <c r="O51" s="146" t="s">
        <v>2681</v>
      </c>
    </row>
    <row r="52" spans="1:15" x14ac:dyDescent="0.3">
      <c r="A52" s="444">
        <v>47</v>
      </c>
      <c r="B52" s="349">
        <v>41690</v>
      </c>
      <c r="C52" s="144" t="s">
        <v>2359</v>
      </c>
      <c r="D52" s="45">
        <v>1000</v>
      </c>
      <c r="E52" s="45"/>
      <c r="F52" s="511"/>
      <c r="G52" s="1511"/>
      <c r="H52" s="1512"/>
      <c r="I52" s="1512"/>
      <c r="J52" s="1513"/>
      <c r="K52" s="146"/>
      <c r="L52" s="147"/>
      <c r="M52" s="147"/>
      <c r="N52" s="146"/>
      <c r="O52" s="146"/>
    </row>
    <row r="53" spans="1:15" x14ac:dyDescent="0.3">
      <c r="A53" s="444">
        <v>48</v>
      </c>
      <c r="B53" s="349">
        <v>41690</v>
      </c>
      <c r="C53" s="144" t="s">
        <v>1777</v>
      </c>
      <c r="D53" s="45">
        <v>1000</v>
      </c>
      <c r="E53" s="45"/>
      <c r="F53" s="511"/>
      <c r="G53" s="1511"/>
      <c r="H53" s="1512"/>
      <c r="I53" s="1512"/>
      <c r="J53" s="1513"/>
      <c r="K53" s="146"/>
      <c r="L53" s="146"/>
      <c r="M53" s="146"/>
      <c r="N53" s="146"/>
      <c r="O53" s="146"/>
    </row>
    <row r="54" spans="1:15" x14ac:dyDescent="0.3">
      <c r="A54" s="444">
        <v>49</v>
      </c>
      <c r="B54" s="349">
        <v>41690</v>
      </c>
      <c r="C54" s="144" t="s">
        <v>2384</v>
      </c>
      <c r="D54" s="45">
        <v>300</v>
      </c>
      <c r="E54" s="45"/>
      <c r="F54" s="511"/>
      <c r="G54" s="1511"/>
      <c r="H54" s="1512"/>
      <c r="I54" s="1512"/>
      <c r="J54" s="1513"/>
      <c r="K54" s="146"/>
      <c r="L54" s="146"/>
      <c r="M54" s="146"/>
      <c r="N54" s="146"/>
      <c r="O54" s="146"/>
    </row>
    <row r="55" spans="1:15" x14ac:dyDescent="0.3">
      <c r="A55" s="444">
        <v>50</v>
      </c>
      <c r="B55" s="349">
        <v>41690</v>
      </c>
      <c r="C55" s="144" t="s">
        <v>1982</v>
      </c>
      <c r="D55" s="45">
        <v>1000</v>
      </c>
      <c r="E55" s="45"/>
      <c r="F55" s="511"/>
      <c r="G55" s="1511"/>
      <c r="H55" s="1512"/>
      <c r="I55" s="1512"/>
      <c r="J55" s="1513"/>
      <c r="K55" s="146"/>
      <c r="L55" s="146"/>
      <c r="M55" s="146"/>
      <c r="N55" s="146"/>
      <c r="O55" s="146"/>
    </row>
    <row r="56" spans="1:15" x14ac:dyDescent="0.3">
      <c r="A56" s="444">
        <v>51</v>
      </c>
      <c r="B56" s="349">
        <v>41694</v>
      </c>
      <c r="C56" s="144" t="s">
        <v>2359</v>
      </c>
      <c r="D56" s="45">
        <v>1000</v>
      </c>
      <c r="E56" s="45"/>
      <c r="F56" s="511"/>
      <c r="G56" s="1511"/>
      <c r="H56" s="1512"/>
      <c r="I56" s="1512"/>
      <c r="J56" s="1513"/>
      <c r="K56" s="146"/>
      <c r="L56" s="146"/>
      <c r="M56" s="146"/>
      <c r="N56" s="146"/>
      <c r="O56" s="146"/>
    </row>
    <row r="57" spans="1:15" x14ac:dyDescent="0.3">
      <c r="A57" s="444">
        <v>52</v>
      </c>
      <c r="B57" s="349">
        <v>41694</v>
      </c>
      <c r="C57" s="144" t="s">
        <v>1982</v>
      </c>
      <c r="D57" s="45">
        <v>1860</v>
      </c>
      <c r="E57" s="45"/>
      <c r="F57" s="511"/>
      <c r="G57" s="1511"/>
      <c r="H57" s="1512"/>
      <c r="I57" s="1512"/>
      <c r="J57" s="1513"/>
      <c r="K57" s="146"/>
      <c r="L57" s="146"/>
      <c r="M57" s="146"/>
      <c r="N57" s="146"/>
      <c r="O57" s="146"/>
    </row>
    <row r="58" spans="1:15" x14ac:dyDescent="0.3">
      <c r="A58" s="444">
        <v>53</v>
      </c>
      <c r="B58" s="349">
        <v>41695</v>
      </c>
      <c r="C58" s="144" t="s">
        <v>1777</v>
      </c>
      <c r="D58" s="45">
        <v>1000</v>
      </c>
      <c r="E58" s="45"/>
      <c r="F58" s="511"/>
      <c r="G58" s="1511"/>
      <c r="H58" s="1512"/>
      <c r="I58" s="1512"/>
      <c r="J58" s="1513"/>
      <c r="K58" s="146"/>
      <c r="L58" s="146"/>
      <c r="M58" s="146"/>
      <c r="N58" s="146"/>
      <c r="O58" s="146"/>
    </row>
    <row r="59" spans="1:15" x14ac:dyDescent="0.3">
      <c r="A59" s="444">
        <v>54</v>
      </c>
      <c r="B59" s="349">
        <v>41695</v>
      </c>
      <c r="C59" s="144" t="s">
        <v>1982</v>
      </c>
      <c r="D59" s="45"/>
      <c r="E59" s="45">
        <v>3860</v>
      </c>
      <c r="F59" s="511"/>
      <c r="G59" s="1511" t="s">
        <v>486</v>
      </c>
      <c r="H59" s="1512"/>
      <c r="I59" s="1512"/>
      <c r="J59" s="1513"/>
      <c r="K59" s="146" t="s">
        <v>487</v>
      </c>
      <c r="L59" s="147">
        <v>41695</v>
      </c>
      <c r="M59" s="146" t="s">
        <v>2123</v>
      </c>
      <c r="N59" s="146" t="s">
        <v>1762</v>
      </c>
      <c r="O59" s="146" t="s">
        <v>1213</v>
      </c>
    </row>
    <row r="60" spans="1:15" x14ac:dyDescent="0.3">
      <c r="A60" s="444">
        <v>55</v>
      </c>
      <c r="B60" s="349">
        <v>41697</v>
      </c>
      <c r="C60" s="144" t="s">
        <v>2359</v>
      </c>
      <c r="D60" s="45">
        <v>1300</v>
      </c>
      <c r="E60" s="45"/>
      <c r="F60" s="511"/>
      <c r="G60" s="1511"/>
      <c r="H60" s="1512"/>
      <c r="I60" s="1512"/>
      <c r="J60" s="1513"/>
      <c r="K60" s="146"/>
      <c r="L60" s="146"/>
      <c r="M60" s="146"/>
      <c r="N60" s="146"/>
      <c r="O60" s="146"/>
    </row>
    <row r="61" spans="1:15" x14ac:dyDescent="0.3">
      <c r="A61" s="444">
        <v>56</v>
      </c>
      <c r="B61" s="349">
        <v>41697</v>
      </c>
      <c r="C61" s="144" t="s">
        <v>2359</v>
      </c>
      <c r="D61" s="45"/>
      <c r="E61" s="45">
        <v>4300</v>
      </c>
      <c r="F61" s="511"/>
      <c r="G61" s="1511" t="s">
        <v>488</v>
      </c>
      <c r="H61" s="1512"/>
      <c r="I61" s="1512"/>
      <c r="J61" s="1513"/>
      <c r="K61" s="146" t="s">
        <v>489</v>
      </c>
      <c r="L61" s="147">
        <v>41697</v>
      </c>
      <c r="M61" s="146" t="s">
        <v>2123</v>
      </c>
      <c r="N61" s="146" t="s">
        <v>986</v>
      </c>
      <c r="O61" s="146" t="s">
        <v>986</v>
      </c>
    </row>
    <row r="62" spans="1:15" x14ac:dyDescent="0.3">
      <c r="A62" s="444">
        <v>57</v>
      </c>
      <c r="B62" s="349">
        <v>41701</v>
      </c>
      <c r="C62" s="144" t="s">
        <v>1777</v>
      </c>
      <c r="D62" s="45">
        <v>1000</v>
      </c>
      <c r="E62" s="45"/>
      <c r="F62" s="511"/>
      <c r="G62" s="1511"/>
      <c r="H62" s="1512"/>
      <c r="I62" s="1512"/>
      <c r="J62" s="1513"/>
      <c r="K62" s="146"/>
      <c r="L62" s="147"/>
      <c r="M62" s="146"/>
      <c r="N62" s="146"/>
      <c r="O62" s="146"/>
    </row>
    <row r="63" spans="1:15" x14ac:dyDescent="0.3">
      <c r="A63" s="444">
        <v>58</v>
      </c>
      <c r="B63" s="349">
        <v>41701</v>
      </c>
      <c r="C63" s="144" t="s">
        <v>2359</v>
      </c>
      <c r="D63" s="45">
        <v>1000</v>
      </c>
      <c r="E63" s="45"/>
      <c r="F63" s="511"/>
      <c r="G63" s="1511"/>
      <c r="H63" s="1512"/>
      <c r="I63" s="1512"/>
      <c r="J63" s="1513"/>
      <c r="K63" s="146"/>
      <c r="L63" s="147"/>
      <c r="M63" s="147"/>
      <c r="N63" s="146"/>
      <c r="O63" s="146"/>
    </row>
    <row r="64" spans="1:15" x14ac:dyDescent="0.3">
      <c r="A64" s="444">
        <v>59</v>
      </c>
      <c r="B64" s="349">
        <v>41701</v>
      </c>
      <c r="C64" s="144" t="s">
        <v>2384</v>
      </c>
      <c r="D64" s="45">
        <v>300</v>
      </c>
      <c r="E64" s="45"/>
      <c r="F64" s="511"/>
      <c r="G64" s="1511"/>
      <c r="H64" s="1512"/>
      <c r="I64" s="1512"/>
      <c r="J64" s="1513"/>
      <c r="K64" s="146"/>
      <c r="L64" s="147"/>
      <c r="M64" s="147"/>
      <c r="N64" s="146"/>
      <c r="O64" s="146"/>
    </row>
    <row r="65" spans="1:15" x14ac:dyDescent="0.3">
      <c r="A65" s="444">
        <v>60</v>
      </c>
      <c r="B65" s="349">
        <v>41704</v>
      </c>
      <c r="C65" s="144" t="s">
        <v>2384</v>
      </c>
      <c r="D65" s="45">
        <v>380</v>
      </c>
      <c r="E65" s="45"/>
      <c r="F65" s="511"/>
      <c r="G65" s="1511"/>
      <c r="H65" s="1512"/>
      <c r="I65" s="1512"/>
      <c r="J65" s="1513"/>
      <c r="K65" s="146"/>
      <c r="L65" s="146"/>
      <c r="M65" s="146"/>
      <c r="N65" s="146"/>
      <c r="O65" s="146"/>
    </row>
    <row r="66" spans="1:15" x14ac:dyDescent="0.3">
      <c r="A66" s="444">
        <v>61</v>
      </c>
      <c r="B66" s="349">
        <v>41705</v>
      </c>
      <c r="C66" s="144" t="s">
        <v>2359</v>
      </c>
      <c r="D66" s="45">
        <v>1000</v>
      </c>
      <c r="E66" s="45"/>
      <c r="F66" s="511"/>
      <c r="G66" s="1511"/>
      <c r="H66" s="1512"/>
      <c r="I66" s="1512"/>
      <c r="J66" s="1513"/>
      <c r="K66" s="146"/>
      <c r="L66" s="146"/>
      <c r="M66" s="146"/>
      <c r="N66" s="146"/>
      <c r="O66" s="146"/>
    </row>
    <row r="67" spans="1:15" x14ac:dyDescent="0.3">
      <c r="A67" s="444">
        <v>62</v>
      </c>
      <c r="B67" s="349">
        <v>41705</v>
      </c>
      <c r="C67" s="144" t="s">
        <v>2384</v>
      </c>
      <c r="D67" s="45"/>
      <c r="E67" s="45">
        <v>980</v>
      </c>
      <c r="F67" s="511">
        <v>980</v>
      </c>
      <c r="G67" s="1511" t="s">
        <v>2507</v>
      </c>
      <c r="H67" s="1512"/>
      <c r="I67" s="1512"/>
      <c r="J67" s="1513"/>
      <c r="K67" s="146" t="s">
        <v>2508</v>
      </c>
      <c r="L67" s="147">
        <v>41705</v>
      </c>
      <c r="M67" s="146" t="s">
        <v>2123</v>
      </c>
      <c r="N67" s="146" t="s">
        <v>1762</v>
      </c>
      <c r="O67" s="146" t="s">
        <v>1762</v>
      </c>
    </row>
    <row r="68" spans="1:15" x14ac:dyDescent="0.3">
      <c r="A68" s="444">
        <v>63</v>
      </c>
      <c r="B68" s="349">
        <v>41708</v>
      </c>
      <c r="C68" s="144" t="s">
        <v>2359</v>
      </c>
      <c r="D68" s="45">
        <v>1000</v>
      </c>
      <c r="E68" s="45"/>
      <c r="F68" s="511"/>
      <c r="G68" s="1511"/>
      <c r="H68" s="1512"/>
      <c r="I68" s="1512"/>
      <c r="J68" s="1513"/>
      <c r="K68" s="146"/>
      <c r="L68" s="146"/>
      <c r="M68" s="146"/>
      <c r="N68" s="146"/>
      <c r="O68" s="146"/>
    </row>
    <row r="69" spans="1:15" x14ac:dyDescent="0.3">
      <c r="A69" s="444">
        <v>64</v>
      </c>
      <c r="B69" s="349">
        <v>41708</v>
      </c>
      <c r="C69" s="144" t="s">
        <v>1777</v>
      </c>
      <c r="D69" s="45">
        <v>1000</v>
      </c>
      <c r="E69" s="45"/>
      <c r="F69" s="511"/>
      <c r="G69" s="1511"/>
      <c r="H69" s="1512"/>
      <c r="I69" s="1512"/>
      <c r="J69" s="1513"/>
      <c r="K69" s="146"/>
      <c r="L69" s="146"/>
      <c r="M69" s="146"/>
      <c r="N69" s="146"/>
      <c r="O69" s="146"/>
    </row>
    <row r="70" spans="1:15" x14ac:dyDescent="0.3">
      <c r="A70" s="444">
        <v>65</v>
      </c>
      <c r="B70" s="349">
        <v>41710</v>
      </c>
      <c r="C70" s="144" t="s">
        <v>2359</v>
      </c>
      <c r="D70" s="45">
        <v>1120</v>
      </c>
      <c r="E70" s="45"/>
      <c r="F70" s="511"/>
      <c r="G70" s="1511"/>
      <c r="H70" s="1512"/>
      <c r="I70" s="1512"/>
      <c r="J70" s="1513"/>
      <c r="K70" s="146"/>
      <c r="L70" s="147"/>
      <c r="M70" s="146"/>
      <c r="N70" s="146"/>
      <c r="O70" s="146"/>
    </row>
    <row r="71" spans="1:15" x14ac:dyDescent="0.3">
      <c r="A71" s="444">
        <v>66</v>
      </c>
      <c r="B71" s="349">
        <v>41711</v>
      </c>
      <c r="C71" s="144" t="s">
        <v>2359</v>
      </c>
      <c r="D71" s="45"/>
      <c r="E71" s="45">
        <v>4120</v>
      </c>
      <c r="F71" s="511">
        <v>4120</v>
      </c>
      <c r="G71" s="1511" t="s">
        <v>420</v>
      </c>
      <c r="H71" s="1512"/>
      <c r="I71" s="1512"/>
      <c r="J71" s="1513"/>
      <c r="K71" s="146" t="s">
        <v>421</v>
      </c>
      <c r="L71" s="147">
        <v>41696</v>
      </c>
      <c r="M71" s="146" t="s">
        <v>2123</v>
      </c>
      <c r="N71" s="146" t="s">
        <v>986</v>
      </c>
      <c r="O71" s="146" t="s">
        <v>986</v>
      </c>
    </row>
    <row r="72" spans="1:15" x14ac:dyDescent="0.3">
      <c r="A72" s="444">
        <v>67</v>
      </c>
      <c r="B72" s="349">
        <v>41712</v>
      </c>
      <c r="C72" s="144" t="s">
        <v>1777</v>
      </c>
      <c r="D72" s="45">
        <v>1000</v>
      </c>
      <c r="E72" s="45"/>
      <c r="F72" s="511"/>
      <c r="G72" s="1511"/>
      <c r="H72" s="1512"/>
      <c r="I72" s="1512"/>
      <c r="J72" s="1513"/>
      <c r="K72" s="146"/>
      <c r="L72" s="146"/>
      <c r="M72" s="146"/>
      <c r="N72" s="146"/>
      <c r="O72" s="146"/>
    </row>
    <row r="73" spans="1:15" x14ac:dyDescent="0.3">
      <c r="A73" s="444">
        <v>68</v>
      </c>
      <c r="B73" s="349">
        <v>41712</v>
      </c>
      <c r="C73" s="144" t="s">
        <v>2384</v>
      </c>
      <c r="D73" s="45">
        <v>300</v>
      </c>
      <c r="E73" s="45"/>
      <c r="F73" s="511"/>
      <c r="G73" s="1511"/>
      <c r="H73" s="1512"/>
      <c r="I73" s="1512"/>
      <c r="J73" s="1513"/>
      <c r="K73" s="146"/>
      <c r="L73" s="147"/>
      <c r="M73" s="147"/>
      <c r="N73" s="146"/>
      <c r="O73" s="146"/>
    </row>
    <row r="74" spans="1:15" x14ac:dyDescent="0.3">
      <c r="A74" s="444">
        <v>69</v>
      </c>
      <c r="B74" s="349">
        <v>41715</v>
      </c>
      <c r="C74" s="144" t="s">
        <v>2359</v>
      </c>
      <c r="D74" s="45">
        <v>1000</v>
      </c>
      <c r="E74" s="45"/>
      <c r="F74" s="511"/>
      <c r="G74" s="1511"/>
      <c r="H74" s="1512"/>
      <c r="I74" s="1512"/>
      <c r="J74" s="1513"/>
      <c r="K74" s="146"/>
      <c r="L74" s="146"/>
      <c r="M74" s="146"/>
      <c r="N74" s="146"/>
      <c r="O74" s="146"/>
    </row>
    <row r="75" spans="1:15" x14ac:dyDescent="0.3">
      <c r="A75" s="444">
        <v>70</v>
      </c>
      <c r="B75" s="349">
        <v>41717</v>
      </c>
      <c r="C75" s="144" t="s">
        <v>1777</v>
      </c>
      <c r="D75" s="45">
        <v>1000</v>
      </c>
      <c r="E75" s="45"/>
      <c r="F75" s="511"/>
      <c r="G75" s="1511"/>
      <c r="H75" s="1512"/>
      <c r="I75" s="1512"/>
      <c r="J75" s="1513"/>
      <c r="K75" s="146"/>
      <c r="L75" s="147"/>
      <c r="M75" s="147"/>
      <c r="N75" s="146"/>
      <c r="O75" s="146"/>
    </row>
    <row r="76" spans="1:15" x14ac:dyDescent="0.3">
      <c r="A76" s="444">
        <v>71</v>
      </c>
      <c r="B76" s="349">
        <v>41718</v>
      </c>
      <c r="C76" s="144" t="s">
        <v>2359</v>
      </c>
      <c r="D76" s="45">
        <v>1000</v>
      </c>
      <c r="E76" s="45"/>
      <c r="F76" s="511"/>
      <c r="G76" s="1511"/>
      <c r="H76" s="1512"/>
      <c r="I76" s="1512"/>
      <c r="J76" s="1513"/>
      <c r="K76" s="146"/>
      <c r="L76" s="147"/>
      <c r="M76" s="147"/>
      <c r="N76" s="146"/>
      <c r="O76" s="146"/>
    </row>
    <row r="77" spans="1:15" x14ac:dyDescent="0.3">
      <c r="A77" s="444">
        <v>72</v>
      </c>
      <c r="B77" s="349">
        <v>41718</v>
      </c>
      <c r="C77" s="144" t="s">
        <v>1982</v>
      </c>
      <c r="D77" s="45">
        <v>500</v>
      </c>
      <c r="E77" s="45"/>
      <c r="F77" s="511"/>
      <c r="G77" s="1511"/>
      <c r="H77" s="1512"/>
      <c r="I77" s="1512"/>
      <c r="J77" s="1513"/>
      <c r="K77" s="146"/>
      <c r="L77" s="147"/>
      <c r="M77" s="147"/>
      <c r="N77" s="146"/>
      <c r="O77" s="146"/>
    </row>
    <row r="78" spans="1:15" x14ac:dyDescent="0.3">
      <c r="A78" s="444">
        <v>73</v>
      </c>
      <c r="B78" s="349">
        <v>41718</v>
      </c>
      <c r="C78" s="144" t="s">
        <v>2384</v>
      </c>
      <c r="D78" s="45">
        <v>200</v>
      </c>
      <c r="E78" s="45"/>
      <c r="F78" s="511"/>
      <c r="G78" s="1511"/>
      <c r="H78" s="1512"/>
      <c r="I78" s="1512"/>
      <c r="J78" s="1513"/>
      <c r="K78" s="146"/>
      <c r="L78" s="147"/>
      <c r="M78" s="147"/>
      <c r="N78" s="146"/>
      <c r="O78" s="146"/>
    </row>
    <row r="79" spans="1:15" x14ac:dyDescent="0.3">
      <c r="A79" s="444">
        <v>74</v>
      </c>
      <c r="B79" s="349">
        <v>41722</v>
      </c>
      <c r="C79" s="144" t="s">
        <v>2359</v>
      </c>
      <c r="D79" s="45">
        <v>1000</v>
      </c>
      <c r="E79" s="45"/>
      <c r="F79" s="511"/>
      <c r="G79" s="1511"/>
      <c r="H79" s="1512"/>
      <c r="I79" s="1512"/>
      <c r="J79" s="1513"/>
      <c r="K79" s="146"/>
      <c r="L79" s="146"/>
      <c r="M79" s="146"/>
      <c r="N79" s="146"/>
      <c r="O79" s="146"/>
    </row>
    <row r="80" spans="1:15" x14ac:dyDescent="0.3">
      <c r="A80" s="444">
        <v>75</v>
      </c>
      <c r="B80" s="349">
        <v>41722</v>
      </c>
      <c r="C80" s="144" t="s">
        <v>1777</v>
      </c>
      <c r="D80" s="45">
        <v>1000</v>
      </c>
      <c r="E80" s="45"/>
      <c r="F80" s="511"/>
      <c r="G80" s="1511"/>
      <c r="H80" s="1512"/>
      <c r="I80" s="1512"/>
      <c r="J80" s="1513"/>
      <c r="K80" s="146"/>
      <c r="L80" s="146"/>
      <c r="M80" s="146"/>
      <c r="N80" s="146"/>
      <c r="O80" s="146"/>
    </row>
    <row r="81" spans="1:15" x14ac:dyDescent="0.3">
      <c r="A81" s="444">
        <v>76</v>
      </c>
      <c r="B81" s="349">
        <v>41722</v>
      </c>
      <c r="C81" s="144" t="s">
        <v>1982</v>
      </c>
      <c r="D81" s="45">
        <v>1300</v>
      </c>
      <c r="E81" s="45"/>
      <c r="F81" s="511"/>
      <c r="G81" s="1511"/>
      <c r="H81" s="1512"/>
      <c r="I81" s="1512"/>
      <c r="J81" s="1513"/>
      <c r="K81" s="146"/>
      <c r="L81" s="147"/>
      <c r="M81" s="147"/>
      <c r="N81" s="146"/>
      <c r="O81" s="146"/>
    </row>
    <row r="82" spans="1:15" x14ac:dyDescent="0.3">
      <c r="A82" s="444">
        <v>77</v>
      </c>
      <c r="B82" s="349">
        <v>41722</v>
      </c>
      <c r="C82" s="144" t="s">
        <v>2384</v>
      </c>
      <c r="D82" s="45">
        <v>240</v>
      </c>
      <c r="E82" s="45"/>
      <c r="F82" s="511"/>
      <c r="G82" s="1511"/>
      <c r="H82" s="1512"/>
      <c r="I82" s="1512"/>
      <c r="J82" s="1513"/>
      <c r="K82" s="146"/>
      <c r="L82" s="147"/>
      <c r="M82" s="147"/>
      <c r="N82" s="146"/>
      <c r="O82" s="146"/>
    </row>
    <row r="83" spans="1:15" x14ac:dyDescent="0.3">
      <c r="A83" s="444">
        <v>78</v>
      </c>
      <c r="B83" s="349">
        <v>41723</v>
      </c>
      <c r="C83" s="144" t="s">
        <v>2384</v>
      </c>
      <c r="D83" s="45"/>
      <c r="E83" s="45">
        <v>740</v>
      </c>
      <c r="F83" s="511">
        <v>740</v>
      </c>
      <c r="G83" s="1511" t="s">
        <v>167</v>
      </c>
      <c r="H83" s="1512"/>
      <c r="I83" s="1512"/>
      <c r="J83" s="1513"/>
      <c r="K83" s="146" t="s">
        <v>168</v>
      </c>
      <c r="L83" s="147">
        <v>41723</v>
      </c>
      <c r="M83" s="146" t="s">
        <v>2123</v>
      </c>
      <c r="N83" s="146" t="s">
        <v>1762</v>
      </c>
      <c r="O83" s="146" t="s">
        <v>1762</v>
      </c>
    </row>
    <row r="84" spans="1:15" x14ac:dyDescent="0.3">
      <c r="A84" s="444">
        <v>79</v>
      </c>
      <c r="B84" s="349">
        <v>41724</v>
      </c>
      <c r="C84" s="144" t="s">
        <v>2359</v>
      </c>
      <c r="D84" s="45">
        <v>1040</v>
      </c>
      <c r="E84" s="45"/>
      <c r="F84" s="511"/>
      <c r="G84" s="1511"/>
      <c r="H84" s="1512"/>
      <c r="I84" s="1512"/>
      <c r="J84" s="1513"/>
      <c r="K84" s="146"/>
      <c r="L84" s="147"/>
      <c r="M84" s="147"/>
      <c r="N84" s="146"/>
      <c r="O84" s="146"/>
    </row>
    <row r="85" spans="1:15" x14ac:dyDescent="0.3">
      <c r="A85" s="444">
        <v>80</v>
      </c>
      <c r="B85" s="349">
        <v>41725</v>
      </c>
      <c r="C85" s="144" t="s">
        <v>2359</v>
      </c>
      <c r="D85" s="45"/>
      <c r="E85" s="45">
        <v>4040</v>
      </c>
      <c r="F85" s="511">
        <v>4040</v>
      </c>
      <c r="G85" s="1511" t="s">
        <v>169</v>
      </c>
      <c r="H85" s="1512"/>
      <c r="I85" s="1512"/>
      <c r="J85" s="1513"/>
      <c r="K85" s="146" t="s">
        <v>170</v>
      </c>
      <c r="L85" s="147">
        <v>41724</v>
      </c>
      <c r="M85" s="146" t="s">
        <v>2123</v>
      </c>
      <c r="N85" s="146" t="s">
        <v>986</v>
      </c>
      <c r="O85" s="146" t="s">
        <v>986</v>
      </c>
    </row>
    <row r="86" spans="1:15" x14ac:dyDescent="0.3">
      <c r="A86" s="444">
        <v>81</v>
      </c>
      <c r="B86" s="349">
        <v>41729</v>
      </c>
      <c r="C86" s="144" t="s">
        <v>2359</v>
      </c>
      <c r="D86" s="45">
        <v>1000</v>
      </c>
      <c r="E86" s="45"/>
      <c r="F86" s="511"/>
      <c r="G86" s="1511"/>
      <c r="H86" s="1512"/>
      <c r="I86" s="1512"/>
      <c r="J86" s="1513"/>
      <c r="K86" s="146"/>
      <c r="L86" s="146"/>
      <c r="M86" s="146"/>
      <c r="N86" s="146"/>
      <c r="O86" s="146"/>
    </row>
    <row r="87" spans="1:15" x14ac:dyDescent="0.3">
      <c r="A87" s="444">
        <v>82</v>
      </c>
      <c r="B87" s="349">
        <v>41729</v>
      </c>
      <c r="C87" s="144" t="s">
        <v>164</v>
      </c>
      <c r="D87" s="45">
        <v>20</v>
      </c>
      <c r="E87" s="45"/>
      <c r="F87" s="511"/>
      <c r="G87" s="1511"/>
      <c r="H87" s="1512"/>
      <c r="I87" s="1512"/>
      <c r="J87" s="1513"/>
      <c r="K87" s="146"/>
      <c r="L87" s="146"/>
      <c r="M87" s="146"/>
      <c r="N87" s="146"/>
      <c r="O87" s="146"/>
    </row>
    <row r="88" spans="1:15" x14ac:dyDescent="0.3">
      <c r="A88" s="444">
        <v>83</v>
      </c>
      <c r="B88" s="349">
        <v>41729</v>
      </c>
      <c r="C88" s="144" t="s">
        <v>2584</v>
      </c>
      <c r="D88" s="45">
        <v>20</v>
      </c>
      <c r="E88" s="45"/>
      <c r="F88" s="511"/>
      <c r="G88" s="1511"/>
      <c r="H88" s="1512"/>
      <c r="I88" s="1512"/>
      <c r="J88" s="1513"/>
      <c r="K88" s="146"/>
      <c r="L88" s="146"/>
      <c r="M88" s="146"/>
      <c r="N88" s="146"/>
      <c r="O88" s="146"/>
    </row>
    <row r="89" spans="1:15" x14ac:dyDescent="0.3">
      <c r="A89" s="444">
        <v>84</v>
      </c>
      <c r="B89" s="349">
        <v>41729</v>
      </c>
      <c r="C89" s="144" t="s">
        <v>1516</v>
      </c>
      <c r="D89" s="45">
        <v>5</v>
      </c>
      <c r="E89" s="45"/>
      <c r="F89" s="511"/>
      <c r="G89" s="1511"/>
      <c r="H89" s="1512"/>
      <c r="I89" s="1512"/>
      <c r="J89" s="1513"/>
      <c r="K89" s="146"/>
      <c r="L89" s="147"/>
      <c r="M89" s="147"/>
      <c r="N89" s="146"/>
      <c r="O89" s="146"/>
    </row>
    <row r="90" spans="1:15" x14ac:dyDescent="0.3">
      <c r="A90" s="444">
        <v>85</v>
      </c>
      <c r="B90" s="349">
        <v>41730</v>
      </c>
      <c r="C90" s="144" t="s">
        <v>2384</v>
      </c>
      <c r="D90" s="45">
        <v>200</v>
      </c>
      <c r="E90" s="45"/>
      <c r="F90" s="511"/>
      <c r="G90" s="1511"/>
      <c r="H90" s="1512"/>
      <c r="I90" s="1512"/>
      <c r="J90" s="1513"/>
      <c r="K90" s="146"/>
      <c r="L90" s="147"/>
      <c r="M90" s="146"/>
      <c r="N90" s="146"/>
      <c r="O90" s="146"/>
    </row>
    <row r="91" spans="1:15" x14ac:dyDescent="0.3">
      <c r="A91" s="444">
        <v>86</v>
      </c>
      <c r="B91" s="349">
        <v>41731</v>
      </c>
      <c r="C91" s="144" t="s">
        <v>2381</v>
      </c>
      <c r="D91" s="45">
        <v>20</v>
      </c>
      <c r="E91" s="45"/>
      <c r="F91" s="511"/>
      <c r="G91" s="1511"/>
      <c r="H91" s="1512"/>
      <c r="I91" s="1512"/>
      <c r="J91" s="1513"/>
      <c r="K91" s="146"/>
      <c r="L91" s="147"/>
      <c r="M91" s="147"/>
      <c r="N91" s="146"/>
      <c r="O91" s="146"/>
    </row>
    <row r="92" spans="1:15" x14ac:dyDescent="0.3">
      <c r="A92" s="444">
        <v>87</v>
      </c>
      <c r="B92" s="349">
        <v>41731</v>
      </c>
      <c r="C92" s="144" t="s">
        <v>2407</v>
      </c>
      <c r="D92" s="45">
        <v>10</v>
      </c>
      <c r="E92" s="45"/>
      <c r="F92" s="511"/>
      <c r="G92" s="1511"/>
      <c r="H92" s="1512"/>
      <c r="I92" s="1512"/>
      <c r="J92" s="1513"/>
      <c r="K92" s="146"/>
      <c r="L92" s="146"/>
      <c r="M92" s="146"/>
      <c r="N92" s="146"/>
      <c r="O92" s="146"/>
    </row>
    <row r="93" spans="1:15" x14ac:dyDescent="0.3">
      <c r="A93" s="444">
        <v>88</v>
      </c>
      <c r="B93" s="349">
        <v>41731</v>
      </c>
      <c r="C93" s="144" t="s">
        <v>2408</v>
      </c>
      <c r="D93" s="45">
        <v>1</v>
      </c>
      <c r="E93" s="45"/>
      <c r="F93" s="511"/>
      <c r="G93" s="1511"/>
      <c r="H93" s="1512"/>
      <c r="I93" s="1512"/>
      <c r="J93" s="1513"/>
      <c r="K93" s="146"/>
      <c r="L93" s="146"/>
      <c r="M93" s="146"/>
      <c r="N93" s="146"/>
      <c r="O93" s="146"/>
    </row>
    <row r="94" spans="1:15" x14ac:dyDescent="0.3">
      <c r="A94" s="444">
        <v>89</v>
      </c>
      <c r="B94" s="349">
        <v>41732</v>
      </c>
      <c r="C94" s="144" t="s">
        <v>1263</v>
      </c>
      <c r="D94" s="45">
        <v>22</v>
      </c>
      <c r="E94" s="45"/>
      <c r="F94" s="511"/>
      <c r="G94" s="1511"/>
      <c r="H94" s="1512"/>
      <c r="I94" s="1512"/>
      <c r="J94" s="1513"/>
      <c r="K94" s="146"/>
      <c r="L94" s="146"/>
      <c r="M94" s="146"/>
      <c r="N94" s="146"/>
      <c r="O94" s="146"/>
    </row>
    <row r="95" spans="1:15" x14ac:dyDescent="0.3">
      <c r="A95" s="444">
        <v>90</v>
      </c>
      <c r="B95" s="349">
        <v>41732</v>
      </c>
      <c r="C95" s="144" t="s">
        <v>1777</v>
      </c>
      <c r="D95" s="45">
        <v>1000</v>
      </c>
      <c r="E95" s="45"/>
      <c r="F95" s="511"/>
      <c r="G95" s="1511"/>
      <c r="H95" s="1512"/>
      <c r="I95" s="1512"/>
      <c r="J95" s="1513"/>
      <c r="K95" s="146"/>
      <c r="L95" s="147"/>
      <c r="M95" s="146"/>
      <c r="N95" s="146"/>
      <c r="O95" s="146"/>
    </row>
    <row r="96" spans="1:15" x14ac:dyDescent="0.3">
      <c r="A96" s="444">
        <v>91</v>
      </c>
      <c r="B96" s="349">
        <v>41733</v>
      </c>
      <c r="C96" s="144" t="s">
        <v>2359</v>
      </c>
      <c r="D96" s="45">
        <v>1000</v>
      </c>
      <c r="E96" s="45"/>
      <c r="F96" s="511"/>
      <c r="G96" s="1511"/>
      <c r="H96" s="1512"/>
      <c r="I96" s="1512"/>
      <c r="J96" s="1513"/>
      <c r="K96" s="146"/>
      <c r="L96" s="147"/>
      <c r="M96" s="146"/>
      <c r="N96" s="146"/>
      <c r="O96" s="146"/>
    </row>
    <row r="97" spans="1:15" x14ac:dyDescent="0.3">
      <c r="A97" s="444">
        <v>92</v>
      </c>
      <c r="B97" s="349">
        <v>41736</v>
      </c>
      <c r="C97" s="144" t="s">
        <v>1777</v>
      </c>
      <c r="D97" s="45">
        <v>1000</v>
      </c>
      <c r="E97" s="45"/>
      <c r="F97" s="511"/>
      <c r="G97" s="1511"/>
      <c r="H97" s="1512"/>
      <c r="I97" s="1512"/>
      <c r="J97" s="1513"/>
      <c r="K97" s="146"/>
      <c r="L97" s="147"/>
      <c r="M97" s="146"/>
      <c r="N97" s="146"/>
      <c r="O97" s="146"/>
    </row>
    <row r="98" spans="1:15" x14ac:dyDescent="0.3">
      <c r="A98" s="444">
        <v>93</v>
      </c>
      <c r="B98" s="349">
        <v>41736</v>
      </c>
      <c r="C98" s="144" t="s">
        <v>2384</v>
      </c>
      <c r="D98" s="45">
        <v>200</v>
      </c>
      <c r="E98" s="45"/>
      <c r="F98" s="511"/>
      <c r="G98" s="1511"/>
      <c r="H98" s="1512"/>
      <c r="I98" s="1512"/>
      <c r="J98" s="1513"/>
      <c r="K98" s="146"/>
      <c r="L98" s="147"/>
      <c r="M98" s="147"/>
      <c r="N98" s="146"/>
      <c r="O98" s="146"/>
    </row>
    <row r="99" spans="1:15" x14ac:dyDescent="0.3">
      <c r="A99" s="444">
        <v>94</v>
      </c>
      <c r="B99" s="349">
        <v>41736</v>
      </c>
      <c r="C99" s="144" t="s">
        <v>2359</v>
      </c>
      <c r="D99" s="45">
        <v>1000</v>
      </c>
      <c r="E99" s="45"/>
      <c r="F99" s="511"/>
      <c r="G99" s="1511"/>
      <c r="H99" s="1512"/>
      <c r="I99" s="1512"/>
      <c r="J99" s="1513"/>
      <c r="K99" s="146"/>
      <c r="L99" s="146"/>
      <c r="M99" s="146"/>
      <c r="N99" s="146"/>
      <c r="O99" s="146"/>
    </row>
    <row r="100" spans="1:15" x14ac:dyDescent="0.3">
      <c r="A100" s="444">
        <v>95</v>
      </c>
      <c r="B100" s="349">
        <v>41736</v>
      </c>
      <c r="C100" s="144" t="s">
        <v>1777</v>
      </c>
      <c r="D100" s="45"/>
      <c r="E100" s="45">
        <v>9000</v>
      </c>
      <c r="F100" s="511">
        <v>9060</v>
      </c>
      <c r="G100" s="1511" t="s">
        <v>1519</v>
      </c>
      <c r="H100" s="1512"/>
      <c r="I100" s="1512"/>
      <c r="J100" s="1513"/>
      <c r="K100" s="146" t="s">
        <v>165</v>
      </c>
      <c r="L100" s="147">
        <v>41733</v>
      </c>
      <c r="M100" s="147" t="s">
        <v>2123</v>
      </c>
      <c r="N100" s="146" t="s">
        <v>171</v>
      </c>
      <c r="O100" s="146" t="s">
        <v>485</v>
      </c>
    </row>
    <row r="101" spans="1:15" x14ac:dyDescent="0.3">
      <c r="A101" s="444">
        <v>96</v>
      </c>
      <c r="B101" s="349">
        <v>41736</v>
      </c>
      <c r="C101" s="144" t="s">
        <v>2574</v>
      </c>
      <c r="D101" s="45">
        <v>50</v>
      </c>
      <c r="E101" s="45"/>
      <c r="F101" s="511"/>
      <c r="G101" s="1511"/>
      <c r="H101" s="1512"/>
      <c r="I101" s="1512"/>
      <c r="J101" s="1513"/>
      <c r="K101" s="146"/>
      <c r="L101" s="147"/>
      <c r="M101" s="147"/>
      <c r="N101" s="146"/>
      <c r="O101" s="146"/>
    </row>
    <row r="102" spans="1:15" x14ac:dyDescent="0.3">
      <c r="A102" s="444">
        <v>97</v>
      </c>
      <c r="B102" s="349">
        <v>41736</v>
      </c>
      <c r="C102" s="144" t="s">
        <v>164</v>
      </c>
      <c r="D102" s="45">
        <v>70</v>
      </c>
      <c r="E102" s="45"/>
      <c r="F102" s="511"/>
      <c r="G102" s="1511"/>
      <c r="H102" s="1512"/>
      <c r="I102" s="1512"/>
      <c r="J102" s="1513"/>
      <c r="K102" s="146"/>
      <c r="L102" s="146"/>
      <c r="M102" s="146"/>
      <c r="N102" s="146"/>
      <c r="O102" s="146"/>
    </row>
    <row r="103" spans="1:15" x14ac:dyDescent="0.3">
      <c r="A103" s="444">
        <v>98</v>
      </c>
      <c r="B103" s="349">
        <v>41736</v>
      </c>
      <c r="C103" s="144" t="s">
        <v>1516</v>
      </c>
      <c r="D103" s="45">
        <v>15</v>
      </c>
      <c r="E103" s="45"/>
      <c r="F103" s="511"/>
      <c r="G103" s="1511"/>
      <c r="H103" s="1512"/>
      <c r="I103" s="1512"/>
      <c r="J103" s="1513"/>
      <c r="K103" s="146"/>
      <c r="L103" s="147"/>
      <c r="M103" s="147"/>
      <c r="N103" s="146"/>
      <c r="O103" s="146"/>
    </row>
    <row r="104" spans="1:15" x14ac:dyDescent="0.3">
      <c r="A104" s="444">
        <v>99</v>
      </c>
      <c r="B104" s="349">
        <v>41738</v>
      </c>
      <c r="C104" s="144" t="s">
        <v>2359</v>
      </c>
      <c r="D104" s="45">
        <v>780</v>
      </c>
      <c r="E104" s="45"/>
      <c r="F104" s="511"/>
      <c r="G104" s="1511"/>
      <c r="H104" s="1512"/>
      <c r="I104" s="1512"/>
      <c r="J104" s="1513"/>
      <c r="K104" s="146"/>
      <c r="L104" s="147"/>
      <c r="M104" s="147"/>
      <c r="N104" s="146"/>
      <c r="O104" s="146"/>
    </row>
    <row r="105" spans="1:15" x14ac:dyDescent="0.3">
      <c r="A105" s="444">
        <v>100</v>
      </c>
      <c r="B105" s="349">
        <v>41739</v>
      </c>
      <c r="C105" s="144" t="s">
        <v>2359</v>
      </c>
      <c r="D105" s="45"/>
      <c r="E105" s="45">
        <v>3780</v>
      </c>
      <c r="F105" s="511">
        <v>3780</v>
      </c>
      <c r="G105" s="1511" t="s">
        <v>2177</v>
      </c>
      <c r="H105" s="1512"/>
      <c r="I105" s="1512"/>
      <c r="J105" s="1513"/>
      <c r="K105" s="146" t="s">
        <v>2178</v>
      </c>
      <c r="L105" s="147">
        <v>41738</v>
      </c>
      <c r="M105" s="147" t="s">
        <v>2123</v>
      </c>
      <c r="N105" s="146" t="s">
        <v>986</v>
      </c>
      <c r="O105" s="146" t="s">
        <v>986</v>
      </c>
    </row>
    <row r="106" spans="1:15" x14ac:dyDescent="0.3">
      <c r="A106" s="444">
        <v>101</v>
      </c>
      <c r="B106" s="349">
        <v>41739</v>
      </c>
      <c r="C106" s="144" t="s">
        <v>2381</v>
      </c>
      <c r="D106" s="45">
        <v>80</v>
      </c>
      <c r="E106" s="45"/>
      <c r="F106" s="511"/>
      <c r="G106" s="1511"/>
      <c r="H106" s="1512"/>
      <c r="I106" s="1512"/>
      <c r="J106" s="1513"/>
      <c r="K106" s="146"/>
      <c r="L106" s="147"/>
      <c r="M106" s="147"/>
      <c r="N106" s="146"/>
      <c r="O106" s="146"/>
    </row>
    <row r="107" spans="1:15" x14ac:dyDescent="0.3">
      <c r="A107" s="444">
        <v>102</v>
      </c>
      <c r="B107" s="349">
        <v>41739</v>
      </c>
      <c r="C107" s="144" t="s">
        <v>2408</v>
      </c>
      <c r="D107" s="45">
        <v>1</v>
      </c>
      <c r="E107" s="45"/>
      <c r="F107" s="511"/>
      <c r="G107" s="1511"/>
      <c r="H107" s="1512"/>
      <c r="I107" s="1512"/>
      <c r="J107" s="1513"/>
      <c r="K107" s="146"/>
      <c r="L107" s="147"/>
      <c r="M107" s="147"/>
      <c r="N107" s="146"/>
      <c r="O107" s="146"/>
    </row>
    <row r="108" spans="1:15" x14ac:dyDescent="0.3">
      <c r="A108" s="444">
        <v>103</v>
      </c>
      <c r="B108" s="349">
        <v>41739</v>
      </c>
      <c r="C108" s="144" t="s">
        <v>1263</v>
      </c>
      <c r="D108" s="45">
        <v>20</v>
      </c>
      <c r="E108" s="45"/>
      <c r="F108" s="511"/>
      <c r="G108" s="1511"/>
      <c r="H108" s="1512"/>
      <c r="I108" s="1512"/>
      <c r="J108" s="1513"/>
      <c r="K108" s="146"/>
      <c r="L108" s="147"/>
      <c r="M108" s="147"/>
      <c r="N108" s="146"/>
      <c r="O108" s="146"/>
    </row>
    <row r="109" spans="1:15" x14ac:dyDescent="0.3">
      <c r="A109" s="444">
        <v>104</v>
      </c>
      <c r="B109" s="349">
        <v>41739</v>
      </c>
      <c r="C109" s="144" t="s">
        <v>2407</v>
      </c>
      <c r="D109" s="45">
        <v>100</v>
      </c>
      <c r="E109" s="45"/>
      <c r="F109" s="511"/>
      <c r="G109" s="1511"/>
      <c r="H109" s="1512"/>
      <c r="I109" s="1512"/>
      <c r="J109" s="1513"/>
      <c r="K109" s="146"/>
      <c r="L109" s="147"/>
      <c r="M109" s="147"/>
      <c r="N109" s="146"/>
      <c r="O109" s="146"/>
    </row>
    <row r="110" spans="1:15" x14ac:dyDescent="0.3">
      <c r="A110" s="444">
        <v>105</v>
      </c>
      <c r="B110" s="349">
        <v>41740</v>
      </c>
      <c r="C110" s="144" t="s">
        <v>2584</v>
      </c>
      <c r="D110" s="45">
        <v>20</v>
      </c>
      <c r="E110" s="45"/>
      <c r="F110" s="511"/>
      <c r="G110" s="1511"/>
      <c r="H110" s="1512"/>
      <c r="I110" s="1512"/>
      <c r="J110" s="1513"/>
      <c r="K110" s="146"/>
      <c r="L110" s="147"/>
      <c r="M110" s="147"/>
      <c r="N110" s="146"/>
      <c r="O110" s="146"/>
    </row>
    <row r="111" spans="1:15" x14ac:dyDescent="0.3">
      <c r="A111" s="444">
        <v>106</v>
      </c>
      <c r="B111" s="349">
        <v>41740</v>
      </c>
      <c r="C111" s="144" t="s">
        <v>2407</v>
      </c>
      <c r="D111" s="45">
        <v>2</v>
      </c>
      <c r="E111" s="45"/>
      <c r="F111" s="511"/>
      <c r="G111" s="1511"/>
      <c r="H111" s="1512"/>
      <c r="I111" s="1512"/>
      <c r="J111" s="1513"/>
      <c r="K111" s="146"/>
      <c r="L111" s="147"/>
      <c r="M111" s="147"/>
      <c r="N111" s="146"/>
      <c r="O111" s="146"/>
    </row>
    <row r="112" spans="1:15" x14ac:dyDescent="0.3">
      <c r="A112" s="444">
        <v>107</v>
      </c>
      <c r="B112" s="349">
        <v>41740</v>
      </c>
      <c r="C112" s="144" t="s">
        <v>2382</v>
      </c>
      <c r="D112" s="45">
        <v>6</v>
      </c>
      <c r="E112" s="45"/>
      <c r="F112" s="511"/>
      <c r="G112" s="1511"/>
      <c r="H112" s="1512"/>
      <c r="I112" s="1512"/>
      <c r="J112" s="1513"/>
      <c r="K112" s="146"/>
      <c r="L112" s="147"/>
      <c r="M112" s="147"/>
      <c r="N112" s="146"/>
      <c r="O112" s="146"/>
    </row>
    <row r="113" spans="1:15" x14ac:dyDescent="0.3">
      <c r="A113" s="444">
        <v>108</v>
      </c>
      <c r="B113" s="349">
        <v>41740</v>
      </c>
      <c r="C113" s="144" t="s">
        <v>2407</v>
      </c>
      <c r="D113" s="45">
        <v>110</v>
      </c>
      <c r="E113" s="45"/>
      <c r="F113" s="511"/>
      <c r="G113" s="1511"/>
      <c r="H113" s="1512"/>
      <c r="I113" s="1512"/>
      <c r="J113" s="1513"/>
      <c r="K113" s="146"/>
      <c r="L113" s="147"/>
      <c r="M113" s="147"/>
      <c r="N113" s="146"/>
      <c r="O113" s="146"/>
    </row>
    <row r="114" spans="1:15" x14ac:dyDescent="0.3">
      <c r="A114" s="444">
        <v>109</v>
      </c>
      <c r="B114" s="349">
        <v>41740</v>
      </c>
      <c r="C114" s="144" t="s">
        <v>2359</v>
      </c>
      <c r="D114" s="45">
        <v>3900</v>
      </c>
      <c r="E114" s="45"/>
      <c r="F114" s="511"/>
      <c r="G114" s="1511"/>
      <c r="H114" s="1512"/>
      <c r="I114" s="1512"/>
      <c r="J114" s="1513"/>
      <c r="K114" s="146"/>
      <c r="L114" s="147"/>
      <c r="M114" s="146"/>
      <c r="N114" s="146"/>
      <c r="O114" s="146"/>
    </row>
    <row r="115" spans="1:15" x14ac:dyDescent="0.3">
      <c r="A115" s="444">
        <v>110</v>
      </c>
      <c r="B115" s="349">
        <v>41740</v>
      </c>
      <c r="C115" s="144" t="s">
        <v>2359</v>
      </c>
      <c r="D115" s="45">
        <v>1040</v>
      </c>
      <c r="E115" s="45"/>
      <c r="F115" s="511"/>
      <c r="G115" s="1511"/>
      <c r="H115" s="1512"/>
      <c r="I115" s="1512"/>
      <c r="J115" s="1513"/>
      <c r="K115" s="146"/>
      <c r="L115" s="147"/>
      <c r="M115" s="147"/>
      <c r="N115" s="146"/>
      <c r="O115" s="146"/>
    </row>
    <row r="116" spans="1:15" x14ac:dyDescent="0.3">
      <c r="A116" s="444">
        <v>111</v>
      </c>
      <c r="B116" s="349">
        <v>41743</v>
      </c>
      <c r="C116" s="144" t="s">
        <v>2384</v>
      </c>
      <c r="D116" s="45">
        <v>200</v>
      </c>
      <c r="E116" s="45"/>
      <c r="F116" s="511"/>
      <c r="G116" s="1511"/>
      <c r="H116" s="1512"/>
      <c r="I116" s="1512"/>
      <c r="J116" s="1513"/>
      <c r="K116" s="146"/>
      <c r="L116" s="146"/>
      <c r="M116" s="146"/>
      <c r="N116" s="146"/>
      <c r="O116" s="146"/>
    </row>
    <row r="117" spans="1:15" x14ac:dyDescent="0.3">
      <c r="A117" s="444">
        <v>112</v>
      </c>
      <c r="B117" s="349">
        <v>41743</v>
      </c>
      <c r="C117" s="144" t="s">
        <v>2359</v>
      </c>
      <c r="D117" s="45"/>
      <c r="E117" s="45">
        <v>4940</v>
      </c>
      <c r="F117" s="511">
        <v>4940</v>
      </c>
      <c r="G117" s="1511" t="s">
        <v>2610</v>
      </c>
      <c r="H117" s="1512"/>
      <c r="I117" s="1512"/>
      <c r="J117" s="1513"/>
      <c r="K117" s="146" t="s">
        <v>2611</v>
      </c>
      <c r="L117" s="147">
        <v>41740</v>
      </c>
      <c r="M117" s="147" t="s">
        <v>2123</v>
      </c>
      <c r="N117" s="146" t="s">
        <v>986</v>
      </c>
      <c r="O117" s="146" t="s">
        <v>986</v>
      </c>
    </row>
    <row r="118" spans="1:15" x14ac:dyDescent="0.3">
      <c r="A118" s="444">
        <v>113</v>
      </c>
      <c r="B118" s="349">
        <v>41743</v>
      </c>
      <c r="C118" s="144" t="s">
        <v>1777</v>
      </c>
      <c r="D118" s="45">
        <v>1000</v>
      </c>
      <c r="E118" s="45"/>
      <c r="F118" s="511"/>
      <c r="G118" s="1511"/>
      <c r="H118" s="1512"/>
      <c r="I118" s="1512"/>
      <c r="J118" s="1513"/>
      <c r="K118" s="146"/>
      <c r="L118" s="146"/>
      <c r="M118" s="146"/>
      <c r="N118" s="146"/>
      <c r="O118" s="146"/>
    </row>
    <row r="119" spans="1:15" x14ac:dyDescent="0.3">
      <c r="A119" s="444">
        <v>114</v>
      </c>
      <c r="B119" s="349">
        <v>41743</v>
      </c>
      <c r="C119" s="144" t="s">
        <v>2359</v>
      </c>
      <c r="D119" s="45">
        <v>1000</v>
      </c>
      <c r="E119" s="45"/>
      <c r="F119" s="511"/>
      <c r="G119" s="1511"/>
      <c r="H119" s="1512"/>
      <c r="I119" s="1512"/>
      <c r="J119" s="1513"/>
      <c r="K119" s="146"/>
      <c r="L119" s="147"/>
      <c r="M119" s="147"/>
      <c r="N119" s="146"/>
      <c r="O119" s="146"/>
    </row>
    <row r="120" spans="1:15" x14ac:dyDescent="0.3">
      <c r="A120" s="444">
        <v>115</v>
      </c>
      <c r="B120" s="349">
        <v>41743</v>
      </c>
      <c r="C120" s="144" t="s">
        <v>164</v>
      </c>
      <c r="D120" s="45">
        <v>70</v>
      </c>
      <c r="E120" s="45"/>
      <c r="F120" s="511"/>
      <c r="G120" s="1511"/>
      <c r="H120" s="1512"/>
      <c r="I120" s="1512"/>
      <c r="J120" s="1513"/>
      <c r="K120" s="146"/>
      <c r="L120" s="147"/>
      <c r="M120" s="146"/>
      <c r="N120" s="146"/>
      <c r="O120" s="146"/>
    </row>
    <row r="121" spans="1:15" x14ac:dyDescent="0.3">
      <c r="A121" s="444">
        <v>116</v>
      </c>
      <c r="B121" s="349">
        <v>41743</v>
      </c>
      <c r="C121" s="144" t="s">
        <v>1516</v>
      </c>
      <c r="D121" s="45">
        <v>80</v>
      </c>
      <c r="E121" s="45"/>
      <c r="F121" s="511"/>
      <c r="G121" s="1511"/>
      <c r="H121" s="1512"/>
      <c r="I121" s="1512"/>
      <c r="J121" s="1513"/>
      <c r="K121" s="146"/>
      <c r="L121" s="147"/>
      <c r="M121" s="147"/>
      <c r="N121" s="146"/>
      <c r="O121" s="146"/>
    </row>
    <row r="122" spans="1:15" x14ac:dyDescent="0.3">
      <c r="A122" s="444">
        <v>117</v>
      </c>
      <c r="B122" s="349">
        <v>41745</v>
      </c>
      <c r="C122" s="144" t="s">
        <v>164</v>
      </c>
      <c r="D122" s="45">
        <v>8</v>
      </c>
      <c r="E122" s="45"/>
      <c r="F122" s="511"/>
      <c r="G122" s="1511"/>
      <c r="H122" s="1512"/>
      <c r="I122" s="1512"/>
      <c r="J122" s="1513"/>
      <c r="K122" s="146"/>
      <c r="L122" s="146"/>
      <c r="M122" s="146"/>
      <c r="N122" s="146"/>
      <c r="O122" s="146"/>
    </row>
    <row r="123" spans="1:15" x14ac:dyDescent="0.3">
      <c r="A123" s="444">
        <v>118</v>
      </c>
      <c r="B123" s="349">
        <v>41746</v>
      </c>
      <c r="C123" s="144" t="s">
        <v>2584</v>
      </c>
      <c r="D123" s="45"/>
      <c r="E123" s="45">
        <v>40</v>
      </c>
      <c r="F123" s="511">
        <v>50</v>
      </c>
      <c r="G123" s="1511" t="s">
        <v>1786</v>
      </c>
      <c r="H123" s="1512"/>
      <c r="I123" s="1512"/>
      <c r="J123" s="1513"/>
      <c r="K123" s="146" t="s">
        <v>1787</v>
      </c>
      <c r="L123" s="147">
        <v>41745</v>
      </c>
      <c r="M123" s="147" t="s">
        <v>2123</v>
      </c>
      <c r="N123" s="146" t="s">
        <v>171</v>
      </c>
      <c r="O123" s="146" t="s">
        <v>1762</v>
      </c>
    </row>
    <row r="124" spans="1:15" x14ac:dyDescent="0.3">
      <c r="A124" s="444">
        <v>119</v>
      </c>
      <c r="B124" s="349">
        <v>41746</v>
      </c>
      <c r="C124" s="144" t="s">
        <v>2407</v>
      </c>
      <c r="D124" s="45"/>
      <c r="E124" s="45">
        <v>220</v>
      </c>
      <c r="F124" s="511">
        <v>220</v>
      </c>
      <c r="G124" s="1511" t="s">
        <v>1788</v>
      </c>
      <c r="H124" s="1512"/>
      <c r="I124" s="1512"/>
      <c r="J124" s="1513"/>
      <c r="K124" s="146" t="s">
        <v>462</v>
      </c>
      <c r="L124" s="147">
        <v>41745</v>
      </c>
      <c r="M124" s="146" t="s">
        <v>2123</v>
      </c>
      <c r="N124" s="146" t="s">
        <v>171</v>
      </c>
      <c r="O124" s="146" t="s">
        <v>442</v>
      </c>
    </row>
    <row r="125" spans="1:15" x14ac:dyDescent="0.3">
      <c r="A125" s="444">
        <v>120</v>
      </c>
      <c r="B125" s="349">
        <v>41746</v>
      </c>
      <c r="C125" s="144" t="s">
        <v>2407</v>
      </c>
      <c r="D125" s="45"/>
      <c r="E125" s="45">
        <v>2</v>
      </c>
      <c r="F125" s="511">
        <v>2</v>
      </c>
      <c r="G125" s="1511" t="s">
        <v>463</v>
      </c>
      <c r="H125" s="1512"/>
      <c r="I125" s="1512"/>
      <c r="J125" s="1513"/>
      <c r="K125" s="146" t="s">
        <v>464</v>
      </c>
      <c r="L125" s="147">
        <v>41745</v>
      </c>
      <c r="M125" s="146" t="s">
        <v>2123</v>
      </c>
      <c r="N125" s="146" t="s">
        <v>171</v>
      </c>
      <c r="O125" s="146" t="s">
        <v>442</v>
      </c>
    </row>
    <row r="126" spans="1:15" x14ac:dyDescent="0.3">
      <c r="A126" s="444">
        <v>121</v>
      </c>
      <c r="B126" s="349">
        <v>41746</v>
      </c>
      <c r="C126" s="144" t="s">
        <v>1263</v>
      </c>
      <c r="D126" s="45"/>
      <c r="E126" s="45">
        <v>42</v>
      </c>
      <c r="F126" s="511">
        <v>42</v>
      </c>
      <c r="G126" s="1511" t="s">
        <v>465</v>
      </c>
      <c r="H126" s="1512"/>
      <c r="I126" s="1512"/>
      <c r="J126" s="1513"/>
      <c r="K126" s="146" t="s">
        <v>466</v>
      </c>
      <c r="L126" s="147">
        <v>41745</v>
      </c>
      <c r="M126" s="146" t="s">
        <v>2123</v>
      </c>
      <c r="N126" s="146" t="s">
        <v>171</v>
      </c>
      <c r="O126" s="146" t="s">
        <v>442</v>
      </c>
    </row>
    <row r="127" spans="1:15" x14ac:dyDescent="0.3">
      <c r="A127" s="444">
        <v>122</v>
      </c>
      <c r="B127" s="349">
        <v>41746</v>
      </c>
      <c r="C127" s="144" t="s">
        <v>2408</v>
      </c>
      <c r="D127" s="45"/>
      <c r="E127" s="45">
        <v>2</v>
      </c>
      <c r="F127" s="511">
        <v>3</v>
      </c>
      <c r="G127" s="1511" t="s">
        <v>467</v>
      </c>
      <c r="H127" s="1512"/>
      <c r="I127" s="1512"/>
      <c r="J127" s="1513"/>
      <c r="K127" s="146" t="s">
        <v>468</v>
      </c>
      <c r="L127" s="147">
        <v>41745</v>
      </c>
      <c r="M127" s="146" t="s">
        <v>2123</v>
      </c>
      <c r="N127" s="146" t="s">
        <v>171</v>
      </c>
      <c r="O127" s="146" t="s">
        <v>442</v>
      </c>
    </row>
    <row r="128" spans="1:15" x14ac:dyDescent="0.3">
      <c r="A128" s="444">
        <v>123</v>
      </c>
      <c r="B128" s="349">
        <v>41746</v>
      </c>
      <c r="C128" s="144" t="s">
        <v>2382</v>
      </c>
      <c r="D128" s="45"/>
      <c r="E128" s="45">
        <v>6</v>
      </c>
      <c r="F128" s="511">
        <v>6</v>
      </c>
      <c r="G128" s="1511" t="s">
        <v>469</v>
      </c>
      <c r="H128" s="1512"/>
      <c r="I128" s="1512"/>
      <c r="J128" s="1513"/>
      <c r="K128" s="146" t="s">
        <v>470</v>
      </c>
      <c r="L128" s="147">
        <v>41745</v>
      </c>
      <c r="M128" s="147" t="s">
        <v>2123</v>
      </c>
      <c r="N128" s="146" t="s">
        <v>171</v>
      </c>
      <c r="O128" s="146" t="s">
        <v>442</v>
      </c>
    </row>
    <row r="129" spans="1:15" x14ac:dyDescent="0.3">
      <c r="A129" s="444">
        <v>124</v>
      </c>
      <c r="B129" s="349">
        <v>41746</v>
      </c>
      <c r="C129" s="144" t="s">
        <v>164</v>
      </c>
      <c r="D129" s="45"/>
      <c r="E129" s="45">
        <v>208</v>
      </c>
      <c r="F129" s="511">
        <v>180</v>
      </c>
      <c r="G129" s="1511" t="s">
        <v>471</v>
      </c>
      <c r="H129" s="1512"/>
      <c r="I129" s="1512"/>
      <c r="J129" s="1513"/>
      <c r="K129" s="146" t="s">
        <v>472</v>
      </c>
      <c r="L129" s="147">
        <v>41745</v>
      </c>
      <c r="M129" s="146" t="s">
        <v>2123</v>
      </c>
      <c r="N129" s="146" t="s">
        <v>171</v>
      </c>
      <c r="O129" s="146" t="s">
        <v>442</v>
      </c>
    </row>
    <row r="130" spans="1:15" x14ac:dyDescent="0.3">
      <c r="A130" s="444">
        <v>125</v>
      </c>
      <c r="B130" s="349">
        <v>41746</v>
      </c>
      <c r="C130" s="144" t="s">
        <v>1516</v>
      </c>
      <c r="D130" s="45"/>
      <c r="E130" s="45">
        <v>100</v>
      </c>
      <c r="F130" s="511">
        <v>100</v>
      </c>
      <c r="G130" s="1511" t="s">
        <v>473</v>
      </c>
      <c r="H130" s="1512"/>
      <c r="I130" s="1512"/>
      <c r="J130" s="1513"/>
      <c r="K130" s="146" t="s">
        <v>474</v>
      </c>
      <c r="L130" s="147">
        <v>41745</v>
      </c>
      <c r="M130" s="146" t="s">
        <v>2123</v>
      </c>
      <c r="N130" s="146" t="s">
        <v>171</v>
      </c>
      <c r="O130" s="146" t="s">
        <v>442</v>
      </c>
    </row>
    <row r="131" spans="1:15" x14ac:dyDescent="0.3">
      <c r="A131" s="444">
        <v>126</v>
      </c>
      <c r="B131" s="349">
        <v>41746</v>
      </c>
      <c r="C131" s="144" t="s">
        <v>2381</v>
      </c>
      <c r="D131" s="45"/>
      <c r="E131" s="45">
        <v>100</v>
      </c>
      <c r="F131" s="511">
        <v>100</v>
      </c>
      <c r="G131" s="1511" t="s">
        <v>475</v>
      </c>
      <c r="H131" s="1512"/>
      <c r="I131" s="1512"/>
      <c r="J131" s="1513"/>
      <c r="K131" s="146" t="s">
        <v>482</v>
      </c>
      <c r="L131" s="147">
        <v>41745</v>
      </c>
      <c r="M131" s="146" t="s">
        <v>2123</v>
      </c>
      <c r="N131" s="146" t="s">
        <v>171</v>
      </c>
      <c r="O131" s="146" t="s">
        <v>442</v>
      </c>
    </row>
    <row r="132" spans="1:15" x14ac:dyDescent="0.3">
      <c r="A132" s="444">
        <v>127</v>
      </c>
      <c r="B132" s="349">
        <v>41746</v>
      </c>
      <c r="C132" s="144" t="s">
        <v>2384</v>
      </c>
      <c r="D132" s="45">
        <v>660</v>
      </c>
      <c r="E132" s="45"/>
      <c r="F132" s="511"/>
      <c r="G132" s="1511"/>
      <c r="H132" s="1512"/>
      <c r="I132" s="1512"/>
      <c r="J132" s="1513"/>
      <c r="K132" s="146"/>
      <c r="L132" s="147"/>
      <c r="M132" s="146"/>
      <c r="N132" s="146"/>
      <c r="O132" s="146"/>
    </row>
    <row r="133" spans="1:15" x14ac:dyDescent="0.3">
      <c r="A133" s="444">
        <v>128</v>
      </c>
      <c r="B133" s="349">
        <v>41746</v>
      </c>
      <c r="C133" s="144" t="s">
        <v>2359</v>
      </c>
      <c r="D133" s="45">
        <v>1000</v>
      </c>
      <c r="E133" s="45"/>
      <c r="F133" s="511"/>
      <c r="G133" s="1511"/>
      <c r="H133" s="1512"/>
      <c r="I133" s="1512"/>
      <c r="J133" s="1513"/>
      <c r="K133" s="146"/>
      <c r="L133" s="147"/>
      <c r="M133" s="147"/>
      <c r="N133" s="146"/>
      <c r="O133" s="146"/>
    </row>
    <row r="134" spans="1:15" x14ac:dyDescent="0.3">
      <c r="A134" s="444">
        <v>129</v>
      </c>
      <c r="B134" s="349">
        <v>41747</v>
      </c>
      <c r="C134" s="144" t="s">
        <v>2384</v>
      </c>
      <c r="D134" s="45"/>
      <c r="E134" s="45">
        <v>1260</v>
      </c>
      <c r="F134" s="511">
        <v>1260</v>
      </c>
      <c r="G134" s="1511" t="s">
        <v>483</v>
      </c>
      <c r="H134" s="1512"/>
      <c r="I134" s="1512"/>
      <c r="J134" s="1513"/>
      <c r="K134" s="146" t="s">
        <v>484</v>
      </c>
      <c r="L134" s="147">
        <v>41746</v>
      </c>
      <c r="M134" s="147" t="s">
        <v>2123</v>
      </c>
      <c r="N134" s="146" t="s">
        <v>1762</v>
      </c>
      <c r="O134" s="146" t="s">
        <v>1762</v>
      </c>
    </row>
    <row r="135" spans="1:15" x14ac:dyDescent="0.3">
      <c r="A135" s="444">
        <v>130</v>
      </c>
      <c r="B135" s="349">
        <v>41752</v>
      </c>
      <c r="C135" s="144" t="s">
        <v>2359</v>
      </c>
      <c r="D135" s="45">
        <v>1000</v>
      </c>
      <c r="E135" s="45"/>
      <c r="F135" s="511"/>
      <c r="G135" s="1511"/>
      <c r="H135" s="1512"/>
      <c r="I135" s="1512"/>
      <c r="J135" s="1513"/>
      <c r="K135" s="146"/>
      <c r="L135" s="147"/>
      <c r="M135" s="147"/>
      <c r="N135" s="146"/>
      <c r="O135" s="146"/>
    </row>
    <row r="136" spans="1:15" x14ac:dyDescent="0.3">
      <c r="A136" s="444">
        <v>131</v>
      </c>
      <c r="B136" s="349">
        <v>41757</v>
      </c>
      <c r="C136" s="144" t="s">
        <v>1982</v>
      </c>
      <c r="D136" s="45">
        <v>500</v>
      </c>
      <c r="E136" s="45"/>
      <c r="F136" s="511"/>
      <c r="G136" s="1511"/>
      <c r="H136" s="1512"/>
      <c r="I136" s="1512"/>
      <c r="J136" s="1513"/>
      <c r="K136" s="146"/>
      <c r="L136" s="147"/>
      <c r="M136" s="147"/>
      <c r="N136" s="146"/>
      <c r="O136" s="146"/>
    </row>
    <row r="137" spans="1:15" x14ac:dyDescent="0.3">
      <c r="A137" s="444">
        <v>132</v>
      </c>
      <c r="B137" s="349">
        <v>41758</v>
      </c>
      <c r="C137" s="144" t="s">
        <v>2384</v>
      </c>
      <c r="D137" s="45">
        <v>200</v>
      </c>
      <c r="E137" s="45"/>
      <c r="F137" s="511"/>
      <c r="G137" s="1511"/>
      <c r="H137" s="1512"/>
      <c r="I137" s="1512"/>
      <c r="J137" s="1513"/>
      <c r="K137" s="146"/>
      <c r="L137" s="147"/>
      <c r="M137" s="147"/>
      <c r="N137" s="146"/>
      <c r="O137" s="146"/>
    </row>
    <row r="138" spans="1:15" x14ac:dyDescent="0.3">
      <c r="A138" s="444">
        <v>133</v>
      </c>
      <c r="B138" s="349">
        <v>41758</v>
      </c>
      <c r="C138" s="144" t="s">
        <v>1777</v>
      </c>
      <c r="D138" s="45">
        <v>1000</v>
      </c>
      <c r="E138" s="45"/>
      <c r="F138" s="511"/>
      <c r="G138" s="1511"/>
      <c r="H138" s="1512"/>
      <c r="I138" s="1512"/>
      <c r="J138" s="1513"/>
      <c r="K138" s="146"/>
      <c r="L138" s="147"/>
      <c r="M138" s="147"/>
      <c r="N138" s="146"/>
      <c r="O138" s="146"/>
    </row>
    <row r="139" spans="1:15" x14ac:dyDescent="0.3">
      <c r="A139" s="444">
        <v>134</v>
      </c>
      <c r="B139" s="349">
        <v>41759</v>
      </c>
      <c r="C139" s="144" t="s">
        <v>2359</v>
      </c>
      <c r="D139" s="45">
        <v>1000</v>
      </c>
      <c r="E139" s="45"/>
      <c r="F139" s="511"/>
      <c r="G139" s="1511"/>
      <c r="H139" s="1512"/>
      <c r="I139" s="1512"/>
      <c r="J139" s="1513"/>
      <c r="K139" s="146"/>
      <c r="L139" s="147"/>
      <c r="M139" s="147"/>
      <c r="N139" s="146"/>
      <c r="O139" s="146"/>
    </row>
    <row r="140" spans="1:15" x14ac:dyDescent="0.3">
      <c r="A140" s="444">
        <v>135</v>
      </c>
      <c r="B140" s="349">
        <v>41764</v>
      </c>
      <c r="C140" s="144" t="s">
        <v>2384</v>
      </c>
      <c r="D140" s="45">
        <v>200</v>
      </c>
      <c r="E140" s="45"/>
      <c r="F140" s="511"/>
      <c r="G140" s="1511"/>
      <c r="H140" s="1512"/>
      <c r="I140" s="1512"/>
      <c r="J140" s="1513"/>
      <c r="K140" s="146"/>
      <c r="L140" s="147"/>
      <c r="M140" s="147"/>
      <c r="N140" s="146"/>
      <c r="O140" s="146"/>
    </row>
    <row r="141" spans="1:15" x14ac:dyDescent="0.3">
      <c r="A141" s="444">
        <v>136</v>
      </c>
      <c r="B141" s="349">
        <v>41765</v>
      </c>
      <c r="C141" s="144" t="s">
        <v>2359</v>
      </c>
      <c r="D141" s="45">
        <v>700</v>
      </c>
      <c r="E141" s="45"/>
      <c r="F141" s="511"/>
      <c r="G141" s="1511"/>
      <c r="H141" s="1512"/>
      <c r="I141" s="1512"/>
      <c r="J141" s="1513"/>
      <c r="K141" s="146"/>
      <c r="L141" s="147"/>
      <c r="M141" s="147"/>
      <c r="N141" s="146"/>
      <c r="O141" s="146"/>
    </row>
    <row r="142" spans="1:15" x14ac:dyDescent="0.3">
      <c r="A142" s="444">
        <v>137</v>
      </c>
      <c r="B142" s="349">
        <v>41765</v>
      </c>
      <c r="C142" s="144" t="s">
        <v>2359</v>
      </c>
      <c r="D142" s="45"/>
      <c r="E142" s="45">
        <v>4700</v>
      </c>
      <c r="F142" s="511">
        <v>4700</v>
      </c>
      <c r="G142" s="1511" t="s">
        <v>32</v>
      </c>
      <c r="H142" s="1512"/>
      <c r="I142" s="1512"/>
      <c r="J142" s="1513"/>
      <c r="K142" s="146" t="s">
        <v>33</v>
      </c>
      <c r="L142" s="147">
        <v>41764</v>
      </c>
      <c r="M142" s="147" t="s">
        <v>2123</v>
      </c>
      <c r="N142" s="146" t="s">
        <v>986</v>
      </c>
      <c r="O142" s="146" t="s">
        <v>986</v>
      </c>
    </row>
    <row r="143" spans="1:15" x14ac:dyDescent="0.3">
      <c r="A143" s="444">
        <v>138</v>
      </c>
      <c r="B143" s="349">
        <v>41765</v>
      </c>
      <c r="C143" s="144" t="s">
        <v>1777</v>
      </c>
      <c r="D143" s="45">
        <v>1000</v>
      </c>
      <c r="E143" s="45"/>
      <c r="F143" s="511"/>
      <c r="G143" s="1511"/>
      <c r="H143" s="1512"/>
      <c r="I143" s="1512"/>
      <c r="J143" s="1513"/>
      <c r="K143" s="146"/>
      <c r="L143" s="147"/>
      <c r="M143" s="147"/>
      <c r="N143" s="146"/>
      <c r="O143" s="146"/>
    </row>
    <row r="144" spans="1:15" x14ac:dyDescent="0.3">
      <c r="A144" s="444">
        <v>139</v>
      </c>
      <c r="B144" s="349">
        <v>41766</v>
      </c>
      <c r="C144" s="144" t="s">
        <v>2359</v>
      </c>
      <c r="D144" s="45">
        <v>2740</v>
      </c>
      <c r="E144" s="45"/>
      <c r="F144" s="511"/>
      <c r="G144" s="1511"/>
      <c r="H144" s="1512"/>
      <c r="I144" s="1512"/>
      <c r="J144" s="1513"/>
      <c r="K144" s="146"/>
      <c r="L144" s="147"/>
      <c r="M144" s="147"/>
      <c r="N144" s="146"/>
      <c r="O144" s="146"/>
    </row>
    <row r="145" spans="1:15" x14ac:dyDescent="0.3">
      <c r="A145" s="444">
        <v>140</v>
      </c>
      <c r="B145" s="349">
        <v>41766</v>
      </c>
      <c r="C145" s="144" t="s">
        <v>2359</v>
      </c>
      <c r="D145" s="45">
        <v>760</v>
      </c>
      <c r="E145" s="45"/>
      <c r="F145" s="511"/>
      <c r="G145" s="1511"/>
      <c r="H145" s="1512"/>
      <c r="I145" s="1512"/>
      <c r="J145" s="1513"/>
      <c r="K145" s="146"/>
      <c r="L145" s="147"/>
      <c r="M145" s="147"/>
      <c r="N145" s="146"/>
      <c r="O145" s="146"/>
    </row>
    <row r="146" spans="1:15" x14ac:dyDescent="0.3">
      <c r="A146" s="444">
        <v>141</v>
      </c>
      <c r="B146" s="349">
        <v>41767</v>
      </c>
      <c r="C146" s="144" t="s">
        <v>2359</v>
      </c>
      <c r="D146" s="45"/>
      <c r="E146" s="45">
        <v>3500</v>
      </c>
      <c r="F146" s="511">
        <v>3500</v>
      </c>
      <c r="G146" s="1511" t="s">
        <v>657</v>
      </c>
      <c r="H146" s="1512"/>
      <c r="I146" s="1512"/>
      <c r="J146" s="1513"/>
      <c r="K146" s="146" t="s">
        <v>658</v>
      </c>
      <c r="L146" s="147">
        <v>41766</v>
      </c>
      <c r="M146" s="146" t="s">
        <v>2123</v>
      </c>
      <c r="N146" s="146" t="s">
        <v>986</v>
      </c>
      <c r="O146" s="146" t="s">
        <v>986</v>
      </c>
    </row>
    <row r="147" spans="1:15" x14ac:dyDescent="0.3">
      <c r="A147" s="444">
        <v>142</v>
      </c>
      <c r="B147" s="349">
        <v>41768</v>
      </c>
      <c r="C147" s="144" t="s">
        <v>2359</v>
      </c>
      <c r="D147" s="45">
        <v>1000</v>
      </c>
      <c r="E147" s="45"/>
      <c r="F147" s="511"/>
      <c r="G147" s="1511"/>
      <c r="H147" s="1512"/>
      <c r="I147" s="1512"/>
      <c r="J147" s="1513"/>
      <c r="K147" s="146"/>
      <c r="L147" s="147"/>
      <c r="M147" s="146"/>
      <c r="N147" s="146"/>
      <c r="O147" s="146"/>
    </row>
    <row r="148" spans="1:15" x14ac:dyDescent="0.3">
      <c r="A148" s="444">
        <v>143</v>
      </c>
      <c r="B148" s="349">
        <v>41771</v>
      </c>
      <c r="C148" s="144" t="s">
        <v>1777</v>
      </c>
      <c r="D148" s="45">
        <v>1000</v>
      </c>
      <c r="E148" s="45"/>
      <c r="F148" s="511"/>
      <c r="G148" s="1511"/>
      <c r="H148" s="1512"/>
      <c r="I148" s="1512"/>
      <c r="J148" s="1513"/>
      <c r="K148" s="146"/>
      <c r="L148" s="147"/>
      <c r="M148" s="147"/>
      <c r="N148" s="146"/>
      <c r="O148" s="146"/>
    </row>
    <row r="149" spans="1:15" x14ac:dyDescent="0.3">
      <c r="A149" s="444">
        <v>144</v>
      </c>
      <c r="B149" s="349">
        <v>41771</v>
      </c>
      <c r="C149" s="144" t="s">
        <v>2359</v>
      </c>
      <c r="D149" s="45">
        <v>1000</v>
      </c>
      <c r="E149" s="45"/>
      <c r="F149" s="511"/>
      <c r="G149" s="1511"/>
      <c r="H149" s="1512"/>
      <c r="I149" s="1512"/>
      <c r="J149" s="1513"/>
      <c r="K149" s="146"/>
      <c r="L149" s="147"/>
      <c r="M149" s="146"/>
      <c r="N149" s="146"/>
      <c r="O149" s="146"/>
    </row>
    <row r="150" spans="1:15" x14ac:dyDescent="0.3">
      <c r="A150" s="444">
        <v>145</v>
      </c>
      <c r="B150" s="349">
        <v>41771</v>
      </c>
      <c r="C150" s="144" t="s">
        <v>2384</v>
      </c>
      <c r="D150" s="45">
        <v>300</v>
      </c>
      <c r="E150" s="45"/>
      <c r="F150" s="511"/>
      <c r="G150" s="1511"/>
      <c r="H150" s="1512"/>
      <c r="I150" s="1512"/>
      <c r="J150" s="1513"/>
      <c r="K150" s="146"/>
      <c r="L150" s="147"/>
      <c r="M150" s="146"/>
      <c r="N150" s="146"/>
      <c r="O150" s="146"/>
    </row>
    <row r="151" spans="1:15" x14ac:dyDescent="0.3">
      <c r="A151" s="444">
        <v>146</v>
      </c>
      <c r="B151" s="349">
        <v>41771</v>
      </c>
      <c r="C151" s="144" t="s">
        <v>164</v>
      </c>
      <c r="D151" s="45">
        <v>20</v>
      </c>
      <c r="E151" s="45"/>
      <c r="F151" s="511"/>
      <c r="G151" s="1511"/>
      <c r="H151" s="1512"/>
      <c r="I151" s="1512"/>
      <c r="J151" s="1513"/>
      <c r="K151" s="146"/>
      <c r="L151" s="146"/>
      <c r="M151" s="146"/>
      <c r="N151" s="146"/>
      <c r="O151" s="146"/>
    </row>
    <row r="152" spans="1:15" x14ac:dyDescent="0.3">
      <c r="A152" s="444">
        <v>147</v>
      </c>
      <c r="B152" s="349">
        <v>41774</v>
      </c>
      <c r="C152" s="144" t="s">
        <v>2384</v>
      </c>
      <c r="D152" s="45">
        <v>240</v>
      </c>
      <c r="E152" s="45"/>
      <c r="F152" s="511"/>
      <c r="G152" s="1511"/>
      <c r="H152" s="1512"/>
      <c r="I152" s="1512"/>
      <c r="J152" s="1513"/>
      <c r="K152" s="146"/>
      <c r="L152" s="147"/>
      <c r="M152" s="146"/>
      <c r="N152" s="146"/>
      <c r="O152" s="146"/>
    </row>
    <row r="153" spans="1:15" x14ac:dyDescent="0.3">
      <c r="A153" s="444">
        <v>148</v>
      </c>
      <c r="B153" s="349">
        <v>41775</v>
      </c>
      <c r="C153" s="144" t="s">
        <v>2384</v>
      </c>
      <c r="D153" s="45"/>
      <c r="E153" s="45">
        <v>940</v>
      </c>
      <c r="F153" s="511">
        <v>940</v>
      </c>
      <c r="G153" s="1511" t="s">
        <v>1637</v>
      </c>
      <c r="H153" s="1512"/>
      <c r="I153" s="1512"/>
      <c r="J153" s="1513"/>
      <c r="K153" s="146" t="s">
        <v>1638</v>
      </c>
      <c r="L153" s="147">
        <v>41774</v>
      </c>
      <c r="M153" s="146" t="s">
        <v>2123</v>
      </c>
      <c r="N153" s="146" t="s">
        <v>1762</v>
      </c>
      <c r="O153" s="146" t="s">
        <v>1762</v>
      </c>
    </row>
    <row r="154" spans="1:15" x14ac:dyDescent="0.3">
      <c r="A154" s="444">
        <v>149</v>
      </c>
      <c r="B154" s="349">
        <v>41775</v>
      </c>
      <c r="C154" s="144" t="s">
        <v>1777</v>
      </c>
      <c r="D154" s="45">
        <v>1000</v>
      </c>
      <c r="E154" s="45"/>
      <c r="F154" s="511"/>
      <c r="G154" s="1511"/>
      <c r="H154" s="1512"/>
      <c r="I154" s="1512"/>
      <c r="J154" s="1513"/>
      <c r="K154" s="146"/>
      <c r="L154" s="147"/>
      <c r="M154" s="147"/>
      <c r="N154" s="146"/>
      <c r="O154" s="146"/>
    </row>
    <row r="155" spans="1:15" x14ac:dyDescent="0.3">
      <c r="A155" s="444">
        <v>150</v>
      </c>
      <c r="B155" s="349">
        <v>41779</v>
      </c>
      <c r="C155" s="144" t="s">
        <v>2359</v>
      </c>
      <c r="D155" s="45">
        <v>1000</v>
      </c>
      <c r="E155" s="45"/>
      <c r="F155" s="511"/>
      <c r="G155" s="1511"/>
      <c r="H155" s="1512"/>
      <c r="I155" s="1512"/>
      <c r="J155" s="1513"/>
      <c r="K155" s="146"/>
      <c r="L155" s="147"/>
      <c r="M155" s="146"/>
      <c r="N155" s="146"/>
      <c r="O155" s="146"/>
    </row>
    <row r="156" spans="1:15" x14ac:dyDescent="0.3">
      <c r="A156" s="444">
        <v>151</v>
      </c>
      <c r="B156" s="349">
        <v>41779</v>
      </c>
      <c r="C156" s="144" t="s">
        <v>2584</v>
      </c>
      <c r="D156" s="45">
        <v>5</v>
      </c>
      <c r="E156" s="45"/>
      <c r="F156" s="511"/>
      <c r="G156" s="1511"/>
      <c r="H156" s="1512"/>
      <c r="I156" s="1512"/>
      <c r="J156" s="1513"/>
      <c r="K156" s="146"/>
      <c r="L156" s="146"/>
      <c r="M156" s="146"/>
      <c r="N156" s="146"/>
      <c r="O156" s="146"/>
    </row>
    <row r="157" spans="1:15" x14ac:dyDescent="0.3">
      <c r="A157" s="444">
        <v>152</v>
      </c>
      <c r="B157" s="349">
        <v>41779</v>
      </c>
      <c r="C157" s="144" t="s">
        <v>2407</v>
      </c>
      <c r="D157" s="45">
        <v>3</v>
      </c>
      <c r="E157" s="45"/>
      <c r="F157" s="511"/>
      <c r="G157" s="1511"/>
      <c r="H157" s="1512"/>
      <c r="I157" s="1512"/>
      <c r="J157" s="1513"/>
      <c r="K157" s="146"/>
      <c r="L157" s="147"/>
      <c r="M157" s="146"/>
      <c r="N157" s="146"/>
      <c r="O157" s="146"/>
    </row>
    <row r="158" spans="1:15" x14ac:dyDescent="0.3">
      <c r="A158" s="444">
        <v>153</v>
      </c>
      <c r="B158" s="349">
        <v>41779</v>
      </c>
      <c r="C158" s="144" t="s">
        <v>2407</v>
      </c>
      <c r="D158" s="45">
        <v>3</v>
      </c>
      <c r="E158" s="45"/>
      <c r="F158" s="511"/>
      <c r="G158" s="1511"/>
      <c r="H158" s="1512"/>
      <c r="I158" s="1512"/>
      <c r="J158" s="1513"/>
      <c r="K158" s="146"/>
      <c r="L158" s="147"/>
      <c r="M158" s="146"/>
      <c r="N158" s="146"/>
      <c r="O158" s="146"/>
    </row>
    <row r="159" spans="1:15" x14ac:dyDescent="0.3">
      <c r="A159" s="444">
        <v>154</v>
      </c>
      <c r="B159" s="349">
        <v>41779</v>
      </c>
      <c r="C159" s="144" t="s">
        <v>2408</v>
      </c>
      <c r="D159" s="45">
        <v>1</v>
      </c>
      <c r="E159" s="45"/>
      <c r="F159" s="511"/>
      <c r="G159" s="1511"/>
      <c r="H159" s="1512"/>
      <c r="I159" s="1512"/>
      <c r="J159" s="1513"/>
      <c r="K159" s="146"/>
      <c r="L159" s="146"/>
      <c r="M159" s="146"/>
      <c r="N159" s="146"/>
      <c r="O159" s="146"/>
    </row>
    <row r="160" spans="1:15" x14ac:dyDescent="0.3">
      <c r="A160" s="444">
        <v>155</v>
      </c>
      <c r="B160" s="349">
        <v>41781</v>
      </c>
      <c r="C160" s="144" t="s">
        <v>2359</v>
      </c>
      <c r="D160" s="45">
        <v>1160</v>
      </c>
      <c r="E160" s="45"/>
      <c r="F160" s="511"/>
      <c r="G160" s="1511"/>
      <c r="H160" s="1512"/>
      <c r="I160" s="1512"/>
      <c r="J160" s="1513"/>
      <c r="K160" s="146"/>
      <c r="L160" s="147"/>
      <c r="M160" s="146"/>
      <c r="N160" s="146"/>
      <c r="O160" s="146"/>
    </row>
    <row r="161" spans="1:15" x14ac:dyDescent="0.3">
      <c r="A161" s="444">
        <v>156</v>
      </c>
      <c r="B161" s="349">
        <v>41781</v>
      </c>
      <c r="C161" s="144" t="s">
        <v>2384</v>
      </c>
      <c r="D161" s="45">
        <v>200</v>
      </c>
      <c r="E161" s="45"/>
      <c r="F161" s="511"/>
      <c r="G161" s="1511"/>
      <c r="H161" s="1512"/>
      <c r="I161" s="1512"/>
      <c r="J161" s="1513"/>
      <c r="K161" s="146"/>
      <c r="L161" s="147"/>
      <c r="M161" s="147"/>
      <c r="N161" s="146"/>
      <c r="O161" s="146"/>
    </row>
    <row r="162" spans="1:15" x14ac:dyDescent="0.3">
      <c r="A162" s="444">
        <v>157</v>
      </c>
      <c r="B162" s="349">
        <v>41781</v>
      </c>
      <c r="C162" s="144" t="s">
        <v>2359</v>
      </c>
      <c r="D162" s="45"/>
      <c r="E162" s="45">
        <v>4160</v>
      </c>
      <c r="F162" s="511">
        <v>4160</v>
      </c>
      <c r="G162" s="1511" t="s">
        <v>647</v>
      </c>
      <c r="H162" s="1512"/>
      <c r="I162" s="1512"/>
      <c r="J162" s="1513"/>
      <c r="K162" s="146" t="s">
        <v>648</v>
      </c>
      <c r="L162" s="147">
        <v>41780</v>
      </c>
      <c r="M162" s="147" t="s">
        <v>2123</v>
      </c>
      <c r="N162" s="146" t="s">
        <v>986</v>
      </c>
      <c r="O162" s="146" t="s">
        <v>986</v>
      </c>
    </row>
    <row r="163" spans="1:15" x14ac:dyDescent="0.3">
      <c r="A163" s="444">
        <v>158</v>
      </c>
      <c r="B163" s="349">
        <v>41781</v>
      </c>
      <c r="C163" s="144" t="s">
        <v>1777</v>
      </c>
      <c r="D163" s="45">
        <v>1000</v>
      </c>
      <c r="E163" s="45"/>
      <c r="F163" s="511"/>
      <c r="G163" s="1511"/>
      <c r="H163" s="1512"/>
      <c r="I163" s="1512"/>
      <c r="J163" s="1513"/>
      <c r="K163" s="146"/>
      <c r="L163" s="147"/>
      <c r="M163" s="147"/>
      <c r="N163" s="146"/>
      <c r="O163" s="146"/>
    </row>
    <row r="164" spans="1:15" x14ac:dyDescent="0.3">
      <c r="A164" s="444">
        <v>159</v>
      </c>
      <c r="B164" s="349">
        <v>41782</v>
      </c>
      <c r="C164" s="144" t="s">
        <v>2516</v>
      </c>
      <c r="D164" s="45">
        <v>100</v>
      </c>
      <c r="E164" s="45"/>
      <c r="F164" s="511"/>
      <c r="G164" s="1511"/>
      <c r="H164" s="1512"/>
      <c r="I164" s="1512"/>
      <c r="J164" s="1513"/>
      <c r="K164" s="146"/>
      <c r="L164" s="147"/>
      <c r="M164" s="146"/>
      <c r="N164" s="146"/>
      <c r="O164" s="146"/>
    </row>
    <row r="165" spans="1:15" x14ac:dyDescent="0.3">
      <c r="A165" s="444">
        <v>160</v>
      </c>
      <c r="B165" s="349">
        <v>41785</v>
      </c>
      <c r="C165" s="144" t="s">
        <v>2384</v>
      </c>
      <c r="D165" s="45">
        <v>100</v>
      </c>
      <c r="E165" s="45"/>
      <c r="F165" s="511"/>
      <c r="G165" s="1511"/>
      <c r="H165" s="1512"/>
      <c r="I165" s="1512"/>
      <c r="J165" s="1513"/>
      <c r="K165" s="146"/>
      <c r="L165" s="147"/>
      <c r="M165" s="146"/>
      <c r="N165" s="146"/>
      <c r="O165" s="146"/>
    </row>
    <row r="166" spans="1:15" x14ac:dyDescent="0.3">
      <c r="A166" s="444">
        <v>161</v>
      </c>
      <c r="B166" s="349">
        <v>41785</v>
      </c>
      <c r="C166" s="144" t="s">
        <v>1777</v>
      </c>
      <c r="D166" s="45">
        <v>1000</v>
      </c>
      <c r="E166" s="45"/>
      <c r="F166" s="511"/>
      <c r="G166" s="1511"/>
      <c r="H166" s="1512"/>
      <c r="I166" s="1512"/>
      <c r="J166" s="1513"/>
      <c r="K166" s="146"/>
      <c r="L166" s="147"/>
      <c r="M166" s="147"/>
      <c r="N166" s="146"/>
      <c r="O166" s="146"/>
    </row>
    <row r="167" spans="1:15" x14ac:dyDescent="0.3">
      <c r="A167" s="444">
        <v>162</v>
      </c>
      <c r="B167" s="349">
        <v>41785</v>
      </c>
      <c r="C167" s="144" t="s">
        <v>2359</v>
      </c>
      <c r="D167" s="45">
        <v>1000</v>
      </c>
      <c r="E167" s="45"/>
      <c r="F167" s="511"/>
      <c r="G167" s="1511"/>
      <c r="H167" s="1512"/>
      <c r="I167" s="1512"/>
      <c r="J167" s="1513"/>
      <c r="K167" s="146"/>
      <c r="L167" s="147"/>
      <c r="M167" s="147"/>
      <c r="N167" s="146"/>
      <c r="O167" s="146"/>
    </row>
    <row r="168" spans="1:15" x14ac:dyDescent="0.3">
      <c r="A168" s="444">
        <v>163</v>
      </c>
      <c r="B168" s="349">
        <v>41785</v>
      </c>
      <c r="C168" s="144" t="s">
        <v>2574</v>
      </c>
      <c r="D168" s="45">
        <v>50</v>
      </c>
      <c r="E168" s="45"/>
      <c r="F168" s="511"/>
      <c r="G168" s="1511"/>
      <c r="H168" s="1512"/>
      <c r="I168" s="1512"/>
      <c r="J168" s="1513"/>
      <c r="K168" s="146"/>
      <c r="L168" s="147"/>
      <c r="M168" s="147"/>
      <c r="N168" s="146"/>
      <c r="O168" s="146"/>
    </row>
    <row r="169" spans="1:15" x14ac:dyDescent="0.3">
      <c r="A169" s="444">
        <v>164</v>
      </c>
      <c r="B169" s="349">
        <v>41786</v>
      </c>
      <c r="C169" s="144" t="s">
        <v>2574</v>
      </c>
      <c r="D169" s="45">
        <v>50</v>
      </c>
      <c r="E169" s="45"/>
      <c r="F169" s="511"/>
      <c r="G169" s="1511"/>
      <c r="H169" s="1512"/>
      <c r="I169" s="1512"/>
      <c r="J169" s="1513"/>
      <c r="K169" s="146"/>
      <c r="L169" s="146"/>
      <c r="M169" s="146"/>
      <c r="N169" s="146"/>
      <c r="O169" s="146"/>
    </row>
    <row r="170" spans="1:15" x14ac:dyDescent="0.3">
      <c r="A170" s="444">
        <v>165</v>
      </c>
      <c r="B170" s="349">
        <v>41788</v>
      </c>
      <c r="C170" s="144" t="s">
        <v>2574</v>
      </c>
      <c r="D170" s="45">
        <v>100</v>
      </c>
      <c r="E170" s="45"/>
      <c r="F170" s="511"/>
      <c r="G170" s="1511"/>
      <c r="H170" s="1512"/>
      <c r="I170" s="1512"/>
      <c r="J170" s="1513"/>
      <c r="K170" s="146"/>
      <c r="L170" s="146"/>
      <c r="M170" s="146"/>
      <c r="N170" s="146"/>
      <c r="O170" s="146"/>
    </row>
    <row r="171" spans="1:15" x14ac:dyDescent="0.3">
      <c r="A171" s="444">
        <v>166</v>
      </c>
      <c r="B171" s="349">
        <v>41793</v>
      </c>
      <c r="C171" s="144" t="s">
        <v>1777</v>
      </c>
      <c r="D171" s="45">
        <v>1060</v>
      </c>
      <c r="E171" s="45"/>
      <c r="F171" s="511"/>
      <c r="G171" s="1511"/>
      <c r="H171" s="1512"/>
      <c r="I171" s="1512"/>
      <c r="J171" s="1513"/>
      <c r="K171" s="146"/>
      <c r="L171" s="146"/>
      <c r="M171" s="146"/>
      <c r="N171" s="146"/>
      <c r="O171" s="146"/>
    </row>
    <row r="172" spans="1:15" x14ac:dyDescent="0.3">
      <c r="A172" s="444">
        <v>167</v>
      </c>
      <c r="B172" s="349">
        <v>41793</v>
      </c>
      <c r="C172" s="144" t="s">
        <v>2359</v>
      </c>
      <c r="D172" s="45">
        <v>1000</v>
      </c>
      <c r="E172" s="45"/>
      <c r="F172" s="511"/>
      <c r="G172" s="1511"/>
      <c r="H172" s="1512"/>
      <c r="I172" s="1512"/>
      <c r="J172" s="1513"/>
      <c r="K172" s="146"/>
      <c r="L172" s="146"/>
      <c r="M172" s="146"/>
      <c r="N172" s="146"/>
      <c r="O172" s="146"/>
    </row>
    <row r="173" spans="1:15" x14ac:dyDescent="0.3">
      <c r="A173" s="444">
        <v>168</v>
      </c>
      <c r="B173" s="349">
        <v>41793</v>
      </c>
      <c r="C173" s="144" t="s">
        <v>164</v>
      </c>
      <c r="D173" s="45">
        <v>20</v>
      </c>
      <c r="E173" s="45"/>
      <c r="F173" s="511"/>
      <c r="G173" s="1511"/>
      <c r="H173" s="1512"/>
      <c r="I173" s="1512"/>
      <c r="J173" s="1513"/>
      <c r="K173" s="146"/>
      <c r="L173" s="147"/>
      <c r="M173" s="147"/>
      <c r="N173" s="146"/>
      <c r="O173" s="146"/>
    </row>
    <row r="174" spans="1:15" x14ac:dyDescent="0.3">
      <c r="A174" s="444">
        <v>169</v>
      </c>
      <c r="B174" s="349">
        <v>41796</v>
      </c>
      <c r="C174" s="144" t="s">
        <v>1777</v>
      </c>
      <c r="D174" s="45"/>
      <c r="E174" s="45">
        <v>8060</v>
      </c>
      <c r="F174" s="511">
        <v>8240</v>
      </c>
      <c r="G174" s="1511" t="s">
        <v>2306</v>
      </c>
      <c r="H174" s="1512"/>
      <c r="I174" s="1512"/>
      <c r="J174" s="1513"/>
      <c r="K174" s="146" t="s">
        <v>2307</v>
      </c>
      <c r="L174" s="147">
        <v>41795</v>
      </c>
      <c r="M174" s="147" t="s">
        <v>2123</v>
      </c>
      <c r="N174" s="146" t="s">
        <v>171</v>
      </c>
      <c r="O174" s="146" t="s">
        <v>485</v>
      </c>
    </row>
    <row r="175" spans="1:15" x14ac:dyDescent="0.3">
      <c r="A175" s="444">
        <v>170</v>
      </c>
      <c r="B175" s="349">
        <v>41796</v>
      </c>
      <c r="C175" s="144" t="s">
        <v>2574</v>
      </c>
      <c r="D175" s="45">
        <v>50</v>
      </c>
      <c r="E175" s="45"/>
      <c r="F175" s="511"/>
      <c r="G175" s="1511"/>
      <c r="H175" s="1512"/>
      <c r="I175" s="1512"/>
      <c r="J175" s="1513"/>
      <c r="K175" s="146"/>
      <c r="L175" s="147"/>
      <c r="M175" s="147"/>
      <c r="N175" s="146"/>
      <c r="O175" s="146"/>
    </row>
    <row r="176" spans="1:15" x14ac:dyDescent="0.3">
      <c r="A176" s="444">
        <v>171</v>
      </c>
      <c r="B176" s="349">
        <v>41799</v>
      </c>
      <c r="C176" s="144" t="s">
        <v>2359</v>
      </c>
      <c r="D176" s="45">
        <v>1420</v>
      </c>
      <c r="E176" s="45"/>
      <c r="F176" s="511"/>
      <c r="G176" s="1511"/>
      <c r="H176" s="1512"/>
      <c r="I176" s="1512"/>
      <c r="J176" s="1513"/>
      <c r="K176" s="146"/>
      <c r="L176" s="147"/>
      <c r="M176" s="147"/>
      <c r="N176" s="146"/>
      <c r="O176" s="146"/>
    </row>
    <row r="177" spans="1:15" x14ac:dyDescent="0.3">
      <c r="A177" s="444">
        <v>172</v>
      </c>
      <c r="B177" s="349">
        <v>41800</v>
      </c>
      <c r="C177" s="144" t="s">
        <v>2359</v>
      </c>
      <c r="D177" s="45"/>
      <c r="E177" s="45">
        <v>3420</v>
      </c>
      <c r="F177" s="511">
        <v>3420</v>
      </c>
      <c r="G177" s="1511" t="s">
        <v>1539</v>
      </c>
      <c r="H177" s="1512"/>
      <c r="I177" s="1512"/>
      <c r="J177" s="1513"/>
      <c r="K177" s="146" t="s">
        <v>1540</v>
      </c>
      <c r="L177" s="147">
        <v>41799</v>
      </c>
      <c r="M177" s="146" t="s">
        <v>2123</v>
      </c>
      <c r="N177" s="146" t="s">
        <v>986</v>
      </c>
      <c r="O177" s="146" t="s">
        <v>986</v>
      </c>
    </row>
    <row r="178" spans="1:15" x14ac:dyDescent="0.3">
      <c r="A178" s="444">
        <v>173</v>
      </c>
      <c r="B178" s="349">
        <v>41801</v>
      </c>
      <c r="C178" s="144" t="s">
        <v>2574</v>
      </c>
      <c r="D178" s="45">
        <v>100</v>
      </c>
      <c r="E178" s="45"/>
      <c r="F178" s="511"/>
      <c r="G178" s="1511"/>
      <c r="H178" s="1512"/>
      <c r="I178" s="1512"/>
      <c r="J178" s="1513"/>
      <c r="K178" s="146"/>
      <c r="L178" s="147"/>
      <c r="M178" s="147"/>
      <c r="N178" s="146"/>
      <c r="O178" s="146"/>
    </row>
    <row r="179" spans="1:15" x14ac:dyDescent="0.3">
      <c r="A179" s="444">
        <v>174</v>
      </c>
      <c r="B179" s="349">
        <v>41802</v>
      </c>
      <c r="C179" s="144" t="s">
        <v>2384</v>
      </c>
      <c r="D179" s="45">
        <v>320</v>
      </c>
      <c r="E179" s="45"/>
      <c r="F179" s="511"/>
      <c r="G179" s="1511"/>
      <c r="H179" s="1512"/>
      <c r="I179" s="1512"/>
      <c r="J179" s="1513"/>
      <c r="K179" s="146"/>
      <c r="L179" s="146"/>
      <c r="M179" s="146"/>
      <c r="N179" s="146"/>
      <c r="O179" s="146"/>
    </row>
    <row r="180" spans="1:15" x14ac:dyDescent="0.3">
      <c r="A180" s="444">
        <v>175</v>
      </c>
      <c r="B180" s="349">
        <v>41803</v>
      </c>
      <c r="C180" s="144" t="s">
        <v>2384</v>
      </c>
      <c r="D180" s="45"/>
      <c r="E180" s="45">
        <v>620</v>
      </c>
      <c r="F180" s="511"/>
      <c r="G180" s="1511" t="s">
        <v>1803</v>
      </c>
      <c r="H180" s="1512"/>
      <c r="I180" s="1512"/>
      <c r="J180" s="1513"/>
      <c r="K180" s="146" t="s">
        <v>1804</v>
      </c>
      <c r="L180" s="147">
        <v>41803</v>
      </c>
      <c r="M180" s="147" t="s">
        <v>2123</v>
      </c>
      <c r="N180" s="146" t="s">
        <v>1762</v>
      </c>
      <c r="O180" s="146" t="s">
        <v>1762</v>
      </c>
    </row>
    <row r="181" spans="1:15" x14ac:dyDescent="0.3">
      <c r="A181" s="444">
        <v>176</v>
      </c>
      <c r="B181" s="349">
        <v>41803</v>
      </c>
      <c r="C181" s="144" t="s">
        <v>2410</v>
      </c>
      <c r="D181" s="45">
        <v>200</v>
      </c>
      <c r="E181" s="45"/>
      <c r="F181" s="511"/>
      <c r="G181" s="1511"/>
      <c r="H181" s="1512"/>
      <c r="I181" s="1512"/>
      <c r="J181" s="1513"/>
      <c r="K181" s="146"/>
      <c r="L181" s="146"/>
      <c r="M181" s="146"/>
      <c r="N181" s="146"/>
      <c r="O181" s="146"/>
    </row>
    <row r="182" spans="1:15" x14ac:dyDescent="0.3">
      <c r="A182" s="444">
        <v>177</v>
      </c>
      <c r="B182" s="349">
        <v>41803</v>
      </c>
      <c r="C182" s="144" t="s">
        <v>2381</v>
      </c>
      <c r="D182" s="45">
        <v>30</v>
      </c>
      <c r="E182" s="45"/>
      <c r="F182" s="511"/>
      <c r="G182" s="1511"/>
      <c r="H182" s="1512"/>
      <c r="I182" s="1512"/>
      <c r="J182" s="1513"/>
      <c r="K182" s="146"/>
      <c r="L182" s="147"/>
      <c r="M182" s="146"/>
      <c r="N182" s="146"/>
      <c r="O182" s="146"/>
    </row>
    <row r="183" spans="1:15" x14ac:dyDescent="0.3">
      <c r="A183" s="444">
        <v>178</v>
      </c>
      <c r="B183" s="349">
        <v>41806</v>
      </c>
      <c r="C183" s="144" t="s">
        <v>2359</v>
      </c>
      <c r="D183" s="45">
        <v>1000</v>
      </c>
      <c r="E183" s="45"/>
      <c r="F183" s="511"/>
      <c r="G183" s="1511"/>
      <c r="H183" s="1512"/>
      <c r="I183" s="1512"/>
      <c r="J183" s="1513"/>
      <c r="K183" s="146"/>
      <c r="L183" s="146"/>
      <c r="M183" s="146"/>
      <c r="N183" s="146"/>
      <c r="O183" s="146"/>
    </row>
    <row r="184" spans="1:15" x14ac:dyDescent="0.3">
      <c r="A184" s="444">
        <v>179</v>
      </c>
      <c r="B184" s="349">
        <v>41806</v>
      </c>
      <c r="C184" s="144" t="s">
        <v>1777</v>
      </c>
      <c r="D184" s="45">
        <v>1000</v>
      </c>
      <c r="E184" s="45"/>
      <c r="F184" s="511"/>
      <c r="G184" s="1511"/>
      <c r="H184" s="1512"/>
      <c r="I184" s="1512"/>
      <c r="J184" s="1513"/>
      <c r="K184" s="146"/>
      <c r="L184" s="146"/>
      <c r="M184" s="146"/>
      <c r="N184" s="146"/>
      <c r="O184" s="146"/>
    </row>
    <row r="185" spans="1:15" x14ac:dyDescent="0.3">
      <c r="A185" s="444">
        <v>180</v>
      </c>
      <c r="B185" s="349">
        <v>41806</v>
      </c>
      <c r="C185" s="144" t="s">
        <v>2384</v>
      </c>
      <c r="D185" s="45">
        <v>100</v>
      </c>
      <c r="E185" s="45"/>
      <c r="F185" s="511"/>
      <c r="G185" s="1511"/>
      <c r="H185" s="1512"/>
      <c r="I185" s="1512"/>
      <c r="J185" s="1513"/>
      <c r="K185" s="146"/>
      <c r="L185" s="147"/>
      <c r="M185" s="147"/>
      <c r="N185" s="146"/>
      <c r="O185" s="146"/>
    </row>
    <row r="186" spans="1:15" x14ac:dyDescent="0.3">
      <c r="A186" s="444">
        <v>181</v>
      </c>
      <c r="B186" s="349">
        <v>41806</v>
      </c>
      <c r="C186" s="144" t="s">
        <v>1982</v>
      </c>
      <c r="D186" s="45">
        <v>500</v>
      </c>
      <c r="E186" s="45"/>
      <c r="F186" s="511"/>
      <c r="G186" s="1511"/>
      <c r="H186" s="1512"/>
      <c r="I186" s="1512"/>
      <c r="J186" s="1513"/>
      <c r="K186" s="146"/>
      <c r="L186" s="147"/>
      <c r="M186" s="147"/>
      <c r="N186" s="146"/>
      <c r="O186" s="146"/>
    </row>
    <row r="187" spans="1:15" x14ac:dyDescent="0.3">
      <c r="A187" s="444">
        <v>182</v>
      </c>
      <c r="B187" s="349">
        <v>41810</v>
      </c>
      <c r="C187" s="144" t="s">
        <v>1777</v>
      </c>
      <c r="D187" s="45">
        <v>1000</v>
      </c>
      <c r="E187" s="45"/>
      <c r="F187" s="511"/>
      <c r="G187" s="1511"/>
      <c r="H187" s="1512"/>
      <c r="I187" s="1512"/>
      <c r="J187" s="1513"/>
      <c r="K187" s="146"/>
      <c r="L187" s="147"/>
      <c r="M187" s="146"/>
      <c r="N187" s="146"/>
      <c r="O187" s="146"/>
    </row>
    <row r="188" spans="1:15" x14ac:dyDescent="0.3">
      <c r="A188" s="444">
        <v>183</v>
      </c>
      <c r="B188" s="349">
        <v>41813</v>
      </c>
      <c r="C188" s="144" t="s">
        <v>2359</v>
      </c>
      <c r="D188" s="45">
        <v>1000</v>
      </c>
      <c r="E188" s="45"/>
      <c r="F188" s="511"/>
      <c r="G188" s="1511"/>
      <c r="H188" s="1512"/>
      <c r="I188" s="1512"/>
      <c r="J188" s="1513"/>
      <c r="K188" s="146"/>
      <c r="L188" s="147"/>
      <c r="M188" s="147"/>
      <c r="N188" s="146"/>
      <c r="O188" s="146"/>
    </row>
    <row r="189" spans="1:15" x14ac:dyDescent="0.3">
      <c r="A189" s="444">
        <v>184</v>
      </c>
      <c r="B189" s="349">
        <v>41813</v>
      </c>
      <c r="C189" s="144" t="s">
        <v>2384</v>
      </c>
      <c r="D189" s="45">
        <v>200</v>
      </c>
      <c r="E189" s="45"/>
      <c r="F189" s="511"/>
      <c r="G189" s="1511"/>
      <c r="H189" s="1512"/>
      <c r="I189" s="1512"/>
      <c r="J189" s="1513"/>
      <c r="K189" s="146"/>
      <c r="L189" s="146"/>
      <c r="M189" s="146"/>
      <c r="N189" s="146"/>
      <c r="O189" s="146"/>
    </row>
    <row r="190" spans="1:15" x14ac:dyDescent="0.3">
      <c r="A190" s="444">
        <v>185</v>
      </c>
      <c r="B190" s="349">
        <v>41813</v>
      </c>
      <c r="C190" s="144" t="s">
        <v>164</v>
      </c>
      <c r="D190" s="45">
        <v>20</v>
      </c>
      <c r="E190" s="45"/>
      <c r="F190" s="511"/>
      <c r="G190" s="1511"/>
      <c r="H190" s="1512"/>
      <c r="I190" s="1512"/>
      <c r="J190" s="1513"/>
      <c r="K190" s="146"/>
      <c r="L190" s="147"/>
      <c r="M190" s="147"/>
      <c r="N190" s="146"/>
      <c r="O190" s="146"/>
    </row>
    <row r="191" spans="1:15" x14ac:dyDescent="0.3">
      <c r="A191" s="444">
        <v>186</v>
      </c>
      <c r="B191" s="349">
        <v>41814</v>
      </c>
      <c r="C191" s="144" t="s">
        <v>1777</v>
      </c>
      <c r="D191" s="45">
        <v>1000</v>
      </c>
      <c r="E191" s="45"/>
      <c r="F191" s="511"/>
      <c r="G191" s="1511"/>
      <c r="H191" s="1512"/>
      <c r="I191" s="1512"/>
      <c r="J191" s="1513"/>
      <c r="K191" s="146"/>
      <c r="L191" s="147"/>
      <c r="M191" s="147"/>
      <c r="N191" s="146"/>
      <c r="O191" s="146"/>
    </row>
    <row r="192" spans="1:15" x14ac:dyDescent="0.3">
      <c r="A192" s="444">
        <v>187</v>
      </c>
      <c r="B192" s="349">
        <v>41814</v>
      </c>
      <c r="C192" s="144" t="s">
        <v>2574</v>
      </c>
      <c r="D192" s="45">
        <v>100</v>
      </c>
      <c r="E192" s="45"/>
      <c r="F192" s="511"/>
      <c r="G192" s="1511"/>
      <c r="H192" s="1512"/>
      <c r="I192" s="1512"/>
      <c r="J192" s="1513"/>
      <c r="K192" s="146"/>
      <c r="L192" s="146"/>
      <c r="M192" s="146"/>
      <c r="N192" s="146"/>
      <c r="O192" s="146"/>
    </row>
    <row r="193" spans="1:15" x14ac:dyDescent="0.3">
      <c r="A193" s="444">
        <v>188</v>
      </c>
      <c r="B193" s="349">
        <v>41816</v>
      </c>
      <c r="C193" s="144" t="s">
        <v>2359</v>
      </c>
      <c r="D193" s="45">
        <v>1000</v>
      </c>
      <c r="E193" s="45"/>
      <c r="F193" s="511"/>
      <c r="G193" s="1511"/>
      <c r="H193" s="1512"/>
      <c r="I193" s="1512"/>
      <c r="J193" s="1513"/>
      <c r="K193" s="146"/>
      <c r="L193" s="146"/>
      <c r="M193" s="146"/>
      <c r="N193" s="146"/>
      <c r="O193" s="146"/>
    </row>
    <row r="194" spans="1:15" x14ac:dyDescent="0.3">
      <c r="A194" s="444">
        <v>189</v>
      </c>
      <c r="B194" s="349">
        <v>41820</v>
      </c>
      <c r="C194" s="144" t="s">
        <v>2359</v>
      </c>
      <c r="D194" s="45">
        <v>940</v>
      </c>
      <c r="E194" s="45"/>
      <c r="F194" s="511"/>
      <c r="G194" s="1511"/>
      <c r="H194" s="1512"/>
      <c r="I194" s="1512"/>
      <c r="J194" s="1513"/>
      <c r="K194" s="146"/>
      <c r="L194" s="147"/>
      <c r="M194" s="147"/>
      <c r="N194" s="146"/>
      <c r="O194" s="146"/>
    </row>
    <row r="195" spans="1:15" x14ac:dyDescent="0.3">
      <c r="A195" s="444">
        <v>190</v>
      </c>
      <c r="B195" s="349">
        <v>41820</v>
      </c>
      <c r="C195" s="144" t="s">
        <v>2359</v>
      </c>
      <c r="D195" s="45"/>
      <c r="E195" s="45">
        <v>3940</v>
      </c>
      <c r="F195" s="511">
        <v>3940</v>
      </c>
      <c r="G195" s="1511" t="s">
        <v>76</v>
      </c>
      <c r="H195" s="1512"/>
      <c r="I195" s="1512"/>
      <c r="J195" s="1513"/>
      <c r="K195" s="146" t="s">
        <v>77</v>
      </c>
      <c r="L195" s="147">
        <v>41817</v>
      </c>
      <c r="M195" s="147" t="s">
        <v>2123</v>
      </c>
      <c r="N195" s="146" t="s">
        <v>986</v>
      </c>
      <c r="O195" s="146" t="s">
        <v>986</v>
      </c>
    </row>
    <row r="196" spans="1:15" x14ac:dyDescent="0.3">
      <c r="A196" s="444">
        <v>191</v>
      </c>
      <c r="B196" s="349">
        <v>41820</v>
      </c>
      <c r="C196" s="144" t="s">
        <v>1777</v>
      </c>
      <c r="D196" s="45">
        <v>1000</v>
      </c>
      <c r="E196" s="45"/>
      <c r="F196" s="511"/>
      <c r="G196" s="1511"/>
      <c r="H196" s="1512"/>
      <c r="I196" s="1512"/>
      <c r="J196" s="1513"/>
      <c r="K196" s="146"/>
      <c r="L196" s="146"/>
      <c r="M196" s="146"/>
      <c r="N196" s="146"/>
      <c r="O196" s="146"/>
    </row>
    <row r="197" spans="1:15" x14ac:dyDescent="0.3">
      <c r="A197" s="444">
        <v>192</v>
      </c>
      <c r="B197" s="349">
        <v>41820</v>
      </c>
      <c r="C197" s="144" t="s">
        <v>2384</v>
      </c>
      <c r="D197" s="45">
        <v>200</v>
      </c>
      <c r="E197" s="45"/>
      <c r="F197" s="511"/>
      <c r="G197" s="1511"/>
      <c r="H197" s="1512"/>
      <c r="I197" s="1512"/>
      <c r="J197" s="1513"/>
      <c r="K197" s="146"/>
      <c r="L197" s="146"/>
      <c r="M197" s="146"/>
      <c r="N197" s="146"/>
      <c r="O197" s="146"/>
    </row>
    <row r="198" spans="1:15" x14ac:dyDescent="0.3">
      <c r="A198" s="444">
        <v>193</v>
      </c>
      <c r="B198" s="349">
        <v>41822</v>
      </c>
      <c r="C198" s="144" t="s">
        <v>2381</v>
      </c>
      <c r="D198" s="45">
        <v>10</v>
      </c>
      <c r="E198" s="45"/>
      <c r="F198" s="511"/>
      <c r="G198" s="1511"/>
      <c r="H198" s="1512"/>
      <c r="I198" s="1512"/>
      <c r="J198" s="1513"/>
      <c r="K198" s="146"/>
      <c r="L198" s="147"/>
      <c r="M198" s="146"/>
      <c r="N198" s="146"/>
      <c r="O198" s="146"/>
    </row>
    <row r="199" spans="1:15" x14ac:dyDescent="0.3">
      <c r="A199" s="444">
        <v>194</v>
      </c>
      <c r="B199" s="349">
        <v>41822</v>
      </c>
      <c r="C199" s="144" t="s">
        <v>2410</v>
      </c>
      <c r="D199" s="45">
        <v>250</v>
      </c>
      <c r="E199" s="45"/>
      <c r="F199" s="511"/>
      <c r="G199" s="1511"/>
      <c r="H199" s="1512"/>
      <c r="I199" s="1512"/>
      <c r="J199" s="1513"/>
      <c r="K199" s="146"/>
      <c r="L199" s="146"/>
      <c r="M199" s="146"/>
      <c r="N199" s="146"/>
      <c r="O199" s="146"/>
    </row>
    <row r="200" spans="1:15" x14ac:dyDescent="0.3">
      <c r="A200" s="444">
        <v>195</v>
      </c>
      <c r="B200" s="349">
        <v>41824</v>
      </c>
      <c r="C200" s="144" t="s">
        <v>2359</v>
      </c>
      <c r="D200" s="45">
        <v>1000</v>
      </c>
      <c r="E200" s="45"/>
      <c r="F200" s="511"/>
      <c r="G200" s="1511"/>
      <c r="H200" s="1512"/>
      <c r="I200" s="1512"/>
      <c r="J200" s="1513"/>
      <c r="K200" s="146"/>
      <c r="L200" s="147"/>
      <c r="M200" s="147"/>
      <c r="N200" s="146"/>
      <c r="O200" s="146"/>
    </row>
    <row r="201" spans="1:15" x14ac:dyDescent="0.3">
      <c r="A201" s="444">
        <v>196</v>
      </c>
      <c r="B201" s="349">
        <v>41827</v>
      </c>
      <c r="C201" s="144" t="s">
        <v>1777</v>
      </c>
      <c r="D201" s="45">
        <v>1000</v>
      </c>
      <c r="E201" s="45"/>
      <c r="F201" s="511"/>
      <c r="G201" s="1511"/>
      <c r="H201" s="1512"/>
      <c r="I201" s="1512"/>
      <c r="J201" s="1513"/>
      <c r="K201" s="146"/>
      <c r="L201" s="146"/>
      <c r="M201" s="146"/>
      <c r="N201" s="146"/>
      <c r="O201" s="146"/>
    </row>
    <row r="202" spans="1:15" x14ac:dyDescent="0.3">
      <c r="A202" s="444">
        <v>197</v>
      </c>
      <c r="B202" s="349">
        <v>41827</v>
      </c>
      <c r="C202" s="144" t="s">
        <v>2384</v>
      </c>
      <c r="D202" s="45">
        <v>100</v>
      </c>
      <c r="E202" s="45"/>
      <c r="F202" s="511"/>
      <c r="G202" s="1511"/>
      <c r="H202" s="1512"/>
      <c r="I202" s="1512"/>
      <c r="J202" s="1513"/>
      <c r="K202" s="146"/>
      <c r="L202" s="147"/>
      <c r="M202" s="146"/>
      <c r="N202" s="146"/>
      <c r="O202" s="146"/>
    </row>
    <row r="203" spans="1:15" x14ac:dyDescent="0.3">
      <c r="A203" s="444">
        <v>198</v>
      </c>
      <c r="B203" s="349">
        <v>41828</v>
      </c>
      <c r="C203" s="144" t="s">
        <v>2410</v>
      </c>
      <c r="D203" s="45"/>
      <c r="E203" s="45">
        <v>450</v>
      </c>
      <c r="F203" s="511">
        <v>580</v>
      </c>
      <c r="G203" s="1511" t="s">
        <v>619</v>
      </c>
      <c r="H203" s="1512"/>
      <c r="I203" s="1512"/>
      <c r="J203" s="1513"/>
      <c r="K203" s="146" t="s">
        <v>621</v>
      </c>
      <c r="L203" s="147">
        <v>41827</v>
      </c>
      <c r="M203" s="146" t="s">
        <v>2123</v>
      </c>
      <c r="N203" s="146" t="s">
        <v>171</v>
      </c>
      <c r="O203" s="146" t="s">
        <v>1047</v>
      </c>
    </row>
    <row r="204" spans="1:15" x14ac:dyDescent="0.3">
      <c r="A204" s="444">
        <v>199</v>
      </c>
      <c r="B204" s="349">
        <v>41828</v>
      </c>
      <c r="C204" s="144" t="s">
        <v>2359</v>
      </c>
      <c r="D204" s="45">
        <v>1000</v>
      </c>
      <c r="E204" s="45"/>
      <c r="F204" s="511"/>
      <c r="G204" s="1511"/>
      <c r="H204" s="1512"/>
      <c r="I204" s="1512"/>
      <c r="J204" s="1513"/>
      <c r="K204" s="146"/>
      <c r="L204" s="146"/>
      <c r="M204" s="146"/>
      <c r="N204" s="146"/>
      <c r="O204" s="146"/>
    </row>
    <row r="205" spans="1:15" x14ac:dyDescent="0.3">
      <c r="A205" s="444">
        <v>200</v>
      </c>
      <c r="B205" s="349">
        <v>41831</v>
      </c>
      <c r="C205" s="144" t="s">
        <v>2359</v>
      </c>
      <c r="D205" s="45">
        <v>1000</v>
      </c>
      <c r="E205" s="45"/>
      <c r="F205" s="511"/>
      <c r="G205" s="1511"/>
      <c r="H205" s="1512"/>
      <c r="I205" s="1512"/>
      <c r="J205" s="1513"/>
      <c r="K205" s="146"/>
      <c r="L205" s="147"/>
      <c r="M205" s="147"/>
      <c r="N205" s="146"/>
      <c r="O205" s="146"/>
    </row>
    <row r="206" spans="1:15" x14ac:dyDescent="0.3">
      <c r="A206" s="444">
        <v>201</v>
      </c>
      <c r="B206" s="349">
        <v>41834</v>
      </c>
      <c r="C206" s="144" t="s">
        <v>1777</v>
      </c>
      <c r="D206" s="45">
        <v>1000</v>
      </c>
      <c r="E206" s="45"/>
      <c r="F206" s="511"/>
      <c r="G206" s="1511"/>
      <c r="H206" s="1512"/>
      <c r="I206" s="1512"/>
      <c r="J206" s="1513"/>
      <c r="K206" s="146"/>
      <c r="L206" s="146"/>
      <c r="M206" s="146"/>
      <c r="N206" s="146"/>
      <c r="O206" s="146"/>
    </row>
    <row r="207" spans="1:15" x14ac:dyDescent="0.3">
      <c r="A207" s="444">
        <v>202</v>
      </c>
      <c r="B207" s="349">
        <v>41835</v>
      </c>
      <c r="C207" s="144" t="s">
        <v>2384</v>
      </c>
      <c r="D207" s="45">
        <v>360</v>
      </c>
      <c r="E207" s="45"/>
      <c r="F207" s="511"/>
      <c r="G207" s="1511"/>
      <c r="H207" s="1512"/>
      <c r="I207" s="1512"/>
      <c r="J207" s="1513"/>
      <c r="K207" s="146"/>
      <c r="L207" s="147"/>
      <c r="M207" s="147"/>
      <c r="N207" s="146"/>
      <c r="O207" s="146"/>
    </row>
    <row r="208" spans="1:15" x14ac:dyDescent="0.3">
      <c r="A208" s="444">
        <v>203</v>
      </c>
      <c r="B208" s="349">
        <v>41835</v>
      </c>
      <c r="C208" s="144" t="s">
        <v>2384</v>
      </c>
      <c r="D208" s="45"/>
      <c r="E208" s="45">
        <v>960</v>
      </c>
      <c r="F208" s="511">
        <v>960</v>
      </c>
      <c r="G208" s="1511" t="s">
        <v>159</v>
      </c>
      <c r="H208" s="1512"/>
      <c r="I208" s="1512"/>
      <c r="J208" s="1513"/>
      <c r="K208" s="146" t="s">
        <v>160</v>
      </c>
      <c r="L208" s="147">
        <v>41835</v>
      </c>
      <c r="M208" s="146" t="s">
        <v>2123</v>
      </c>
      <c r="N208" s="146" t="s">
        <v>1762</v>
      </c>
      <c r="O208" s="146" t="s">
        <v>1762</v>
      </c>
    </row>
    <row r="209" spans="1:15" x14ac:dyDescent="0.3">
      <c r="A209" s="444">
        <v>204</v>
      </c>
      <c r="B209" s="349">
        <v>41836</v>
      </c>
      <c r="C209" s="144" t="s">
        <v>2359</v>
      </c>
      <c r="D209" s="45">
        <v>640</v>
      </c>
      <c r="E209" s="45"/>
      <c r="F209" s="511"/>
      <c r="G209" s="1511"/>
      <c r="H209" s="1512"/>
      <c r="I209" s="1512"/>
      <c r="J209" s="1513"/>
      <c r="K209" s="146"/>
      <c r="L209" s="147"/>
      <c r="M209" s="147"/>
      <c r="N209" s="146"/>
      <c r="O209" s="146"/>
    </row>
    <row r="210" spans="1:15" x14ac:dyDescent="0.3">
      <c r="A210" s="444">
        <v>205</v>
      </c>
      <c r="B210" s="349">
        <v>41837</v>
      </c>
      <c r="C210" s="144" t="s">
        <v>2359</v>
      </c>
      <c r="D210" s="45"/>
      <c r="E210" s="45">
        <v>3640</v>
      </c>
      <c r="F210" s="511">
        <v>3640</v>
      </c>
      <c r="G210" s="1511" t="s">
        <v>161</v>
      </c>
      <c r="H210" s="1512"/>
      <c r="I210" s="1512"/>
      <c r="J210" s="1513"/>
      <c r="K210" s="146" t="s">
        <v>162</v>
      </c>
      <c r="L210" s="147">
        <v>41836</v>
      </c>
      <c r="M210" s="146" t="s">
        <v>2123</v>
      </c>
      <c r="N210" s="146" t="s">
        <v>986</v>
      </c>
      <c r="O210" s="146" t="s">
        <v>986</v>
      </c>
    </row>
    <row r="211" spans="1:15" x14ac:dyDescent="0.3">
      <c r="A211" s="444">
        <v>206</v>
      </c>
      <c r="B211" s="349">
        <v>41841</v>
      </c>
      <c r="C211" s="144" t="s">
        <v>2359</v>
      </c>
      <c r="D211" s="45">
        <v>1000</v>
      </c>
      <c r="E211" s="45"/>
      <c r="F211" s="511"/>
      <c r="G211" s="1511"/>
      <c r="H211" s="1512"/>
      <c r="I211" s="1512"/>
      <c r="J211" s="1513"/>
      <c r="K211" s="146"/>
      <c r="L211" s="146"/>
      <c r="M211" s="146"/>
      <c r="N211" s="146"/>
      <c r="O211" s="146"/>
    </row>
    <row r="212" spans="1:15" x14ac:dyDescent="0.3">
      <c r="A212" s="444">
        <v>207</v>
      </c>
      <c r="B212" s="349">
        <v>41841</v>
      </c>
      <c r="C212" s="144" t="s">
        <v>2384</v>
      </c>
      <c r="D212" s="45">
        <v>200</v>
      </c>
      <c r="E212" s="45"/>
      <c r="F212" s="511"/>
      <c r="G212" s="1511"/>
      <c r="H212" s="1512"/>
      <c r="I212" s="1512"/>
      <c r="J212" s="1513"/>
      <c r="K212" s="146"/>
      <c r="L212" s="146"/>
      <c r="M212" s="146"/>
      <c r="N212" s="146"/>
      <c r="O212" s="146"/>
    </row>
    <row r="213" spans="1:15" x14ac:dyDescent="0.3">
      <c r="A213" s="444">
        <v>208</v>
      </c>
      <c r="B213" s="349">
        <v>41848</v>
      </c>
      <c r="C213" s="144" t="s">
        <v>1777</v>
      </c>
      <c r="D213" s="45">
        <v>1000</v>
      </c>
      <c r="E213" s="45"/>
      <c r="F213" s="511"/>
      <c r="G213" s="1511"/>
      <c r="H213" s="1512"/>
      <c r="I213" s="1512"/>
      <c r="J213" s="1513"/>
      <c r="K213" s="146"/>
      <c r="L213" s="147"/>
      <c r="M213" s="146"/>
      <c r="N213" s="146"/>
      <c r="O213" s="146"/>
    </row>
    <row r="214" spans="1:15" x14ac:dyDescent="0.3">
      <c r="A214" s="444">
        <v>209</v>
      </c>
      <c r="B214" s="349">
        <v>41848</v>
      </c>
      <c r="C214" s="144" t="s">
        <v>2359</v>
      </c>
      <c r="D214" s="45">
        <v>1000</v>
      </c>
      <c r="E214" s="45"/>
      <c r="F214" s="511"/>
      <c r="G214" s="1511"/>
      <c r="H214" s="1512"/>
      <c r="I214" s="1512"/>
      <c r="J214" s="1513"/>
      <c r="K214" s="146"/>
      <c r="L214" s="147"/>
      <c r="M214" s="146"/>
      <c r="N214" s="146"/>
      <c r="O214" s="146"/>
    </row>
    <row r="215" spans="1:15" x14ac:dyDescent="0.3">
      <c r="A215" s="444">
        <v>210</v>
      </c>
      <c r="B215" s="349">
        <v>41848</v>
      </c>
      <c r="C215" s="144" t="s">
        <v>1982</v>
      </c>
      <c r="D215" s="45">
        <v>2000</v>
      </c>
      <c r="E215" s="45"/>
      <c r="F215" s="511"/>
      <c r="G215" s="1511"/>
      <c r="H215" s="1512"/>
      <c r="I215" s="1512"/>
      <c r="J215" s="1513"/>
      <c r="K215" s="146"/>
      <c r="L215" s="147"/>
      <c r="M215" s="147"/>
      <c r="N215" s="146"/>
      <c r="O215" s="146"/>
    </row>
    <row r="216" spans="1:15" x14ac:dyDescent="0.3">
      <c r="A216" s="444">
        <v>211</v>
      </c>
      <c r="B216" s="349">
        <v>41848</v>
      </c>
      <c r="C216" s="144" t="s">
        <v>164</v>
      </c>
      <c r="D216" s="45">
        <v>30</v>
      </c>
      <c r="E216" s="45"/>
      <c r="F216" s="511"/>
      <c r="G216" s="1511"/>
      <c r="H216" s="1512"/>
      <c r="I216" s="1512"/>
      <c r="J216" s="1513"/>
      <c r="K216" s="146"/>
      <c r="L216" s="146"/>
      <c r="M216" s="146"/>
      <c r="N216" s="146"/>
      <c r="O216" s="146"/>
    </row>
    <row r="217" spans="1:15" x14ac:dyDescent="0.3">
      <c r="A217" s="444">
        <v>212</v>
      </c>
      <c r="B217" s="349">
        <v>41848</v>
      </c>
      <c r="C217" s="144" t="s">
        <v>2384</v>
      </c>
      <c r="D217" s="45">
        <v>200</v>
      </c>
      <c r="E217" s="45"/>
      <c r="F217" s="511"/>
      <c r="G217" s="1511"/>
      <c r="H217" s="1512"/>
      <c r="I217" s="1512"/>
      <c r="J217" s="1513"/>
      <c r="K217" s="146"/>
      <c r="L217" s="147"/>
      <c r="M217" s="147"/>
      <c r="N217" s="146"/>
      <c r="O217" s="146"/>
    </row>
    <row r="218" spans="1:15" x14ac:dyDescent="0.3">
      <c r="A218" s="444">
        <v>213</v>
      </c>
      <c r="B218" s="349">
        <v>41848</v>
      </c>
      <c r="C218" s="144" t="s">
        <v>2584</v>
      </c>
      <c r="D218" s="45">
        <v>10</v>
      </c>
      <c r="E218" s="45"/>
      <c r="F218" s="511"/>
      <c r="G218" s="1511"/>
      <c r="H218" s="1512"/>
      <c r="I218" s="1512"/>
      <c r="J218" s="1513"/>
      <c r="K218" s="146"/>
      <c r="L218" s="147"/>
      <c r="M218" s="147"/>
      <c r="N218" s="146"/>
      <c r="O218" s="146"/>
    </row>
    <row r="219" spans="1:15" x14ac:dyDescent="0.3">
      <c r="A219" s="444">
        <v>214</v>
      </c>
      <c r="B219" s="349">
        <v>41848</v>
      </c>
      <c r="C219" s="144" t="s">
        <v>2516</v>
      </c>
      <c r="D219" s="45">
        <v>100</v>
      </c>
      <c r="E219" s="45"/>
      <c r="F219" s="511"/>
      <c r="G219" s="1511"/>
      <c r="H219" s="1512"/>
      <c r="I219" s="1512"/>
      <c r="J219" s="1513"/>
      <c r="K219" s="146"/>
      <c r="L219" s="146"/>
      <c r="M219" s="146"/>
      <c r="N219" s="146"/>
      <c r="O219" s="146"/>
    </row>
    <row r="220" spans="1:15" x14ac:dyDescent="0.3">
      <c r="A220" s="444">
        <v>215</v>
      </c>
      <c r="B220" s="349">
        <v>41852</v>
      </c>
      <c r="C220" s="144" t="s">
        <v>2359</v>
      </c>
      <c r="D220" s="45">
        <v>1000</v>
      </c>
      <c r="E220" s="45"/>
      <c r="F220" s="511"/>
      <c r="G220" s="1511"/>
      <c r="H220" s="1512"/>
      <c r="I220" s="1512"/>
      <c r="J220" s="1513"/>
      <c r="K220" s="146"/>
      <c r="L220" s="147"/>
      <c r="M220" s="147"/>
      <c r="N220" s="146"/>
      <c r="O220" s="146"/>
    </row>
    <row r="221" spans="1:15" x14ac:dyDescent="0.3">
      <c r="A221" s="444">
        <v>216</v>
      </c>
      <c r="B221" s="349">
        <v>41855</v>
      </c>
      <c r="C221" s="144" t="s">
        <v>1777</v>
      </c>
      <c r="D221" s="45">
        <v>260</v>
      </c>
      <c r="E221" s="45"/>
      <c r="F221" s="511"/>
      <c r="G221" s="1511"/>
      <c r="H221" s="1512"/>
      <c r="I221" s="1512"/>
      <c r="J221" s="1513"/>
      <c r="K221" s="146"/>
      <c r="L221" s="147"/>
      <c r="M221" s="146"/>
      <c r="N221" s="146"/>
      <c r="O221" s="146"/>
    </row>
    <row r="222" spans="1:15" x14ac:dyDescent="0.3">
      <c r="A222" s="444">
        <v>217</v>
      </c>
      <c r="B222" s="349">
        <v>41855</v>
      </c>
      <c r="C222" s="144" t="s">
        <v>2384</v>
      </c>
      <c r="D222" s="45">
        <v>200</v>
      </c>
      <c r="E222" s="45"/>
      <c r="F222" s="511"/>
      <c r="G222" s="1511"/>
      <c r="H222" s="1512"/>
      <c r="I222" s="1512"/>
      <c r="J222" s="1513"/>
      <c r="K222" s="146"/>
      <c r="L222" s="146"/>
      <c r="M222" s="146"/>
      <c r="N222" s="146"/>
      <c r="O222" s="146"/>
    </row>
    <row r="223" spans="1:15" x14ac:dyDescent="0.3">
      <c r="A223" s="444">
        <v>218</v>
      </c>
      <c r="B223" s="349">
        <v>41855</v>
      </c>
      <c r="C223" s="144" t="s">
        <v>1777</v>
      </c>
      <c r="D223" s="45"/>
      <c r="E223" s="45">
        <v>7260</v>
      </c>
      <c r="F223" s="511">
        <v>7640</v>
      </c>
      <c r="G223" s="1511" t="s">
        <v>667</v>
      </c>
      <c r="H223" s="1512"/>
      <c r="I223" s="1512"/>
      <c r="J223" s="1513"/>
      <c r="K223" s="146" t="s">
        <v>668</v>
      </c>
      <c r="L223" s="147">
        <v>41852</v>
      </c>
      <c r="M223" s="146" t="s">
        <v>2123</v>
      </c>
      <c r="N223" s="146" t="s">
        <v>171</v>
      </c>
      <c r="O223" s="146" t="s">
        <v>485</v>
      </c>
    </row>
    <row r="224" spans="1:15" x14ac:dyDescent="0.3">
      <c r="A224" s="444">
        <v>219</v>
      </c>
      <c r="B224" s="349">
        <v>41857</v>
      </c>
      <c r="C224" s="144" t="s">
        <v>2359</v>
      </c>
      <c r="D224" s="45">
        <v>1280</v>
      </c>
      <c r="E224" s="45"/>
      <c r="F224" s="511"/>
      <c r="G224" s="1511"/>
      <c r="H224" s="1512"/>
      <c r="I224" s="1512"/>
      <c r="J224" s="1513"/>
      <c r="K224" s="146"/>
      <c r="L224" s="146"/>
      <c r="M224" s="146"/>
      <c r="N224" s="146"/>
      <c r="O224" s="146"/>
    </row>
    <row r="225" spans="1:15" x14ac:dyDescent="0.3">
      <c r="A225" s="444">
        <v>220</v>
      </c>
      <c r="B225" s="349">
        <v>41857</v>
      </c>
      <c r="C225" s="144" t="s">
        <v>2384</v>
      </c>
      <c r="D225" s="45">
        <v>280</v>
      </c>
      <c r="E225" s="45"/>
      <c r="F225" s="511"/>
      <c r="G225" s="1511"/>
      <c r="H225" s="1512"/>
      <c r="I225" s="1512"/>
      <c r="J225" s="1513"/>
      <c r="K225" s="146"/>
      <c r="L225" s="147"/>
      <c r="M225" s="147"/>
      <c r="N225" s="146"/>
      <c r="O225" s="146"/>
    </row>
    <row r="226" spans="1:15" x14ac:dyDescent="0.3">
      <c r="A226" s="444">
        <v>221</v>
      </c>
      <c r="B226" s="349">
        <v>41858</v>
      </c>
      <c r="C226" s="144" t="s">
        <v>2359</v>
      </c>
      <c r="D226" s="45"/>
      <c r="E226" s="45">
        <v>4280</v>
      </c>
      <c r="F226" s="511">
        <v>4280</v>
      </c>
      <c r="G226" s="1511" t="s">
        <v>669</v>
      </c>
      <c r="H226" s="1512"/>
      <c r="I226" s="1512"/>
      <c r="J226" s="1513"/>
      <c r="K226" s="146" t="s">
        <v>670</v>
      </c>
      <c r="L226" s="147">
        <v>41857</v>
      </c>
      <c r="M226" s="146" t="s">
        <v>2123</v>
      </c>
      <c r="N226" s="146" t="s">
        <v>986</v>
      </c>
      <c r="O226" s="146" t="s">
        <v>986</v>
      </c>
    </row>
    <row r="227" spans="1:15" x14ac:dyDescent="0.3">
      <c r="A227" s="444">
        <v>222</v>
      </c>
      <c r="B227" s="349">
        <v>41858</v>
      </c>
      <c r="C227" s="144" t="s">
        <v>2384</v>
      </c>
      <c r="D227" s="45"/>
      <c r="E227" s="45">
        <v>880</v>
      </c>
      <c r="F227" s="511">
        <v>880</v>
      </c>
      <c r="G227" s="1511" t="s">
        <v>671</v>
      </c>
      <c r="H227" s="1512"/>
      <c r="I227" s="1512"/>
      <c r="J227" s="1513"/>
      <c r="K227" s="146" t="s">
        <v>672</v>
      </c>
      <c r="L227" s="147">
        <v>41858</v>
      </c>
      <c r="M227" s="146" t="s">
        <v>2123</v>
      </c>
      <c r="N227" s="146" t="s">
        <v>1762</v>
      </c>
      <c r="O227" s="146" t="s">
        <v>1762</v>
      </c>
    </row>
    <row r="228" spans="1:15" x14ac:dyDescent="0.3">
      <c r="A228" s="444">
        <v>223</v>
      </c>
      <c r="B228" s="349">
        <v>41862</v>
      </c>
      <c r="C228" s="144" t="s">
        <v>2359</v>
      </c>
      <c r="D228" s="45">
        <v>1000</v>
      </c>
      <c r="E228" s="45"/>
      <c r="F228" s="511"/>
      <c r="G228" s="1511"/>
      <c r="H228" s="1512"/>
      <c r="I228" s="1512"/>
      <c r="J228" s="1513"/>
      <c r="K228" s="146"/>
      <c r="L228" s="147"/>
      <c r="M228" s="147"/>
      <c r="N228" s="146"/>
      <c r="O228" s="146"/>
    </row>
    <row r="229" spans="1:15" x14ac:dyDescent="0.3">
      <c r="A229" s="444">
        <v>224</v>
      </c>
      <c r="B229" s="349">
        <v>41862</v>
      </c>
      <c r="C229" s="144" t="s">
        <v>2384</v>
      </c>
      <c r="D229" s="45">
        <v>200</v>
      </c>
      <c r="E229" s="45"/>
      <c r="F229" s="511"/>
      <c r="G229" s="1511"/>
      <c r="H229" s="1512"/>
      <c r="I229" s="1512"/>
      <c r="J229" s="1513"/>
      <c r="K229" s="146"/>
      <c r="L229" s="147"/>
      <c r="M229" s="147"/>
      <c r="N229" s="146"/>
      <c r="O229" s="146"/>
    </row>
    <row r="230" spans="1:15" x14ac:dyDescent="0.3">
      <c r="A230" s="444">
        <v>225</v>
      </c>
      <c r="B230" s="349">
        <v>41862</v>
      </c>
      <c r="C230" s="144" t="s">
        <v>1777</v>
      </c>
      <c r="D230" s="45">
        <v>1000</v>
      </c>
      <c r="E230" s="45"/>
      <c r="F230" s="511"/>
      <c r="G230" s="1511"/>
      <c r="H230" s="1512"/>
      <c r="I230" s="1512"/>
      <c r="J230" s="1513"/>
      <c r="K230" s="146"/>
      <c r="L230" s="146"/>
      <c r="M230" s="146"/>
      <c r="N230" s="146"/>
      <c r="O230" s="146"/>
    </row>
    <row r="231" spans="1:15" x14ac:dyDescent="0.3">
      <c r="A231" s="444">
        <v>226</v>
      </c>
      <c r="B231" s="349">
        <v>41863</v>
      </c>
      <c r="C231" s="144" t="s">
        <v>2381</v>
      </c>
      <c r="D231" s="45">
        <v>20</v>
      </c>
      <c r="E231" s="45"/>
      <c r="F231" s="511"/>
      <c r="G231" s="1511"/>
      <c r="H231" s="1512"/>
      <c r="I231" s="1512"/>
      <c r="J231" s="1513"/>
      <c r="K231" s="146"/>
      <c r="L231" s="146"/>
      <c r="M231" s="146"/>
      <c r="N231" s="146"/>
      <c r="O231" s="146"/>
    </row>
    <row r="232" spans="1:15" x14ac:dyDescent="0.3">
      <c r="A232" s="444">
        <v>227</v>
      </c>
      <c r="B232" s="349">
        <v>41863</v>
      </c>
      <c r="C232" s="144" t="s">
        <v>2407</v>
      </c>
      <c r="D232" s="45">
        <v>2</v>
      </c>
      <c r="E232" s="45"/>
      <c r="F232" s="511"/>
      <c r="G232" s="1511"/>
      <c r="H232" s="1512"/>
      <c r="I232" s="1512"/>
      <c r="J232" s="1513"/>
      <c r="K232" s="146"/>
      <c r="L232" s="146"/>
      <c r="M232" s="146"/>
      <c r="N232" s="146"/>
      <c r="O232" s="146"/>
    </row>
    <row r="233" spans="1:15" x14ac:dyDescent="0.3">
      <c r="A233" s="444">
        <v>228</v>
      </c>
      <c r="B233" s="349">
        <v>41863</v>
      </c>
      <c r="C233" s="144" t="s">
        <v>2407</v>
      </c>
      <c r="D233" s="45">
        <v>3</v>
      </c>
      <c r="E233" s="45"/>
      <c r="F233" s="511"/>
      <c r="G233" s="1511"/>
      <c r="H233" s="1512"/>
      <c r="I233" s="1512"/>
      <c r="J233" s="1513"/>
      <c r="K233" s="146"/>
      <c r="L233" s="147"/>
      <c r="M233" s="146"/>
      <c r="N233" s="146"/>
      <c r="O233" s="146"/>
    </row>
    <row r="234" spans="1:15" x14ac:dyDescent="0.3">
      <c r="A234" s="444">
        <v>229</v>
      </c>
      <c r="B234" s="349">
        <v>41869</v>
      </c>
      <c r="C234" s="144" t="s">
        <v>2359</v>
      </c>
      <c r="D234" s="45">
        <v>1000</v>
      </c>
      <c r="E234" s="45"/>
      <c r="F234" s="511"/>
      <c r="G234" s="1511"/>
      <c r="H234" s="1512"/>
      <c r="I234" s="1512"/>
      <c r="J234" s="1513"/>
      <c r="K234" s="146"/>
      <c r="L234" s="147"/>
      <c r="M234" s="146"/>
      <c r="N234" s="146"/>
      <c r="O234" s="146"/>
    </row>
    <row r="235" spans="1:15" x14ac:dyDescent="0.3">
      <c r="A235" s="444">
        <v>230</v>
      </c>
      <c r="B235" s="349">
        <v>41869</v>
      </c>
      <c r="C235" s="144" t="s">
        <v>1777</v>
      </c>
      <c r="D235" s="45">
        <v>1000</v>
      </c>
      <c r="E235" s="45"/>
      <c r="F235" s="511"/>
      <c r="G235" s="1511"/>
      <c r="H235" s="1512"/>
      <c r="I235" s="1512"/>
      <c r="J235" s="1513"/>
      <c r="K235" s="146"/>
      <c r="L235" s="146"/>
      <c r="M235" s="146"/>
      <c r="N235" s="146"/>
      <c r="O235" s="146"/>
    </row>
    <row r="236" spans="1:15" x14ac:dyDescent="0.3">
      <c r="A236" s="444">
        <v>231</v>
      </c>
      <c r="B236" s="349">
        <v>41872</v>
      </c>
      <c r="C236" s="144" t="s">
        <v>2359</v>
      </c>
      <c r="D236" s="45">
        <v>1120</v>
      </c>
      <c r="E236" s="45"/>
      <c r="F236" s="511"/>
      <c r="G236" s="1511"/>
      <c r="H236" s="1512"/>
      <c r="I236" s="1512"/>
      <c r="J236" s="1513"/>
      <c r="K236" s="146"/>
      <c r="L236" s="146"/>
      <c r="M236" s="146"/>
      <c r="N236" s="146"/>
      <c r="O236" s="146"/>
    </row>
    <row r="237" spans="1:15" x14ac:dyDescent="0.3">
      <c r="A237" s="444">
        <v>232</v>
      </c>
      <c r="B237" s="349">
        <v>41872</v>
      </c>
      <c r="C237" s="144" t="s">
        <v>2359</v>
      </c>
      <c r="D237" s="45"/>
      <c r="E237" s="45">
        <v>3120</v>
      </c>
      <c r="F237" s="511">
        <v>3120</v>
      </c>
      <c r="G237" s="1511" t="s">
        <v>2472</v>
      </c>
      <c r="H237" s="1512"/>
      <c r="I237" s="1512"/>
      <c r="J237" s="1513"/>
      <c r="K237" s="146" t="s">
        <v>2474</v>
      </c>
      <c r="L237" s="147">
        <v>41871</v>
      </c>
      <c r="M237" s="146" t="s">
        <v>2123</v>
      </c>
      <c r="N237" s="146" t="s">
        <v>986</v>
      </c>
      <c r="O237" s="146" t="s">
        <v>986</v>
      </c>
    </row>
    <row r="238" spans="1:15" x14ac:dyDescent="0.3">
      <c r="A238" s="444">
        <v>233</v>
      </c>
      <c r="B238" s="349">
        <v>41876</v>
      </c>
      <c r="C238" s="144" t="s">
        <v>1777</v>
      </c>
      <c r="D238" s="45">
        <v>1000</v>
      </c>
      <c r="E238" s="45"/>
      <c r="F238" s="511"/>
      <c r="G238" s="1511"/>
      <c r="H238" s="1512"/>
      <c r="I238" s="1512"/>
      <c r="J238" s="1513"/>
      <c r="K238" s="146"/>
      <c r="L238" s="146"/>
      <c r="M238" s="146"/>
      <c r="N238" s="146"/>
      <c r="O238" s="146"/>
    </row>
    <row r="239" spans="1:15" x14ac:dyDescent="0.3">
      <c r="A239" s="444">
        <v>234</v>
      </c>
      <c r="B239" s="349">
        <v>41876</v>
      </c>
      <c r="C239" s="144" t="s">
        <v>2384</v>
      </c>
      <c r="D239" s="45">
        <v>200</v>
      </c>
      <c r="E239" s="45"/>
      <c r="F239" s="511"/>
      <c r="G239" s="1511"/>
      <c r="H239" s="1512"/>
      <c r="I239" s="1512"/>
      <c r="J239" s="1513"/>
      <c r="K239" s="146"/>
      <c r="L239" s="146"/>
      <c r="M239" s="146"/>
      <c r="N239" s="146"/>
      <c r="O239" s="146"/>
    </row>
    <row r="240" spans="1:15" x14ac:dyDescent="0.3">
      <c r="A240" s="444">
        <v>235</v>
      </c>
      <c r="B240" s="349">
        <v>41878</v>
      </c>
      <c r="C240" s="144" t="s">
        <v>2384</v>
      </c>
      <c r="D240" s="45">
        <v>400</v>
      </c>
      <c r="E240" s="45"/>
      <c r="F240" s="511"/>
      <c r="G240" s="1511"/>
      <c r="H240" s="1512"/>
      <c r="I240" s="1512"/>
      <c r="J240" s="1513"/>
      <c r="K240" s="146"/>
      <c r="L240" s="146"/>
      <c r="M240" s="146"/>
      <c r="N240" s="146"/>
      <c r="O240" s="146"/>
    </row>
    <row r="241" spans="1:15" ht="14.25" customHeight="1" x14ac:dyDescent="0.3">
      <c r="A241" s="444">
        <v>236</v>
      </c>
      <c r="B241" s="349">
        <v>41878</v>
      </c>
      <c r="C241" s="144" t="s">
        <v>1982</v>
      </c>
      <c r="D241" s="45">
        <v>800</v>
      </c>
      <c r="E241" s="45"/>
      <c r="F241" s="511"/>
      <c r="G241" s="1511"/>
      <c r="H241" s="1512"/>
      <c r="I241" s="1512"/>
      <c r="J241" s="1513"/>
      <c r="K241" s="146"/>
      <c r="L241" s="146"/>
      <c r="M241" s="146"/>
      <c r="N241" s="146"/>
      <c r="O241" s="146"/>
    </row>
    <row r="242" spans="1:15" ht="14.25" customHeight="1" x14ac:dyDescent="0.3">
      <c r="A242" s="444">
        <v>237</v>
      </c>
      <c r="B242" s="349">
        <v>41879</v>
      </c>
      <c r="C242" s="144" t="s">
        <v>2384</v>
      </c>
      <c r="D242" s="45">
        <v>440</v>
      </c>
      <c r="E242" s="45"/>
      <c r="F242" s="511"/>
      <c r="G242" s="1511"/>
      <c r="H242" s="1512"/>
      <c r="I242" s="1512"/>
      <c r="J242" s="1513"/>
      <c r="K242" s="146"/>
      <c r="L242" s="147"/>
      <c r="M242" s="147"/>
      <c r="N242" s="146"/>
      <c r="O242" s="146"/>
    </row>
    <row r="243" spans="1:15" ht="14.25" customHeight="1" x14ac:dyDescent="0.3">
      <c r="A243" s="444">
        <v>238</v>
      </c>
      <c r="B243" s="349">
        <v>41879</v>
      </c>
      <c r="C243" s="144" t="s">
        <v>1982</v>
      </c>
      <c r="D243" s="45">
        <v>1320</v>
      </c>
      <c r="E243" s="45"/>
      <c r="F243" s="511"/>
      <c r="G243" s="1511"/>
      <c r="H243" s="1512"/>
      <c r="I243" s="1512"/>
      <c r="J243" s="1513"/>
      <c r="K243" s="146"/>
      <c r="L243" s="147"/>
      <c r="M243" s="147"/>
      <c r="N243" s="146"/>
      <c r="O243" s="146"/>
    </row>
    <row r="244" spans="1:15" ht="14.25" customHeight="1" x14ac:dyDescent="0.3">
      <c r="A244" s="444">
        <v>239</v>
      </c>
      <c r="B244" s="349">
        <v>41879</v>
      </c>
      <c r="C244" s="144" t="s">
        <v>2384</v>
      </c>
      <c r="D244" s="45"/>
      <c r="E244" s="45">
        <v>1240</v>
      </c>
      <c r="F244" s="511">
        <v>1240</v>
      </c>
      <c r="G244" s="1511" t="s">
        <v>753</v>
      </c>
      <c r="H244" s="1512"/>
      <c r="I244" s="1512"/>
      <c r="J244" s="1513"/>
      <c r="K244" s="146" t="s">
        <v>757</v>
      </c>
      <c r="L244" s="147">
        <v>41878</v>
      </c>
      <c r="M244" s="146" t="s">
        <v>2123</v>
      </c>
      <c r="N244" s="146" t="s">
        <v>1762</v>
      </c>
      <c r="O244" s="146" t="s">
        <v>1762</v>
      </c>
    </row>
    <row r="245" spans="1:15" ht="14.25" customHeight="1" x14ac:dyDescent="0.3">
      <c r="A245" s="444">
        <v>240</v>
      </c>
      <c r="B245" s="349">
        <v>41879</v>
      </c>
      <c r="C245" s="144" t="s">
        <v>1982</v>
      </c>
      <c r="D245" s="45"/>
      <c r="E245" s="45">
        <v>2620</v>
      </c>
      <c r="F245" s="511">
        <v>2620</v>
      </c>
      <c r="G245" s="1511" t="s">
        <v>754</v>
      </c>
      <c r="H245" s="1512"/>
      <c r="I245" s="1512"/>
      <c r="J245" s="1513"/>
      <c r="K245" s="146" t="s">
        <v>755</v>
      </c>
      <c r="L245" s="147">
        <v>41878</v>
      </c>
      <c r="M245" s="146" t="s">
        <v>2123</v>
      </c>
      <c r="N245" s="146" t="s">
        <v>1762</v>
      </c>
      <c r="O245" s="146" t="s">
        <v>1213</v>
      </c>
    </row>
    <row r="246" spans="1:15" ht="14.25" customHeight="1" x14ac:dyDescent="0.3">
      <c r="A246" s="444">
        <v>241</v>
      </c>
      <c r="B246" s="349">
        <v>41879</v>
      </c>
      <c r="C246" s="144" t="s">
        <v>1982</v>
      </c>
      <c r="D246" s="45"/>
      <c r="E246" s="45">
        <v>4300</v>
      </c>
      <c r="F246" s="511">
        <v>4300</v>
      </c>
      <c r="G246" s="1511" t="s">
        <v>756</v>
      </c>
      <c r="H246" s="1512"/>
      <c r="I246" s="1512"/>
      <c r="J246" s="1513"/>
      <c r="K246" s="146" t="s">
        <v>758</v>
      </c>
      <c r="L246" s="147">
        <v>41878</v>
      </c>
      <c r="M246" s="147" t="s">
        <v>2123</v>
      </c>
      <c r="N246" s="146" t="s">
        <v>1762</v>
      </c>
      <c r="O246" s="146" t="s">
        <v>1213</v>
      </c>
    </row>
    <row r="247" spans="1:15" ht="14.25" customHeight="1" x14ac:dyDescent="0.3">
      <c r="A247" s="444">
        <v>242</v>
      </c>
      <c r="B247" s="349">
        <v>41879</v>
      </c>
      <c r="C247" s="144" t="s">
        <v>2359</v>
      </c>
      <c r="D247" s="45">
        <v>1000</v>
      </c>
      <c r="E247" s="45"/>
      <c r="F247" s="511"/>
      <c r="G247" s="1511"/>
      <c r="H247" s="1512"/>
      <c r="I247" s="1512"/>
      <c r="J247" s="1513"/>
      <c r="K247" s="146"/>
      <c r="L247" s="147"/>
      <c r="M247" s="147"/>
      <c r="N247" s="146"/>
      <c r="O247" s="146"/>
    </row>
    <row r="248" spans="1:15" ht="14.25" customHeight="1" x14ac:dyDescent="0.3">
      <c r="A248" s="444">
        <v>243</v>
      </c>
      <c r="B248" s="349">
        <v>41879</v>
      </c>
      <c r="C248" s="144" t="s">
        <v>164</v>
      </c>
      <c r="D248" s="45">
        <v>20</v>
      </c>
      <c r="E248" s="45"/>
      <c r="F248" s="511"/>
      <c r="G248" s="1511"/>
      <c r="H248" s="1512"/>
      <c r="I248" s="1512"/>
      <c r="J248" s="1513"/>
      <c r="K248" s="146"/>
      <c r="L248" s="147"/>
      <c r="M248" s="146"/>
      <c r="N248" s="146"/>
      <c r="O248" s="146"/>
    </row>
    <row r="249" spans="1:15" ht="14.25" customHeight="1" x14ac:dyDescent="0.3">
      <c r="A249" s="444">
        <v>244</v>
      </c>
      <c r="B249" s="349">
        <v>41879</v>
      </c>
      <c r="C249" s="144" t="s">
        <v>2516</v>
      </c>
      <c r="D249" s="45">
        <v>100</v>
      </c>
      <c r="E249" s="45"/>
      <c r="F249" s="511"/>
      <c r="G249" s="1511"/>
      <c r="H249" s="1512"/>
      <c r="I249" s="1512"/>
      <c r="J249" s="1513"/>
      <c r="K249" s="146"/>
      <c r="L249" s="146"/>
      <c r="M249" s="146"/>
      <c r="N249" s="146"/>
      <c r="O249" s="146"/>
    </row>
    <row r="250" spans="1:15" ht="14.25" customHeight="1" x14ac:dyDescent="0.3">
      <c r="A250" s="444">
        <v>245</v>
      </c>
      <c r="B250" s="349">
        <v>41883</v>
      </c>
      <c r="C250" s="144" t="s">
        <v>2359</v>
      </c>
      <c r="D250" s="45">
        <v>1000</v>
      </c>
      <c r="E250" s="45"/>
      <c r="F250" s="511"/>
      <c r="G250" s="1511"/>
      <c r="H250" s="1512"/>
      <c r="I250" s="1512"/>
      <c r="J250" s="1513"/>
      <c r="K250" s="146"/>
      <c r="L250" s="146"/>
      <c r="M250" s="146"/>
      <c r="N250" s="146"/>
      <c r="O250" s="146"/>
    </row>
    <row r="251" spans="1:15" ht="14.25" customHeight="1" x14ac:dyDescent="0.3">
      <c r="A251" s="444">
        <v>246</v>
      </c>
      <c r="B251" s="349">
        <v>41883</v>
      </c>
      <c r="C251" s="144" t="s">
        <v>1777</v>
      </c>
      <c r="D251" s="45">
        <v>1000</v>
      </c>
      <c r="E251" s="45"/>
      <c r="F251" s="511"/>
      <c r="G251" s="1511"/>
      <c r="H251" s="1512"/>
      <c r="I251" s="1512"/>
      <c r="J251" s="1513"/>
      <c r="K251" s="146"/>
      <c r="L251" s="146"/>
      <c r="M251" s="146"/>
      <c r="N251" s="146"/>
      <c r="O251" s="146"/>
    </row>
    <row r="252" spans="1:15" ht="14.25" customHeight="1" x14ac:dyDescent="0.3">
      <c r="A252" s="444">
        <v>247</v>
      </c>
      <c r="B252" s="349">
        <v>41883</v>
      </c>
      <c r="C252" s="144" t="s">
        <v>2384</v>
      </c>
      <c r="D252" s="45">
        <v>200</v>
      </c>
      <c r="E252" s="45"/>
      <c r="F252" s="511"/>
      <c r="G252" s="1511"/>
      <c r="H252" s="1512"/>
      <c r="I252" s="1512"/>
      <c r="J252" s="1513"/>
      <c r="K252" s="146"/>
      <c r="L252" s="146"/>
      <c r="M252" s="146"/>
      <c r="N252" s="146"/>
      <c r="O252" s="146"/>
    </row>
    <row r="253" spans="1:15" ht="14.25" customHeight="1" x14ac:dyDescent="0.3">
      <c r="A253" s="444">
        <v>248</v>
      </c>
      <c r="B253" s="349">
        <v>41885</v>
      </c>
      <c r="C253" s="144" t="s">
        <v>2574</v>
      </c>
      <c r="D253" s="45">
        <v>30</v>
      </c>
      <c r="E253" s="45"/>
      <c r="F253" s="511"/>
      <c r="G253" s="1511"/>
      <c r="H253" s="1512"/>
      <c r="I253" s="1512"/>
      <c r="J253" s="1513"/>
      <c r="K253" s="146"/>
      <c r="L253" s="146"/>
      <c r="M253" s="146"/>
      <c r="N253" s="146"/>
      <c r="O253" s="146"/>
    </row>
    <row r="254" spans="1:15" ht="14.25" customHeight="1" x14ac:dyDescent="0.3">
      <c r="A254" s="444">
        <v>249</v>
      </c>
      <c r="B254" s="349">
        <v>41886</v>
      </c>
      <c r="C254" s="144" t="s">
        <v>2359</v>
      </c>
      <c r="D254" s="45">
        <v>1500</v>
      </c>
      <c r="E254" s="45"/>
      <c r="F254" s="511"/>
      <c r="G254" s="1511"/>
      <c r="H254" s="1512"/>
      <c r="I254" s="1512"/>
      <c r="J254" s="1513"/>
      <c r="K254" s="146"/>
      <c r="L254" s="146"/>
      <c r="M254" s="146"/>
      <c r="N254" s="146"/>
      <c r="O254" s="146"/>
    </row>
    <row r="255" spans="1:15" ht="14.25" customHeight="1" x14ac:dyDescent="0.3">
      <c r="A255" s="444">
        <v>250</v>
      </c>
      <c r="B255" s="349">
        <v>41886</v>
      </c>
      <c r="C255" s="144" t="s">
        <v>2574</v>
      </c>
      <c r="D255" s="45">
        <v>20</v>
      </c>
      <c r="E255" s="45"/>
      <c r="F255" s="511"/>
      <c r="G255" s="1511"/>
      <c r="H255" s="1512"/>
      <c r="I255" s="1512"/>
      <c r="J255" s="1513"/>
      <c r="K255" s="146"/>
      <c r="L255" s="147"/>
      <c r="M255" s="147"/>
      <c r="N255" s="146"/>
      <c r="O255" s="146"/>
    </row>
    <row r="256" spans="1:15" ht="14.25" customHeight="1" x14ac:dyDescent="0.3">
      <c r="A256" s="444">
        <v>251</v>
      </c>
      <c r="B256" s="349">
        <v>41886</v>
      </c>
      <c r="C256" s="144" t="s">
        <v>2359</v>
      </c>
      <c r="D256" s="45"/>
      <c r="E256" s="45">
        <v>3500</v>
      </c>
      <c r="F256" s="511">
        <v>3500</v>
      </c>
      <c r="G256" s="1511" t="s">
        <v>430</v>
      </c>
      <c r="H256" s="1512"/>
      <c r="I256" s="1512"/>
      <c r="J256" s="1513"/>
      <c r="K256" s="146" t="s">
        <v>431</v>
      </c>
      <c r="L256" s="147">
        <v>41885</v>
      </c>
      <c r="M256" s="147" t="s">
        <v>2123</v>
      </c>
      <c r="N256" s="146" t="s">
        <v>986</v>
      </c>
      <c r="O256" s="146" t="s">
        <v>986</v>
      </c>
    </row>
    <row r="257" spans="1:15" ht="14.25" customHeight="1" x14ac:dyDescent="0.3">
      <c r="A257" s="444">
        <v>252</v>
      </c>
      <c r="B257" s="349">
        <v>41887</v>
      </c>
      <c r="C257" s="144" t="s">
        <v>2574</v>
      </c>
      <c r="D257" s="45">
        <v>160</v>
      </c>
      <c r="E257" s="45"/>
      <c r="F257" s="511"/>
      <c r="G257" s="1511"/>
      <c r="H257" s="1512"/>
      <c r="I257" s="1512"/>
      <c r="J257" s="1513"/>
      <c r="K257" s="146"/>
      <c r="L257" s="147"/>
      <c r="M257" s="147"/>
      <c r="N257" s="146"/>
      <c r="O257" s="146"/>
    </row>
    <row r="258" spans="1:15" ht="14.25" customHeight="1" x14ac:dyDescent="0.3">
      <c r="A258" s="444">
        <v>253</v>
      </c>
      <c r="B258" s="349">
        <v>41887</v>
      </c>
      <c r="C258" s="144" t="s">
        <v>1777</v>
      </c>
      <c r="D258" s="45">
        <v>1000</v>
      </c>
      <c r="E258" s="45"/>
      <c r="F258" s="511"/>
      <c r="G258" s="1511"/>
      <c r="H258" s="1512"/>
      <c r="I258" s="1512"/>
      <c r="J258" s="1513"/>
      <c r="K258" s="146"/>
      <c r="L258" s="147"/>
      <c r="M258" s="147"/>
      <c r="N258" s="146"/>
      <c r="O258" s="146"/>
    </row>
    <row r="259" spans="1:15" ht="14.25" customHeight="1" x14ac:dyDescent="0.3">
      <c r="A259" s="444">
        <v>254</v>
      </c>
      <c r="B259" s="349">
        <v>41890</v>
      </c>
      <c r="C259" s="144" t="s">
        <v>2359</v>
      </c>
      <c r="D259" s="45">
        <v>1000</v>
      </c>
      <c r="E259" s="45"/>
      <c r="F259" s="511"/>
      <c r="G259" s="1511"/>
      <c r="H259" s="1512"/>
      <c r="I259" s="1512"/>
      <c r="J259" s="1513"/>
      <c r="K259" s="146"/>
      <c r="L259" s="147"/>
      <c r="M259" s="147"/>
      <c r="N259" s="146"/>
      <c r="O259" s="146"/>
    </row>
    <row r="260" spans="1:15" ht="14.25" customHeight="1" x14ac:dyDescent="0.3">
      <c r="A260" s="444">
        <v>255</v>
      </c>
      <c r="B260" s="349">
        <v>41890</v>
      </c>
      <c r="C260" s="144" t="s">
        <v>2384</v>
      </c>
      <c r="D260" s="45">
        <v>200</v>
      </c>
      <c r="E260" s="45"/>
      <c r="F260" s="511"/>
      <c r="G260" s="1511"/>
      <c r="H260" s="1512"/>
      <c r="I260" s="1512"/>
      <c r="J260" s="1513"/>
      <c r="K260" s="146"/>
      <c r="L260" s="147"/>
      <c r="M260" s="147"/>
      <c r="N260" s="146"/>
      <c r="O260" s="146"/>
    </row>
    <row r="261" spans="1:15" ht="14.25" customHeight="1" x14ac:dyDescent="0.3">
      <c r="A261" s="444">
        <v>256</v>
      </c>
      <c r="B261" s="349">
        <v>41890</v>
      </c>
      <c r="C261" s="144" t="s">
        <v>1777</v>
      </c>
      <c r="D261" s="45">
        <v>1000</v>
      </c>
      <c r="E261" s="45"/>
      <c r="F261" s="511"/>
      <c r="G261" s="1511"/>
      <c r="H261" s="1512"/>
      <c r="I261" s="1512"/>
      <c r="J261" s="1513"/>
      <c r="K261" s="146"/>
      <c r="L261" s="147"/>
      <c r="M261" s="147"/>
      <c r="N261" s="146"/>
      <c r="O261" s="146"/>
    </row>
    <row r="262" spans="1:15" ht="14.25" customHeight="1" x14ac:dyDescent="0.3">
      <c r="A262" s="444">
        <v>257</v>
      </c>
      <c r="B262" s="349">
        <v>41894</v>
      </c>
      <c r="C262" s="144" t="s">
        <v>2359</v>
      </c>
      <c r="D262" s="45">
        <v>1000</v>
      </c>
      <c r="E262" s="45"/>
      <c r="F262" s="511"/>
      <c r="G262" s="1511"/>
      <c r="H262" s="1512"/>
      <c r="I262" s="1512"/>
      <c r="J262" s="1513"/>
      <c r="K262" s="146"/>
      <c r="L262" s="147"/>
      <c r="M262" s="147"/>
      <c r="N262" s="146"/>
      <c r="O262" s="146"/>
    </row>
    <row r="263" spans="1:15" ht="14.25" customHeight="1" x14ac:dyDescent="0.3">
      <c r="A263" s="444">
        <v>258</v>
      </c>
      <c r="B263" s="349">
        <v>41894</v>
      </c>
      <c r="C263" s="144" t="s">
        <v>1777</v>
      </c>
      <c r="D263" s="45">
        <v>1000</v>
      </c>
      <c r="E263" s="45"/>
      <c r="F263" s="511"/>
      <c r="G263" s="1511"/>
      <c r="H263" s="1512"/>
      <c r="I263" s="1512"/>
      <c r="J263" s="1513"/>
      <c r="K263" s="146"/>
      <c r="L263" s="147"/>
      <c r="M263" s="147"/>
      <c r="N263" s="146"/>
      <c r="O263" s="146"/>
    </row>
    <row r="264" spans="1:15" ht="14.25" customHeight="1" x14ac:dyDescent="0.3">
      <c r="A264" s="444">
        <v>259</v>
      </c>
      <c r="B264" s="349">
        <v>41897</v>
      </c>
      <c r="C264" s="144" t="s">
        <v>2384</v>
      </c>
      <c r="D264" s="45">
        <v>200</v>
      </c>
      <c r="E264" s="45"/>
      <c r="F264" s="511"/>
      <c r="G264" s="1511"/>
      <c r="H264" s="1512"/>
      <c r="I264" s="1512"/>
      <c r="J264" s="1513"/>
      <c r="K264" s="146"/>
      <c r="L264" s="147"/>
      <c r="M264" s="147"/>
      <c r="N264" s="146"/>
      <c r="O264" s="146"/>
    </row>
    <row r="265" spans="1:15" ht="14.25" customHeight="1" x14ac:dyDescent="0.3">
      <c r="A265" s="444">
        <v>260</v>
      </c>
      <c r="B265" s="349">
        <v>41897</v>
      </c>
      <c r="C265" s="144" t="s">
        <v>2359</v>
      </c>
      <c r="D265" s="45">
        <v>1160</v>
      </c>
      <c r="E265" s="45"/>
      <c r="F265" s="511"/>
      <c r="G265" s="1511"/>
      <c r="H265" s="1512"/>
      <c r="I265" s="1512"/>
      <c r="J265" s="1513"/>
      <c r="K265" s="146"/>
      <c r="L265" s="147"/>
      <c r="M265" s="147"/>
      <c r="N265" s="146"/>
      <c r="O265" s="146"/>
    </row>
    <row r="266" spans="1:15" ht="14.25" customHeight="1" x14ac:dyDescent="0.3">
      <c r="A266" s="444">
        <v>261</v>
      </c>
      <c r="B266" s="349">
        <v>41898</v>
      </c>
      <c r="C266" s="144" t="s">
        <v>2359</v>
      </c>
      <c r="D266" s="45"/>
      <c r="E266" s="45">
        <v>3160</v>
      </c>
      <c r="F266" s="511">
        <v>3160</v>
      </c>
      <c r="G266" s="1511" t="s">
        <v>432</v>
      </c>
      <c r="H266" s="1512"/>
      <c r="I266" s="1512"/>
      <c r="J266" s="1513"/>
      <c r="K266" s="146" t="s">
        <v>433</v>
      </c>
      <c r="L266" s="147">
        <v>41897</v>
      </c>
      <c r="M266" s="147" t="s">
        <v>2123</v>
      </c>
      <c r="N266" s="146" t="s">
        <v>986</v>
      </c>
      <c r="O266" s="146" t="s">
        <v>986</v>
      </c>
    </row>
    <row r="267" spans="1:15" ht="14.25" customHeight="1" x14ac:dyDescent="0.3">
      <c r="A267" s="444">
        <v>262</v>
      </c>
      <c r="B267" s="349">
        <v>41901</v>
      </c>
      <c r="C267" s="144" t="s">
        <v>2359</v>
      </c>
      <c r="D267" s="45">
        <v>1000</v>
      </c>
      <c r="E267" s="45"/>
      <c r="F267" s="511"/>
      <c r="G267" s="1511"/>
      <c r="H267" s="1512"/>
      <c r="I267" s="1512"/>
      <c r="J267" s="1513"/>
      <c r="K267" s="146"/>
      <c r="L267" s="147"/>
      <c r="M267" s="147"/>
      <c r="N267" s="146"/>
      <c r="O267" s="146"/>
    </row>
    <row r="268" spans="1:15" ht="14.25" customHeight="1" x14ac:dyDescent="0.3">
      <c r="A268" s="444">
        <v>263</v>
      </c>
      <c r="B268" s="349">
        <v>41901</v>
      </c>
      <c r="C268" s="144" t="s">
        <v>1777</v>
      </c>
      <c r="D268" s="45">
        <v>1000</v>
      </c>
      <c r="E268" s="45"/>
      <c r="F268" s="511"/>
      <c r="G268" s="1511"/>
      <c r="H268" s="1512"/>
      <c r="I268" s="1512"/>
      <c r="J268" s="1513"/>
      <c r="K268" s="146"/>
      <c r="L268" s="147"/>
      <c r="M268" s="147"/>
      <c r="N268" s="146"/>
      <c r="O268" s="146"/>
    </row>
    <row r="269" spans="1:15" ht="14.25" customHeight="1" x14ac:dyDescent="0.3">
      <c r="A269" s="444">
        <v>264</v>
      </c>
      <c r="B269" s="349">
        <v>41904</v>
      </c>
      <c r="C269" s="144" t="s">
        <v>2384</v>
      </c>
      <c r="D269" s="45">
        <v>200</v>
      </c>
      <c r="E269" s="45"/>
      <c r="F269" s="511"/>
      <c r="G269" s="1511"/>
      <c r="H269" s="1512"/>
      <c r="I269" s="1512"/>
      <c r="J269" s="1513"/>
      <c r="K269" s="146"/>
      <c r="L269" s="146"/>
      <c r="M269" s="146"/>
      <c r="N269" s="146"/>
      <c r="O269" s="146"/>
    </row>
    <row r="270" spans="1:15" ht="14.25" customHeight="1" x14ac:dyDescent="0.3">
      <c r="A270" s="444">
        <v>265</v>
      </c>
      <c r="B270" s="349">
        <v>41904</v>
      </c>
      <c r="C270" s="144" t="s">
        <v>1777</v>
      </c>
      <c r="D270" s="45">
        <v>1000</v>
      </c>
      <c r="E270" s="45"/>
      <c r="F270" s="511"/>
      <c r="G270" s="1511"/>
      <c r="H270" s="1512"/>
      <c r="I270" s="1512"/>
      <c r="J270" s="1513"/>
      <c r="K270" s="146"/>
      <c r="L270" s="146"/>
      <c r="M270" s="146"/>
      <c r="N270" s="146"/>
      <c r="O270" s="146"/>
    </row>
    <row r="271" spans="1:15" ht="14.25" customHeight="1" x14ac:dyDescent="0.3">
      <c r="A271" s="444">
        <v>266</v>
      </c>
      <c r="B271" s="349">
        <v>41908</v>
      </c>
      <c r="C271" s="144" t="s">
        <v>2359</v>
      </c>
      <c r="D271" s="45">
        <v>1000</v>
      </c>
      <c r="E271" s="45"/>
      <c r="F271" s="511"/>
      <c r="G271" s="1511"/>
      <c r="H271" s="1512"/>
      <c r="I271" s="1512"/>
      <c r="J271" s="1513"/>
      <c r="K271" s="146"/>
      <c r="L271" s="147"/>
      <c r="M271" s="147"/>
      <c r="N271" s="146"/>
      <c r="O271" s="146"/>
    </row>
    <row r="272" spans="1:15" ht="14.25" customHeight="1" x14ac:dyDescent="0.3">
      <c r="A272" s="444">
        <v>267</v>
      </c>
      <c r="B272" s="349">
        <v>41911</v>
      </c>
      <c r="C272" s="144" t="s">
        <v>2384</v>
      </c>
      <c r="D272" s="45">
        <v>200</v>
      </c>
      <c r="E272" s="45"/>
      <c r="F272" s="511"/>
      <c r="G272" s="1511"/>
      <c r="H272" s="1512"/>
      <c r="I272" s="1512"/>
      <c r="J272" s="1513"/>
      <c r="K272" s="146"/>
      <c r="L272" s="146"/>
      <c r="M272" s="146"/>
      <c r="N272" s="146"/>
      <c r="O272" s="146"/>
    </row>
    <row r="273" spans="1:15" ht="14.25" customHeight="1" x14ac:dyDescent="0.3">
      <c r="A273" s="444">
        <v>268</v>
      </c>
      <c r="B273" s="349">
        <v>41911</v>
      </c>
      <c r="C273" s="144" t="s">
        <v>1777</v>
      </c>
      <c r="D273" s="45">
        <v>1000</v>
      </c>
      <c r="E273" s="45"/>
      <c r="F273" s="511"/>
      <c r="G273" s="1511"/>
      <c r="H273" s="1512"/>
      <c r="I273" s="1512"/>
      <c r="J273" s="1513"/>
      <c r="K273" s="146"/>
      <c r="L273" s="147"/>
      <c r="M273" s="147"/>
      <c r="N273" s="146"/>
      <c r="O273" s="146"/>
    </row>
    <row r="274" spans="1:15" ht="14.25" customHeight="1" x14ac:dyDescent="0.3">
      <c r="A274" s="444">
        <v>269</v>
      </c>
      <c r="B274" s="349">
        <v>41911</v>
      </c>
      <c r="C274" s="144" t="s">
        <v>2359</v>
      </c>
      <c r="D274" s="45">
        <v>1640</v>
      </c>
      <c r="E274" s="45"/>
      <c r="F274" s="511"/>
      <c r="G274" s="1511"/>
      <c r="H274" s="1512"/>
      <c r="I274" s="1512"/>
      <c r="J274" s="1513"/>
      <c r="K274" s="146"/>
      <c r="L274" s="147"/>
      <c r="M274" s="146"/>
      <c r="N274" s="146"/>
      <c r="O274" s="146"/>
    </row>
    <row r="275" spans="1:15" ht="14.25" customHeight="1" x14ac:dyDescent="0.3">
      <c r="A275" s="444">
        <v>270</v>
      </c>
      <c r="B275" s="349">
        <v>41911</v>
      </c>
      <c r="C275" s="144" t="s">
        <v>164</v>
      </c>
      <c r="D275" s="45">
        <v>20</v>
      </c>
      <c r="E275" s="45"/>
      <c r="F275" s="511"/>
      <c r="G275" s="1511"/>
      <c r="H275" s="1512"/>
      <c r="I275" s="1512"/>
      <c r="J275" s="1513"/>
      <c r="K275" s="146"/>
      <c r="L275" s="147"/>
      <c r="M275" s="146"/>
      <c r="N275" s="146"/>
      <c r="O275" s="146"/>
    </row>
    <row r="276" spans="1:15" ht="14.25" customHeight="1" x14ac:dyDescent="0.3">
      <c r="A276" s="444">
        <v>271</v>
      </c>
      <c r="B276" s="349">
        <v>41911</v>
      </c>
      <c r="C276" s="144" t="s">
        <v>2516</v>
      </c>
      <c r="D276" s="45">
        <v>100</v>
      </c>
      <c r="E276" s="45"/>
      <c r="F276" s="511"/>
      <c r="G276" s="1511"/>
      <c r="H276" s="1512"/>
      <c r="I276" s="1512"/>
      <c r="J276" s="1513"/>
      <c r="K276" s="146"/>
      <c r="L276" s="147"/>
      <c r="M276" s="146"/>
      <c r="N276" s="146"/>
      <c r="O276" s="146"/>
    </row>
    <row r="277" spans="1:15" ht="14.25" customHeight="1" x14ac:dyDescent="0.3">
      <c r="A277" s="444">
        <v>272</v>
      </c>
      <c r="B277" s="349">
        <v>41911</v>
      </c>
      <c r="C277" s="144" t="s">
        <v>2384</v>
      </c>
      <c r="D277" s="45"/>
      <c r="E277" s="45">
        <v>1000</v>
      </c>
      <c r="F277" s="511">
        <v>1000</v>
      </c>
      <c r="G277" s="1511" t="s">
        <v>1821</v>
      </c>
      <c r="H277" s="1512"/>
      <c r="I277" s="1512"/>
      <c r="J277" s="1513"/>
      <c r="K277" s="146" t="s">
        <v>1822</v>
      </c>
      <c r="L277" s="147">
        <v>41908</v>
      </c>
      <c r="M277" s="147" t="s">
        <v>2123</v>
      </c>
      <c r="N277" s="146" t="s">
        <v>1762</v>
      </c>
      <c r="O277" s="146" t="s">
        <v>1762</v>
      </c>
    </row>
    <row r="278" spans="1:15" ht="14.25" customHeight="1" x14ac:dyDescent="0.3">
      <c r="A278" s="444">
        <v>273</v>
      </c>
      <c r="B278" s="349">
        <v>41912</v>
      </c>
      <c r="C278" s="144" t="s">
        <v>1777</v>
      </c>
      <c r="D278" s="45"/>
      <c r="E278" s="45">
        <v>10000</v>
      </c>
      <c r="F278" s="511">
        <v>9340</v>
      </c>
      <c r="G278" s="1511" t="s">
        <v>1823</v>
      </c>
      <c r="H278" s="1512"/>
      <c r="I278" s="1512"/>
      <c r="J278" s="1513"/>
      <c r="K278" s="146" t="s">
        <v>1824</v>
      </c>
      <c r="L278" s="147">
        <v>41911</v>
      </c>
      <c r="M278" s="147" t="s">
        <v>2123</v>
      </c>
      <c r="N278" s="146" t="s">
        <v>171</v>
      </c>
      <c r="O278" s="146" t="s">
        <v>485</v>
      </c>
    </row>
    <row r="279" spans="1:15" ht="14.25" customHeight="1" x14ac:dyDescent="0.3">
      <c r="A279" s="444">
        <v>274</v>
      </c>
      <c r="B279" s="349">
        <v>41912</v>
      </c>
      <c r="C279" s="144" t="s">
        <v>2359</v>
      </c>
      <c r="D279" s="45"/>
      <c r="E279" s="45">
        <v>3640</v>
      </c>
      <c r="F279" s="511">
        <v>3640</v>
      </c>
      <c r="G279" s="1511" t="s">
        <v>427</v>
      </c>
      <c r="H279" s="1512"/>
      <c r="I279" s="1512"/>
      <c r="J279" s="1513"/>
      <c r="K279" s="146" t="s">
        <v>428</v>
      </c>
      <c r="L279" s="147">
        <v>41911</v>
      </c>
      <c r="M279" s="147" t="s">
        <v>2123</v>
      </c>
      <c r="N279" s="146" t="s">
        <v>986</v>
      </c>
      <c r="O279" s="146" t="s">
        <v>986</v>
      </c>
    </row>
    <row r="280" spans="1:15" ht="14.25" customHeight="1" x14ac:dyDescent="0.3">
      <c r="A280" s="444">
        <v>275</v>
      </c>
      <c r="B280" s="349">
        <v>41918</v>
      </c>
      <c r="C280" s="144" t="s">
        <v>2359</v>
      </c>
      <c r="D280" s="45">
        <v>1000</v>
      </c>
      <c r="E280" s="45"/>
      <c r="F280" s="511"/>
      <c r="G280" s="1511"/>
      <c r="H280" s="1512"/>
      <c r="I280" s="1512"/>
      <c r="J280" s="1513"/>
      <c r="K280" s="145"/>
      <c r="L280" s="147"/>
      <c r="M280" s="147"/>
      <c r="N280" s="146"/>
      <c r="O280" s="146"/>
    </row>
    <row r="281" spans="1:15" ht="14.25" customHeight="1" x14ac:dyDescent="0.3">
      <c r="A281" s="444">
        <v>276</v>
      </c>
      <c r="B281" s="349">
        <v>41918</v>
      </c>
      <c r="C281" s="144" t="s">
        <v>2384</v>
      </c>
      <c r="D281" s="45">
        <v>200</v>
      </c>
      <c r="E281" s="45"/>
      <c r="F281" s="511"/>
      <c r="G281" s="1511"/>
      <c r="H281" s="1512"/>
      <c r="I281" s="1512"/>
      <c r="J281" s="1513"/>
      <c r="K281" s="146"/>
      <c r="L281" s="146"/>
      <c r="M281" s="146"/>
      <c r="N281" s="146"/>
      <c r="O281" s="146"/>
    </row>
    <row r="282" spans="1:15" ht="14.25" customHeight="1" x14ac:dyDescent="0.3">
      <c r="A282" s="444">
        <v>277</v>
      </c>
      <c r="B282" s="349">
        <v>41918</v>
      </c>
      <c r="C282" s="144" t="s">
        <v>1777</v>
      </c>
      <c r="D282" s="45">
        <v>1000</v>
      </c>
      <c r="E282" s="45"/>
      <c r="F282" s="511"/>
      <c r="G282" s="1511"/>
      <c r="H282" s="1512"/>
      <c r="I282" s="1512"/>
      <c r="J282" s="1513"/>
      <c r="K282" s="146"/>
      <c r="L282" s="146"/>
      <c r="M282" s="146"/>
      <c r="N282" s="146"/>
      <c r="O282" s="146"/>
    </row>
    <row r="283" spans="1:15" ht="14.25" customHeight="1" x14ac:dyDescent="0.3">
      <c r="A283" s="444">
        <v>278</v>
      </c>
      <c r="B283" s="349">
        <v>41918</v>
      </c>
      <c r="C283" s="144" t="s">
        <v>1982</v>
      </c>
      <c r="D283" s="45">
        <v>500</v>
      </c>
      <c r="E283" s="45"/>
      <c r="F283" s="511"/>
      <c r="G283" s="1511"/>
      <c r="H283" s="1512"/>
      <c r="I283" s="1512"/>
      <c r="J283" s="1513"/>
      <c r="K283" s="146"/>
      <c r="L283" s="146"/>
      <c r="M283" s="146"/>
      <c r="N283" s="146"/>
      <c r="O283" s="146"/>
    </row>
    <row r="284" spans="1:15" ht="14.25" customHeight="1" x14ac:dyDescent="0.3">
      <c r="A284" s="444">
        <v>279</v>
      </c>
      <c r="B284" s="349">
        <v>41918</v>
      </c>
      <c r="C284" s="144" t="s">
        <v>2381</v>
      </c>
      <c r="D284" s="45">
        <v>20</v>
      </c>
      <c r="E284" s="45"/>
      <c r="F284" s="511"/>
      <c r="G284" s="1511"/>
      <c r="H284" s="1512"/>
      <c r="I284" s="1512"/>
      <c r="J284" s="1513"/>
      <c r="K284" s="146"/>
      <c r="L284" s="146"/>
      <c r="M284" s="146"/>
      <c r="N284" s="146"/>
      <c r="O284" s="146"/>
    </row>
    <row r="285" spans="1:15" ht="14.25" customHeight="1" x14ac:dyDescent="0.3">
      <c r="A285" s="444">
        <v>280</v>
      </c>
      <c r="B285" s="349">
        <v>41918</v>
      </c>
      <c r="C285" s="144" t="s">
        <v>2407</v>
      </c>
      <c r="D285" s="45">
        <v>3</v>
      </c>
      <c r="E285" s="45"/>
      <c r="F285" s="511"/>
      <c r="G285" s="1511"/>
      <c r="H285" s="1512"/>
      <c r="I285" s="1512"/>
      <c r="J285" s="1513"/>
      <c r="K285" s="146"/>
      <c r="L285" s="147"/>
      <c r="M285" s="146"/>
      <c r="N285" s="146"/>
      <c r="O285" s="146"/>
    </row>
    <row r="286" spans="1:15" ht="14.25" customHeight="1" x14ac:dyDescent="0.3">
      <c r="A286" s="444">
        <v>281</v>
      </c>
      <c r="B286" s="349">
        <v>41921</v>
      </c>
      <c r="C286" s="144" t="s">
        <v>2574</v>
      </c>
      <c r="D286" s="45"/>
      <c r="E286" s="45">
        <v>960</v>
      </c>
      <c r="F286" s="511">
        <v>960</v>
      </c>
      <c r="G286" s="1511" t="s">
        <v>371</v>
      </c>
      <c r="H286" s="1512"/>
      <c r="I286" s="1512"/>
      <c r="J286" s="1513"/>
      <c r="K286" s="146" t="s">
        <v>372</v>
      </c>
      <c r="L286" s="147">
        <v>41920</v>
      </c>
      <c r="M286" s="147" t="s">
        <v>2123</v>
      </c>
      <c r="N286" s="146" t="s">
        <v>1762</v>
      </c>
      <c r="O286" s="146" t="s">
        <v>1762</v>
      </c>
    </row>
    <row r="287" spans="1:15" ht="14.25" customHeight="1" x14ac:dyDescent="0.3">
      <c r="A287" s="444">
        <v>282</v>
      </c>
      <c r="B287" s="349">
        <v>41922</v>
      </c>
      <c r="C287" s="144" t="s">
        <v>2359</v>
      </c>
      <c r="D287" s="45">
        <v>1000</v>
      </c>
      <c r="E287" s="45"/>
      <c r="F287" s="511"/>
      <c r="G287" s="1511"/>
      <c r="H287" s="1512"/>
      <c r="I287" s="1512"/>
      <c r="J287" s="1513"/>
      <c r="K287" s="146"/>
      <c r="L287" s="147"/>
      <c r="M287" s="146"/>
      <c r="N287" s="146"/>
      <c r="O287" s="146"/>
    </row>
    <row r="288" spans="1:15" ht="14.25" customHeight="1" x14ac:dyDescent="0.3">
      <c r="A288" s="444">
        <v>283</v>
      </c>
      <c r="B288" s="349">
        <v>41925</v>
      </c>
      <c r="C288" s="144" t="s">
        <v>1777</v>
      </c>
      <c r="D288" s="45">
        <v>1000</v>
      </c>
      <c r="E288" s="45"/>
      <c r="F288" s="511"/>
      <c r="G288" s="1511"/>
      <c r="H288" s="1512"/>
      <c r="I288" s="1512"/>
      <c r="J288" s="1513"/>
      <c r="K288" s="146"/>
      <c r="L288" s="146"/>
      <c r="M288" s="146"/>
      <c r="N288" s="146"/>
      <c r="O288" s="146"/>
    </row>
    <row r="289" spans="1:15" ht="14.25" customHeight="1" x14ac:dyDescent="0.3">
      <c r="A289" s="444">
        <v>284</v>
      </c>
      <c r="B289" s="349">
        <v>41925</v>
      </c>
      <c r="C289" s="144" t="s">
        <v>2384</v>
      </c>
      <c r="D289" s="45">
        <v>200</v>
      </c>
      <c r="E289" s="45"/>
      <c r="F289" s="511"/>
      <c r="G289" s="1511"/>
      <c r="H289" s="1512"/>
      <c r="I289" s="1512"/>
      <c r="J289" s="1513"/>
      <c r="K289" s="146"/>
      <c r="L289" s="147"/>
      <c r="M289" s="147"/>
      <c r="N289" s="146"/>
      <c r="O289" s="146"/>
    </row>
    <row r="290" spans="1:15" ht="14.25" customHeight="1" x14ac:dyDescent="0.3">
      <c r="A290" s="444">
        <v>285</v>
      </c>
      <c r="B290" s="349">
        <v>41925</v>
      </c>
      <c r="C290" s="144" t="s">
        <v>2359</v>
      </c>
      <c r="D290" s="45">
        <v>1000</v>
      </c>
      <c r="E290" s="45"/>
      <c r="F290" s="511"/>
      <c r="G290" s="1511"/>
      <c r="H290" s="1512"/>
      <c r="I290" s="1512"/>
      <c r="J290" s="1513"/>
      <c r="K290" s="146"/>
      <c r="L290" s="146"/>
      <c r="M290" s="146"/>
      <c r="N290" s="146"/>
      <c r="O290" s="146"/>
    </row>
    <row r="291" spans="1:15" ht="14.25" customHeight="1" x14ac:dyDescent="0.3">
      <c r="A291" s="444">
        <v>286</v>
      </c>
      <c r="B291" s="349">
        <v>41928</v>
      </c>
      <c r="C291" s="144" t="s">
        <v>2528</v>
      </c>
      <c r="D291" s="45">
        <v>150</v>
      </c>
      <c r="E291" s="45"/>
      <c r="F291" s="511"/>
      <c r="G291" s="1511"/>
      <c r="H291" s="1512"/>
      <c r="I291" s="1512"/>
      <c r="J291" s="1513"/>
      <c r="K291" s="146"/>
      <c r="L291" s="146"/>
      <c r="M291" s="146"/>
      <c r="N291" s="146"/>
      <c r="O291" s="146"/>
    </row>
    <row r="292" spans="1:15" ht="14.25" customHeight="1" x14ac:dyDescent="0.3">
      <c r="A292" s="444">
        <v>287</v>
      </c>
      <c r="B292" s="349">
        <v>41928</v>
      </c>
      <c r="C292" s="144" t="s">
        <v>2359</v>
      </c>
      <c r="D292" s="45">
        <v>940</v>
      </c>
      <c r="E292" s="45"/>
      <c r="F292" s="511"/>
      <c r="G292" s="1511"/>
      <c r="H292" s="1512"/>
      <c r="I292" s="1512"/>
      <c r="J292" s="1513"/>
      <c r="K292" s="146"/>
      <c r="L292" s="147"/>
      <c r="M292" s="147"/>
      <c r="N292" s="146"/>
      <c r="O292" s="146"/>
    </row>
    <row r="293" spans="1:15" ht="14.25" customHeight="1" x14ac:dyDescent="0.3">
      <c r="A293" s="444">
        <v>288</v>
      </c>
      <c r="B293" s="349">
        <v>41928</v>
      </c>
      <c r="C293" s="144" t="s">
        <v>2359</v>
      </c>
      <c r="D293" s="45"/>
      <c r="E293" s="45">
        <v>3940</v>
      </c>
      <c r="F293" s="511">
        <v>3940</v>
      </c>
      <c r="G293" s="1511" t="s">
        <v>2441</v>
      </c>
      <c r="H293" s="1512"/>
      <c r="I293" s="1512"/>
      <c r="J293" s="1513"/>
      <c r="K293" s="146" t="s">
        <v>2442</v>
      </c>
      <c r="L293" s="147">
        <v>41927</v>
      </c>
      <c r="M293" s="146" t="s">
        <v>2123</v>
      </c>
      <c r="N293" s="146" t="s">
        <v>986</v>
      </c>
      <c r="O293" s="146" t="s">
        <v>986</v>
      </c>
    </row>
    <row r="294" spans="1:15" ht="14.25" customHeight="1" x14ac:dyDescent="0.3">
      <c r="A294" s="444">
        <v>289</v>
      </c>
      <c r="B294" s="349">
        <v>41929</v>
      </c>
      <c r="C294" s="144" t="s">
        <v>2384</v>
      </c>
      <c r="D294" s="45">
        <v>200</v>
      </c>
      <c r="E294" s="45"/>
      <c r="F294" s="511"/>
      <c r="G294" s="1511"/>
      <c r="H294" s="1512"/>
      <c r="I294" s="1512"/>
      <c r="J294" s="1513"/>
      <c r="K294" s="146"/>
      <c r="L294" s="147"/>
      <c r="M294" s="146"/>
      <c r="N294" s="146"/>
      <c r="O294" s="146"/>
    </row>
    <row r="295" spans="1:15" ht="14.25" customHeight="1" x14ac:dyDescent="0.3">
      <c r="A295" s="444">
        <v>290</v>
      </c>
      <c r="B295" s="349">
        <v>41932</v>
      </c>
      <c r="C295" s="144" t="s">
        <v>2359</v>
      </c>
      <c r="D295" s="45">
        <v>1000</v>
      </c>
      <c r="E295" s="45"/>
      <c r="F295" s="511"/>
      <c r="G295" s="1511"/>
      <c r="H295" s="1512"/>
      <c r="I295" s="1512"/>
      <c r="J295" s="1513"/>
      <c r="K295" s="146"/>
      <c r="L295" s="147"/>
      <c r="M295" s="146"/>
      <c r="N295" s="146"/>
      <c r="O295" s="146"/>
    </row>
    <row r="296" spans="1:15" ht="14.25" customHeight="1" x14ac:dyDescent="0.3">
      <c r="A296" s="444">
        <v>291</v>
      </c>
      <c r="B296" s="349">
        <v>41932</v>
      </c>
      <c r="C296" s="144" t="s">
        <v>1777</v>
      </c>
      <c r="D296" s="45">
        <v>1000</v>
      </c>
      <c r="E296" s="45"/>
      <c r="F296" s="511"/>
      <c r="G296" s="1511"/>
      <c r="H296" s="1512"/>
      <c r="I296" s="1512"/>
      <c r="J296" s="1513"/>
      <c r="K296" s="146"/>
      <c r="L296" s="147"/>
      <c r="M296" s="146"/>
      <c r="N296" s="146"/>
      <c r="O296" s="146"/>
    </row>
    <row r="297" spans="1:15" ht="14.25" customHeight="1" x14ac:dyDescent="0.3">
      <c r="A297" s="444">
        <v>292</v>
      </c>
      <c r="B297" s="349">
        <v>41932</v>
      </c>
      <c r="C297" s="144" t="s">
        <v>164</v>
      </c>
      <c r="D297" s="45">
        <v>20</v>
      </c>
      <c r="E297" s="45"/>
      <c r="F297" s="511"/>
      <c r="G297" s="1511"/>
      <c r="H297" s="1512"/>
      <c r="I297" s="1512"/>
      <c r="J297" s="1513"/>
      <c r="K297" s="146"/>
      <c r="L297" s="147"/>
      <c r="M297" s="146"/>
      <c r="N297" s="146"/>
      <c r="O297" s="146"/>
    </row>
    <row r="298" spans="1:15" ht="14.25" customHeight="1" x14ac:dyDescent="0.3">
      <c r="A298" s="444">
        <v>293</v>
      </c>
      <c r="B298" s="349">
        <v>41932</v>
      </c>
      <c r="C298" s="144" t="s">
        <v>2516</v>
      </c>
      <c r="D298" s="45">
        <v>100</v>
      </c>
      <c r="E298" s="45"/>
      <c r="F298" s="511"/>
      <c r="G298" s="1511"/>
      <c r="H298" s="1512"/>
      <c r="I298" s="1512"/>
      <c r="J298" s="1513"/>
      <c r="K298" s="146"/>
      <c r="L298" s="147"/>
      <c r="M298" s="146"/>
      <c r="N298" s="146"/>
      <c r="O298" s="146"/>
    </row>
    <row r="299" spans="1:15" ht="14.25" customHeight="1" x14ac:dyDescent="0.3">
      <c r="A299" s="444">
        <v>294</v>
      </c>
      <c r="B299" s="349">
        <v>41932</v>
      </c>
      <c r="C299" s="144" t="s">
        <v>2383</v>
      </c>
      <c r="D299" s="45">
        <v>300</v>
      </c>
      <c r="E299" s="45"/>
      <c r="F299" s="511"/>
      <c r="G299" s="1511"/>
      <c r="H299" s="1512"/>
      <c r="I299" s="1512"/>
      <c r="J299" s="1513"/>
      <c r="K299" s="146"/>
      <c r="L299" s="147"/>
      <c r="M299" s="146"/>
      <c r="N299" s="146"/>
      <c r="O299" s="146"/>
    </row>
    <row r="300" spans="1:15" ht="14.25" customHeight="1" x14ac:dyDescent="0.3">
      <c r="A300" s="444">
        <v>295</v>
      </c>
      <c r="B300" s="349">
        <v>41936</v>
      </c>
      <c r="C300" s="144" t="s">
        <v>1777</v>
      </c>
      <c r="D300" s="45">
        <v>1000</v>
      </c>
      <c r="E300" s="45"/>
      <c r="F300" s="511"/>
      <c r="G300" s="1511"/>
      <c r="H300" s="1512"/>
      <c r="I300" s="1512"/>
      <c r="J300" s="1513"/>
      <c r="K300" s="146"/>
      <c r="L300" s="147"/>
      <c r="M300" s="146"/>
      <c r="N300" s="146"/>
      <c r="O300" s="146"/>
    </row>
    <row r="301" spans="1:15" ht="14.25" customHeight="1" x14ac:dyDescent="0.3">
      <c r="A301" s="444">
        <v>296</v>
      </c>
      <c r="B301" s="349">
        <v>41936</v>
      </c>
      <c r="C301" s="144" t="s">
        <v>2359</v>
      </c>
      <c r="D301" s="45">
        <v>1000</v>
      </c>
      <c r="E301" s="45"/>
      <c r="F301" s="511"/>
      <c r="G301" s="1511"/>
      <c r="H301" s="1512"/>
      <c r="I301" s="1512"/>
      <c r="J301" s="1513"/>
      <c r="K301" s="146"/>
      <c r="L301" s="147"/>
      <c r="M301" s="146"/>
      <c r="N301" s="146"/>
      <c r="O301" s="146"/>
    </row>
    <row r="302" spans="1:15" ht="14.25" customHeight="1" x14ac:dyDescent="0.3">
      <c r="A302" s="444">
        <v>297</v>
      </c>
      <c r="B302" s="349">
        <v>41936</v>
      </c>
      <c r="C302" s="144" t="s">
        <v>2384</v>
      </c>
      <c r="D302" s="45">
        <v>400</v>
      </c>
      <c r="E302" s="45"/>
      <c r="F302" s="511"/>
      <c r="G302" s="1511"/>
      <c r="H302" s="1512"/>
      <c r="I302" s="1512"/>
      <c r="J302" s="1513"/>
      <c r="K302" s="146"/>
      <c r="L302" s="147"/>
      <c r="M302" s="147"/>
      <c r="N302" s="146"/>
      <c r="O302" s="146"/>
    </row>
    <row r="303" spans="1:15" ht="14.25" customHeight="1" x14ac:dyDescent="0.3">
      <c r="A303" s="444">
        <v>298</v>
      </c>
      <c r="B303" s="349">
        <v>41939</v>
      </c>
      <c r="C303" s="144" t="s">
        <v>1982</v>
      </c>
      <c r="D303" s="45">
        <v>500</v>
      </c>
      <c r="E303" s="45"/>
      <c r="F303" s="511"/>
      <c r="G303" s="1511"/>
      <c r="H303" s="1512"/>
      <c r="I303" s="1512"/>
      <c r="J303" s="1513"/>
      <c r="K303" s="146"/>
      <c r="L303" s="146"/>
      <c r="M303" s="146"/>
      <c r="N303" s="146"/>
      <c r="O303" s="146"/>
    </row>
    <row r="304" spans="1:15" ht="14.25" customHeight="1" x14ac:dyDescent="0.3">
      <c r="A304" s="444">
        <v>299</v>
      </c>
      <c r="B304" s="349">
        <v>41941</v>
      </c>
      <c r="C304" s="144" t="s">
        <v>2359</v>
      </c>
      <c r="D304" s="45">
        <v>1060</v>
      </c>
      <c r="E304" s="45"/>
      <c r="F304" s="511"/>
      <c r="G304" s="1511"/>
      <c r="H304" s="1512"/>
      <c r="I304" s="1512"/>
      <c r="J304" s="1513"/>
      <c r="K304" s="146"/>
      <c r="L304" s="146"/>
      <c r="M304" s="146"/>
      <c r="N304" s="146"/>
      <c r="O304" s="146"/>
    </row>
    <row r="305" spans="1:15" ht="14.25" customHeight="1" x14ac:dyDescent="0.3">
      <c r="A305" s="444">
        <v>300</v>
      </c>
      <c r="B305" s="349">
        <v>41941</v>
      </c>
      <c r="C305" s="144" t="s">
        <v>2384</v>
      </c>
      <c r="D305" s="45">
        <v>400</v>
      </c>
      <c r="E305" s="45"/>
      <c r="F305" s="511"/>
      <c r="G305" s="1511"/>
      <c r="H305" s="1512"/>
      <c r="I305" s="1512"/>
      <c r="J305" s="1513"/>
      <c r="K305" s="145"/>
      <c r="L305" s="147"/>
      <c r="M305" s="147"/>
      <c r="N305" s="146"/>
      <c r="O305" s="146"/>
    </row>
    <row r="306" spans="1:15" ht="14.25" customHeight="1" x14ac:dyDescent="0.3">
      <c r="A306" s="444">
        <v>301</v>
      </c>
      <c r="B306" s="349">
        <v>41941</v>
      </c>
      <c r="C306" s="144" t="s">
        <v>1777</v>
      </c>
      <c r="D306" s="45">
        <v>1000</v>
      </c>
      <c r="E306" s="45"/>
      <c r="F306" s="511"/>
      <c r="G306" s="1511"/>
      <c r="H306" s="1512"/>
      <c r="I306" s="1512"/>
      <c r="J306" s="1513"/>
      <c r="K306" s="145"/>
      <c r="L306" s="147"/>
      <c r="M306" s="146"/>
      <c r="N306" s="146"/>
      <c r="O306" s="146"/>
    </row>
    <row r="307" spans="1:15" ht="14.25" customHeight="1" x14ac:dyDescent="0.3">
      <c r="A307" s="444">
        <v>302</v>
      </c>
      <c r="B307" s="349">
        <v>41942</v>
      </c>
      <c r="C307" s="144" t="s">
        <v>2359</v>
      </c>
      <c r="D307" s="45"/>
      <c r="E307" s="45">
        <v>3060</v>
      </c>
      <c r="F307" s="511">
        <v>3060</v>
      </c>
      <c r="G307" s="1511" t="s">
        <v>2443</v>
      </c>
      <c r="H307" s="1512"/>
      <c r="I307" s="1512"/>
      <c r="J307" s="1513"/>
      <c r="K307" s="146" t="s">
        <v>2444</v>
      </c>
      <c r="L307" s="147">
        <v>41940</v>
      </c>
      <c r="M307" s="146" t="s">
        <v>2123</v>
      </c>
      <c r="N307" s="146" t="s">
        <v>986</v>
      </c>
      <c r="O307" s="146" t="s">
        <v>986</v>
      </c>
    </row>
    <row r="308" spans="1:15" ht="14.25" customHeight="1" x14ac:dyDescent="0.3">
      <c r="A308" s="444">
        <v>303</v>
      </c>
      <c r="B308" s="349">
        <v>41943</v>
      </c>
      <c r="C308" s="144" t="s">
        <v>2384</v>
      </c>
      <c r="D308" s="45"/>
      <c r="E308" s="45">
        <v>1400</v>
      </c>
      <c r="F308" s="511">
        <v>1400</v>
      </c>
      <c r="G308" s="1511" t="s">
        <v>2445</v>
      </c>
      <c r="H308" s="1512"/>
      <c r="I308" s="1512"/>
      <c r="J308" s="1513"/>
      <c r="K308" s="146" t="s">
        <v>2446</v>
      </c>
      <c r="L308" s="147">
        <v>41943</v>
      </c>
      <c r="M308" s="146" t="s">
        <v>2123</v>
      </c>
      <c r="N308" s="146" t="s">
        <v>2066</v>
      </c>
      <c r="O308" s="146" t="s">
        <v>1762</v>
      </c>
    </row>
    <row r="309" spans="1:15" ht="14.25" customHeight="1" x14ac:dyDescent="0.3">
      <c r="A309" s="444">
        <v>304</v>
      </c>
      <c r="B309" s="349">
        <v>41943</v>
      </c>
      <c r="C309" s="144" t="s">
        <v>2383</v>
      </c>
      <c r="D309" s="45">
        <v>200</v>
      </c>
      <c r="E309" s="45"/>
      <c r="F309" s="511"/>
      <c r="G309" s="1511"/>
      <c r="H309" s="1512"/>
      <c r="I309" s="1512"/>
      <c r="J309" s="1513"/>
      <c r="K309" s="146"/>
      <c r="L309" s="146"/>
      <c r="M309" s="146"/>
      <c r="N309" s="146"/>
      <c r="O309" s="146"/>
    </row>
    <row r="310" spans="1:15" ht="14.25" customHeight="1" x14ac:dyDescent="0.3">
      <c r="A310" s="444">
        <v>305</v>
      </c>
      <c r="B310" s="349">
        <v>41943</v>
      </c>
      <c r="C310" s="144" t="s">
        <v>2584</v>
      </c>
      <c r="D310" s="45">
        <v>10</v>
      </c>
      <c r="E310" s="45"/>
      <c r="F310" s="511"/>
      <c r="G310" s="1511"/>
      <c r="H310" s="1512"/>
      <c r="I310" s="1512"/>
      <c r="J310" s="1513"/>
      <c r="K310" s="146"/>
      <c r="L310" s="146"/>
      <c r="M310" s="146"/>
      <c r="N310" s="146"/>
      <c r="O310" s="146"/>
    </row>
    <row r="311" spans="1:15" ht="14.25" customHeight="1" x14ac:dyDescent="0.3">
      <c r="A311" s="444">
        <v>306</v>
      </c>
      <c r="B311" s="349">
        <v>41946</v>
      </c>
      <c r="C311" s="144" t="s">
        <v>2359</v>
      </c>
      <c r="D311" s="45">
        <v>1000</v>
      </c>
      <c r="E311" s="45"/>
      <c r="F311" s="511"/>
      <c r="G311" s="1511"/>
      <c r="H311" s="1512"/>
      <c r="I311" s="1512"/>
      <c r="J311" s="1513"/>
      <c r="K311" s="146"/>
      <c r="L311" s="146"/>
      <c r="M311" s="146"/>
      <c r="N311" s="146"/>
      <c r="O311" s="146"/>
    </row>
    <row r="312" spans="1:15" ht="14.25" customHeight="1" x14ac:dyDescent="0.3">
      <c r="A312" s="444">
        <v>307</v>
      </c>
      <c r="B312" s="349">
        <v>41946</v>
      </c>
      <c r="C312" s="144" t="s">
        <v>2384</v>
      </c>
      <c r="D312" s="45">
        <v>200</v>
      </c>
      <c r="E312" s="45"/>
      <c r="F312" s="511"/>
      <c r="G312" s="1511"/>
      <c r="H312" s="1512"/>
      <c r="I312" s="1512"/>
      <c r="J312" s="1513"/>
      <c r="K312" s="146"/>
      <c r="L312" s="146"/>
      <c r="M312" s="146"/>
      <c r="N312" s="146"/>
      <c r="O312" s="146"/>
    </row>
    <row r="313" spans="1:15" ht="14.25" customHeight="1" x14ac:dyDescent="0.3">
      <c r="A313" s="444">
        <v>308</v>
      </c>
      <c r="B313" s="349">
        <v>41950</v>
      </c>
      <c r="C313" s="144" t="s">
        <v>1777</v>
      </c>
      <c r="D313" s="45">
        <v>1000</v>
      </c>
      <c r="E313" s="45"/>
      <c r="F313" s="511"/>
      <c r="G313" s="1511"/>
      <c r="H313" s="1512"/>
      <c r="I313" s="1512"/>
      <c r="J313" s="1513"/>
      <c r="K313" s="146"/>
      <c r="L313" s="147"/>
      <c r="M313" s="146"/>
      <c r="N313" s="146"/>
      <c r="O313" s="146"/>
    </row>
    <row r="314" spans="1:15" ht="14.25" customHeight="1" x14ac:dyDescent="0.3">
      <c r="A314" s="444">
        <v>309</v>
      </c>
      <c r="B314" s="349">
        <v>41950</v>
      </c>
      <c r="C314" s="144" t="s">
        <v>2359</v>
      </c>
      <c r="D314" s="45">
        <v>1000</v>
      </c>
      <c r="E314" s="45"/>
      <c r="F314" s="511"/>
      <c r="G314" s="1511"/>
      <c r="H314" s="1512"/>
      <c r="I314" s="1512"/>
      <c r="J314" s="1513"/>
      <c r="K314" s="146"/>
      <c r="L314" s="146"/>
      <c r="M314" s="146"/>
      <c r="N314" s="146"/>
      <c r="O314" s="146"/>
    </row>
    <row r="315" spans="1:15" ht="14.25" customHeight="1" x14ac:dyDescent="0.3">
      <c r="A315" s="444">
        <v>310</v>
      </c>
      <c r="B315" s="349">
        <v>41950</v>
      </c>
      <c r="C315" s="144" t="s">
        <v>2383</v>
      </c>
      <c r="D315" s="45">
        <v>140</v>
      </c>
      <c r="E315" s="45"/>
      <c r="F315" s="511"/>
      <c r="G315" s="1511"/>
      <c r="H315" s="1512"/>
      <c r="I315" s="1512"/>
      <c r="J315" s="1513"/>
      <c r="K315" s="146"/>
      <c r="L315" s="147"/>
      <c r="M315" s="147"/>
      <c r="N315" s="146"/>
      <c r="O315" s="146"/>
    </row>
    <row r="316" spans="1:15" ht="14.25" customHeight="1" x14ac:dyDescent="0.3">
      <c r="A316" s="444">
        <v>311</v>
      </c>
      <c r="B316" s="349">
        <v>41953</v>
      </c>
      <c r="C316" s="144" t="s">
        <v>2384</v>
      </c>
      <c r="D316" s="45">
        <v>200</v>
      </c>
      <c r="E316" s="45"/>
      <c r="F316" s="511"/>
      <c r="G316" s="1511"/>
      <c r="H316" s="1512"/>
      <c r="I316" s="1512"/>
      <c r="J316" s="1513"/>
      <c r="K316" s="146"/>
      <c r="L316" s="146"/>
      <c r="M316" s="146"/>
      <c r="N316" s="146"/>
      <c r="O316" s="146"/>
    </row>
    <row r="317" spans="1:15" ht="14.25" customHeight="1" x14ac:dyDescent="0.3">
      <c r="A317" s="444">
        <v>312</v>
      </c>
      <c r="B317" s="349">
        <v>41953</v>
      </c>
      <c r="C317" s="144" t="s">
        <v>164</v>
      </c>
      <c r="D317" s="45">
        <v>10</v>
      </c>
      <c r="E317" s="45"/>
      <c r="F317" s="511"/>
      <c r="G317" s="1511"/>
      <c r="H317" s="1512"/>
      <c r="I317" s="1512"/>
      <c r="J317" s="1513"/>
      <c r="K317" s="146"/>
      <c r="L317" s="146"/>
      <c r="M317" s="146"/>
      <c r="N317" s="146"/>
      <c r="O317" s="146"/>
    </row>
    <row r="318" spans="1:15" ht="14.25" customHeight="1" x14ac:dyDescent="0.3">
      <c r="A318" s="444">
        <v>313</v>
      </c>
      <c r="B318" s="349">
        <v>41953</v>
      </c>
      <c r="C318" s="144" t="s">
        <v>2359</v>
      </c>
      <c r="D318" s="45">
        <v>1000</v>
      </c>
      <c r="E318" s="45"/>
      <c r="F318" s="511"/>
      <c r="G318" s="1511"/>
      <c r="H318" s="1512"/>
      <c r="I318" s="1512"/>
      <c r="J318" s="1513"/>
      <c r="K318" s="146"/>
      <c r="L318" s="146"/>
      <c r="M318" s="146"/>
      <c r="N318" s="146"/>
      <c r="O318" s="146"/>
    </row>
    <row r="319" spans="1:15" ht="14.25" customHeight="1" x14ac:dyDescent="0.3">
      <c r="A319" s="444">
        <v>314</v>
      </c>
      <c r="B319" s="349">
        <v>41956</v>
      </c>
      <c r="C319" s="144" t="s">
        <v>2359</v>
      </c>
      <c r="D319" s="45"/>
      <c r="E319" s="45">
        <v>3000</v>
      </c>
      <c r="F319" s="511">
        <v>4320</v>
      </c>
      <c r="G319" s="1511" t="s">
        <v>202</v>
      </c>
      <c r="H319" s="1512"/>
      <c r="I319" s="1512"/>
      <c r="J319" s="1513"/>
      <c r="K319" s="146" t="s">
        <v>203</v>
      </c>
      <c r="L319" s="147">
        <v>41955</v>
      </c>
      <c r="M319" s="146" t="s">
        <v>2123</v>
      </c>
      <c r="N319" s="146" t="s">
        <v>986</v>
      </c>
      <c r="O319" s="146" t="s">
        <v>986</v>
      </c>
    </row>
    <row r="320" spans="1:15" ht="14.25" customHeight="1" x14ac:dyDescent="0.3">
      <c r="A320" s="444">
        <v>315</v>
      </c>
      <c r="B320" s="349">
        <v>41957</v>
      </c>
      <c r="C320" s="144" t="s">
        <v>2528</v>
      </c>
      <c r="D320" s="45">
        <v>400</v>
      </c>
      <c r="E320" s="45"/>
      <c r="F320" s="511"/>
      <c r="G320" s="1511"/>
      <c r="H320" s="1512"/>
      <c r="I320" s="1512"/>
      <c r="J320" s="1513"/>
      <c r="K320" s="146"/>
      <c r="L320" s="146"/>
      <c r="M320" s="146"/>
      <c r="N320" s="146"/>
      <c r="O320" s="146"/>
    </row>
    <row r="321" spans="1:15" ht="14.25" customHeight="1" x14ac:dyDescent="0.3">
      <c r="A321" s="444">
        <v>316</v>
      </c>
      <c r="B321" s="349">
        <v>41957</v>
      </c>
      <c r="C321" s="144" t="s">
        <v>2381</v>
      </c>
      <c r="D321" s="45">
        <v>30</v>
      </c>
      <c r="E321" s="45"/>
      <c r="F321" s="511"/>
      <c r="G321" s="1511"/>
      <c r="H321" s="1512"/>
      <c r="I321" s="1512"/>
      <c r="J321" s="1513"/>
      <c r="K321" s="146"/>
      <c r="L321" s="147"/>
      <c r="M321" s="147"/>
      <c r="N321" s="146"/>
      <c r="O321" s="146"/>
    </row>
    <row r="322" spans="1:15" ht="14.25" customHeight="1" x14ac:dyDescent="0.3">
      <c r="A322" s="444">
        <v>317</v>
      </c>
      <c r="B322" s="349">
        <v>41957</v>
      </c>
      <c r="C322" s="144" t="s">
        <v>2407</v>
      </c>
      <c r="D322" s="45">
        <v>10</v>
      </c>
      <c r="E322" s="45"/>
      <c r="F322" s="511"/>
      <c r="G322" s="1511"/>
      <c r="H322" s="1512"/>
      <c r="I322" s="1512"/>
      <c r="J322" s="1513"/>
      <c r="K322" s="147"/>
      <c r="L322" s="147"/>
      <c r="M322" s="146"/>
      <c r="N322" s="146"/>
      <c r="O322" s="146"/>
    </row>
    <row r="323" spans="1:15" ht="14.25" customHeight="1" x14ac:dyDescent="0.3">
      <c r="A323" s="444">
        <v>318</v>
      </c>
      <c r="B323" s="349">
        <v>41957</v>
      </c>
      <c r="C323" s="144" t="s">
        <v>2408</v>
      </c>
      <c r="D323" s="45">
        <v>1</v>
      </c>
      <c r="E323" s="45"/>
      <c r="F323" s="511"/>
      <c r="G323" s="1511"/>
      <c r="H323" s="1512"/>
      <c r="I323" s="1512"/>
      <c r="J323" s="1513"/>
      <c r="K323" s="146"/>
      <c r="L323" s="146"/>
      <c r="M323" s="146"/>
      <c r="N323" s="146"/>
      <c r="O323" s="146"/>
    </row>
    <row r="324" spans="1:15" ht="14.25" customHeight="1" x14ac:dyDescent="0.3">
      <c r="A324" s="444">
        <v>319</v>
      </c>
      <c r="B324" s="349">
        <v>41957</v>
      </c>
      <c r="C324" s="144" t="s">
        <v>2384</v>
      </c>
      <c r="D324" s="45">
        <v>600</v>
      </c>
      <c r="E324" s="45"/>
      <c r="F324" s="511"/>
      <c r="G324" s="1511"/>
      <c r="H324" s="1512"/>
      <c r="I324" s="1512"/>
      <c r="J324" s="1513"/>
      <c r="K324" s="146"/>
      <c r="L324" s="147"/>
      <c r="M324" s="146"/>
      <c r="N324" s="146"/>
      <c r="O324" s="146"/>
    </row>
    <row r="325" spans="1:15" ht="14.25" customHeight="1" x14ac:dyDescent="0.3">
      <c r="A325" s="444">
        <v>320</v>
      </c>
      <c r="B325" s="349">
        <v>41957</v>
      </c>
      <c r="C325" s="144" t="s">
        <v>1982</v>
      </c>
      <c r="D325" s="45">
        <v>500</v>
      </c>
      <c r="E325" s="45"/>
      <c r="F325" s="511"/>
      <c r="G325" s="1511"/>
      <c r="H325" s="1512"/>
      <c r="I325" s="1512"/>
      <c r="J325" s="1513"/>
      <c r="K325" s="146"/>
      <c r="L325" s="146"/>
      <c r="M325" s="146"/>
      <c r="N325" s="146"/>
      <c r="O325" s="146"/>
    </row>
    <row r="326" spans="1:15" ht="14.25" customHeight="1" x14ac:dyDescent="0.3">
      <c r="A326" s="444">
        <v>321</v>
      </c>
      <c r="B326" s="349">
        <v>41957</v>
      </c>
      <c r="C326" s="144" t="s">
        <v>2516</v>
      </c>
      <c r="D326" s="45">
        <v>1000</v>
      </c>
      <c r="E326" s="45"/>
      <c r="F326" s="511"/>
      <c r="G326" s="1511"/>
      <c r="H326" s="1512"/>
      <c r="I326" s="1512"/>
      <c r="J326" s="1513"/>
      <c r="K326" s="146"/>
      <c r="L326" s="147"/>
      <c r="M326" s="147"/>
      <c r="N326" s="146"/>
      <c r="O326" s="146"/>
    </row>
    <row r="327" spans="1:15" ht="14.25" customHeight="1" x14ac:dyDescent="0.3">
      <c r="A327" s="444">
        <v>322</v>
      </c>
      <c r="B327" s="349">
        <v>41957</v>
      </c>
      <c r="C327" s="144" t="s">
        <v>1777</v>
      </c>
      <c r="D327" s="45">
        <v>1000</v>
      </c>
      <c r="E327" s="45"/>
      <c r="F327" s="511"/>
      <c r="G327" s="1511"/>
      <c r="H327" s="1512"/>
      <c r="I327" s="1512"/>
      <c r="J327" s="1513"/>
      <c r="K327" s="146"/>
      <c r="L327" s="146"/>
      <c r="M327" s="146"/>
      <c r="N327" s="146"/>
      <c r="O327" s="146"/>
    </row>
    <row r="328" spans="1:15" ht="14.25" customHeight="1" x14ac:dyDescent="0.3">
      <c r="A328" s="444">
        <v>323</v>
      </c>
      <c r="B328" s="349">
        <v>41960</v>
      </c>
      <c r="C328" s="144" t="s">
        <v>2359</v>
      </c>
      <c r="D328" s="45">
        <v>1000</v>
      </c>
      <c r="E328" s="45"/>
      <c r="F328" s="511"/>
      <c r="G328" s="1511"/>
      <c r="H328" s="1512"/>
      <c r="I328" s="1512"/>
      <c r="J328" s="1513"/>
      <c r="K328" s="146"/>
      <c r="L328" s="146"/>
      <c r="M328" s="146"/>
      <c r="N328" s="146"/>
      <c r="O328" s="146"/>
    </row>
    <row r="329" spans="1:15" ht="14.25" customHeight="1" x14ac:dyDescent="0.3">
      <c r="A329" s="444">
        <v>324</v>
      </c>
      <c r="B329" s="349">
        <v>41960</v>
      </c>
      <c r="C329" s="144" t="s">
        <v>2384</v>
      </c>
      <c r="D329" s="45">
        <v>500</v>
      </c>
      <c r="E329" s="45"/>
      <c r="F329" s="511"/>
      <c r="G329" s="1511"/>
      <c r="H329" s="1512"/>
      <c r="I329" s="1512"/>
      <c r="J329" s="1513"/>
      <c r="K329" s="146"/>
      <c r="L329" s="146"/>
      <c r="M329" s="146"/>
      <c r="N329" s="146"/>
      <c r="O329" s="146"/>
    </row>
    <row r="330" spans="1:15" ht="14.25" customHeight="1" x14ac:dyDescent="0.3">
      <c r="A330" s="444">
        <v>325</v>
      </c>
      <c r="B330" s="349">
        <v>41960</v>
      </c>
      <c r="C330" s="144" t="s">
        <v>2383</v>
      </c>
      <c r="D330" s="45"/>
      <c r="E330" s="45">
        <v>640</v>
      </c>
      <c r="F330" s="511">
        <v>680</v>
      </c>
      <c r="G330" s="1511" t="s">
        <v>92</v>
      </c>
      <c r="H330" s="1512"/>
      <c r="I330" s="1512"/>
      <c r="J330" s="1513"/>
      <c r="K330" s="146" t="s">
        <v>1522</v>
      </c>
      <c r="L330" s="147">
        <v>41957</v>
      </c>
      <c r="M330" s="146" t="s">
        <v>2123</v>
      </c>
      <c r="N330" s="146" t="s">
        <v>171</v>
      </c>
      <c r="O330" s="146" t="s">
        <v>1121</v>
      </c>
    </row>
    <row r="331" spans="1:15" ht="14.25" customHeight="1" x14ac:dyDescent="0.3">
      <c r="A331" s="444">
        <v>326</v>
      </c>
      <c r="B331" s="349">
        <v>41963</v>
      </c>
      <c r="C331" s="144" t="s">
        <v>2384</v>
      </c>
      <c r="D331" s="45">
        <v>860</v>
      </c>
      <c r="E331" s="45"/>
      <c r="F331" s="511"/>
      <c r="G331" s="1511"/>
      <c r="H331" s="1512"/>
      <c r="I331" s="1512"/>
      <c r="J331" s="1513"/>
      <c r="K331" s="146"/>
      <c r="L331" s="147"/>
      <c r="M331" s="146"/>
      <c r="N331" s="146"/>
      <c r="O331" s="146"/>
    </row>
    <row r="332" spans="1:15" ht="14.25" customHeight="1" x14ac:dyDescent="0.3">
      <c r="A332" s="444">
        <v>327</v>
      </c>
      <c r="B332" s="349">
        <v>41963</v>
      </c>
      <c r="C332" s="144" t="s">
        <v>2516</v>
      </c>
      <c r="D332" s="45">
        <v>780</v>
      </c>
      <c r="E332" s="45"/>
      <c r="F332" s="511"/>
      <c r="G332" s="1511"/>
      <c r="H332" s="1512"/>
      <c r="I332" s="1512"/>
      <c r="J332" s="1513"/>
      <c r="K332" s="146"/>
      <c r="L332" s="146"/>
      <c r="M332" s="146"/>
      <c r="N332" s="146"/>
      <c r="O332" s="146"/>
    </row>
    <row r="333" spans="1:15" ht="14.25" customHeight="1" x14ac:dyDescent="0.3">
      <c r="A333" s="444">
        <v>328</v>
      </c>
      <c r="B333" s="349">
        <v>41963</v>
      </c>
      <c r="C333" s="144" t="s">
        <v>2528</v>
      </c>
      <c r="D333" s="45"/>
      <c r="E333" s="45">
        <v>550</v>
      </c>
      <c r="F333" s="511">
        <v>550</v>
      </c>
      <c r="G333" s="1511" t="s">
        <v>93</v>
      </c>
      <c r="H333" s="1512"/>
      <c r="I333" s="1512"/>
      <c r="J333" s="1513"/>
      <c r="K333" s="146" t="s">
        <v>98</v>
      </c>
      <c r="L333" s="147">
        <v>41957</v>
      </c>
      <c r="M333" s="147" t="s">
        <v>2123</v>
      </c>
      <c r="N333" s="146" t="s">
        <v>1521</v>
      </c>
      <c r="O333" s="146" t="s">
        <v>2538</v>
      </c>
    </row>
    <row r="334" spans="1:15" ht="14.25" customHeight="1" x14ac:dyDescent="0.3">
      <c r="A334" s="444">
        <v>329</v>
      </c>
      <c r="B334" s="349">
        <v>41964</v>
      </c>
      <c r="C334" s="144" t="s">
        <v>2384</v>
      </c>
      <c r="D334" s="45"/>
      <c r="E334" s="45">
        <v>2360</v>
      </c>
      <c r="F334" s="511">
        <v>2360</v>
      </c>
      <c r="G334" s="1511" t="s">
        <v>94</v>
      </c>
      <c r="H334" s="1512"/>
      <c r="I334" s="1512"/>
      <c r="J334" s="1513"/>
      <c r="K334" s="146" t="s">
        <v>97</v>
      </c>
      <c r="L334" s="147">
        <v>41964</v>
      </c>
      <c r="M334" s="146" t="s">
        <v>2123</v>
      </c>
      <c r="N334" s="146" t="s">
        <v>1762</v>
      </c>
      <c r="O334" s="146" t="s">
        <v>1762</v>
      </c>
    </row>
    <row r="335" spans="1:15" ht="14.25" customHeight="1" x14ac:dyDescent="0.3">
      <c r="A335" s="444">
        <v>330</v>
      </c>
      <c r="B335" s="349">
        <v>41964</v>
      </c>
      <c r="C335" s="144" t="s">
        <v>2516</v>
      </c>
      <c r="D335" s="45"/>
      <c r="E335" s="45">
        <v>2280</v>
      </c>
      <c r="F335" s="511">
        <v>2280</v>
      </c>
      <c r="G335" s="1511" t="s">
        <v>95</v>
      </c>
      <c r="H335" s="1512"/>
      <c r="I335" s="1512"/>
      <c r="J335" s="1513"/>
      <c r="K335" s="146" t="s">
        <v>96</v>
      </c>
      <c r="L335" s="147">
        <v>41964</v>
      </c>
      <c r="M335" s="146" t="s">
        <v>2123</v>
      </c>
      <c r="N335" s="146" t="s">
        <v>2681</v>
      </c>
      <c r="O335" s="146" t="s">
        <v>2681</v>
      </c>
    </row>
    <row r="336" spans="1:15" ht="14.25" customHeight="1" x14ac:dyDescent="0.3">
      <c r="A336" s="444">
        <v>331</v>
      </c>
      <c r="B336" s="349">
        <v>41964</v>
      </c>
      <c r="C336" s="144" t="s">
        <v>2359</v>
      </c>
      <c r="D336" s="45">
        <v>1000</v>
      </c>
      <c r="E336" s="45"/>
      <c r="F336" s="511"/>
      <c r="G336" s="1511"/>
      <c r="H336" s="1512"/>
      <c r="I336" s="1512"/>
      <c r="J336" s="1513"/>
      <c r="K336" s="146"/>
      <c r="L336" s="146"/>
      <c r="M336" s="146"/>
      <c r="N336" s="146"/>
      <c r="O336" s="146"/>
    </row>
    <row r="337" spans="1:15" ht="14.25" customHeight="1" x14ac:dyDescent="0.3">
      <c r="A337" s="444">
        <v>332</v>
      </c>
      <c r="B337" s="349">
        <v>41967</v>
      </c>
      <c r="C337" s="144" t="s">
        <v>2359</v>
      </c>
      <c r="D337" s="45">
        <v>1000</v>
      </c>
      <c r="E337" s="45"/>
      <c r="F337" s="511"/>
      <c r="G337" s="1511"/>
      <c r="H337" s="1512"/>
      <c r="I337" s="1512"/>
      <c r="J337" s="1513"/>
      <c r="K337" s="146"/>
      <c r="L337" s="147"/>
      <c r="M337" s="146"/>
      <c r="N337" s="146"/>
      <c r="O337" s="146"/>
    </row>
    <row r="338" spans="1:15" ht="14.25" customHeight="1" x14ac:dyDescent="0.3">
      <c r="A338" s="444">
        <v>333</v>
      </c>
      <c r="B338" s="349">
        <v>41967</v>
      </c>
      <c r="C338" s="144" t="s">
        <v>2384</v>
      </c>
      <c r="D338" s="45">
        <v>200</v>
      </c>
      <c r="E338" s="45"/>
      <c r="F338" s="511"/>
      <c r="G338" s="1511"/>
      <c r="H338" s="1512"/>
      <c r="I338" s="1512"/>
      <c r="J338" s="1513"/>
      <c r="K338" s="146"/>
      <c r="L338" s="147"/>
      <c r="M338" s="146"/>
      <c r="N338" s="146"/>
      <c r="O338" s="146"/>
    </row>
    <row r="339" spans="1:15" ht="14.25" customHeight="1" x14ac:dyDescent="0.3">
      <c r="A339" s="444">
        <v>334</v>
      </c>
      <c r="B339" s="349">
        <v>41969</v>
      </c>
      <c r="C339" s="144" t="s">
        <v>2359</v>
      </c>
      <c r="D339" s="45">
        <v>840</v>
      </c>
      <c r="E339" s="45"/>
      <c r="F339" s="511"/>
      <c r="G339" s="1511"/>
      <c r="H339" s="1512"/>
      <c r="I339" s="1512"/>
      <c r="J339" s="1513"/>
      <c r="K339" s="146"/>
      <c r="L339" s="146"/>
      <c r="M339" s="146"/>
      <c r="N339" s="146"/>
      <c r="O339" s="146"/>
    </row>
    <row r="340" spans="1:15" ht="14.25" customHeight="1" x14ac:dyDescent="0.3">
      <c r="A340" s="444">
        <v>335</v>
      </c>
      <c r="B340" s="349">
        <v>41969</v>
      </c>
      <c r="C340" s="144" t="s">
        <v>2359</v>
      </c>
      <c r="D340" s="45"/>
      <c r="E340" s="45">
        <v>3840</v>
      </c>
      <c r="F340" s="511">
        <v>3840</v>
      </c>
      <c r="G340" s="1511" t="s">
        <v>1881</v>
      </c>
      <c r="H340" s="1512"/>
      <c r="I340" s="1512"/>
      <c r="J340" s="1513"/>
      <c r="K340" s="146" t="s">
        <v>1882</v>
      </c>
      <c r="L340" s="147">
        <v>41968</v>
      </c>
      <c r="M340" s="146" t="s">
        <v>2123</v>
      </c>
      <c r="N340" s="146" t="s">
        <v>986</v>
      </c>
      <c r="O340" s="146" t="s">
        <v>986</v>
      </c>
    </row>
    <row r="341" spans="1:15" ht="14.25" customHeight="1" x14ac:dyDescent="0.3">
      <c r="A341" s="444">
        <v>336</v>
      </c>
      <c r="B341" s="349">
        <v>41972</v>
      </c>
      <c r="C341" s="144" t="s">
        <v>1263</v>
      </c>
      <c r="D341" s="45">
        <v>20</v>
      </c>
      <c r="E341" s="45"/>
      <c r="F341" s="511"/>
      <c r="G341" s="1511"/>
      <c r="H341" s="1512"/>
      <c r="I341" s="1512"/>
      <c r="J341" s="1513"/>
      <c r="K341" s="146"/>
      <c r="L341" s="146"/>
      <c r="M341" s="146"/>
      <c r="N341" s="146"/>
      <c r="O341" s="146"/>
    </row>
    <row r="342" spans="1:15" ht="14.25" customHeight="1" x14ac:dyDescent="0.3">
      <c r="A342" s="444">
        <v>337</v>
      </c>
      <c r="B342" s="349">
        <v>41972</v>
      </c>
      <c r="C342" s="144" t="s">
        <v>2359</v>
      </c>
      <c r="D342" s="45">
        <v>1000</v>
      </c>
      <c r="E342" s="45"/>
      <c r="F342" s="511"/>
      <c r="G342" s="1511"/>
      <c r="H342" s="1512"/>
      <c r="I342" s="1512"/>
      <c r="J342" s="1513"/>
      <c r="K342" s="146"/>
      <c r="L342" s="146"/>
      <c r="M342" s="146"/>
      <c r="N342" s="146"/>
      <c r="O342" s="146"/>
    </row>
    <row r="343" spans="1:15" ht="14.25" customHeight="1" x14ac:dyDescent="0.3">
      <c r="A343" s="444">
        <v>338</v>
      </c>
      <c r="B343" s="349">
        <v>41972</v>
      </c>
      <c r="C343" s="144" t="s">
        <v>1777</v>
      </c>
      <c r="D343" s="45">
        <v>1000</v>
      </c>
      <c r="E343" s="45"/>
      <c r="F343" s="511"/>
      <c r="G343" s="1511"/>
      <c r="H343" s="1512"/>
      <c r="I343" s="1512"/>
      <c r="J343" s="1513"/>
      <c r="K343" s="146"/>
      <c r="L343" s="147"/>
      <c r="M343" s="146"/>
      <c r="N343" s="146"/>
      <c r="O343" s="146"/>
    </row>
    <row r="344" spans="1:15" ht="14.25" customHeight="1" x14ac:dyDescent="0.3">
      <c r="A344" s="444">
        <v>339</v>
      </c>
      <c r="B344" s="349">
        <v>41972</v>
      </c>
      <c r="C344" s="144" t="s">
        <v>1516</v>
      </c>
      <c r="D344" s="45">
        <v>30</v>
      </c>
      <c r="E344" s="45"/>
      <c r="F344" s="511"/>
      <c r="G344" s="1511"/>
      <c r="H344" s="1512"/>
      <c r="I344" s="1512"/>
      <c r="J344" s="1513"/>
      <c r="K344" s="146"/>
      <c r="L344" s="147"/>
      <c r="M344" s="146"/>
      <c r="N344" s="146"/>
      <c r="O344" s="146"/>
    </row>
    <row r="345" spans="1:15" ht="14.25" customHeight="1" x14ac:dyDescent="0.3">
      <c r="A345" s="444">
        <v>340</v>
      </c>
      <c r="B345" s="349">
        <v>41974</v>
      </c>
      <c r="C345" s="144" t="s">
        <v>1777</v>
      </c>
      <c r="D345" s="45">
        <v>1800</v>
      </c>
      <c r="E345" s="45"/>
      <c r="F345" s="511"/>
      <c r="G345" s="1511"/>
      <c r="H345" s="1512"/>
      <c r="I345" s="1512"/>
      <c r="J345" s="1513"/>
      <c r="K345" s="146"/>
      <c r="L345" s="146"/>
      <c r="M345" s="146"/>
      <c r="N345" s="146"/>
      <c r="O345" s="146"/>
    </row>
    <row r="346" spans="1:15" ht="14.25" customHeight="1" x14ac:dyDescent="0.3">
      <c r="A346" s="444">
        <v>341</v>
      </c>
      <c r="B346" s="349">
        <v>41974</v>
      </c>
      <c r="C346" s="144" t="s">
        <v>2384</v>
      </c>
      <c r="D346" s="45">
        <v>200</v>
      </c>
      <c r="E346" s="45"/>
      <c r="F346" s="511"/>
      <c r="G346" s="1511"/>
      <c r="H346" s="1512"/>
      <c r="I346" s="1512"/>
      <c r="J346" s="1513"/>
      <c r="K346" s="146"/>
      <c r="L346" s="146"/>
      <c r="M346" s="146"/>
      <c r="N346" s="146"/>
      <c r="O346" s="146"/>
    </row>
    <row r="347" spans="1:15" ht="14.25" customHeight="1" x14ac:dyDescent="0.3">
      <c r="A347" s="444">
        <v>342</v>
      </c>
      <c r="B347" s="349">
        <v>41974</v>
      </c>
      <c r="C347" s="144" t="s">
        <v>1777</v>
      </c>
      <c r="D347" s="45"/>
      <c r="E347" s="45">
        <v>9800</v>
      </c>
      <c r="F347" s="511">
        <v>9980</v>
      </c>
      <c r="G347" s="1511" t="s">
        <v>0</v>
      </c>
      <c r="H347" s="1512"/>
      <c r="I347" s="1512"/>
      <c r="J347" s="1513"/>
      <c r="K347" s="146" t="s">
        <v>1</v>
      </c>
      <c r="L347" s="147">
        <v>41971</v>
      </c>
      <c r="M347" s="146" t="s">
        <v>2123</v>
      </c>
      <c r="N347" s="146" t="s">
        <v>171</v>
      </c>
      <c r="O347" s="146" t="s">
        <v>485</v>
      </c>
    </row>
    <row r="348" spans="1:15" ht="14.25" customHeight="1" x14ac:dyDescent="0.3">
      <c r="A348" s="444">
        <v>343</v>
      </c>
      <c r="B348" s="349">
        <v>41974</v>
      </c>
      <c r="C348" s="144" t="s">
        <v>164</v>
      </c>
      <c r="D348" s="45">
        <v>100</v>
      </c>
      <c r="E348" s="45"/>
      <c r="F348" s="511"/>
      <c r="G348" s="1511"/>
      <c r="H348" s="1512"/>
      <c r="I348" s="1512"/>
      <c r="J348" s="1513"/>
      <c r="K348" s="146"/>
      <c r="L348" s="147"/>
      <c r="M348" s="147"/>
      <c r="N348" s="146"/>
      <c r="O348" s="146"/>
    </row>
    <row r="349" spans="1:15" ht="14.25" customHeight="1" x14ac:dyDescent="0.3">
      <c r="A349" s="444">
        <v>344</v>
      </c>
      <c r="B349" s="349">
        <v>41974</v>
      </c>
      <c r="C349" s="144" t="s">
        <v>2584</v>
      </c>
      <c r="D349" s="45">
        <v>50</v>
      </c>
      <c r="E349" s="45"/>
      <c r="F349" s="511"/>
      <c r="G349" s="1511"/>
      <c r="H349" s="1512"/>
      <c r="I349" s="1512"/>
      <c r="J349" s="1513"/>
      <c r="K349" s="146"/>
      <c r="L349" s="146"/>
      <c r="M349" s="146"/>
      <c r="N349" s="146"/>
      <c r="O349" s="146"/>
    </row>
    <row r="350" spans="1:15" ht="14.25" customHeight="1" x14ac:dyDescent="0.3">
      <c r="A350" s="444">
        <v>345</v>
      </c>
      <c r="B350" s="349">
        <v>41974</v>
      </c>
      <c r="C350" s="144" t="s">
        <v>2359</v>
      </c>
      <c r="D350" s="45">
        <v>1000</v>
      </c>
      <c r="E350" s="45"/>
      <c r="F350" s="511"/>
      <c r="G350" s="1511"/>
      <c r="H350" s="1512"/>
      <c r="I350" s="1512"/>
      <c r="J350" s="1513"/>
      <c r="K350" s="146"/>
      <c r="L350" s="146"/>
      <c r="M350" s="146"/>
      <c r="N350" s="146"/>
      <c r="O350" s="146"/>
    </row>
    <row r="351" spans="1:15" ht="14.25" customHeight="1" x14ac:dyDescent="0.3">
      <c r="A351" s="444">
        <v>346</v>
      </c>
      <c r="B351" s="349">
        <v>41978</v>
      </c>
      <c r="C351" s="144" t="s">
        <v>2359</v>
      </c>
      <c r="D351" s="45">
        <v>1000</v>
      </c>
      <c r="E351" s="45"/>
      <c r="F351" s="511"/>
      <c r="G351" s="1511"/>
      <c r="H351" s="1512"/>
      <c r="I351" s="1512"/>
      <c r="J351" s="1513"/>
      <c r="K351" s="146"/>
      <c r="L351" s="146"/>
      <c r="M351" s="146"/>
      <c r="N351" s="146"/>
      <c r="O351" s="146"/>
    </row>
    <row r="352" spans="1:15" ht="14.25" customHeight="1" x14ac:dyDescent="0.3">
      <c r="A352" s="444">
        <v>347</v>
      </c>
      <c r="B352" s="349">
        <v>41982</v>
      </c>
      <c r="C352" s="144" t="s">
        <v>2359</v>
      </c>
      <c r="D352" s="45">
        <v>1000</v>
      </c>
      <c r="E352" s="45"/>
      <c r="F352" s="511"/>
      <c r="G352" s="1511"/>
      <c r="H352" s="1512"/>
      <c r="I352" s="1512"/>
      <c r="J352" s="1513"/>
      <c r="K352" s="146"/>
      <c r="L352" s="146"/>
      <c r="M352" s="146"/>
      <c r="N352" s="146"/>
      <c r="O352" s="146"/>
    </row>
    <row r="353" spans="1:15" ht="14.25" customHeight="1" x14ac:dyDescent="0.3">
      <c r="A353" s="444">
        <v>348</v>
      </c>
      <c r="B353" s="349">
        <v>41982</v>
      </c>
      <c r="C353" s="144" t="s">
        <v>2384</v>
      </c>
      <c r="D353" s="45">
        <v>200</v>
      </c>
      <c r="E353" s="45"/>
      <c r="F353" s="511"/>
      <c r="G353" s="1511"/>
      <c r="H353" s="1512"/>
      <c r="I353" s="1512"/>
      <c r="J353" s="1513"/>
      <c r="K353" s="146"/>
      <c r="L353" s="147"/>
      <c r="M353" s="147"/>
      <c r="N353" s="146"/>
      <c r="O353" s="146"/>
    </row>
    <row r="354" spans="1:15" ht="14.25" customHeight="1" x14ac:dyDescent="0.3">
      <c r="A354" s="444">
        <v>349</v>
      </c>
      <c r="B354" s="349">
        <v>41984</v>
      </c>
      <c r="C354" s="144" t="s">
        <v>2359</v>
      </c>
      <c r="D354" s="45">
        <v>580</v>
      </c>
      <c r="E354" s="45"/>
      <c r="F354" s="511"/>
      <c r="G354" s="1511"/>
      <c r="H354" s="1512"/>
      <c r="I354" s="1512"/>
      <c r="J354" s="1513"/>
      <c r="K354" s="146"/>
      <c r="L354" s="147"/>
      <c r="M354" s="147"/>
      <c r="N354" s="146"/>
      <c r="O354" s="146"/>
    </row>
    <row r="355" spans="1:15" ht="14.25" customHeight="1" x14ac:dyDescent="0.3">
      <c r="A355" s="444">
        <v>350</v>
      </c>
      <c r="B355" s="349">
        <v>41984</v>
      </c>
      <c r="C355" s="144" t="s">
        <v>2359</v>
      </c>
      <c r="D355" s="45"/>
      <c r="E355" s="45">
        <v>4580</v>
      </c>
      <c r="F355" s="511">
        <v>4580</v>
      </c>
      <c r="G355" s="1511" t="s">
        <v>1272</v>
      </c>
      <c r="H355" s="1512"/>
      <c r="I355" s="1512"/>
      <c r="J355" s="1513"/>
      <c r="K355" s="146" t="s">
        <v>1273</v>
      </c>
      <c r="L355" s="147">
        <v>41983</v>
      </c>
      <c r="M355" s="146" t="s">
        <v>2123</v>
      </c>
      <c r="N355" s="146" t="s">
        <v>986</v>
      </c>
      <c r="O355" s="146" t="s">
        <v>986</v>
      </c>
    </row>
    <row r="356" spans="1:15" ht="14.25" customHeight="1" x14ac:dyDescent="0.3">
      <c r="A356" s="444">
        <v>351</v>
      </c>
      <c r="B356" s="349">
        <v>41985</v>
      </c>
      <c r="C356" s="144" t="s">
        <v>2381</v>
      </c>
      <c r="D356" s="45">
        <v>50</v>
      </c>
      <c r="E356" s="45"/>
      <c r="F356" s="511"/>
      <c r="G356" s="1511"/>
      <c r="H356" s="1512"/>
      <c r="I356" s="1512"/>
      <c r="J356" s="1513"/>
      <c r="K356" s="146"/>
      <c r="L356" s="146"/>
      <c r="M356" s="146"/>
      <c r="N356" s="146"/>
      <c r="O356" s="146"/>
    </row>
    <row r="357" spans="1:15" ht="14.25" customHeight="1" x14ac:dyDescent="0.3">
      <c r="A357" s="444">
        <v>352</v>
      </c>
      <c r="B357" s="349">
        <v>41985</v>
      </c>
      <c r="C357" s="144" t="s">
        <v>1263</v>
      </c>
      <c r="D357" s="45">
        <v>34</v>
      </c>
      <c r="E357" s="45"/>
      <c r="F357" s="511"/>
      <c r="G357" s="1511"/>
      <c r="H357" s="1512"/>
      <c r="I357" s="1512"/>
      <c r="J357" s="1513"/>
      <c r="K357" s="146"/>
      <c r="L357" s="146"/>
      <c r="M357" s="146"/>
      <c r="N357" s="146"/>
      <c r="O357" s="146"/>
    </row>
    <row r="358" spans="1:15" ht="14.25" customHeight="1" x14ac:dyDescent="0.3">
      <c r="A358" s="444">
        <v>353</v>
      </c>
      <c r="B358" s="349">
        <v>41985</v>
      </c>
      <c r="C358" s="144" t="s">
        <v>2408</v>
      </c>
      <c r="D358" s="45">
        <v>6</v>
      </c>
      <c r="E358" s="45"/>
      <c r="F358" s="511"/>
      <c r="G358" s="1511"/>
      <c r="H358" s="1512"/>
      <c r="I358" s="1512"/>
      <c r="J358" s="1513"/>
      <c r="K358" s="146"/>
      <c r="L358" s="146"/>
      <c r="M358" s="146"/>
      <c r="N358" s="146"/>
      <c r="O358" s="146"/>
    </row>
    <row r="359" spans="1:15" ht="14.25" customHeight="1" x14ac:dyDescent="0.3">
      <c r="A359" s="444">
        <v>354</v>
      </c>
      <c r="B359" s="349">
        <v>41985</v>
      </c>
      <c r="C359" s="144" t="s">
        <v>1517</v>
      </c>
      <c r="D359" s="45">
        <v>20</v>
      </c>
      <c r="E359" s="45"/>
      <c r="F359" s="511"/>
      <c r="G359" s="1511"/>
      <c r="H359" s="1512"/>
      <c r="I359" s="1512"/>
      <c r="J359" s="1513"/>
      <c r="K359" s="146"/>
      <c r="L359" s="147"/>
      <c r="M359" s="147"/>
      <c r="N359" s="146"/>
      <c r="O359" s="146"/>
    </row>
    <row r="360" spans="1:15" ht="14.25" customHeight="1" x14ac:dyDescent="0.3">
      <c r="A360" s="444">
        <v>355</v>
      </c>
      <c r="B360" s="349">
        <v>41985</v>
      </c>
      <c r="C360" s="144" t="s">
        <v>2407</v>
      </c>
      <c r="D360" s="45">
        <v>6</v>
      </c>
      <c r="E360" s="45"/>
      <c r="F360" s="511"/>
      <c r="G360" s="1511"/>
      <c r="H360" s="1512"/>
      <c r="I360" s="1512"/>
      <c r="J360" s="1513"/>
      <c r="K360" s="146"/>
      <c r="L360" s="147"/>
      <c r="M360" s="147"/>
      <c r="N360" s="146"/>
      <c r="O360" s="146"/>
    </row>
    <row r="361" spans="1:15" ht="14.25" customHeight="1" x14ac:dyDescent="0.3">
      <c r="A361" s="444">
        <v>356</v>
      </c>
      <c r="B361" s="349">
        <v>41985</v>
      </c>
      <c r="C361" s="144" t="s">
        <v>2407</v>
      </c>
      <c r="D361" s="45">
        <v>60</v>
      </c>
      <c r="E361" s="45"/>
      <c r="F361" s="511"/>
      <c r="G361" s="1511"/>
      <c r="H361" s="1512"/>
      <c r="I361" s="1512"/>
      <c r="J361" s="1513"/>
      <c r="K361" s="146"/>
      <c r="L361" s="147"/>
      <c r="M361" s="147"/>
      <c r="N361" s="146"/>
      <c r="O361" s="146"/>
    </row>
    <row r="362" spans="1:15" ht="14.25" customHeight="1" x14ac:dyDescent="0.3">
      <c r="A362" s="444">
        <v>357</v>
      </c>
      <c r="B362" s="349">
        <v>41985</v>
      </c>
      <c r="C362" s="144" t="s">
        <v>2407</v>
      </c>
      <c r="D362" s="45">
        <v>51</v>
      </c>
      <c r="E362" s="45"/>
      <c r="F362" s="511"/>
      <c r="G362" s="1511"/>
      <c r="H362" s="1512"/>
      <c r="I362" s="1512"/>
      <c r="J362" s="1513"/>
      <c r="K362" s="146"/>
      <c r="L362" s="147"/>
      <c r="M362" s="147"/>
      <c r="N362" s="146"/>
      <c r="O362" s="146"/>
    </row>
    <row r="363" spans="1:15" ht="14.25" customHeight="1" x14ac:dyDescent="0.3">
      <c r="A363" s="444">
        <v>358</v>
      </c>
      <c r="B363" s="349">
        <v>41985</v>
      </c>
      <c r="C363" s="144" t="s">
        <v>2382</v>
      </c>
      <c r="D363" s="45">
        <v>15</v>
      </c>
      <c r="E363" s="45"/>
      <c r="F363" s="511"/>
      <c r="G363" s="1511"/>
      <c r="H363" s="1512"/>
      <c r="I363" s="1512"/>
      <c r="J363" s="1513"/>
      <c r="K363" s="146"/>
      <c r="L363" s="147"/>
      <c r="M363" s="147"/>
      <c r="N363" s="146"/>
      <c r="O363" s="146"/>
    </row>
    <row r="364" spans="1:15" ht="14.25" customHeight="1" x14ac:dyDescent="0.3">
      <c r="A364" s="444">
        <v>359</v>
      </c>
      <c r="B364" s="349">
        <v>41985</v>
      </c>
      <c r="C364" s="144" t="s">
        <v>164</v>
      </c>
      <c r="D364" s="45">
        <v>100</v>
      </c>
      <c r="E364" s="45"/>
      <c r="F364" s="511"/>
      <c r="G364" s="1511"/>
      <c r="H364" s="1512"/>
      <c r="I364" s="1512"/>
      <c r="J364" s="1513"/>
      <c r="K364" s="146"/>
      <c r="L364" s="147"/>
      <c r="M364" s="147"/>
      <c r="N364" s="146"/>
      <c r="O364" s="146"/>
    </row>
    <row r="365" spans="1:15" ht="14.25" customHeight="1" x14ac:dyDescent="0.3">
      <c r="A365" s="444">
        <v>360</v>
      </c>
      <c r="B365" s="349">
        <v>41985</v>
      </c>
      <c r="C365" s="144" t="s">
        <v>2584</v>
      </c>
      <c r="D365" s="45">
        <v>37</v>
      </c>
      <c r="E365" s="45"/>
      <c r="F365" s="511"/>
      <c r="G365" s="1511"/>
      <c r="H365" s="1512"/>
      <c r="I365" s="1512"/>
      <c r="J365" s="1513"/>
      <c r="K365" s="146"/>
      <c r="L365" s="147"/>
      <c r="M365" s="147"/>
      <c r="N365" s="146"/>
      <c r="O365" s="146"/>
    </row>
    <row r="366" spans="1:15" ht="14.25" customHeight="1" x14ac:dyDescent="0.3">
      <c r="A366" s="444">
        <v>361</v>
      </c>
      <c r="B366" s="349">
        <v>41985</v>
      </c>
      <c r="C366" s="144" t="s">
        <v>1516</v>
      </c>
      <c r="D366" s="45">
        <v>30</v>
      </c>
      <c r="E366" s="45"/>
      <c r="F366" s="511"/>
      <c r="G366" s="1511"/>
      <c r="H366" s="1512"/>
      <c r="I366" s="1512"/>
      <c r="J366" s="1513"/>
      <c r="K366" s="146"/>
      <c r="L366" s="147"/>
      <c r="M366" s="147"/>
      <c r="N366" s="146"/>
      <c r="O366" s="146"/>
    </row>
    <row r="367" spans="1:15" ht="14.25" customHeight="1" x14ac:dyDescent="0.3">
      <c r="A367" s="444">
        <v>362</v>
      </c>
      <c r="B367" s="349">
        <v>41985</v>
      </c>
      <c r="C367" s="144" t="s">
        <v>2384</v>
      </c>
      <c r="D367" s="45">
        <v>400</v>
      </c>
      <c r="E367" s="45"/>
      <c r="F367" s="511"/>
      <c r="G367" s="1511"/>
      <c r="H367" s="1512"/>
      <c r="I367" s="1512"/>
      <c r="J367" s="1513"/>
      <c r="K367" s="146"/>
      <c r="L367" s="147"/>
      <c r="M367" s="147"/>
      <c r="N367" s="146"/>
      <c r="O367" s="146"/>
    </row>
    <row r="368" spans="1:15" ht="14.25" customHeight="1" x14ac:dyDescent="0.3">
      <c r="A368" s="444">
        <v>363</v>
      </c>
      <c r="B368" s="349">
        <v>41985</v>
      </c>
      <c r="C368" s="144" t="s">
        <v>1982</v>
      </c>
      <c r="D368" s="45">
        <v>1000</v>
      </c>
      <c r="E368" s="45"/>
      <c r="F368" s="511"/>
      <c r="G368" s="1511"/>
      <c r="H368" s="1512"/>
      <c r="I368" s="1512"/>
      <c r="J368" s="1513"/>
      <c r="K368" s="146"/>
      <c r="L368" s="147"/>
      <c r="M368" s="146"/>
      <c r="N368" s="146"/>
      <c r="O368" s="146"/>
    </row>
    <row r="369" spans="1:15" ht="14.25" customHeight="1" x14ac:dyDescent="0.3">
      <c r="A369" s="444">
        <v>364</v>
      </c>
      <c r="B369" s="349">
        <v>41988</v>
      </c>
      <c r="C369" s="144" t="s">
        <v>2359</v>
      </c>
      <c r="D369" s="45">
        <v>1000</v>
      </c>
      <c r="E369" s="45"/>
      <c r="F369" s="511"/>
      <c r="G369" s="1511"/>
      <c r="H369" s="1512"/>
      <c r="I369" s="1512"/>
      <c r="J369" s="1513"/>
      <c r="K369" s="146"/>
      <c r="L369" s="147"/>
      <c r="M369" s="147"/>
      <c r="N369" s="146"/>
      <c r="O369" s="146"/>
    </row>
    <row r="370" spans="1:15" ht="14.25" customHeight="1" x14ac:dyDescent="0.3">
      <c r="A370" s="444">
        <v>365</v>
      </c>
      <c r="B370" s="349">
        <v>41988</v>
      </c>
      <c r="C370" s="144" t="s">
        <v>2384</v>
      </c>
      <c r="D370" s="45">
        <v>380</v>
      </c>
      <c r="E370" s="45"/>
      <c r="F370" s="511"/>
      <c r="G370" s="1511"/>
      <c r="H370" s="1512"/>
      <c r="I370" s="1512"/>
      <c r="J370" s="1513"/>
      <c r="K370" s="146"/>
      <c r="L370" s="147"/>
      <c r="M370" s="146"/>
      <c r="N370" s="146"/>
      <c r="O370" s="146"/>
    </row>
    <row r="371" spans="1:15" ht="14.25" customHeight="1" x14ac:dyDescent="0.3">
      <c r="A371" s="444">
        <v>366</v>
      </c>
      <c r="B371" s="349">
        <v>41988</v>
      </c>
      <c r="C371" s="144" t="s">
        <v>1517</v>
      </c>
      <c r="D371" s="45"/>
      <c r="E371" s="45">
        <v>20</v>
      </c>
      <c r="F371" s="511">
        <v>10</v>
      </c>
      <c r="G371" s="1511" t="s">
        <v>1172</v>
      </c>
      <c r="H371" s="1512"/>
      <c r="I371" s="1512"/>
      <c r="J371" s="1513"/>
      <c r="K371" s="146" t="s">
        <v>1173</v>
      </c>
      <c r="L371" s="147">
        <v>41985</v>
      </c>
      <c r="M371" s="147" t="s">
        <v>2123</v>
      </c>
      <c r="N371" s="146" t="s">
        <v>171</v>
      </c>
      <c r="O371" s="146" t="s">
        <v>1198</v>
      </c>
    </row>
    <row r="372" spans="1:15" ht="14.25" customHeight="1" x14ac:dyDescent="0.3">
      <c r="A372" s="444">
        <v>367</v>
      </c>
      <c r="B372" s="349">
        <v>41988</v>
      </c>
      <c r="C372" s="144" t="s">
        <v>1263</v>
      </c>
      <c r="D372" s="45"/>
      <c r="E372" s="45">
        <v>54</v>
      </c>
      <c r="F372" s="511">
        <v>54</v>
      </c>
      <c r="G372" s="1511" t="s">
        <v>1174</v>
      </c>
      <c r="H372" s="1512"/>
      <c r="I372" s="1512"/>
      <c r="J372" s="1513"/>
      <c r="K372" s="146" t="s">
        <v>1175</v>
      </c>
      <c r="L372" s="147">
        <v>41985</v>
      </c>
      <c r="M372" s="146" t="s">
        <v>2123</v>
      </c>
      <c r="N372" s="146" t="s">
        <v>171</v>
      </c>
      <c r="O372" s="146" t="s">
        <v>1198</v>
      </c>
    </row>
    <row r="373" spans="1:15" ht="14.25" customHeight="1" x14ac:dyDescent="0.3">
      <c r="A373" s="444">
        <v>368</v>
      </c>
      <c r="B373" s="349">
        <v>41988</v>
      </c>
      <c r="C373" s="144" t="s">
        <v>164</v>
      </c>
      <c r="D373" s="45"/>
      <c r="E373" s="45">
        <v>360</v>
      </c>
      <c r="F373" s="511">
        <v>350</v>
      </c>
      <c r="G373" s="1511" t="s">
        <v>1176</v>
      </c>
      <c r="H373" s="1512"/>
      <c r="I373" s="1512"/>
      <c r="J373" s="1513"/>
      <c r="K373" s="146" t="s">
        <v>1177</v>
      </c>
      <c r="L373" s="147">
        <v>41985</v>
      </c>
      <c r="M373" s="147" t="s">
        <v>2123</v>
      </c>
      <c r="N373" s="146" t="s">
        <v>171</v>
      </c>
      <c r="O373" s="146" t="s">
        <v>1198</v>
      </c>
    </row>
    <row r="374" spans="1:15" ht="14.25" customHeight="1" x14ac:dyDescent="0.3">
      <c r="A374" s="444">
        <v>369</v>
      </c>
      <c r="B374" s="349">
        <v>41988</v>
      </c>
      <c r="C374" s="144" t="s">
        <v>2407</v>
      </c>
      <c r="D374" s="45"/>
      <c r="E374" s="45">
        <v>6</v>
      </c>
      <c r="F374" s="511">
        <v>6</v>
      </c>
      <c r="G374" s="1511" t="s">
        <v>1178</v>
      </c>
      <c r="H374" s="1512"/>
      <c r="I374" s="1512"/>
      <c r="J374" s="1513"/>
      <c r="K374" s="146" t="s">
        <v>1179</v>
      </c>
      <c r="L374" s="147">
        <v>41985</v>
      </c>
      <c r="M374" s="146" t="s">
        <v>2123</v>
      </c>
      <c r="N374" s="146" t="s">
        <v>171</v>
      </c>
      <c r="O374" s="146" t="s">
        <v>1198</v>
      </c>
    </row>
    <row r="375" spans="1:15" ht="14.25" customHeight="1" x14ac:dyDescent="0.3">
      <c r="A375" s="444">
        <v>370</v>
      </c>
      <c r="B375" s="349">
        <v>41988</v>
      </c>
      <c r="C375" s="144" t="s">
        <v>2407</v>
      </c>
      <c r="D375" s="45"/>
      <c r="E375" s="45">
        <v>60</v>
      </c>
      <c r="F375" s="511">
        <v>60</v>
      </c>
      <c r="G375" s="1511" t="s">
        <v>1180</v>
      </c>
      <c r="H375" s="1512"/>
      <c r="I375" s="1512"/>
      <c r="J375" s="1513"/>
      <c r="K375" s="146" t="s">
        <v>1181</v>
      </c>
      <c r="L375" s="147">
        <v>41985</v>
      </c>
      <c r="M375" s="146" t="s">
        <v>2123</v>
      </c>
      <c r="N375" s="146" t="s">
        <v>171</v>
      </c>
      <c r="O375" s="146" t="s">
        <v>1198</v>
      </c>
    </row>
    <row r="376" spans="1:15" ht="14.25" customHeight="1" x14ac:dyDescent="0.3">
      <c r="A376" s="444">
        <v>371</v>
      </c>
      <c r="B376" s="349">
        <v>41988</v>
      </c>
      <c r="C376" s="144" t="s">
        <v>2407</v>
      </c>
      <c r="D376" s="45"/>
      <c r="E376" s="45">
        <v>75</v>
      </c>
      <c r="F376" s="511">
        <v>90</v>
      </c>
      <c r="G376" s="1511" t="s">
        <v>1182</v>
      </c>
      <c r="H376" s="1512"/>
      <c r="I376" s="1512"/>
      <c r="J376" s="1513"/>
      <c r="K376" s="146" t="s">
        <v>1183</v>
      </c>
      <c r="L376" s="147">
        <v>41985</v>
      </c>
      <c r="M376" s="146" t="s">
        <v>2123</v>
      </c>
      <c r="N376" s="146" t="s">
        <v>171</v>
      </c>
      <c r="O376" s="146" t="s">
        <v>1198</v>
      </c>
    </row>
    <row r="377" spans="1:15" ht="14.25" customHeight="1" x14ac:dyDescent="0.3">
      <c r="A377" s="444">
        <v>372</v>
      </c>
      <c r="B377" s="349">
        <v>41988</v>
      </c>
      <c r="C377" s="144" t="s">
        <v>2408</v>
      </c>
      <c r="D377" s="45"/>
      <c r="E377" s="45">
        <v>8</v>
      </c>
      <c r="F377" s="511">
        <v>8</v>
      </c>
      <c r="G377" s="1511" t="s">
        <v>1184</v>
      </c>
      <c r="H377" s="1512"/>
      <c r="I377" s="1512"/>
      <c r="J377" s="1513"/>
      <c r="K377" s="146" t="s">
        <v>1185</v>
      </c>
      <c r="L377" s="147">
        <v>41985</v>
      </c>
      <c r="M377" s="146" t="s">
        <v>2123</v>
      </c>
      <c r="N377" s="146" t="s">
        <v>171</v>
      </c>
      <c r="O377" s="146" t="s">
        <v>1198</v>
      </c>
    </row>
    <row r="378" spans="1:15" x14ac:dyDescent="0.3">
      <c r="A378" s="444">
        <v>373</v>
      </c>
      <c r="B378" s="349">
        <v>41988</v>
      </c>
      <c r="C378" s="144" t="s">
        <v>2381</v>
      </c>
      <c r="D378" s="45"/>
      <c r="E378" s="45">
        <v>160</v>
      </c>
      <c r="F378" s="511">
        <v>170</v>
      </c>
      <c r="G378" s="1511" t="s">
        <v>1186</v>
      </c>
      <c r="H378" s="1512"/>
      <c r="I378" s="1512"/>
      <c r="J378" s="1513"/>
      <c r="K378" s="146" t="s">
        <v>1187</v>
      </c>
      <c r="L378" s="147">
        <v>41985</v>
      </c>
      <c r="M378" s="146" t="s">
        <v>2123</v>
      </c>
      <c r="N378" s="146" t="s">
        <v>171</v>
      </c>
      <c r="O378" s="146" t="s">
        <v>1198</v>
      </c>
    </row>
    <row r="379" spans="1:15" x14ac:dyDescent="0.3">
      <c r="A379" s="444">
        <v>374</v>
      </c>
      <c r="B379" s="349">
        <v>41988</v>
      </c>
      <c r="C379" s="144" t="s">
        <v>1516</v>
      </c>
      <c r="D379" s="45"/>
      <c r="E379" s="45">
        <v>60</v>
      </c>
      <c r="F379" s="511">
        <v>70</v>
      </c>
      <c r="G379" s="1511" t="s">
        <v>1188</v>
      </c>
      <c r="H379" s="1512"/>
      <c r="I379" s="1512"/>
      <c r="J379" s="1513"/>
      <c r="K379" s="146" t="s">
        <v>1189</v>
      </c>
      <c r="L379" s="147">
        <v>41985</v>
      </c>
      <c r="M379" s="146" t="s">
        <v>2123</v>
      </c>
      <c r="N379" s="146" t="s">
        <v>171</v>
      </c>
      <c r="O379" s="146" t="s">
        <v>1198</v>
      </c>
    </row>
    <row r="380" spans="1:15" x14ac:dyDescent="0.3">
      <c r="A380" s="444">
        <v>375</v>
      </c>
      <c r="B380" s="349">
        <v>41988</v>
      </c>
      <c r="C380" s="144" t="s">
        <v>2584</v>
      </c>
      <c r="D380" s="45"/>
      <c r="E380" s="45">
        <v>112</v>
      </c>
      <c r="F380" s="511">
        <v>100</v>
      </c>
      <c r="G380" s="1511" t="s">
        <v>1190</v>
      </c>
      <c r="H380" s="1512"/>
      <c r="I380" s="1512"/>
      <c r="J380" s="1513"/>
      <c r="K380" s="146" t="s">
        <v>1191</v>
      </c>
      <c r="L380" s="147">
        <v>41985</v>
      </c>
      <c r="M380" s="146" t="s">
        <v>2123</v>
      </c>
      <c r="N380" s="146" t="s">
        <v>171</v>
      </c>
      <c r="O380" s="146" t="s">
        <v>1762</v>
      </c>
    </row>
    <row r="381" spans="1:15" x14ac:dyDescent="0.3">
      <c r="A381" s="444">
        <v>376</v>
      </c>
      <c r="B381" s="349">
        <v>41988</v>
      </c>
      <c r="C381" s="144" t="s">
        <v>2382</v>
      </c>
      <c r="D381" s="45"/>
      <c r="E381" s="45">
        <v>15</v>
      </c>
      <c r="F381" s="511">
        <v>15</v>
      </c>
      <c r="G381" s="1511" t="s">
        <v>1192</v>
      </c>
      <c r="H381" s="1512"/>
      <c r="I381" s="1512"/>
      <c r="J381" s="1513"/>
      <c r="K381" s="146" t="s">
        <v>1193</v>
      </c>
      <c r="L381" s="147">
        <v>41985</v>
      </c>
      <c r="M381" s="146" t="s">
        <v>2123</v>
      </c>
      <c r="N381" s="146" t="s">
        <v>171</v>
      </c>
      <c r="O381" s="146" t="s">
        <v>1198</v>
      </c>
    </row>
    <row r="382" spans="1:15" x14ac:dyDescent="0.3">
      <c r="A382" s="444">
        <v>377</v>
      </c>
      <c r="B382" s="349">
        <v>41989</v>
      </c>
      <c r="C382" s="144" t="s">
        <v>1982</v>
      </c>
      <c r="D382" s="45"/>
      <c r="E382" s="45">
        <v>2500</v>
      </c>
      <c r="F382" s="511">
        <v>2340</v>
      </c>
      <c r="G382" s="1511" t="s">
        <v>1194</v>
      </c>
      <c r="H382" s="1512"/>
      <c r="I382" s="1512"/>
      <c r="J382" s="1513"/>
      <c r="K382" s="146" t="s">
        <v>1195</v>
      </c>
      <c r="L382" s="147">
        <v>41988</v>
      </c>
      <c r="M382" s="146" t="s">
        <v>2123</v>
      </c>
      <c r="N382" s="146" t="s">
        <v>1762</v>
      </c>
      <c r="O382" s="146" t="s">
        <v>1213</v>
      </c>
    </row>
    <row r="383" spans="1:15" x14ac:dyDescent="0.3">
      <c r="A383" s="444">
        <v>378</v>
      </c>
      <c r="B383" s="349">
        <v>41989</v>
      </c>
      <c r="C383" s="144" t="s">
        <v>2384</v>
      </c>
      <c r="D383" s="45"/>
      <c r="E383" s="45">
        <v>1380</v>
      </c>
      <c r="F383" s="511">
        <v>1380</v>
      </c>
      <c r="G383" s="1511" t="s">
        <v>1196</v>
      </c>
      <c r="H383" s="1512"/>
      <c r="I383" s="1512"/>
      <c r="J383" s="1513"/>
      <c r="K383" s="146" t="s">
        <v>1197</v>
      </c>
      <c r="L383" s="147">
        <v>41988</v>
      </c>
      <c r="M383" s="146" t="s">
        <v>2123</v>
      </c>
      <c r="N383" s="146" t="s">
        <v>1762</v>
      </c>
      <c r="O383" s="146" t="s">
        <v>1762</v>
      </c>
    </row>
    <row r="384" spans="1:15" x14ac:dyDescent="0.3">
      <c r="A384" s="444">
        <v>379</v>
      </c>
      <c r="B384" s="349">
        <v>41992</v>
      </c>
      <c r="C384" s="144" t="s">
        <v>2359</v>
      </c>
      <c r="D384" s="45">
        <v>1000</v>
      </c>
      <c r="E384" s="45"/>
      <c r="F384" s="511"/>
      <c r="G384" s="1511"/>
      <c r="H384" s="1512"/>
      <c r="I384" s="1512"/>
      <c r="J384" s="1513"/>
      <c r="K384" s="146"/>
      <c r="L384" s="146"/>
      <c r="M384" s="146"/>
      <c r="N384" s="146"/>
      <c r="O384" s="146"/>
    </row>
    <row r="385" spans="1:16" x14ac:dyDescent="0.3">
      <c r="A385" s="444">
        <v>380</v>
      </c>
      <c r="B385" s="349">
        <v>41995</v>
      </c>
      <c r="C385" s="144" t="s">
        <v>2384</v>
      </c>
      <c r="D385" s="45">
        <v>100</v>
      </c>
      <c r="E385" s="45"/>
      <c r="F385" s="511"/>
      <c r="G385" s="1511"/>
      <c r="H385" s="1512"/>
      <c r="I385" s="1512"/>
      <c r="J385" s="1513"/>
      <c r="K385" s="146"/>
      <c r="L385" s="146"/>
      <c r="M385" s="146"/>
      <c r="N385" s="146"/>
      <c r="O385" s="146"/>
    </row>
    <row r="386" spans="1:16" x14ac:dyDescent="0.3">
      <c r="A386" s="444">
        <v>381</v>
      </c>
      <c r="B386" s="349">
        <v>41995</v>
      </c>
      <c r="C386" s="144" t="s">
        <v>2359</v>
      </c>
      <c r="D386" s="45">
        <v>1000</v>
      </c>
      <c r="E386" s="45"/>
      <c r="F386" s="511"/>
      <c r="G386" s="1511"/>
      <c r="H386" s="1512"/>
      <c r="I386" s="1512"/>
      <c r="J386" s="1513"/>
      <c r="K386" s="146"/>
      <c r="L386" s="146"/>
      <c r="M386" s="146"/>
      <c r="N386" s="146"/>
      <c r="O386" s="146"/>
    </row>
    <row r="387" spans="1:16" x14ac:dyDescent="0.3">
      <c r="A387" s="444">
        <v>382</v>
      </c>
      <c r="B387" s="349">
        <v>42002</v>
      </c>
      <c r="C387" s="144" t="s">
        <v>2384</v>
      </c>
      <c r="D387" s="45">
        <v>50</v>
      </c>
      <c r="E387" s="45"/>
      <c r="F387" s="511"/>
      <c r="G387" s="1511"/>
      <c r="H387" s="1512"/>
      <c r="I387" s="1512"/>
      <c r="J387" s="1513"/>
      <c r="K387" s="146"/>
      <c r="L387" s="146"/>
      <c r="M387" s="146"/>
      <c r="N387" s="146"/>
      <c r="O387" s="146"/>
    </row>
    <row r="388" spans="1:16" x14ac:dyDescent="0.3">
      <c r="A388" s="444">
        <v>383</v>
      </c>
      <c r="B388" s="349">
        <v>42002</v>
      </c>
      <c r="C388" s="144" t="s">
        <v>2359</v>
      </c>
      <c r="D388" s="45">
        <v>1420</v>
      </c>
      <c r="E388" s="45"/>
      <c r="F388" s="511"/>
      <c r="G388" s="1511"/>
      <c r="H388" s="1512"/>
      <c r="I388" s="1512"/>
      <c r="J388" s="1513"/>
      <c r="K388" s="146"/>
      <c r="L388" s="146"/>
      <c r="M388" s="146"/>
      <c r="N388" s="146"/>
      <c r="O388" s="146"/>
    </row>
    <row r="389" spans="1:16" x14ac:dyDescent="0.3">
      <c r="A389" s="444">
        <v>384</v>
      </c>
      <c r="B389" s="349">
        <v>42002</v>
      </c>
      <c r="C389" s="144" t="s">
        <v>2359</v>
      </c>
      <c r="D389" s="45"/>
      <c r="E389" s="45">
        <v>4420</v>
      </c>
      <c r="F389" s="511">
        <v>4420</v>
      </c>
      <c r="G389" s="1511" t="s">
        <v>2595</v>
      </c>
      <c r="H389" s="1512"/>
      <c r="I389" s="1512"/>
      <c r="J389" s="1513"/>
      <c r="K389" s="146" t="s">
        <v>2596</v>
      </c>
      <c r="L389" s="147">
        <v>41997</v>
      </c>
      <c r="M389" s="146" t="s">
        <v>2123</v>
      </c>
      <c r="N389" s="146" t="s">
        <v>986</v>
      </c>
      <c r="O389" s="146" t="s">
        <v>986</v>
      </c>
    </row>
    <row r="390" spans="1:16" x14ac:dyDescent="0.3">
      <c r="A390" s="444">
        <v>385</v>
      </c>
      <c r="B390" s="349">
        <v>42004</v>
      </c>
      <c r="C390" s="144" t="s">
        <v>2384</v>
      </c>
      <c r="D390" s="45"/>
      <c r="E390" s="45">
        <v>150</v>
      </c>
      <c r="F390" s="511">
        <v>60</v>
      </c>
      <c r="G390" s="1511" t="s">
        <v>2597</v>
      </c>
      <c r="H390" s="1512"/>
      <c r="I390" s="1512"/>
      <c r="J390" s="1513"/>
      <c r="K390" s="146" t="s">
        <v>2598</v>
      </c>
      <c r="L390" s="147">
        <v>42003</v>
      </c>
      <c r="M390" s="146" t="s">
        <v>2123</v>
      </c>
      <c r="N390" s="146" t="s">
        <v>2066</v>
      </c>
      <c r="O390" s="146" t="s">
        <v>1762</v>
      </c>
      <c r="P390" s="146"/>
    </row>
    <row r="391" spans="1:16" x14ac:dyDescent="0.3">
      <c r="A391" s="444"/>
      <c r="B391" s="143"/>
      <c r="C391" s="144"/>
      <c r="D391" s="45"/>
      <c r="E391" s="45"/>
      <c r="F391" s="511"/>
      <c r="G391" s="1511"/>
      <c r="H391" s="1512"/>
      <c r="I391" s="1512"/>
      <c r="J391" s="1513"/>
      <c r="K391" s="146"/>
      <c r="L391" s="146"/>
      <c r="M391" s="146"/>
      <c r="N391" s="146"/>
      <c r="O391" s="146"/>
    </row>
    <row r="392" spans="1:16" x14ac:dyDescent="0.3">
      <c r="A392" s="444"/>
      <c r="B392" s="143"/>
      <c r="C392" s="144"/>
      <c r="D392" s="45"/>
      <c r="E392" s="45"/>
      <c r="F392" s="511"/>
      <c r="G392" s="1511"/>
      <c r="H392" s="1512"/>
      <c r="I392" s="1512"/>
      <c r="J392" s="1513"/>
      <c r="K392" s="146"/>
      <c r="L392" s="146"/>
      <c r="M392" s="146"/>
      <c r="N392" s="146"/>
      <c r="O392" s="146"/>
    </row>
    <row r="393" spans="1:16" x14ac:dyDescent="0.3">
      <c r="A393" s="444"/>
      <c r="B393" s="143"/>
      <c r="C393" s="144"/>
      <c r="D393" s="45"/>
      <c r="E393" s="45"/>
      <c r="F393" s="511"/>
      <c r="G393" s="1511"/>
      <c r="H393" s="1512"/>
      <c r="I393" s="1512"/>
      <c r="J393" s="1513"/>
      <c r="K393" s="146"/>
      <c r="L393" s="146"/>
      <c r="M393" s="146"/>
      <c r="N393" s="146"/>
      <c r="O393" s="146"/>
    </row>
    <row r="394" spans="1:16" x14ac:dyDescent="0.3">
      <c r="A394" s="444"/>
      <c r="B394" s="143"/>
      <c r="C394" s="144"/>
      <c r="D394" s="45"/>
      <c r="E394" s="45"/>
      <c r="F394" s="511"/>
      <c r="G394" s="1511"/>
      <c r="H394" s="1512"/>
      <c r="I394" s="1512"/>
      <c r="J394" s="1513"/>
      <c r="K394" s="146"/>
      <c r="L394" s="146"/>
      <c r="M394" s="146"/>
      <c r="N394" s="146"/>
      <c r="O394" s="146"/>
    </row>
    <row r="395" spans="1:16" x14ac:dyDescent="0.3">
      <c r="A395" s="444"/>
      <c r="B395" s="143"/>
      <c r="C395" s="144"/>
      <c r="D395" s="45"/>
      <c r="E395" s="45"/>
      <c r="F395" s="511"/>
      <c r="G395" s="1511"/>
      <c r="H395" s="1512"/>
      <c r="I395" s="1512"/>
      <c r="J395" s="1513"/>
      <c r="K395" s="146"/>
      <c r="L395" s="146"/>
      <c r="M395" s="146"/>
      <c r="N395" s="146"/>
      <c r="O395" s="146"/>
    </row>
    <row r="396" spans="1:16" x14ac:dyDescent="0.3">
      <c r="A396" s="444"/>
      <c r="B396" s="143"/>
      <c r="C396" s="144"/>
      <c r="D396" s="45"/>
      <c r="E396" s="45"/>
      <c r="F396" s="511"/>
      <c r="G396" s="1511"/>
      <c r="H396" s="1512"/>
      <c r="I396" s="1512"/>
      <c r="J396" s="1513"/>
      <c r="K396" s="146"/>
      <c r="L396" s="146"/>
      <c r="M396" s="146"/>
      <c r="N396" s="146"/>
      <c r="O396" s="146"/>
    </row>
    <row r="397" spans="1:16" x14ac:dyDescent="0.3">
      <c r="A397" s="444"/>
      <c r="B397" s="143"/>
      <c r="C397" s="144"/>
      <c r="D397" s="45"/>
      <c r="E397" s="45"/>
      <c r="F397" s="511"/>
      <c r="G397" s="1511"/>
      <c r="H397" s="1512"/>
      <c r="I397" s="1512"/>
      <c r="J397" s="1513"/>
      <c r="K397" s="146"/>
      <c r="L397" s="146"/>
      <c r="M397" s="146"/>
      <c r="N397" s="146"/>
      <c r="O397" s="146"/>
    </row>
    <row r="398" spans="1:16" x14ac:dyDescent="0.3">
      <c r="A398" s="444"/>
      <c r="B398" s="143"/>
      <c r="C398" s="144"/>
      <c r="D398" s="45"/>
      <c r="E398" s="45"/>
      <c r="F398" s="511"/>
      <c r="G398" s="1511"/>
      <c r="H398" s="1512"/>
      <c r="I398" s="1512"/>
      <c r="J398" s="1513"/>
      <c r="K398" s="146"/>
      <c r="L398" s="146"/>
      <c r="M398" s="146"/>
      <c r="N398" s="146"/>
      <c r="O398" s="146"/>
    </row>
    <row r="399" spans="1:16" x14ac:dyDescent="0.3">
      <c r="A399" s="444"/>
      <c r="B399" s="143"/>
      <c r="C399" s="144"/>
      <c r="D399" s="45"/>
      <c r="E399" s="45"/>
      <c r="F399" s="511"/>
      <c r="G399" s="1511"/>
      <c r="H399" s="1512"/>
      <c r="I399" s="1512"/>
      <c r="J399" s="1513"/>
      <c r="K399" s="146"/>
      <c r="L399" s="146"/>
      <c r="M399" s="146"/>
      <c r="N399" s="146"/>
      <c r="O399" s="146"/>
    </row>
    <row r="400" spans="1:16" x14ac:dyDescent="0.3">
      <c r="A400" s="444"/>
      <c r="B400" s="143"/>
      <c r="C400" s="144"/>
      <c r="D400" s="45"/>
      <c r="E400" s="45"/>
      <c r="F400" s="511"/>
      <c r="G400" s="1511"/>
      <c r="H400" s="1512"/>
      <c r="I400" s="1512"/>
      <c r="J400" s="1513"/>
      <c r="K400" s="146"/>
      <c r="L400" s="146"/>
      <c r="M400" s="146"/>
      <c r="N400" s="146"/>
      <c r="O400" s="146"/>
    </row>
    <row r="401" spans="1:15" x14ac:dyDescent="0.3">
      <c r="A401" s="444"/>
      <c r="B401" s="143"/>
      <c r="C401" s="144"/>
      <c r="D401" s="45"/>
      <c r="E401" s="45"/>
      <c r="F401" s="511"/>
      <c r="G401" s="1511"/>
      <c r="H401" s="1512"/>
      <c r="I401" s="1512"/>
      <c r="J401" s="1513"/>
      <c r="K401" s="146"/>
      <c r="L401" s="146"/>
      <c r="M401" s="146"/>
      <c r="N401" s="146"/>
      <c r="O401" s="146"/>
    </row>
    <row r="402" spans="1:15" x14ac:dyDescent="0.3">
      <c r="A402" s="444"/>
      <c r="B402" s="143"/>
      <c r="C402" s="144"/>
      <c r="D402" s="45"/>
      <c r="E402" s="45"/>
      <c r="F402" s="511"/>
      <c r="G402" s="1511"/>
      <c r="H402" s="1512"/>
      <c r="I402" s="1512"/>
      <c r="J402" s="1513"/>
      <c r="K402" s="146"/>
      <c r="L402" s="146"/>
      <c r="M402" s="146"/>
      <c r="N402" s="146"/>
      <c r="O402" s="146"/>
    </row>
    <row r="403" spans="1:15" x14ac:dyDescent="0.3">
      <c r="A403" s="444"/>
      <c r="B403" s="143"/>
      <c r="C403" s="144"/>
      <c r="D403" s="45"/>
      <c r="E403" s="45"/>
      <c r="F403" s="511"/>
      <c r="G403" s="1511"/>
      <c r="H403" s="1512"/>
      <c r="I403" s="1512"/>
      <c r="J403" s="1513"/>
      <c r="K403" s="146"/>
      <c r="L403" s="146"/>
      <c r="M403" s="146"/>
      <c r="N403" s="146"/>
      <c r="O403" s="146"/>
    </row>
    <row r="404" spans="1:15" x14ac:dyDescent="0.3">
      <c r="A404" s="444"/>
      <c r="B404" s="143"/>
      <c r="C404" s="144"/>
      <c r="D404" s="45"/>
      <c r="E404" s="45"/>
      <c r="F404" s="511"/>
      <c r="G404" s="1511"/>
      <c r="H404" s="1512"/>
      <c r="I404" s="1512"/>
      <c r="J404" s="1513"/>
      <c r="K404" s="146"/>
      <c r="L404" s="146"/>
      <c r="M404" s="146"/>
      <c r="N404" s="146"/>
      <c r="O404" s="146"/>
    </row>
    <row r="405" spans="1:15" x14ac:dyDescent="0.3">
      <c r="A405" s="444"/>
      <c r="B405" s="143"/>
      <c r="C405" s="144"/>
      <c r="D405" s="45"/>
      <c r="E405" s="45"/>
      <c r="F405" s="511"/>
      <c r="G405" s="1511"/>
      <c r="H405" s="1512"/>
      <c r="I405" s="1512"/>
      <c r="J405" s="1513"/>
      <c r="K405" s="146"/>
      <c r="L405" s="146"/>
      <c r="M405" s="146"/>
      <c r="N405" s="146"/>
      <c r="O405" s="146"/>
    </row>
    <row r="406" spans="1:15" x14ac:dyDescent="0.3">
      <c r="A406" s="444"/>
      <c r="B406" s="143"/>
      <c r="C406" s="144"/>
      <c r="D406" s="45"/>
      <c r="E406" s="45"/>
      <c r="F406" s="511"/>
      <c r="G406" s="1511"/>
      <c r="H406" s="1512"/>
      <c r="I406" s="1512"/>
      <c r="J406" s="1513"/>
      <c r="K406" s="146"/>
      <c r="L406" s="146"/>
      <c r="M406" s="146"/>
      <c r="N406" s="146"/>
      <c r="O406" s="146"/>
    </row>
    <row r="407" spans="1:15" x14ac:dyDescent="0.3">
      <c r="A407" s="444"/>
      <c r="B407" s="143"/>
      <c r="C407" s="144"/>
      <c r="D407" s="45"/>
      <c r="E407" s="45"/>
      <c r="F407" s="511"/>
      <c r="G407" s="1511"/>
      <c r="H407" s="1512"/>
      <c r="I407" s="1512"/>
      <c r="J407" s="1513"/>
      <c r="K407" s="146"/>
      <c r="L407" s="146"/>
      <c r="M407" s="146"/>
      <c r="N407" s="146"/>
      <c r="O407" s="146"/>
    </row>
    <row r="408" spans="1:15" x14ac:dyDescent="0.3">
      <c r="A408" s="444"/>
      <c r="B408" s="143"/>
      <c r="C408" s="144"/>
      <c r="D408" s="45"/>
      <c r="E408" s="45"/>
      <c r="F408" s="511"/>
      <c r="G408" s="1511"/>
      <c r="H408" s="1512"/>
      <c r="I408" s="1512"/>
      <c r="J408" s="1513"/>
      <c r="K408" s="146"/>
      <c r="L408" s="146"/>
      <c r="M408" s="146"/>
      <c r="N408" s="146"/>
      <c r="O408" s="146"/>
    </row>
    <row r="409" spans="1:15" x14ac:dyDescent="0.3">
      <c r="A409" s="444"/>
      <c r="B409" s="143"/>
      <c r="C409" s="144"/>
      <c r="D409" s="45"/>
      <c r="E409" s="45"/>
      <c r="F409" s="511"/>
      <c r="G409" s="1511"/>
      <c r="H409" s="1512"/>
      <c r="I409" s="1512"/>
      <c r="J409" s="1513"/>
      <c r="K409" s="146"/>
      <c r="L409" s="146"/>
      <c r="M409" s="146"/>
      <c r="N409" s="146"/>
      <c r="O409" s="146"/>
    </row>
    <row r="410" spans="1:15" x14ac:dyDescent="0.3">
      <c r="A410" s="444"/>
      <c r="B410" s="143"/>
      <c r="C410" s="144"/>
      <c r="D410" s="45"/>
      <c r="E410" s="45"/>
      <c r="F410" s="511"/>
      <c r="G410" s="1511"/>
      <c r="H410" s="1512"/>
      <c r="I410" s="1512"/>
      <c r="J410" s="1513"/>
      <c r="K410" s="146"/>
      <c r="L410" s="146"/>
      <c r="M410" s="146"/>
      <c r="N410" s="146"/>
      <c r="O410" s="146"/>
    </row>
    <row r="411" spans="1:15" x14ac:dyDescent="0.3">
      <c r="A411" s="444"/>
      <c r="B411" s="143"/>
      <c r="C411" s="144"/>
      <c r="D411" s="45"/>
      <c r="E411" s="45"/>
      <c r="F411" s="511"/>
      <c r="G411" s="1511"/>
      <c r="H411" s="1512"/>
      <c r="I411" s="1512"/>
      <c r="J411" s="1513"/>
      <c r="K411" s="146"/>
      <c r="L411" s="146"/>
      <c r="M411" s="146"/>
      <c r="N411" s="146"/>
      <c r="O411" s="146"/>
    </row>
    <row r="412" spans="1:15" x14ac:dyDescent="0.3">
      <c r="A412" s="444"/>
      <c r="B412" s="143"/>
      <c r="C412" s="144"/>
      <c r="D412" s="45"/>
      <c r="E412" s="45"/>
      <c r="F412" s="511"/>
      <c r="G412" s="1511"/>
      <c r="H412" s="1512"/>
      <c r="I412" s="1512"/>
      <c r="J412" s="1513"/>
      <c r="K412" s="146"/>
      <c r="L412" s="146"/>
      <c r="M412" s="146"/>
      <c r="N412" s="146"/>
      <c r="O412" s="146"/>
    </row>
    <row r="413" spans="1:15" x14ac:dyDescent="0.3">
      <c r="A413" s="444"/>
      <c r="B413" s="143"/>
      <c r="C413" s="144"/>
      <c r="D413" s="45"/>
      <c r="E413" s="45"/>
      <c r="F413" s="511"/>
      <c r="G413" s="1511"/>
      <c r="H413" s="1512"/>
      <c r="I413" s="1512"/>
      <c r="J413" s="1513"/>
      <c r="K413" s="146"/>
      <c r="L413" s="146"/>
      <c r="M413" s="146"/>
      <c r="N413" s="146"/>
      <c r="O413" s="146"/>
    </row>
    <row r="414" spans="1:15" x14ac:dyDescent="0.3">
      <c r="A414" s="444"/>
      <c r="B414" s="143"/>
      <c r="C414" s="144"/>
      <c r="D414" s="45"/>
      <c r="E414" s="45"/>
      <c r="F414" s="511"/>
      <c r="G414" s="1511"/>
      <c r="H414" s="1512"/>
      <c r="I414" s="1512"/>
      <c r="J414" s="1513"/>
      <c r="K414" s="146"/>
      <c r="L414" s="146"/>
      <c r="M414" s="146"/>
      <c r="N414" s="146"/>
      <c r="O414" s="146"/>
    </row>
    <row r="415" spans="1:15" x14ac:dyDescent="0.3">
      <c r="A415" s="444"/>
      <c r="B415" s="143"/>
      <c r="C415" s="144"/>
      <c r="D415" s="45"/>
      <c r="E415" s="45"/>
      <c r="F415" s="511"/>
      <c r="G415" s="1511"/>
      <c r="H415" s="1512"/>
      <c r="I415" s="1512"/>
      <c r="J415" s="1513"/>
      <c r="K415" s="146"/>
      <c r="L415" s="146"/>
      <c r="M415" s="146"/>
      <c r="N415" s="146"/>
      <c r="O415" s="146"/>
    </row>
    <row r="416" spans="1:15" x14ac:dyDescent="0.3">
      <c r="A416" s="444"/>
      <c r="B416" s="143"/>
      <c r="C416" s="144"/>
      <c r="D416" s="45"/>
      <c r="E416" s="45"/>
      <c r="F416" s="511"/>
      <c r="G416" s="1511"/>
      <c r="H416" s="1512"/>
      <c r="I416" s="1512"/>
      <c r="J416" s="1513"/>
      <c r="K416" s="146"/>
      <c r="L416" s="146"/>
      <c r="M416" s="146"/>
      <c r="N416" s="146"/>
      <c r="O416" s="146"/>
    </row>
    <row r="417" spans="1:15" x14ac:dyDescent="0.3">
      <c r="A417" s="444"/>
      <c r="B417" s="143"/>
      <c r="C417" s="144"/>
      <c r="D417" s="45"/>
      <c r="E417" s="45"/>
      <c r="F417" s="511"/>
      <c r="G417" s="1511"/>
      <c r="H417" s="1512"/>
      <c r="I417" s="1512"/>
      <c r="J417" s="1513"/>
      <c r="K417" s="146"/>
      <c r="L417" s="146"/>
      <c r="M417" s="146"/>
      <c r="N417" s="146"/>
      <c r="O417" s="146"/>
    </row>
    <row r="418" spans="1:15" x14ac:dyDescent="0.3">
      <c r="A418" s="444"/>
      <c r="B418" s="143"/>
      <c r="C418" s="144"/>
      <c r="D418" s="45"/>
      <c r="E418" s="45"/>
      <c r="F418" s="511"/>
      <c r="G418" s="1511"/>
      <c r="H418" s="1512"/>
      <c r="I418" s="1512"/>
      <c r="J418" s="1513"/>
      <c r="K418" s="146"/>
      <c r="L418" s="146"/>
      <c r="M418" s="146"/>
      <c r="N418" s="146"/>
      <c r="O418" s="146"/>
    </row>
    <row r="419" spans="1:15" x14ac:dyDescent="0.3">
      <c r="A419" s="444"/>
      <c r="B419" s="143"/>
      <c r="C419" s="144"/>
      <c r="D419" s="45"/>
      <c r="E419" s="45"/>
      <c r="F419" s="511"/>
      <c r="G419" s="1511"/>
      <c r="H419" s="1512"/>
      <c r="I419" s="1512"/>
      <c r="J419" s="1513"/>
      <c r="K419" s="146"/>
      <c r="L419" s="146"/>
      <c r="M419" s="146"/>
      <c r="N419" s="146"/>
      <c r="O419" s="146"/>
    </row>
    <row r="420" spans="1:15" x14ac:dyDescent="0.3">
      <c r="A420" s="444"/>
      <c r="B420" s="143"/>
      <c r="C420" s="144"/>
      <c r="D420" s="45"/>
      <c r="E420" s="45"/>
      <c r="F420" s="511"/>
      <c r="G420" s="1511"/>
      <c r="H420" s="1512"/>
      <c r="I420" s="1512"/>
      <c r="J420" s="1513"/>
      <c r="K420" s="146"/>
      <c r="L420" s="146"/>
      <c r="M420" s="146"/>
      <c r="N420" s="146"/>
      <c r="O420" s="146"/>
    </row>
    <row r="421" spans="1:15" x14ac:dyDescent="0.3">
      <c r="A421" s="444"/>
      <c r="B421" s="143"/>
      <c r="C421" s="144"/>
      <c r="D421" s="45"/>
      <c r="E421" s="45"/>
      <c r="F421" s="511"/>
      <c r="G421" s="1511"/>
      <c r="H421" s="1512"/>
      <c r="I421" s="1512"/>
      <c r="J421" s="1513"/>
      <c r="K421" s="146"/>
      <c r="L421" s="146"/>
      <c r="M421" s="146"/>
      <c r="N421" s="146"/>
      <c r="O421" s="146"/>
    </row>
    <row r="422" spans="1:15" x14ac:dyDescent="0.3">
      <c r="A422" s="444"/>
      <c r="B422" s="143"/>
      <c r="C422" s="144"/>
      <c r="D422" s="45"/>
      <c r="E422" s="45"/>
      <c r="F422" s="511"/>
      <c r="G422" s="1511"/>
      <c r="H422" s="1512"/>
      <c r="I422" s="1512"/>
      <c r="J422" s="1513"/>
      <c r="K422" s="146"/>
      <c r="L422" s="146"/>
      <c r="M422" s="146"/>
      <c r="N422" s="146"/>
      <c r="O422" s="146"/>
    </row>
    <row r="423" spans="1:15" x14ac:dyDescent="0.3">
      <c r="A423" s="444"/>
      <c r="B423" s="143"/>
      <c r="C423" s="144"/>
      <c r="D423" s="45"/>
      <c r="E423" s="45"/>
      <c r="F423" s="511"/>
      <c r="G423" s="1511"/>
      <c r="H423" s="1512"/>
      <c r="I423" s="1512"/>
      <c r="J423" s="1513"/>
      <c r="K423" s="146"/>
      <c r="L423" s="146"/>
      <c r="M423" s="146"/>
      <c r="N423" s="146"/>
      <c r="O423" s="146"/>
    </row>
    <row r="424" spans="1:15" x14ac:dyDescent="0.3">
      <c r="A424" s="444"/>
      <c r="B424" s="143"/>
      <c r="C424" s="144"/>
      <c r="D424" s="45"/>
      <c r="E424" s="45"/>
      <c r="F424" s="511"/>
      <c r="G424" s="1511"/>
      <c r="H424" s="1512"/>
      <c r="I424" s="1512"/>
      <c r="J424" s="1513"/>
      <c r="K424" s="146"/>
      <c r="L424" s="146"/>
      <c r="M424" s="146"/>
      <c r="N424" s="146"/>
      <c r="O424" s="146"/>
    </row>
    <row r="425" spans="1:15" x14ac:dyDescent="0.3">
      <c r="A425" s="444"/>
      <c r="B425" s="143"/>
      <c r="C425" s="144"/>
      <c r="D425" s="45"/>
      <c r="E425" s="45"/>
      <c r="F425" s="511"/>
      <c r="G425" s="1511"/>
      <c r="H425" s="1512"/>
      <c r="I425" s="1512"/>
      <c r="J425" s="1513"/>
      <c r="K425" s="146"/>
      <c r="L425" s="146"/>
      <c r="M425" s="146"/>
      <c r="N425" s="146"/>
      <c r="O425" s="146"/>
    </row>
    <row r="426" spans="1:15" x14ac:dyDescent="0.3">
      <c r="A426" s="444"/>
      <c r="B426" s="143"/>
      <c r="C426" s="144"/>
      <c r="D426" s="45"/>
      <c r="E426" s="45"/>
      <c r="F426" s="511"/>
      <c r="G426" s="1511"/>
      <c r="H426" s="1512"/>
      <c r="I426" s="1512"/>
      <c r="J426" s="1513"/>
      <c r="K426" s="146"/>
      <c r="L426" s="146"/>
      <c r="M426" s="146"/>
      <c r="N426" s="146"/>
      <c r="O426" s="146"/>
    </row>
    <row r="427" spans="1:15" x14ac:dyDescent="0.3">
      <c r="A427" s="444"/>
      <c r="B427" s="143"/>
      <c r="C427" s="144"/>
      <c r="D427" s="45"/>
      <c r="E427" s="45"/>
      <c r="F427" s="511"/>
      <c r="G427" s="1511"/>
      <c r="H427" s="1512"/>
      <c r="I427" s="1512"/>
      <c r="J427" s="1513"/>
      <c r="K427" s="146"/>
      <c r="L427" s="146"/>
      <c r="M427" s="146"/>
      <c r="N427" s="146"/>
      <c r="O427" s="146"/>
    </row>
    <row r="428" spans="1:15" x14ac:dyDescent="0.3">
      <c r="A428" s="444"/>
      <c r="B428" s="143"/>
      <c r="C428" s="144"/>
      <c r="D428" s="45"/>
      <c r="E428" s="45"/>
      <c r="F428" s="511"/>
      <c r="G428" s="1511"/>
      <c r="H428" s="1512"/>
      <c r="I428" s="1512"/>
      <c r="J428" s="1513"/>
      <c r="K428" s="146"/>
      <c r="L428" s="146"/>
      <c r="M428" s="146"/>
      <c r="N428" s="146"/>
      <c r="O428" s="146"/>
    </row>
    <row r="429" spans="1:15" x14ac:dyDescent="0.3">
      <c r="A429" s="444"/>
      <c r="B429" s="143"/>
      <c r="C429" s="144"/>
      <c r="D429" s="45"/>
      <c r="E429" s="45"/>
      <c r="F429" s="511"/>
      <c r="G429" s="1511"/>
      <c r="H429" s="1512"/>
      <c r="I429" s="1512"/>
      <c r="J429" s="1513"/>
      <c r="K429" s="146"/>
      <c r="L429" s="146"/>
      <c r="M429" s="146"/>
      <c r="N429" s="146"/>
      <c r="O429" s="146"/>
    </row>
    <row r="430" spans="1:15" x14ac:dyDescent="0.3">
      <c r="A430" s="444"/>
      <c r="B430" s="143"/>
      <c r="C430" s="144"/>
      <c r="D430" s="45"/>
      <c r="E430" s="45"/>
      <c r="F430" s="511"/>
      <c r="G430" s="1511"/>
      <c r="H430" s="1512"/>
      <c r="I430" s="1512"/>
      <c r="J430" s="1513"/>
      <c r="K430" s="146"/>
      <c r="L430" s="146"/>
      <c r="M430" s="146"/>
      <c r="N430" s="146"/>
      <c r="O430" s="146"/>
    </row>
    <row r="431" spans="1:15" x14ac:dyDescent="0.3">
      <c r="A431" s="444"/>
      <c r="B431" s="143"/>
      <c r="C431" s="144"/>
      <c r="D431" s="45"/>
      <c r="E431" s="45"/>
      <c r="F431" s="511"/>
      <c r="G431" s="1511"/>
      <c r="H431" s="1512"/>
      <c r="I431" s="1512"/>
      <c r="J431" s="1513"/>
      <c r="K431" s="146"/>
      <c r="L431" s="146"/>
      <c r="M431" s="146"/>
      <c r="N431" s="146"/>
      <c r="O431" s="146"/>
    </row>
    <row r="432" spans="1:15" x14ac:dyDescent="0.3">
      <c r="A432" s="444"/>
      <c r="B432" s="143"/>
      <c r="C432" s="144"/>
      <c r="D432" s="45"/>
      <c r="E432" s="45"/>
      <c r="F432" s="511"/>
      <c r="G432" s="1511"/>
      <c r="H432" s="1512"/>
      <c r="I432" s="1512"/>
      <c r="J432" s="1513"/>
      <c r="K432" s="146"/>
      <c r="L432" s="146"/>
      <c r="M432" s="146"/>
      <c r="N432" s="146"/>
      <c r="O432" s="146"/>
    </row>
    <row r="433" spans="1:15" x14ac:dyDescent="0.3">
      <c r="A433" s="444"/>
      <c r="B433" s="143"/>
      <c r="C433" s="144"/>
      <c r="D433" s="45"/>
      <c r="E433" s="45"/>
      <c r="F433" s="511"/>
      <c r="G433" s="1511"/>
      <c r="H433" s="1512"/>
      <c r="I433" s="1512"/>
      <c r="J433" s="1513"/>
      <c r="K433" s="146"/>
      <c r="L433" s="146"/>
      <c r="M433" s="146"/>
      <c r="N433" s="146"/>
      <c r="O433" s="146"/>
    </row>
    <row r="434" spans="1:15" x14ac:dyDescent="0.3">
      <c r="A434" s="444"/>
      <c r="B434" s="143"/>
      <c r="C434" s="144"/>
      <c r="D434" s="45"/>
      <c r="E434" s="45"/>
      <c r="F434" s="511"/>
      <c r="G434" s="1511"/>
      <c r="H434" s="1512"/>
      <c r="I434" s="1512"/>
      <c r="J434" s="1513"/>
      <c r="K434" s="146"/>
      <c r="L434" s="146"/>
      <c r="M434" s="146"/>
      <c r="N434" s="146"/>
      <c r="O434" s="146"/>
    </row>
    <row r="435" spans="1:15" x14ac:dyDescent="0.3">
      <c r="A435" s="444"/>
      <c r="B435" s="143"/>
      <c r="C435" s="144"/>
      <c r="D435" s="45"/>
      <c r="E435" s="45"/>
      <c r="F435" s="511"/>
      <c r="G435" s="1511"/>
      <c r="H435" s="1512"/>
      <c r="I435" s="1512"/>
      <c r="J435" s="1513"/>
      <c r="K435" s="146"/>
      <c r="L435" s="146"/>
      <c r="M435" s="146"/>
      <c r="N435" s="146"/>
      <c r="O435" s="146"/>
    </row>
    <row r="436" spans="1:15" x14ac:dyDescent="0.3">
      <c r="A436" s="444"/>
      <c r="B436" s="143"/>
      <c r="C436" s="144"/>
      <c r="D436" s="45"/>
      <c r="E436" s="45"/>
      <c r="F436" s="511"/>
      <c r="G436" s="1511"/>
      <c r="H436" s="1512"/>
      <c r="I436" s="1512"/>
      <c r="J436" s="1513"/>
      <c r="K436" s="146"/>
      <c r="L436" s="146"/>
      <c r="M436" s="146"/>
      <c r="N436" s="146"/>
      <c r="O436" s="146"/>
    </row>
    <row r="437" spans="1:15" x14ac:dyDescent="0.3">
      <c r="A437" s="444"/>
      <c r="B437" s="143"/>
      <c r="C437" s="144"/>
      <c r="D437" s="45"/>
      <c r="E437" s="45"/>
      <c r="F437" s="511"/>
      <c r="G437" s="1511"/>
      <c r="H437" s="1512"/>
      <c r="I437" s="1512"/>
      <c r="J437" s="1513"/>
      <c r="K437" s="146"/>
      <c r="L437" s="146"/>
      <c r="M437" s="146"/>
      <c r="N437" s="146"/>
      <c r="O437" s="146"/>
    </row>
    <row r="438" spans="1:15" x14ac:dyDescent="0.3">
      <c r="A438" s="444"/>
      <c r="B438" s="143"/>
      <c r="C438" s="144"/>
      <c r="D438" s="45"/>
      <c r="E438" s="45"/>
      <c r="F438" s="511"/>
      <c r="G438" s="1511"/>
      <c r="H438" s="1512"/>
      <c r="I438" s="1512"/>
      <c r="J438" s="1513"/>
      <c r="K438" s="146"/>
      <c r="L438" s="146"/>
      <c r="M438" s="146"/>
      <c r="N438" s="146"/>
      <c r="O438" s="146"/>
    </row>
    <row r="439" spans="1:15" x14ac:dyDescent="0.3">
      <c r="A439" s="444"/>
      <c r="B439" s="143"/>
      <c r="C439" s="144"/>
      <c r="D439" s="45"/>
      <c r="E439" s="45"/>
      <c r="F439" s="511"/>
      <c r="G439" s="1511"/>
      <c r="H439" s="1512"/>
      <c r="I439" s="1512"/>
      <c r="J439" s="1513"/>
      <c r="K439" s="146"/>
      <c r="L439" s="146"/>
      <c r="M439" s="146"/>
      <c r="N439" s="146"/>
      <c r="O439" s="146"/>
    </row>
    <row r="440" spans="1:15" x14ac:dyDescent="0.3">
      <c r="A440" s="444"/>
      <c r="B440" s="143"/>
      <c r="C440" s="144"/>
      <c r="D440" s="45"/>
      <c r="E440" s="45"/>
      <c r="F440" s="511"/>
      <c r="G440" s="1511"/>
      <c r="H440" s="1512"/>
      <c r="I440" s="1512"/>
      <c r="J440" s="1513"/>
      <c r="K440" s="146"/>
      <c r="L440" s="146"/>
      <c r="M440" s="146"/>
      <c r="N440" s="146"/>
      <c r="O440" s="146"/>
    </row>
    <row r="441" spans="1:15" x14ac:dyDescent="0.3">
      <c r="A441" s="444"/>
      <c r="B441" s="143"/>
      <c r="C441" s="144"/>
      <c r="D441" s="45"/>
      <c r="E441" s="45"/>
      <c r="F441" s="511"/>
      <c r="G441" s="1511"/>
      <c r="H441" s="1512"/>
      <c r="I441" s="1512"/>
      <c r="J441" s="1513"/>
      <c r="K441" s="146"/>
      <c r="L441" s="146"/>
      <c r="M441" s="146"/>
      <c r="N441" s="146"/>
      <c r="O441" s="146"/>
    </row>
    <row r="442" spans="1:15" x14ac:dyDescent="0.3">
      <c r="A442" s="444"/>
      <c r="B442" s="143"/>
      <c r="C442" s="144"/>
      <c r="D442" s="45"/>
      <c r="E442" s="45"/>
      <c r="F442" s="511"/>
      <c r="G442" s="1511"/>
      <c r="H442" s="1512"/>
      <c r="I442" s="1512"/>
      <c r="J442" s="1513"/>
      <c r="K442" s="146"/>
      <c r="L442" s="146"/>
      <c r="M442" s="146"/>
      <c r="N442" s="146"/>
      <c r="O442" s="146"/>
    </row>
    <row r="443" spans="1:15" x14ac:dyDescent="0.3">
      <c r="A443" s="444"/>
      <c r="B443" s="143"/>
      <c r="C443" s="144"/>
      <c r="D443" s="45"/>
      <c r="E443" s="45"/>
      <c r="F443" s="511"/>
      <c r="G443" s="1511"/>
      <c r="H443" s="1512"/>
      <c r="I443" s="1512"/>
      <c r="J443" s="1513"/>
      <c r="K443" s="146"/>
      <c r="L443" s="146"/>
      <c r="M443" s="146"/>
      <c r="N443" s="146"/>
      <c r="O443" s="146"/>
    </row>
    <row r="444" spans="1:15" x14ac:dyDescent="0.3">
      <c r="A444" s="444"/>
      <c r="B444" s="143"/>
      <c r="C444" s="144"/>
      <c r="D444" s="45"/>
      <c r="E444" s="45"/>
      <c r="F444" s="511"/>
      <c r="G444" s="1511"/>
      <c r="H444" s="1512"/>
      <c r="I444" s="1512"/>
      <c r="J444" s="1513"/>
      <c r="K444" s="146"/>
      <c r="L444" s="146"/>
      <c r="M444" s="146"/>
      <c r="N444" s="146"/>
      <c r="O444" s="146"/>
    </row>
    <row r="445" spans="1:15" x14ac:dyDescent="0.3">
      <c r="A445" s="444"/>
      <c r="B445" s="143"/>
      <c r="C445" s="144"/>
      <c r="D445" s="45"/>
      <c r="E445" s="45"/>
      <c r="F445" s="511"/>
      <c r="G445" s="1511"/>
      <c r="H445" s="1512"/>
      <c r="I445" s="1512"/>
      <c r="J445" s="1513"/>
      <c r="K445" s="146"/>
      <c r="L445" s="146"/>
      <c r="M445" s="146"/>
      <c r="N445" s="146"/>
      <c r="O445" s="146"/>
    </row>
    <row r="446" spans="1:15" x14ac:dyDescent="0.3">
      <c r="A446" s="444"/>
      <c r="B446" s="143"/>
      <c r="C446" s="144"/>
      <c r="D446" s="45"/>
      <c r="E446" s="45"/>
      <c r="F446" s="511"/>
      <c r="G446" s="1511"/>
      <c r="H446" s="1512"/>
      <c r="I446" s="1512"/>
      <c r="J446" s="1513"/>
      <c r="K446" s="146"/>
      <c r="L446" s="146"/>
      <c r="M446" s="146"/>
      <c r="N446" s="146"/>
      <c r="O446" s="146"/>
    </row>
    <row r="447" spans="1:15" x14ac:dyDescent="0.3">
      <c r="A447" s="444"/>
      <c r="B447" s="143"/>
      <c r="C447" s="144"/>
      <c r="D447" s="45"/>
      <c r="E447" s="45"/>
      <c r="F447" s="511"/>
      <c r="G447" s="1511"/>
      <c r="H447" s="1512"/>
      <c r="I447" s="1512"/>
      <c r="J447" s="1513"/>
      <c r="K447" s="146"/>
      <c r="L447" s="146"/>
      <c r="M447" s="146"/>
      <c r="N447" s="146"/>
      <c r="O447" s="146"/>
    </row>
    <row r="448" spans="1:15" x14ac:dyDescent="0.3">
      <c r="A448" s="444"/>
      <c r="B448" s="143"/>
      <c r="C448" s="144"/>
      <c r="D448" s="45"/>
      <c r="E448" s="45"/>
      <c r="F448" s="511"/>
      <c r="G448" s="1511"/>
      <c r="H448" s="1512"/>
      <c r="I448" s="1512"/>
      <c r="J448" s="1513"/>
      <c r="K448" s="146"/>
      <c r="L448" s="146"/>
      <c r="M448" s="146"/>
      <c r="N448" s="146"/>
      <c r="O448" s="146"/>
    </row>
  </sheetData>
  <autoFilter ref="A5:AC390" xr:uid="{00000000-0009-0000-0000-000016000000}">
    <filterColumn colId="6" showButton="0"/>
    <filterColumn colId="7" showButton="0"/>
    <filterColumn colId="8" showButton="0"/>
  </autoFilter>
  <mergeCells count="444">
    <mergeCell ref="G340:J340"/>
    <mergeCell ref="G337:J337"/>
    <mergeCell ref="G338:J338"/>
    <mergeCell ref="G345:J345"/>
    <mergeCell ref="G342:J342"/>
    <mergeCell ref="G41:J41"/>
    <mergeCell ref="G47:J47"/>
    <mergeCell ref="G46:J46"/>
    <mergeCell ref="G58:J58"/>
    <mergeCell ref="G48:J48"/>
    <mergeCell ref="G45:J45"/>
    <mergeCell ref="G43:J43"/>
    <mergeCell ref="G49:J49"/>
    <mergeCell ref="G57:J57"/>
    <mergeCell ref="G51:J51"/>
    <mergeCell ref="G52:J52"/>
    <mergeCell ref="G341:J341"/>
    <mergeCell ref="G339:J339"/>
    <mergeCell ref="G344:J344"/>
    <mergeCell ref="G343:J343"/>
    <mergeCell ref="G334:J334"/>
    <mergeCell ref="G332:J332"/>
    <mergeCell ref="G335:J335"/>
    <mergeCell ref="G300:J300"/>
    <mergeCell ref="G376:J376"/>
    <mergeCell ref="G371:J371"/>
    <mergeCell ref="G375:J375"/>
    <mergeCell ref="G373:J373"/>
    <mergeCell ref="G372:J372"/>
    <mergeCell ref="G418:J418"/>
    <mergeCell ref="G429:J429"/>
    <mergeCell ref="G430:J430"/>
    <mergeCell ref="G425:J425"/>
    <mergeCell ref="G426:J426"/>
    <mergeCell ref="G427:J427"/>
    <mergeCell ref="G377:J377"/>
    <mergeCell ref="G384:J384"/>
    <mergeCell ref="G382:J382"/>
    <mergeCell ref="G381:J381"/>
    <mergeCell ref="G378:J378"/>
    <mergeCell ref="G379:J379"/>
    <mergeCell ref="G380:J380"/>
    <mergeCell ref="G409:J409"/>
    <mergeCell ref="G421:J421"/>
    <mergeCell ref="G424:J424"/>
    <mergeCell ref="G422:J422"/>
    <mergeCell ref="G423:J423"/>
    <mergeCell ref="G416:J416"/>
    <mergeCell ref="G404:J404"/>
    <mergeCell ref="G391:J391"/>
    <mergeCell ref="G383:J383"/>
    <mergeCell ref="G408:J408"/>
    <mergeCell ref="G400:J400"/>
    <mergeCell ref="G401:J401"/>
    <mergeCell ref="G385:J385"/>
    <mergeCell ref="G386:J386"/>
    <mergeCell ref="G395:J395"/>
    <mergeCell ref="G396:J396"/>
    <mergeCell ref="G448:J448"/>
    <mergeCell ref="G442:J442"/>
    <mergeCell ref="G443:J443"/>
    <mergeCell ref="G444:J444"/>
    <mergeCell ref="G445:J445"/>
    <mergeCell ref="G447:J447"/>
    <mergeCell ref="G446:J446"/>
    <mergeCell ref="G441:J441"/>
    <mergeCell ref="G437:J437"/>
    <mergeCell ref="G440:J440"/>
    <mergeCell ref="G434:J434"/>
    <mergeCell ref="G436:J436"/>
    <mergeCell ref="G438:J438"/>
    <mergeCell ref="G431:J431"/>
    <mergeCell ref="G428:J428"/>
    <mergeCell ref="G433:J433"/>
    <mergeCell ref="G435:J435"/>
    <mergeCell ref="G439:J439"/>
    <mergeCell ref="G432:J432"/>
    <mergeCell ref="G412:J412"/>
    <mergeCell ref="G406:J406"/>
    <mergeCell ref="G420:J420"/>
    <mergeCell ref="G417:J417"/>
    <mergeCell ref="G414:J414"/>
    <mergeCell ref="G387:J387"/>
    <mergeCell ref="G388:J388"/>
    <mergeCell ref="G389:J389"/>
    <mergeCell ref="G392:J392"/>
    <mergeCell ref="G397:J397"/>
    <mergeCell ref="G390:J390"/>
    <mergeCell ref="G393:J393"/>
    <mergeCell ref="G394:J394"/>
    <mergeCell ref="G398:J398"/>
    <mergeCell ref="G399:J399"/>
    <mergeCell ref="G405:J405"/>
    <mergeCell ref="G419:J419"/>
    <mergeCell ref="G413:J413"/>
    <mergeCell ref="G411:J411"/>
    <mergeCell ref="G410:J410"/>
    <mergeCell ref="G415:J415"/>
    <mergeCell ref="G407:J407"/>
    <mergeCell ref="G402:J402"/>
    <mergeCell ref="G403:J403"/>
    <mergeCell ref="G350:J350"/>
    <mergeCell ref="G348:J348"/>
    <mergeCell ref="G357:J357"/>
    <mergeCell ref="G358:J358"/>
    <mergeCell ref="G346:J346"/>
    <mergeCell ref="G349:J349"/>
    <mergeCell ref="G351:J351"/>
    <mergeCell ref="G347:J347"/>
    <mergeCell ref="G370:J370"/>
    <mergeCell ref="G352:J352"/>
    <mergeCell ref="G356:J356"/>
    <mergeCell ref="G360:J360"/>
    <mergeCell ref="G355:J355"/>
    <mergeCell ref="G354:J354"/>
    <mergeCell ref="G353:J353"/>
    <mergeCell ref="G361:J361"/>
    <mergeCell ref="G359:J359"/>
    <mergeCell ref="G365:J365"/>
    <mergeCell ref="G369:J369"/>
    <mergeCell ref="G368:J368"/>
    <mergeCell ref="G374:J374"/>
    <mergeCell ref="G367:J367"/>
    <mergeCell ref="G362:J362"/>
    <mergeCell ref="G363:J363"/>
    <mergeCell ref="G366:J366"/>
    <mergeCell ref="G364:J364"/>
    <mergeCell ref="G329:J329"/>
    <mergeCell ref="G336:J336"/>
    <mergeCell ref="G304:J304"/>
    <mergeCell ref="G305:J305"/>
    <mergeCell ref="G319:J319"/>
    <mergeCell ref="G318:J318"/>
    <mergeCell ref="G308:J308"/>
    <mergeCell ref="G330:J330"/>
    <mergeCell ref="G328:J328"/>
    <mergeCell ref="G326:J326"/>
    <mergeCell ref="G325:J325"/>
    <mergeCell ref="G321:J321"/>
    <mergeCell ref="G327:J327"/>
    <mergeCell ref="G324:J324"/>
    <mergeCell ref="G322:J322"/>
    <mergeCell ref="G323:J323"/>
    <mergeCell ref="G331:J331"/>
    <mergeCell ref="G333:J333"/>
    <mergeCell ref="G303:J303"/>
    <mergeCell ref="G301:J301"/>
    <mergeCell ref="G302:J302"/>
    <mergeCell ref="G320:J320"/>
    <mergeCell ref="G315:J315"/>
    <mergeCell ref="G314:J314"/>
    <mergeCell ref="G307:J307"/>
    <mergeCell ref="G306:J306"/>
    <mergeCell ref="G309:J309"/>
    <mergeCell ref="G312:J312"/>
    <mergeCell ref="G313:J313"/>
    <mergeCell ref="G310:J310"/>
    <mergeCell ref="G311:J311"/>
    <mergeCell ref="G316:J316"/>
    <mergeCell ref="G317:J317"/>
    <mergeCell ref="G289:J289"/>
    <mergeCell ref="G293:J293"/>
    <mergeCell ref="G291:J291"/>
    <mergeCell ref="G292:J292"/>
    <mergeCell ref="G297:J297"/>
    <mergeCell ref="G299:J299"/>
    <mergeCell ref="G277:J277"/>
    <mergeCell ref="G281:J281"/>
    <mergeCell ref="G296:J296"/>
    <mergeCell ref="G295:J295"/>
    <mergeCell ref="G287:J287"/>
    <mergeCell ref="G290:J290"/>
    <mergeCell ref="G283:J283"/>
    <mergeCell ref="G285:J285"/>
    <mergeCell ref="G282:J282"/>
    <mergeCell ref="G294:J294"/>
    <mergeCell ref="G278:J278"/>
    <mergeCell ref="G279:J279"/>
    <mergeCell ref="G280:J280"/>
    <mergeCell ref="G284:J284"/>
    <mergeCell ref="G286:J286"/>
    <mergeCell ref="G288:J288"/>
    <mergeCell ref="G298:J298"/>
    <mergeCell ref="G270:J270"/>
    <mergeCell ref="G272:J272"/>
    <mergeCell ref="G273:J273"/>
    <mergeCell ref="G271:J271"/>
    <mergeCell ref="G274:J274"/>
    <mergeCell ref="G276:J276"/>
    <mergeCell ref="G275:J275"/>
    <mergeCell ref="G261:J261"/>
    <mergeCell ref="G268:J268"/>
    <mergeCell ref="G264:J264"/>
    <mergeCell ref="G263:J263"/>
    <mergeCell ref="G265:J265"/>
    <mergeCell ref="G266:J266"/>
    <mergeCell ref="G267:J267"/>
    <mergeCell ref="G262:J262"/>
    <mergeCell ref="G269:J269"/>
    <mergeCell ref="G252:J252"/>
    <mergeCell ref="G253:J253"/>
    <mergeCell ref="G254:J254"/>
    <mergeCell ref="G260:J260"/>
    <mergeCell ref="G255:J255"/>
    <mergeCell ref="G258:J258"/>
    <mergeCell ref="G259:J259"/>
    <mergeCell ref="G256:J256"/>
    <mergeCell ref="G257:J257"/>
    <mergeCell ref="G246:J246"/>
    <mergeCell ref="G247:J247"/>
    <mergeCell ref="G250:J250"/>
    <mergeCell ref="G251:J251"/>
    <mergeCell ref="G248:J248"/>
    <mergeCell ref="G249:J249"/>
    <mergeCell ref="G244:J244"/>
    <mergeCell ref="G245:J245"/>
    <mergeCell ref="G232:J232"/>
    <mergeCell ref="G233:J233"/>
    <mergeCell ref="G234:J234"/>
    <mergeCell ref="G235:J235"/>
    <mergeCell ref="G238:J238"/>
    <mergeCell ref="G239:J239"/>
    <mergeCell ref="G242:J242"/>
    <mergeCell ref="G243:J243"/>
    <mergeCell ref="G240:J240"/>
    <mergeCell ref="G241:J241"/>
    <mergeCell ref="G222:J222"/>
    <mergeCell ref="G223:J223"/>
    <mergeCell ref="G236:J236"/>
    <mergeCell ref="G237:J237"/>
    <mergeCell ref="G230:J230"/>
    <mergeCell ref="G231:J231"/>
    <mergeCell ref="G228:J228"/>
    <mergeCell ref="G229:J229"/>
    <mergeCell ref="G226:J226"/>
    <mergeCell ref="G227:J227"/>
    <mergeCell ref="G220:J220"/>
    <mergeCell ref="G198:J198"/>
    <mergeCell ref="G199:J199"/>
    <mergeCell ref="G206:J206"/>
    <mergeCell ref="G207:J207"/>
    <mergeCell ref="G200:J200"/>
    <mergeCell ref="G221:J221"/>
    <mergeCell ref="G224:J224"/>
    <mergeCell ref="G225:J225"/>
    <mergeCell ref="G212:J212"/>
    <mergeCell ref="G213:J213"/>
    <mergeCell ref="G218:J218"/>
    <mergeCell ref="G219:J219"/>
    <mergeCell ref="G214:J214"/>
    <mergeCell ref="G215:J215"/>
    <mergeCell ref="G216:J216"/>
    <mergeCell ref="G217:J217"/>
    <mergeCell ref="G204:J204"/>
    <mergeCell ref="G205:J205"/>
    <mergeCell ref="G211:J211"/>
    <mergeCell ref="G208:J208"/>
    <mergeCell ref="G209:J209"/>
    <mergeCell ref="G210:J210"/>
    <mergeCell ref="G202:J202"/>
    <mergeCell ref="G203:J203"/>
    <mergeCell ref="G190:J190"/>
    <mergeCell ref="G191:J191"/>
    <mergeCell ref="G192:J192"/>
    <mergeCell ref="G193:J193"/>
    <mergeCell ref="G196:J196"/>
    <mergeCell ref="G197:J197"/>
    <mergeCell ref="G201:J201"/>
    <mergeCell ref="G194:J194"/>
    <mergeCell ref="G195:J195"/>
    <mergeCell ref="G188:J188"/>
    <mergeCell ref="G189:J189"/>
    <mergeCell ref="G182:J182"/>
    <mergeCell ref="G183:J183"/>
    <mergeCell ref="G186:J186"/>
    <mergeCell ref="G187:J187"/>
    <mergeCell ref="G184:J184"/>
    <mergeCell ref="G185:J185"/>
    <mergeCell ref="G170:J170"/>
    <mergeCell ref="G171:J171"/>
    <mergeCell ref="G172:J172"/>
    <mergeCell ref="G173:J173"/>
    <mergeCell ref="G180:J180"/>
    <mergeCell ref="G181:J181"/>
    <mergeCell ref="G174:J174"/>
    <mergeCell ref="G175:J175"/>
    <mergeCell ref="G178:J178"/>
    <mergeCell ref="G179:J179"/>
    <mergeCell ref="G176:J176"/>
    <mergeCell ref="G177:J177"/>
    <mergeCell ref="G149:J149"/>
    <mergeCell ref="G166:J166"/>
    <mergeCell ref="G167:J167"/>
    <mergeCell ref="G168:J168"/>
    <mergeCell ref="G169:J169"/>
    <mergeCell ref="G161:J161"/>
    <mergeCell ref="G150:J150"/>
    <mergeCell ref="G151:J151"/>
    <mergeCell ref="G158:J158"/>
    <mergeCell ref="G159:J159"/>
    <mergeCell ref="G156:J156"/>
    <mergeCell ref="G157:J157"/>
    <mergeCell ref="G164:J164"/>
    <mergeCell ref="G165:J165"/>
    <mergeCell ref="G152:J152"/>
    <mergeCell ref="G153:J153"/>
    <mergeCell ref="G162:J162"/>
    <mergeCell ref="G163:J163"/>
    <mergeCell ref="G154:J154"/>
    <mergeCell ref="G155:J155"/>
    <mergeCell ref="G160:J160"/>
    <mergeCell ref="G129:J129"/>
    <mergeCell ref="G130:J130"/>
    <mergeCell ref="G131:J131"/>
    <mergeCell ref="G148:J148"/>
    <mergeCell ref="G146:J146"/>
    <mergeCell ref="G147:J147"/>
    <mergeCell ref="G142:J142"/>
    <mergeCell ref="G143:J143"/>
    <mergeCell ref="G144:J144"/>
    <mergeCell ref="G145:J145"/>
    <mergeCell ref="G141:J141"/>
    <mergeCell ref="G132:J132"/>
    <mergeCell ref="G133:J133"/>
    <mergeCell ref="G134:J134"/>
    <mergeCell ref="G135:J135"/>
    <mergeCell ref="G137:J137"/>
    <mergeCell ref="G140:J140"/>
    <mergeCell ref="G138:J138"/>
    <mergeCell ref="G136:J136"/>
    <mergeCell ref="G139:J139"/>
    <mergeCell ref="G119:J119"/>
    <mergeCell ref="G120:J120"/>
    <mergeCell ref="G116:J116"/>
    <mergeCell ref="G128:J128"/>
    <mergeCell ref="G121:J121"/>
    <mergeCell ref="G124:J124"/>
    <mergeCell ref="G125:J125"/>
    <mergeCell ref="G118:J118"/>
    <mergeCell ref="G127:J127"/>
    <mergeCell ref="G117:J117"/>
    <mergeCell ref="G122:J122"/>
    <mergeCell ref="G123:J123"/>
    <mergeCell ref="G126:J126"/>
    <mergeCell ref="G87:J87"/>
    <mergeCell ref="G86:J86"/>
    <mergeCell ref="G106:J106"/>
    <mergeCell ref="G104:J104"/>
    <mergeCell ref="G105:J105"/>
    <mergeCell ref="G95:J95"/>
    <mergeCell ref="G107:J107"/>
    <mergeCell ref="G94:J94"/>
    <mergeCell ref="G85:J85"/>
    <mergeCell ref="G92:J92"/>
    <mergeCell ref="G93:J93"/>
    <mergeCell ref="G91:J91"/>
    <mergeCell ref="G89:J89"/>
    <mergeCell ref="G90:J90"/>
    <mergeCell ref="G88:J88"/>
    <mergeCell ref="G114:J114"/>
    <mergeCell ref="G115:J115"/>
    <mergeCell ref="G110:J110"/>
    <mergeCell ref="G108:J108"/>
    <mergeCell ref="G109:J109"/>
    <mergeCell ref="G113:J113"/>
    <mergeCell ref="G103:J103"/>
    <mergeCell ref="G96:J96"/>
    <mergeCell ref="G97:J97"/>
    <mergeCell ref="G101:J101"/>
    <mergeCell ref="G98:J98"/>
    <mergeCell ref="G99:J99"/>
    <mergeCell ref="G100:J100"/>
    <mergeCell ref="G102:J102"/>
    <mergeCell ref="G112:J112"/>
    <mergeCell ref="G111:J111"/>
    <mergeCell ref="G67:J67"/>
    <mergeCell ref="G56:J56"/>
    <mergeCell ref="G53:J53"/>
    <mergeCell ref="G64:J64"/>
    <mergeCell ref="G54:J54"/>
    <mergeCell ref="G55:J55"/>
    <mergeCell ref="G65:J65"/>
    <mergeCell ref="G61:J61"/>
    <mergeCell ref="G59:J59"/>
    <mergeCell ref="G78:J78"/>
    <mergeCell ref="G77:J77"/>
    <mergeCell ref="G84:J84"/>
    <mergeCell ref="G71:J71"/>
    <mergeCell ref="G72:J72"/>
    <mergeCell ref="G79:J79"/>
    <mergeCell ref="G76:J76"/>
    <mergeCell ref="G73:J73"/>
    <mergeCell ref="G80:J80"/>
    <mergeCell ref="G81:J81"/>
    <mergeCell ref="G82:J82"/>
    <mergeCell ref="G83:J83"/>
    <mergeCell ref="G27:J27"/>
    <mergeCell ref="G66:J66"/>
    <mergeCell ref="G74:J74"/>
    <mergeCell ref="G75:J75"/>
    <mergeCell ref="G69:J69"/>
    <mergeCell ref="G70:J70"/>
    <mergeCell ref="G63:J63"/>
    <mergeCell ref="G50:J50"/>
    <mergeCell ref="G62:J62"/>
    <mergeCell ref="G60:J60"/>
    <mergeCell ref="G37:J37"/>
    <mergeCell ref="G35:J35"/>
    <mergeCell ref="G39:J39"/>
    <mergeCell ref="G30:J30"/>
    <mergeCell ref="G31:J31"/>
    <mergeCell ref="G40:J40"/>
    <mergeCell ref="G44:J44"/>
    <mergeCell ref="G42:J42"/>
    <mergeCell ref="G32:J32"/>
    <mergeCell ref="G34:J34"/>
    <mergeCell ref="G33:J33"/>
    <mergeCell ref="G38:J38"/>
    <mergeCell ref="G36:J36"/>
    <mergeCell ref="G68:J68"/>
    <mergeCell ref="G5:J5"/>
    <mergeCell ref="G6:J6"/>
    <mergeCell ref="G13:J13"/>
    <mergeCell ref="G18:J18"/>
    <mergeCell ref="G16:J16"/>
    <mergeCell ref="G12:J12"/>
    <mergeCell ref="G14:J14"/>
    <mergeCell ref="G29:J29"/>
    <mergeCell ref="G24:J24"/>
    <mergeCell ref="G17:J17"/>
    <mergeCell ref="G7:J7"/>
    <mergeCell ref="G8:J8"/>
    <mergeCell ref="G11:J11"/>
    <mergeCell ref="G9:J9"/>
    <mergeCell ref="G10:J10"/>
    <mergeCell ref="G15:J15"/>
    <mergeCell ref="G20:J20"/>
    <mergeCell ref="G19:J19"/>
    <mergeCell ref="G21:J21"/>
    <mergeCell ref="G22:J22"/>
    <mergeCell ref="G23:J23"/>
    <mergeCell ref="G25:J25"/>
    <mergeCell ref="G28:J28"/>
    <mergeCell ref="G26:J26"/>
  </mergeCells>
  <phoneticPr fontId="0" type="noConversion"/>
  <conditionalFormatting sqref="G3 J3">
    <cfRule type="cellIs" dxfId="80" priority="3" stopIfTrue="1" operator="between">
      <formula>25</formula>
      <formula>30</formula>
    </cfRule>
    <cfRule type="cellIs" dxfId="79" priority="4" stopIfTrue="1" operator="greaterThan">
      <formula>30</formula>
    </cfRule>
  </conditionalFormatting>
  <conditionalFormatting sqref="I3">
    <cfRule type="cellIs" dxfId="78" priority="1" stopIfTrue="1" operator="between">
      <formula>8</formula>
      <formula>10</formula>
    </cfRule>
    <cfRule type="cellIs" dxfId="77" priority="2" stopIfTrue="1" operator="greaterThan">
      <formula>10</formula>
    </cfRule>
  </conditionalFormatting>
  <hyperlinks>
    <hyperlink ref="A2" r:id="rId1" xr:uid="{00000000-0004-0000-1600-000000000000}"/>
  </hyperlinks>
  <pageMargins left="0.2" right="0.17" top="0.63" bottom="0.45" header="0.5" footer="0.5"/>
  <pageSetup paperSize="9" scale="60" orientation="portrait" r:id="rId2"/>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O449"/>
  <sheetViews>
    <sheetView workbookViewId="0">
      <pane ySplit="5" topLeftCell="A348" activePane="bottomLeft" state="frozen"/>
      <selection pane="bottomLeft" activeCell="O203" sqref="O203"/>
    </sheetView>
  </sheetViews>
  <sheetFormatPr defaultColWidth="9.109375" defaultRowHeight="13.2" x14ac:dyDescent="0.3"/>
  <cols>
    <col min="1" max="1" width="18.33203125" style="152" customWidth="1"/>
    <col min="2" max="2" width="15.109375" style="152" customWidth="1"/>
    <col min="3" max="3" width="18.88671875" style="149" customWidth="1"/>
    <col min="4" max="4" width="9.44140625" style="150" customWidth="1"/>
    <col min="5" max="5" width="10.44140625" style="150" customWidth="1"/>
    <col min="6" max="6" width="16.6640625" style="150" customWidth="1"/>
    <col min="7" max="7" width="20.109375" style="154" customWidth="1"/>
    <col min="8" max="8" width="1" style="154" customWidth="1"/>
    <col min="9" max="9" width="18.88671875" style="154" customWidth="1"/>
    <col min="10" max="10" width="21" style="154" customWidth="1"/>
    <col min="11" max="11" width="18.6640625" style="142" customWidth="1"/>
    <col min="12" max="12" width="20.109375" style="142" customWidth="1"/>
    <col min="13" max="13" width="14.5546875" style="142" customWidth="1"/>
    <col min="14" max="14" width="135.33203125" style="142" customWidth="1"/>
    <col min="15" max="15" width="134.6640625" style="142" customWidth="1"/>
    <col min="16" max="16384" width="9.109375" style="142"/>
  </cols>
  <sheetData>
    <row r="1" spans="1:15" ht="4.5" customHeight="1" thickBot="1" x14ac:dyDescent="0.35">
      <c r="A1" s="498"/>
      <c r="B1" s="498"/>
      <c r="C1" s="499"/>
      <c r="D1" s="500"/>
      <c r="E1" s="500"/>
      <c r="F1" s="500"/>
      <c r="G1" s="501"/>
      <c r="H1" s="501"/>
      <c r="I1" s="501"/>
      <c r="J1" s="501"/>
      <c r="K1" s="502"/>
      <c r="L1" s="502"/>
      <c r="M1" s="502"/>
      <c r="N1" s="502"/>
      <c r="O1" s="503"/>
    </row>
    <row r="2" spans="1:15" ht="59.25" customHeight="1" thickBot="1" x14ac:dyDescent="0.35">
      <c r="A2" s="497" t="s">
        <v>1902</v>
      </c>
      <c r="B2" s="498"/>
      <c r="C2" s="499"/>
      <c r="D2" s="500"/>
      <c r="E2" s="500"/>
      <c r="F2" s="500"/>
      <c r="G2" s="486" t="s">
        <v>1897</v>
      </c>
      <c r="I2" s="486" t="s">
        <v>1898</v>
      </c>
      <c r="J2" s="487" t="s">
        <v>1899</v>
      </c>
      <c r="K2" s="502"/>
      <c r="L2" s="502"/>
      <c r="M2" s="502"/>
      <c r="N2" s="502"/>
      <c r="O2" s="503"/>
    </row>
    <row r="3" spans="1:15" ht="21.75" customHeight="1" thickBot="1" x14ac:dyDescent="0.5">
      <c r="A3" s="498"/>
      <c r="B3" s="498"/>
      <c r="C3" s="499"/>
      <c r="D3" s="500"/>
      <c r="E3" s="500"/>
      <c r="F3" s="500"/>
      <c r="G3" s="509" t="e">
        <f>I3+J3</f>
        <v>#DIV/0!</v>
      </c>
      <c r="I3" s="509" t="e">
        <f>('prod e dest rifiuti'!AD6/'prod e dest rifiuti'!D6)+('prod e dest rifiuti'!AD8/'prod e dest rifiuti'!D8)+('prod e dest rifiuti'!AD15/'prod e dest rifiuti'!D15)+('prod e dest rifiuti'!AD18/'prod e dest rifiuti'!D18)+('prod e dest rifiuti'!AD21/'prod e dest rifiuti'!D21)+('prod e dest rifiuti'!AD31/'prod e dest rifiuti'!D31)+('prod e dest rifiuti'!AD33/'prod e dest rifiuti'!D33)+('prod e dest rifiuti'!AD34/'prod e dest rifiuti'!D34)+('prod e dest rifiuti'!AD38/'prod e dest rifiuti'!D38)+('prod e dest rifiuti'!AD42/'prod e dest rifiuti'!D42)+('prod e dest rifiuti'!AD50/'prod e dest rifiuti'!D50)+('prod e dest rifiuti'!AD52/'prod e dest rifiuti'!D52)+('prod e dest rifiuti'!AD58/'prod e dest rifiuti'!D58)+('prod e dest rifiuti'!AD69/'prod e dest rifiuti'!D69)</f>
        <v>#DIV/0!</v>
      </c>
      <c r="J3" s="509" t="e">
        <f>('prod e dest rifiuti'!AD5/'prod e dest rifiuti'!D5)+('prod e dest rifiuti'!AD10/'prod e dest rifiuti'!D10)+('prod e dest rifiuti'!AD12/'prod e dest rifiuti'!D12)+('prod e dest rifiuti'!AD23/'prod e dest rifiuti'!D23)+('prod e dest rifiuti'!AD27/'prod e dest rifiuti'!D27)+('prod e dest rifiuti'!AD29/'prod e dest rifiuti'!D29)+('prod e dest rifiuti'!AD37/'prod e dest rifiuti'!D37)+('prod e dest rifiuti'!AD40/'prod e dest rifiuti'!D40)+('prod e dest rifiuti'!AD45/'prod e dest rifiuti'!D45)+('prod e dest rifiuti'!AD49/'prod e dest rifiuti'!D49)+('prod e dest rifiuti'!AD55/'prod e dest rifiuti'!D55)+('prod e dest rifiuti'!AD57/'prod e dest rifiuti'!D57)+('prod e dest rifiuti'!AD62/'prod e dest rifiuti'!D62)+('prod e dest rifiuti'!AD64/'prod e dest rifiuti'!D64)+('prod e dest rifiuti'!AD70/'prod e dest rifiuti'!D70)</f>
        <v>#DIV/0!</v>
      </c>
      <c r="K3" s="502"/>
      <c r="L3" s="502"/>
      <c r="M3" s="502"/>
      <c r="N3" s="502"/>
      <c r="O3" s="503"/>
    </row>
    <row r="4" spans="1:15" ht="2.25" customHeight="1" x14ac:dyDescent="0.3">
      <c r="A4" s="498"/>
      <c r="B4" s="498"/>
      <c r="C4" s="499"/>
      <c r="D4" s="500"/>
      <c r="E4" s="500"/>
      <c r="F4" s="500"/>
      <c r="G4" s="501"/>
      <c r="H4" s="501"/>
      <c r="I4" s="501"/>
      <c r="J4" s="501"/>
      <c r="K4" s="502"/>
      <c r="L4" s="502"/>
      <c r="M4" s="502"/>
      <c r="N4" s="502"/>
      <c r="O4" s="504"/>
    </row>
    <row r="5" spans="1:15" s="485" customFormat="1" ht="59.25" customHeight="1" x14ac:dyDescent="0.25">
      <c r="A5" s="512" t="s">
        <v>374</v>
      </c>
      <c r="B5" s="481" t="s">
        <v>1393</v>
      </c>
      <c r="C5" s="482" t="s">
        <v>2351</v>
      </c>
      <c r="D5" s="483" t="s">
        <v>2352</v>
      </c>
      <c r="E5" s="483" t="s">
        <v>2341</v>
      </c>
      <c r="F5" s="483" t="s">
        <v>373</v>
      </c>
      <c r="G5" s="1508" t="s">
        <v>2354</v>
      </c>
      <c r="H5" s="1509"/>
      <c r="I5" s="1509"/>
      <c r="J5" s="1510"/>
      <c r="K5" s="484" t="s">
        <v>2355</v>
      </c>
      <c r="L5" s="484" t="s">
        <v>2356</v>
      </c>
      <c r="M5" s="483" t="s">
        <v>2342</v>
      </c>
      <c r="N5" s="481" t="s">
        <v>2357</v>
      </c>
      <c r="O5" s="481" t="s">
        <v>2358</v>
      </c>
    </row>
    <row r="6" spans="1:15" x14ac:dyDescent="0.3">
      <c r="A6" s="444">
        <v>1</v>
      </c>
      <c r="B6" s="349">
        <v>42006</v>
      </c>
      <c r="C6" s="144" t="s">
        <v>1777</v>
      </c>
      <c r="D6" s="45">
        <v>2000</v>
      </c>
      <c r="E6" s="45"/>
      <c r="F6" s="511"/>
      <c r="G6" s="1511"/>
      <c r="H6" s="1512"/>
      <c r="I6" s="1512"/>
      <c r="J6" s="1513"/>
      <c r="K6" s="146"/>
      <c r="L6" s="146"/>
      <c r="M6" s="146"/>
      <c r="N6" s="146"/>
      <c r="O6" s="146"/>
    </row>
    <row r="7" spans="1:15" x14ac:dyDescent="0.3">
      <c r="A7" s="444">
        <v>2</v>
      </c>
      <c r="B7" s="349">
        <v>42006</v>
      </c>
      <c r="C7" s="149" t="s">
        <v>2359</v>
      </c>
      <c r="D7" s="45">
        <v>1000</v>
      </c>
      <c r="E7" s="45"/>
      <c r="F7" s="511"/>
      <c r="G7" s="1511"/>
      <c r="H7" s="1512"/>
      <c r="I7" s="1512"/>
      <c r="J7" s="1513"/>
      <c r="K7" s="146"/>
      <c r="L7" s="146"/>
      <c r="M7" s="146"/>
      <c r="N7" s="146"/>
      <c r="O7" s="146"/>
    </row>
    <row r="8" spans="1:15" x14ac:dyDescent="0.3">
      <c r="A8" s="444">
        <v>3</v>
      </c>
      <c r="B8" s="349">
        <v>42009</v>
      </c>
      <c r="C8" s="144" t="s">
        <v>2384</v>
      </c>
      <c r="D8" s="45">
        <v>200</v>
      </c>
      <c r="E8" s="45"/>
      <c r="F8" s="511"/>
      <c r="G8" s="1511"/>
      <c r="H8" s="1512"/>
      <c r="I8" s="1512"/>
      <c r="J8" s="1513"/>
      <c r="K8" s="146"/>
      <c r="L8" s="146"/>
      <c r="M8" s="146"/>
      <c r="N8" s="146"/>
      <c r="O8" s="146"/>
    </row>
    <row r="9" spans="1:15" x14ac:dyDescent="0.3">
      <c r="A9" s="444">
        <v>4</v>
      </c>
      <c r="B9" s="349">
        <v>42011</v>
      </c>
      <c r="C9" s="144" t="s">
        <v>1777</v>
      </c>
      <c r="D9" s="45">
        <v>1000</v>
      </c>
      <c r="E9" s="45"/>
      <c r="F9" s="511"/>
      <c r="G9" s="1511"/>
      <c r="H9" s="1512"/>
      <c r="I9" s="1512"/>
      <c r="J9" s="1513"/>
      <c r="K9" s="146"/>
      <c r="L9" s="147"/>
      <c r="M9" s="147"/>
      <c r="N9" s="146"/>
      <c r="O9" s="146"/>
    </row>
    <row r="10" spans="1:15" x14ac:dyDescent="0.3">
      <c r="A10" s="444">
        <v>5</v>
      </c>
      <c r="B10" s="349">
        <v>42011</v>
      </c>
      <c r="C10" s="144" t="s">
        <v>2359</v>
      </c>
      <c r="D10" s="45">
        <v>1000</v>
      </c>
      <c r="E10" s="45"/>
      <c r="F10" s="511"/>
      <c r="G10" s="1511"/>
      <c r="H10" s="1512"/>
      <c r="I10" s="1512"/>
      <c r="J10" s="1513"/>
      <c r="K10" s="146"/>
      <c r="L10" s="146"/>
      <c r="M10" s="146"/>
      <c r="N10" s="146"/>
      <c r="O10" s="146"/>
    </row>
    <row r="11" spans="1:15" x14ac:dyDescent="0.3">
      <c r="A11" s="444">
        <v>6</v>
      </c>
      <c r="B11" s="349">
        <v>42016</v>
      </c>
      <c r="C11" s="144" t="s">
        <v>1777</v>
      </c>
      <c r="D11" s="45">
        <v>1000</v>
      </c>
      <c r="E11" s="45"/>
      <c r="F11" s="511"/>
      <c r="G11" s="1511"/>
      <c r="H11" s="1512"/>
      <c r="I11" s="1512"/>
      <c r="J11" s="1513"/>
      <c r="K11" s="146"/>
      <c r="L11" s="146"/>
      <c r="M11" s="146"/>
      <c r="N11" s="146"/>
      <c r="O11" s="146"/>
    </row>
    <row r="12" spans="1:15" x14ac:dyDescent="0.3">
      <c r="A12" s="444">
        <v>7</v>
      </c>
      <c r="B12" s="349">
        <v>42016</v>
      </c>
      <c r="C12" s="144" t="s">
        <v>2384</v>
      </c>
      <c r="D12" s="45">
        <v>200</v>
      </c>
      <c r="E12" s="45"/>
      <c r="F12" s="511"/>
      <c r="G12" s="1511"/>
      <c r="H12" s="1512"/>
      <c r="I12" s="1512"/>
      <c r="J12" s="1513"/>
      <c r="K12" s="146"/>
      <c r="L12" s="147"/>
      <c r="M12" s="147"/>
      <c r="N12" s="146"/>
      <c r="O12" s="146"/>
    </row>
    <row r="13" spans="1:15" x14ac:dyDescent="0.3">
      <c r="A13" s="444">
        <v>8</v>
      </c>
      <c r="B13" s="349">
        <v>42016</v>
      </c>
      <c r="C13" s="144" t="s">
        <v>2359</v>
      </c>
      <c r="D13" s="45">
        <v>1060</v>
      </c>
      <c r="E13" s="45"/>
      <c r="F13" s="511"/>
      <c r="G13" s="1511"/>
      <c r="H13" s="1512"/>
      <c r="I13" s="1512"/>
      <c r="J13" s="1513"/>
      <c r="K13" s="146"/>
      <c r="L13" s="147"/>
      <c r="M13" s="146"/>
      <c r="N13" s="146"/>
      <c r="O13" s="146"/>
    </row>
    <row r="14" spans="1:15" x14ac:dyDescent="0.3">
      <c r="A14" s="444">
        <v>9</v>
      </c>
      <c r="B14" s="349">
        <v>42016</v>
      </c>
      <c r="C14" s="144" t="s">
        <v>2359</v>
      </c>
      <c r="D14" s="45"/>
      <c r="E14" s="45">
        <v>3060</v>
      </c>
      <c r="F14" s="511">
        <v>3060</v>
      </c>
      <c r="G14" s="1511" t="s">
        <v>1286</v>
      </c>
      <c r="H14" s="1512"/>
      <c r="I14" s="1512"/>
      <c r="J14" s="1513"/>
      <c r="K14" s="146" t="s">
        <v>1287</v>
      </c>
      <c r="L14" s="147">
        <v>42013</v>
      </c>
      <c r="M14" s="146" t="s">
        <v>2123</v>
      </c>
      <c r="N14" s="146" t="s">
        <v>986</v>
      </c>
      <c r="O14" s="146" t="s">
        <v>986</v>
      </c>
    </row>
    <row r="15" spans="1:15" x14ac:dyDescent="0.3">
      <c r="A15" s="444">
        <v>10</v>
      </c>
      <c r="B15" s="349">
        <v>42020</v>
      </c>
      <c r="C15" s="144" t="s">
        <v>1777</v>
      </c>
      <c r="D15" s="45">
        <v>1000</v>
      </c>
      <c r="E15" s="45"/>
      <c r="F15" s="511"/>
      <c r="G15" s="1511"/>
      <c r="H15" s="1512"/>
      <c r="I15" s="1512"/>
      <c r="J15" s="1513"/>
      <c r="K15" s="146"/>
      <c r="L15" s="147"/>
      <c r="M15" s="146"/>
      <c r="N15" s="146"/>
      <c r="O15" s="146"/>
    </row>
    <row r="16" spans="1:15" x14ac:dyDescent="0.3">
      <c r="A16" s="444">
        <v>11</v>
      </c>
      <c r="B16" s="349">
        <v>42023</v>
      </c>
      <c r="C16" s="144" t="s">
        <v>2359</v>
      </c>
      <c r="D16" s="45">
        <v>1000</v>
      </c>
      <c r="E16" s="45"/>
      <c r="F16" s="511"/>
      <c r="G16" s="1511"/>
      <c r="H16" s="1512"/>
      <c r="I16" s="1512"/>
      <c r="J16" s="1513"/>
      <c r="K16" s="146"/>
      <c r="L16" s="146"/>
      <c r="M16" s="146"/>
      <c r="N16" s="146"/>
      <c r="O16" s="146"/>
    </row>
    <row r="17" spans="1:15" x14ac:dyDescent="0.3">
      <c r="A17" s="444">
        <v>12</v>
      </c>
      <c r="B17" s="349">
        <v>42023</v>
      </c>
      <c r="C17" s="144" t="s">
        <v>2384</v>
      </c>
      <c r="D17" s="45">
        <v>320</v>
      </c>
      <c r="E17" s="45"/>
      <c r="F17" s="511"/>
      <c r="G17" s="1511"/>
      <c r="H17" s="1512"/>
      <c r="I17" s="1512"/>
      <c r="J17" s="1513"/>
      <c r="K17" s="146"/>
      <c r="L17" s="147"/>
      <c r="M17" s="147"/>
      <c r="N17" s="146"/>
      <c r="O17" s="146"/>
    </row>
    <row r="18" spans="1:15" x14ac:dyDescent="0.3">
      <c r="A18" s="444">
        <v>13</v>
      </c>
      <c r="B18" s="349">
        <v>42027</v>
      </c>
      <c r="C18" s="144" t="s">
        <v>2359</v>
      </c>
      <c r="D18" s="45">
        <v>1000</v>
      </c>
      <c r="E18" s="45"/>
      <c r="F18" s="511"/>
      <c r="G18" s="1511"/>
      <c r="H18" s="1512"/>
      <c r="I18" s="1512"/>
      <c r="J18" s="1513"/>
      <c r="K18" s="146"/>
      <c r="L18" s="147"/>
      <c r="M18" s="146"/>
      <c r="N18" s="146"/>
      <c r="O18" s="146"/>
    </row>
    <row r="19" spans="1:15" x14ac:dyDescent="0.3">
      <c r="A19" s="444">
        <v>14</v>
      </c>
      <c r="B19" s="349">
        <v>42027</v>
      </c>
      <c r="C19" s="144" t="s">
        <v>1777</v>
      </c>
      <c r="D19" s="45">
        <v>1000</v>
      </c>
      <c r="E19" s="45"/>
      <c r="F19" s="511"/>
      <c r="G19" s="1511"/>
      <c r="H19" s="1512"/>
      <c r="I19" s="1512"/>
      <c r="J19" s="1513"/>
      <c r="K19" s="146"/>
      <c r="L19" s="146"/>
      <c r="M19" s="146"/>
      <c r="N19" s="146"/>
      <c r="O19" s="146"/>
    </row>
    <row r="20" spans="1:15" x14ac:dyDescent="0.3">
      <c r="A20" s="444">
        <v>15</v>
      </c>
      <c r="B20" s="349">
        <v>42027</v>
      </c>
      <c r="C20" s="144" t="s">
        <v>2384</v>
      </c>
      <c r="D20" s="45"/>
      <c r="E20" s="45">
        <v>720</v>
      </c>
      <c r="F20" s="511">
        <v>720</v>
      </c>
      <c r="G20" s="1511" t="s">
        <v>2719</v>
      </c>
      <c r="H20" s="1512"/>
      <c r="I20" s="1512"/>
      <c r="J20" s="1513"/>
      <c r="K20" s="146" t="s">
        <v>2720</v>
      </c>
      <c r="L20" s="147">
        <v>42027</v>
      </c>
      <c r="M20" s="147" t="s">
        <v>2123</v>
      </c>
      <c r="N20" s="146" t="s">
        <v>2066</v>
      </c>
      <c r="O20" s="146" t="s">
        <v>1762</v>
      </c>
    </row>
    <row r="21" spans="1:15" x14ac:dyDescent="0.3">
      <c r="A21" s="444">
        <v>16</v>
      </c>
      <c r="B21" s="349">
        <v>42030</v>
      </c>
      <c r="C21" s="144" t="s">
        <v>2359</v>
      </c>
      <c r="D21" s="45">
        <v>1000</v>
      </c>
      <c r="E21" s="45"/>
      <c r="F21" s="511"/>
      <c r="G21" s="1511"/>
      <c r="H21" s="1512"/>
      <c r="I21" s="1512"/>
      <c r="J21" s="1513"/>
      <c r="K21" s="146"/>
      <c r="L21" s="147"/>
      <c r="M21" s="147"/>
      <c r="N21" s="146"/>
      <c r="O21" s="146"/>
    </row>
    <row r="22" spans="1:15" x14ac:dyDescent="0.3">
      <c r="A22" s="444">
        <v>17</v>
      </c>
      <c r="B22" s="349">
        <v>42030</v>
      </c>
      <c r="C22" s="144" t="s">
        <v>1777</v>
      </c>
      <c r="D22" s="45">
        <v>1100</v>
      </c>
      <c r="E22" s="45"/>
      <c r="F22" s="511"/>
      <c r="G22" s="1511"/>
      <c r="H22" s="1512"/>
      <c r="I22" s="1512"/>
      <c r="J22" s="1513"/>
      <c r="K22" s="146"/>
      <c r="L22" s="147"/>
      <c r="M22" s="146"/>
      <c r="N22" s="146"/>
      <c r="O22" s="146"/>
    </row>
    <row r="23" spans="1:15" x14ac:dyDescent="0.3">
      <c r="A23" s="444">
        <v>18</v>
      </c>
      <c r="B23" s="349">
        <v>42031</v>
      </c>
      <c r="C23" s="144" t="s">
        <v>1777</v>
      </c>
      <c r="D23" s="45"/>
      <c r="E23" s="45">
        <v>7100</v>
      </c>
      <c r="F23" s="511">
        <v>7140</v>
      </c>
      <c r="G23" s="1511" t="s">
        <v>2721</v>
      </c>
      <c r="H23" s="1512"/>
      <c r="I23" s="1512"/>
      <c r="J23" s="1513"/>
      <c r="K23" s="146" t="s">
        <v>2727</v>
      </c>
      <c r="L23" s="147">
        <v>42030</v>
      </c>
      <c r="M23" s="147" t="s">
        <v>2123</v>
      </c>
      <c r="N23" s="146" t="s">
        <v>171</v>
      </c>
      <c r="O23" s="146" t="s">
        <v>485</v>
      </c>
    </row>
    <row r="24" spans="1:15" x14ac:dyDescent="0.3">
      <c r="A24" s="444">
        <v>19</v>
      </c>
      <c r="B24" s="349">
        <v>42032</v>
      </c>
      <c r="C24" s="144" t="s">
        <v>2359</v>
      </c>
      <c r="D24" s="45">
        <v>1260</v>
      </c>
      <c r="E24" s="45"/>
      <c r="F24" s="511"/>
      <c r="G24" s="1511"/>
      <c r="H24" s="1512"/>
      <c r="I24" s="1512"/>
      <c r="J24" s="1513"/>
      <c r="K24" s="146"/>
      <c r="L24" s="146"/>
      <c r="M24" s="146"/>
      <c r="N24" s="146"/>
      <c r="O24" s="146"/>
    </row>
    <row r="25" spans="1:15" x14ac:dyDescent="0.3">
      <c r="A25" s="444">
        <v>20</v>
      </c>
      <c r="B25" s="349">
        <v>42032</v>
      </c>
      <c r="C25" s="144" t="s">
        <v>2359</v>
      </c>
      <c r="D25" s="45"/>
      <c r="E25" s="45">
        <v>4260</v>
      </c>
      <c r="F25" s="511">
        <v>4260</v>
      </c>
      <c r="G25" s="1511" t="s">
        <v>2728</v>
      </c>
      <c r="H25" s="1512"/>
      <c r="I25" s="1512"/>
      <c r="J25" s="1513"/>
      <c r="K25" s="146" t="s">
        <v>2729</v>
      </c>
      <c r="L25" s="147">
        <v>42031</v>
      </c>
      <c r="M25" s="146" t="s">
        <v>2123</v>
      </c>
      <c r="N25" s="146" t="s">
        <v>986</v>
      </c>
      <c r="O25" s="146" t="s">
        <v>986</v>
      </c>
    </row>
    <row r="26" spans="1:15" x14ac:dyDescent="0.3">
      <c r="A26" s="444">
        <v>21</v>
      </c>
      <c r="B26" s="349">
        <v>42034</v>
      </c>
      <c r="C26" s="144" t="s">
        <v>164</v>
      </c>
      <c r="D26" s="45">
        <v>30</v>
      </c>
      <c r="E26" s="45"/>
      <c r="F26" s="511"/>
      <c r="G26" s="1511"/>
      <c r="H26" s="1512"/>
      <c r="I26" s="1512"/>
      <c r="J26" s="1513"/>
      <c r="K26" s="146"/>
      <c r="L26" s="146"/>
      <c r="M26" s="146"/>
      <c r="N26" s="146"/>
      <c r="O26" s="146"/>
    </row>
    <row r="27" spans="1:15" x14ac:dyDescent="0.3">
      <c r="A27" s="444">
        <v>22</v>
      </c>
      <c r="B27" s="349">
        <v>42034</v>
      </c>
      <c r="C27" s="144" t="s">
        <v>2384</v>
      </c>
      <c r="D27" s="45">
        <v>200</v>
      </c>
      <c r="E27" s="45"/>
      <c r="F27" s="511"/>
      <c r="G27" s="1511"/>
      <c r="H27" s="1512"/>
      <c r="I27" s="1512"/>
      <c r="J27" s="1513"/>
      <c r="K27" s="146"/>
      <c r="L27" s="147"/>
      <c r="M27" s="147"/>
      <c r="N27" s="146"/>
      <c r="O27" s="146"/>
    </row>
    <row r="28" spans="1:15" x14ac:dyDescent="0.3">
      <c r="A28" s="444">
        <v>23</v>
      </c>
      <c r="B28" s="349">
        <v>42034</v>
      </c>
      <c r="C28" s="144" t="s">
        <v>1982</v>
      </c>
      <c r="D28" s="45">
        <v>1000</v>
      </c>
      <c r="E28" s="45"/>
      <c r="F28" s="511"/>
      <c r="G28" s="1511"/>
      <c r="H28" s="1512"/>
      <c r="I28" s="1512"/>
      <c r="J28" s="1513"/>
      <c r="K28" s="146"/>
      <c r="L28" s="146"/>
      <c r="M28" s="146"/>
      <c r="N28" s="146"/>
      <c r="O28" s="146"/>
    </row>
    <row r="29" spans="1:15" x14ac:dyDescent="0.3">
      <c r="A29" s="444">
        <v>24</v>
      </c>
      <c r="B29" s="349">
        <v>42034</v>
      </c>
      <c r="C29" s="144" t="s">
        <v>2359</v>
      </c>
      <c r="D29" s="45">
        <v>1000</v>
      </c>
      <c r="E29" s="45"/>
      <c r="F29" s="511"/>
      <c r="G29" s="1511"/>
      <c r="H29" s="1512"/>
      <c r="I29" s="1512"/>
      <c r="J29" s="1513"/>
      <c r="K29" s="146"/>
      <c r="L29" s="146"/>
      <c r="M29" s="146"/>
      <c r="N29" s="146"/>
      <c r="O29" s="146"/>
    </row>
    <row r="30" spans="1:15" x14ac:dyDescent="0.3">
      <c r="A30" s="444">
        <v>25</v>
      </c>
      <c r="B30" s="349">
        <v>42034</v>
      </c>
      <c r="C30" s="144" t="s">
        <v>2584</v>
      </c>
      <c r="D30" s="45">
        <v>20</v>
      </c>
      <c r="E30" s="45"/>
      <c r="F30" s="511"/>
      <c r="G30" s="1511"/>
      <c r="H30" s="1512"/>
      <c r="I30" s="1512"/>
      <c r="J30" s="1513"/>
      <c r="K30" s="146"/>
      <c r="L30" s="146"/>
      <c r="M30" s="146"/>
      <c r="N30" s="146"/>
      <c r="O30" s="146"/>
    </row>
    <row r="31" spans="1:15" x14ac:dyDescent="0.3">
      <c r="A31" s="444">
        <v>26</v>
      </c>
      <c r="B31" s="349">
        <v>42037</v>
      </c>
      <c r="C31" s="144" t="s">
        <v>1777</v>
      </c>
      <c r="D31" s="45">
        <v>1000</v>
      </c>
      <c r="E31" s="45"/>
      <c r="F31" s="511"/>
      <c r="G31" s="1511"/>
      <c r="H31" s="1512"/>
      <c r="I31" s="1512"/>
      <c r="J31" s="1513"/>
      <c r="K31" s="146"/>
      <c r="L31" s="147"/>
      <c r="M31" s="147"/>
      <c r="N31" s="146"/>
      <c r="O31" s="146"/>
    </row>
    <row r="32" spans="1:15" x14ac:dyDescent="0.3">
      <c r="A32" s="444">
        <v>27</v>
      </c>
      <c r="B32" s="349">
        <v>42037</v>
      </c>
      <c r="C32" s="144" t="s">
        <v>2359</v>
      </c>
      <c r="D32" s="45">
        <v>1000</v>
      </c>
      <c r="E32" s="45"/>
      <c r="F32" s="511"/>
      <c r="G32" s="1511"/>
      <c r="H32" s="1512"/>
      <c r="I32" s="1512"/>
      <c r="J32" s="1513"/>
      <c r="K32" s="146"/>
      <c r="L32" s="146"/>
      <c r="M32" s="146"/>
      <c r="N32" s="146"/>
      <c r="O32" s="146"/>
    </row>
    <row r="33" spans="1:15" x14ac:dyDescent="0.3">
      <c r="A33" s="444">
        <v>28</v>
      </c>
      <c r="B33" s="349">
        <v>42037</v>
      </c>
      <c r="C33" s="144" t="s">
        <v>2384</v>
      </c>
      <c r="D33" s="45">
        <v>100</v>
      </c>
      <c r="E33" s="45"/>
      <c r="F33" s="511"/>
      <c r="G33" s="1511"/>
      <c r="H33" s="1512"/>
      <c r="I33" s="1512"/>
      <c r="J33" s="1513"/>
      <c r="K33" s="146"/>
      <c r="L33" s="147"/>
      <c r="M33" s="147"/>
      <c r="N33" s="146"/>
      <c r="O33" s="146"/>
    </row>
    <row r="34" spans="1:15" x14ac:dyDescent="0.3">
      <c r="A34" s="444">
        <v>29</v>
      </c>
      <c r="B34" s="349">
        <v>42041</v>
      </c>
      <c r="C34" s="144" t="s">
        <v>1777</v>
      </c>
      <c r="D34" s="45">
        <v>1000</v>
      </c>
      <c r="E34" s="45"/>
      <c r="F34" s="511"/>
      <c r="G34" s="1511"/>
      <c r="H34" s="1512"/>
      <c r="I34" s="1512"/>
      <c r="J34" s="1513"/>
      <c r="K34" s="146"/>
      <c r="L34" s="146"/>
      <c r="M34" s="146"/>
      <c r="N34" s="146"/>
      <c r="O34" s="146"/>
    </row>
    <row r="35" spans="1:15" x14ac:dyDescent="0.3">
      <c r="A35" s="444">
        <v>30</v>
      </c>
      <c r="B35" s="349">
        <v>42041</v>
      </c>
      <c r="C35" s="144" t="s">
        <v>2359</v>
      </c>
      <c r="D35" s="45">
        <v>1000</v>
      </c>
      <c r="E35" s="45"/>
      <c r="F35" s="511"/>
      <c r="G35" s="1511"/>
      <c r="H35" s="1512"/>
      <c r="I35" s="1512"/>
      <c r="J35" s="1513"/>
      <c r="K35" s="146"/>
      <c r="L35" s="146"/>
      <c r="M35" s="146"/>
      <c r="N35" s="146"/>
      <c r="O35" s="146"/>
    </row>
    <row r="36" spans="1:15" x14ac:dyDescent="0.3">
      <c r="A36" s="444">
        <v>31</v>
      </c>
      <c r="B36" s="349">
        <v>42044</v>
      </c>
      <c r="C36" s="144" t="s">
        <v>2384</v>
      </c>
      <c r="D36" s="45">
        <v>300</v>
      </c>
      <c r="E36" s="45"/>
      <c r="F36" s="511"/>
      <c r="G36" s="1511"/>
      <c r="H36" s="1512"/>
      <c r="I36" s="1512"/>
      <c r="J36" s="1513"/>
      <c r="K36" s="146"/>
      <c r="L36" s="146"/>
      <c r="M36" s="146"/>
      <c r="N36" s="146"/>
      <c r="O36" s="146"/>
    </row>
    <row r="37" spans="1:15" x14ac:dyDescent="0.3">
      <c r="A37" s="444">
        <v>32</v>
      </c>
      <c r="B37" s="349">
        <v>42044</v>
      </c>
      <c r="C37" s="144" t="s">
        <v>2359</v>
      </c>
      <c r="D37" s="45">
        <v>820</v>
      </c>
      <c r="E37" s="45"/>
      <c r="F37" s="511"/>
      <c r="G37" s="1511"/>
      <c r="H37" s="1512"/>
      <c r="I37" s="1512"/>
      <c r="J37" s="1513"/>
      <c r="K37" s="146"/>
      <c r="L37" s="147"/>
      <c r="M37" s="147"/>
      <c r="N37" s="146"/>
      <c r="O37" s="146"/>
    </row>
    <row r="38" spans="1:15" x14ac:dyDescent="0.3">
      <c r="A38" s="444">
        <v>33</v>
      </c>
      <c r="B38" s="349">
        <v>42045</v>
      </c>
      <c r="C38" s="144" t="s">
        <v>2359</v>
      </c>
      <c r="D38" s="45"/>
      <c r="E38" s="45">
        <v>3820</v>
      </c>
      <c r="F38" s="511">
        <v>3820</v>
      </c>
      <c r="G38" s="1511" t="s">
        <v>1870</v>
      </c>
      <c r="H38" s="1512"/>
      <c r="I38" s="1512"/>
      <c r="J38" s="1513"/>
      <c r="K38" s="146" t="s">
        <v>1871</v>
      </c>
      <c r="L38" s="147">
        <v>42044</v>
      </c>
      <c r="M38" s="146" t="s">
        <v>2123</v>
      </c>
      <c r="N38" s="146" t="s">
        <v>986</v>
      </c>
      <c r="O38" s="146" t="s">
        <v>986</v>
      </c>
    </row>
    <row r="39" spans="1:15" x14ac:dyDescent="0.3">
      <c r="A39" s="444">
        <v>34</v>
      </c>
      <c r="B39" s="349">
        <v>42048</v>
      </c>
      <c r="C39" s="144" t="s">
        <v>1777</v>
      </c>
      <c r="D39" s="45">
        <v>1000</v>
      </c>
      <c r="E39" s="45"/>
      <c r="F39" s="511"/>
      <c r="G39" s="1511"/>
      <c r="H39" s="1512"/>
      <c r="I39" s="1512"/>
      <c r="J39" s="1513"/>
      <c r="K39" s="146"/>
      <c r="L39" s="147"/>
      <c r="M39" s="147"/>
      <c r="N39" s="146"/>
      <c r="O39" s="146"/>
    </row>
    <row r="40" spans="1:15" x14ac:dyDescent="0.3">
      <c r="A40" s="444">
        <v>35</v>
      </c>
      <c r="B40" s="349">
        <v>42048</v>
      </c>
      <c r="C40" s="144" t="s">
        <v>2384</v>
      </c>
      <c r="D40" s="45"/>
      <c r="E40" s="45">
        <v>600</v>
      </c>
      <c r="F40" s="511">
        <v>1050</v>
      </c>
      <c r="G40" s="1511" t="s">
        <v>1872</v>
      </c>
      <c r="H40" s="1512"/>
      <c r="I40" s="1512"/>
      <c r="J40" s="1513"/>
      <c r="K40" s="146" t="s">
        <v>1873</v>
      </c>
      <c r="L40" s="147">
        <v>42047</v>
      </c>
      <c r="M40" s="147" t="s">
        <v>2123</v>
      </c>
      <c r="N40" s="146" t="s">
        <v>1874</v>
      </c>
      <c r="O40" s="146" t="s">
        <v>1762</v>
      </c>
    </row>
    <row r="41" spans="1:15" x14ac:dyDescent="0.3">
      <c r="A41" s="444">
        <v>36</v>
      </c>
      <c r="B41" s="349">
        <v>42051</v>
      </c>
      <c r="C41" s="144" t="s">
        <v>2359</v>
      </c>
      <c r="D41" s="45">
        <v>1000</v>
      </c>
      <c r="E41" s="45"/>
      <c r="F41" s="511"/>
      <c r="G41" s="1511"/>
      <c r="H41" s="1512"/>
      <c r="I41" s="1512"/>
      <c r="J41" s="1513"/>
      <c r="K41" s="146"/>
      <c r="L41" s="147"/>
      <c r="M41" s="146"/>
      <c r="N41" s="146"/>
      <c r="O41" s="146"/>
    </row>
    <row r="42" spans="1:15" x14ac:dyDescent="0.3">
      <c r="A42" s="444">
        <v>37</v>
      </c>
      <c r="B42" s="349">
        <v>42055</v>
      </c>
      <c r="C42" s="144" t="s">
        <v>2384</v>
      </c>
      <c r="D42" s="45">
        <v>200</v>
      </c>
      <c r="E42" s="45"/>
      <c r="F42" s="511"/>
      <c r="G42" s="1511"/>
      <c r="H42" s="1512"/>
      <c r="I42" s="1512"/>
      <c r="J42" s="1513"/>
      <c r="K42" s="146"/>
      <c r="L42" s="147"/>
      <c r="M42" s="147"/>
      <c r="N42" s="146"/>
      <c r="O42" s="146"/>
    </row>
    <row r="43" spans="1:15" x14ac:dyDescent="0.3">
      <c r="A43" s="444">
        <v>38</v>
      </c>
      <c r="B43" s="349">
        <v>42055</v>
      </c>
      <c r="C43" s="144" t="s">
        <v>2359</v>
      </c>
      <c r="D43" s="45">
        <v>1000</v>
      </c>
      <c r="E43" s="45"/>
      <c r="F43" s="511"/>
      <c r="G43" s="1511"/>
      <c r="H43" s="1512"/>
      <c r="I43" s="1512"/>
      <c r="J43" s="1513"/>
      <c r="K43" s="146"/>
      <c r="L43" s="147"/>
      <c r="M43" s="146"/>
      <c r="N43" s="146"/>
      <c r="O43" s="146"/>
    </row>
    <row r="44" spans="1:15" x14ac:dyDescent="0.3">
      <c r="A44" s="444">
        <v>39</v>
      </c>
      <c r="B44" s="349">
        <v>42058</v>
      </c>
      <c r="C44" s="144" t="s">
        <v>1777</v>
      </c>
      <c r="D44" s="45">
        <v>1000</v>
      </c>
      <c r="E44" s="45"/>
      <c r="F44" s="511"/>
      <c r="G44" s="1511"/>
      <c r="H44" s="1512"/>
      <c r="I44" s="1512"/>
      <c r="J44" s="1513"/>
      <c r="K44" s="146"/>
      <c r="L44" s="147"/>
      <c r="M44" s="147"/>
      <c r="N44" s="146"/>
      <c r="O44" s="146"/>
    </row>
    <row r="45" spans="1:15" x14ac:dyDescent="0.3">
      <c r="A45" s="444">
        <v>40</v>
      </c>
      <c r="B45" s="349">
        <v>42058</v>
      </c>
      <c r="C45" s="144" t="s">
        <v>1982</v>
      </c>
      <c r="D45" s="45">
        <v>500</v>
      </c>
      <c r="E45" s="45"/>
      <c r="F45" s="511"/>
      <c r="G45" s="1511"/>
      <c r="H45" s="1512"/>
      <c r="I45" s="1512"/>
      <c r="J45" s="1513"/>
      <c r="K45" s="146"/>
      <c r="L45" s="147"/>
      <c r="M45" s="146"/>
      <c r="N45" s="146"/>
      <c r="O45" s="146"/>
    </row>
    <row r="46" spans="1:15" x14ac:dyDescent="0.3">
      <c r="A46" s="444">
        <v>41</v>
      </c>
      <c r="B46" s="349">
        <v>42058</v>
      </c>
      <c r="C46" s="144" t="s">
        <v>164</v>
      </c>
      <c r="D46" s="45">
        <v>20</v>
      </c>
      <c r="E46" s="45"/>
      <c r="F46" s="511"/>
      <c r="G46" s="1511"/>
      <c r="H46" s="1512"/>
      <c r="I46" s="1512"/>
      <c r="J46" s="1513"/>
      <c r="K46" s="146"/>
      <c r="L46" s="146"/>
      <c r="M46" s="146"/>
      <c r="N46" s="146"/>
      <c r="O46" s="146"/>
    </row>
    <row r="47" spans="1:15" x14ac:dyDescent="0.3">
      <c r="A47" s="444">
        <v>42</v>
      </c>
      <c r="B47" s="349">
        <v>42058</v>
      </c>
      <c r="C47" s="144" t="s">
        <v>2381</v>
      </c>
      <c r="D47" s="45">
        <v>20</v>
      </c>
      <c r="E47" s="45"/>
      <c r="F47" s="511"/>
      <c r="G47" s="1511"/>
      <c r="H47" s="1512"/>
      <c r="I47" s="1512"/>
      <c r="J47" s="1513"/>
      <c r="K47" s="146"/>
      <c r="L47" s="147"/>
      <c r="M47" s="146"/>
      <c r="N47" s="146"/>
      <c r="O47" s="146"/>
    </row>
    <row r="48" spans="1:15" x14ac:dyDescent="0.3">
      <c r="A48" s="444">
        <v>43</v>
      </c>
      <c r="B48" s="349">
        <v>42058</v>
      </c>
      <c r="C48" s="144" t="s">
        <v>2407</v>
      </c>
      <c r="D48" s="45">
        <v>3</v>
      </c>
      <c r="E48" s="45"/>
      <c r="F48" s="511"/>
      <c r="G48" s="1511"/>
      <c r="H48" s="1512"/>
      <c r="I48" s="1512"/>
      <c r="J48" s="1513"/>
      <c r="K48" s="146"/>
      <c r="L48" s="147"/>
      <c r="M48" s="146"/>
      <c r="N48" s="146"/>
      <c r="O48" s="146"/>
    </row>
    <row r="49" spans="1:15" x14ac:dyDescent="0.3">
      <c r="A49" s="444">
        <v>44</v>
      </c>
      <c r="B49" s="349">
        <v>42058</v>
      </c>
      <c r="C49" s="144" t="s">
        <v>2516</v>
      </c>
      <c r="D49" s="45">
        <v>200</v>
      </c>
      <c r="E49" s="45"/>
      <c r="F49" s="511"/>
      <c r="G49" s="1511"/>
      <c r="H49" s="1512"/>
      <c r="I49" s="1512"/>
      <c r="J49" s="1513"/>
      <c r="K49" s="146"/>
      <c r="L49" s="147"/>
      <c r="M49" s="147"/>
      <c r="N49" s="146"/>
      <c r="O49" s="146"/>
    </row>
    <row r="50" spans="1:15" x14ac:dyDescent="0.3">
      <c r="A50" s="444">
        <v>45</v>
      </c>
      <c r="B50" s="349">
        <v>42058</v>
      </c>
      <c r="C50" s="144" t="s">
        <v>2359</v>
      </c>
      <c r="D50" s="45">
        <v>1000</v>
      </c>
      <c r="E50" s="45"/>
      <c r="F50" s="511"/>
      <c r="G50" s="1511"/>
      <c r="H50" s="1512"/>
      <c r="I50" s="1512"/>
      <c r="J50" s="1513"/>
      <c r="K50" s="146"/>
      <c r="L50" s="147"/>
      <c r="M50" s="146"/>
      <c r="N50" s="146"/>
      <c r="O50" s="146"/>
    </row>
    <row r="51" spans="1:15" x14ac:dyDescent="0.3">
      <c r="A51" s="444">
        <v>46</v>
      </c>
      <c r="B51" s="349">
        <v>42062</v>
      </c>
      <c r="C51" s="144" t="s">
        <v>2359</v>
      </c>
      <c r="D51" s="45">
        <v>1000</v>
      </c>
      <c r="E51" s="45"/>
      <c r="F51" s="511"/>
      <c r="G51" s="1511"/>
      <c r="H51" s="1512"/>
      <c r="I51" s="1512"/>
      <c r="J51" s="1513"/>
      <c r="K51" s="146"/>
      <c r="L51" s="147"/>
      <c r="M51" s="147"/>
      <c r="N51" s="146"/>
      <c r="O51" s="146"/>
    </row>
    <row r="52" spans="1:15" x14ac:dyDescent="0.3">
      <c r="A52" s="444">
        <v>47</v>
      </c>
      <c r="B52" s="349">
        <v>42065</v>
      </c>
      <c r="C52" s="144" t="s">
        <v>1777</v>
      </c>
      <c r="D52" s="45">
        <v>1000</v>
      </c>
      <c r="E52" s="45"/>
      <c r="F52" s="511"/>
      <c r="G52" s="1511"/>
      <c r="H52" s="1512"/>
      <c r="I52" s="1512"/>
      <c r="J52" s="1513"/>
      <c r="K52" s="146"/>
      <c r="L52" s="147"/>
      <c r="M52" s="147"/>
      <c r="N52" s="146"/>
      <c r="O52" s="146"/>
    </row>
    <row r="53" spans="1:15" x14ac:dyDescent="0.3">
      <c r="A53" s="444">
        <v>48</v>
      </c>
      <c r="B53" s="349">
        <v>42065</v>
      </c>
      <c r="C53" s="144" t="s">
        <v>2359</v>
      </c>
      <c r="D53" s="45">
        <v>1440</v>
      </c>
      <c r="E53" s="45"/>
      <c r="F53" s="511"/>
      <c r="G53" s="1511"/>
      <c r="H53" s="1512"/>
      <c r="I53" s="1512"/>
      <c r="J53" s="1513"/>
      <c r="K53" s="146"/>
      <c r="L53" s="146"/>
      <c r="M53" s="146"/>
      <c r="N53" s="146"/>
      <c r="O53" s="146"/>
    </row>
    <row r="54" spans="1:15" x14ac:dyDescent="0.3">
      <c r="A54" s="444">
        <v>49</v>
      </c>
      <c r="B54" s="349">
        <v>42065</v>
      </c>
      <c r="C54" s="144" t="s">
        <v>2384</v>
      </c>
      <c r="D54" s="45">
        <v>180</v>
      </c>
      <c r="E54" s="45"/>
      <c r="F54" s="511"/>
      <c r="G54" s="1511"/>
      <c r="H54" s="1512"/>
      <c r="I54" s="1512"/>
      <c r="J54" s="1513"/>
      <c r="K54" s="146"/>
      <c r="L54" s="146"/>
      <c r="M54" s="146"/>
      <c r="N54" s="146"/>
      <c r="O54" s="146"/>
    </row>
    <row r="55" spans="1:15" x14ac:dyDescent="0.3">
      <c r="A55" s="444">
        <v>50</v>
      </c>
      <c r="B55" s="349">
        <v>42065</v>
      </c>
      <c r="C55" s="144" t="s">
        <v>2359</v>
      </c>
      <c r="D55" s="45"/>
      <c r="E55" s="45">
        <v>5440</v>
      </c>
      <c r="F55" s="511">
        <v>5440</v>
      </c>
      <c r="G55" s="1511" t="s">
        <v>2054</v>
      </c>
      <c r="H55" s="1512"/>
      <c r="I55" s="1512"/>
      <c r="J55" s="1513"/>
      <c r="K55" s="146" t="s">
        <v>2055</v>
      </c>
      <c r="L55" s="147">
        <v>42065</v>
      </c>
      <c r="M55" s="146" t="s">
        <v>2123</v>
      </c>
      <c r="N55" s="146" t="s">
        <v>986</v>
      </c>
      <c r="O55" s="146" t="s">
        <v>986</v>
      </c>
    </row>
    <row r="56" spans="1:15" x14ac:dyDescent="0.3">
      <c r="A56" s="444">
        <v>51</v>
      </c>
      <c r="B56" s="349">
        <v>42066</v>
      </c>
      <c r="C56" s="144" t="s">
        <v>2359</v>
      </c>
      <c r="D56" s="45">
        <v>400</v>
      </c>
      <c r="E56" s="45"/>
      <c r="F56" s="511"/>
      <c r="G56" s="1511"/>
      <c r="H56" s="1512"/>
      <c r="I56" s="1512"/>
      <c r="J56" s="1513"/>
      <c r="K56" s="146"/>
      <c r="L56" s="146"/>
      <c r="M56" s="146"/>
      <c r="N56" s="146"/>
      <c r="O56" s="146"/>
    </row>
    <row r="57" spans="1:15" x14ac:dyDescent="0.3">
      <c r="A57" s="444">
        <v>52</v>
      </c>
      <c r="B57" s="349">
        <v>42067</v>
      </c>
      <c r="C57" s="144" t="s">
        <v>2359</v>
      </c>
      <c r="D57" s="45"/>
      <c r="E57" s="45">
        <v>400</v>
      </c>
      <c r="F57" s="511">
        <v>400</v>
      </c>
      <c r="G57" s="1511" t="s">
        <v>2056</v>
      </c>
      <c r="H57" s="1512"/>
      <c r="I57" s="1512"/>
      <c r="J57" s="1513"/>
      <c r="K57" s="146" t="s">
        <v>2057</v>
      </c>
      <c r="L57" s="147">
        <v>42066</v>
      </c>
      <c r="M57" s="146" t="s">
        <v>2123</v>
      </c>
      <c r="N57" s="146" t="s">
        <v>2067</v>
      </c>
      <c r="O57" s="146" t="s">
        <v>946</v>
      </c>
    </row>
    <row r="58" spans="1:15" x14ac:dyDescent="0.3">
      <c r="A58" s="444">
        <v>53</v>
      </c>
      <c r="B58" s="349">
        <v>42068</v>
      </c>
      <c r="C58" s="144" t="s">
        <v>2384</v>
      </c>
      <c r="D58" s="45"/>
      <c r="E58" s="45">
        <v>380</v>
      </c>
      <c r="F58" s="511">
        <v>380</v>
      </c>
      <c r="G58" s="1511" t="s">
        <v>2058</v>
      </c>
      <c r="H58" s="1512"/>
      <c r="I58" s="1512"/>
      <c r="J58" s="1513"/>
      <c r="K58" s="146" t="s">
        <v>2059</v>
      </c>
      <c r="L58" s="147">
        <v>42068</v>
      </c>
      <c r="M58" s="146" t="s">
        <v>2123</v>
      </c>
      <c r="N58" s="146" t="s">
        <v>2066</v>
      </c>
      <c r="O58" s="146" t="s">
        <v>1762</v>
      </c>
    </row>
    <row r="59" spans="1:15" x14ac:dyDescent="0.3">
      <c r="A59" s="444">
        <v>54</v>
      </c>
      <c r="B59" s="349">
        <v>42072</v>
      </c>
      <c r="C59" s="144" t="s">
        <v>1777</v>
      </c>
      <c r="D59" s="45">
        <v>1000</v>
      </c>
      <c r="E59" s="45"/>
      <c r="F59" s="511"/>
      <c r="G59" s="1511"/>
      <c r="H59" s="1512"/>
      <c r="I59" s="1512"/>
      <c r="J59" s="1513"/>
      <c r="K59" s="146"/>
      <c r="L59" s="147"/>
      <c r="M59" s="146"/>
      <c r="N59" s="146"/>
      <c r="O59" s="146"/>
    </row>
    <row r="60" spans="1:15" x14ac:dyDescent="0.3">
      <c r="A60" s="444">
        <v>55</v>
      </c>
      <c r="B60" s="349">
        <v>42072</v>
      </c>
      <c r="C60" s="144" t="s">
        <v>2359</v>
      </c>
      <c r="D60" s="45">
        <v>1000</v>
      </c>
      <c r="E60" s="45"/>
      <c r="F60" s="511"/>
      <c r="G60" s="1511"/>
      <c r="H60" s="1512"/>
      <c r="I60" s="1512"/>
      <c r="J60" s="1513"/>
      <c r="K60" s="146"/>
      <c r="L60" s="146"/>
      <c r="M60" s="146"/>
      <c r="N60" s="146"/>
      <c r="O60" s="146"/>
    </row>
    <row r="61" spans="1:15" x14ac:dyDescent="0.3">
      <c r="A61" s="444">
        <v>56</v>
      </c>
      <c r="B61" s="349">
        <v>42076</v>
      </c>
      <c r="C61" s="144" t="s">
        <v>2384</v>
      </c>
      <c r="D61" s="45">
        <v>200</v>
      </c>
      <c r="E61" s="45"/>
      <c r="F61" s="511"/>
      <c r="G61" s="1511"/>
      <c r="H61" s="1512"/>
      <c r="I61" s="1512"/>
      <c r="J61" s="1513"/>
      <c r="K61" s="146"/>
      <c r="L61" s="147"/>
      <c r="M61" s="146"/>
      <c r="N61" s="146"/>
      <c r="O61" s="146"/>
    </row>
    <row r="62" spans="1:15" x14ac:dyDescent="0.3">
      <c r="A62" s="444">
        <v>57</v>
      </c>
      <c r="B62" s="349">
        <v>42076</v>
      </c>
      <c r="C62" s="144" t="s">
        <v>1982</v>
      </c>
      <c r="D62" s="45">
        <v>1500</v>
      </c>
      <c r="E62" s="45"/>
      <c r="F62" s="511"/>
      <c r="G62" s="1511"/>
      <c r="H62" s="1512"/>
      <c r="I62" s="1512"/>
      <c r="J62" s="1513"/>
      <c r="K62" s="146"/>
      <c r="L62" s="147"/>
      <c r="M62" s="146"/>
      <c r="N62" s="146"/>
      <c r="O62" s="146"/>
    </row>
    <row r="63" spans="1:15" x14ac:dyDescent="0.3">
      <c r="A63" s="444">
        <v>58</v>
      </c>
      <c r="B63" s="349">
        <v>42079</v>
      </c>
      <c r="C63" s="144" t="s">
        <v>2359</v>
      </c>
      <c r="D63" s="45">
        <v>1000</v>
      </c>
      <c r="E63" s="45"/>
      <c r="F63" s="511"/>
      <c r="G63" s="1511"/>
      <c r="H63" s="1512"/>
      <c r="I63" s="1512"/>
      <c r="J63" s="1513"/>
      <c r="K63" s="146"/>
      <c r="L63" s="147"/>
      <c r="M63" s="147"/>
      <c r="N63" s="146"/>
      <c r="O63" s="146"/>
    </row>
    <row r="64" spans="1:15" x14ac:dyDescent="0.3">
      <c r="A64" s="444">
        <v>59</v>
      </c>
      <c r="B64" s="349">
        <v>42079</v>
      </c>
      <c r="C64" s="144" t="s">
        <v>1982</v>
      </c>
      <c r="D64" s="45"/>
      <c r="E64" s="45">
        <v>3000</v>
      </c>
      <c r="F64" s="511">
        <v>2700</v>
      </c>
      <c r="G64" s="1511" t="s">
        <v>2060</v>
      </c>
      <c r="H64" s="1512"/>
      <c r="I64" s="1512"/>
      <c r="J64" s="1513"/>
      <c r="K64" s="146" t="s">
        <v>2061</v>
      </c>
      <c r="L64" s="147">
        <v>42079</v>
      </c>
      <c r="M64" s="147" t="s">
        <v>2123</v>
      </c>
      <c r="N64" s="146" t="s">
        <v>2066</v>
      </c>
      <c r="O64" s="146" t="s">
        <v>1213</v>
      </c>
    </row>
    <row r="65" spans="1:15" x14ac:dyDescent="0.3">
      <c r="A65" s="444">
        <v>60</v>
      </c>
      <c r="B65" s="349">
        <v>42083</v>
      </c>
      <c r="C65" s="144" t="s">
        <v>2409</v>
      </c>
      <c r="D65" s="45">
        <v>260</v>
      </c>
      <c r="E65" s="45"/>
      <c r="F65" s="511"/>
      <c r="G65" s="1511"/>
      <c r="H65" s="1512"/>
      <c r="I65" s="1512"/>
      <c r="J65" s="1513"/>
      <c r="K65" s="146"/>
      <c r="L65" s="146"/>
      <c r="M65" s="146"/>
      <c r="N65" s="146"/>
      <c r="O65" s="146"/>
    </row>
    <row r="66" spans="1:15" x14ac:dyDescent="0.3">
      <c r="A66" s="444">
        <v>61</v>
      </c>
      <c r="B66" s="349">
        <v>42083</v>
      </c>
      <c r="C66" s="144" t="s">
        <v>2359</v>
      </c>
      <c r="D66" s="45">
        <v>1960</v>
      </c>
      <c r="E66" s="45"/>
      <c r="F66" s="511"/>
      <c r="G66" s="1511"/>
      <c r="H66" s="1512"/>
      <c r="I66" s="1512"/>
      <c r="J66" s="1513"/>
      <c r="K66" s="146"/>
      <c r="L66" s="146"/>
      <c r="M66" s="146"/>
      <c r="N66" s="146"/>
      <c r="O66" s="146"/>
    </row>
    <row r="67" spans="1:15" x14ac:dyDescent="0.3">
      <c r="A67" s="444">
        <v>62</v>
      </c>
      <c r="B67" s="349">
        <v>42083</v>
      </c>
      <c r="C67" s="144" t="s">
        <v>2384</v>
      </c>
      <c r="D67" s="45">
        <v>200</v>
      </c>
      <c r="E67" s="45"/>
      <c r="F67" s="511"/>
      <c r="G67" s="1511"/>
      <c r="H67" s="1512"/>
      <c r="I67" s="1512"/>
      <c r="J67" s="1513"/>
      <c r="K67" s="146"/>
      <c r="L67" s="147"/>
      <c r="M67" s="146"/>
      <c r="N67" s="146"/>
      <c r="O67" s="146"/>
    </row>
    <row r="68" spans="1:15" x14ac:dyDescent="0.3">
      <c r="A68" s="444">
        <v>63</v>
      </c>
      <c r="B68" s="349">
        <v>42083</v>
      </c>
      <c r="C68" s="144" t="s">
        <v>1777</v>
      </c>
      <c r="D68" s="45">
        <v>1000</v>
      </c>
      <c r="E68" s="45"/>
      <c r="F68" s="511"/>
      <c r="G68" s="1511"/>
      <c r="H68" s="1512"/>
      <c r="I68" s="1512"/>
      <c r="J68" s="1513"/>
      <c r="K68" s="146"/>
      <c r="L68" s="146"/>
      <c r="M68" s="146"/>
      <c r="N68" s="146"/>
      <c r="O68" s="146"/>
    </row>
    <row r="69" spans="1:15" x14ac:dyDescent="0.3">
      <c r="A69" s="444">
        <v>64</v>
      </c>
      <c r="B69" s="349">
        <v>42083</v>
      </c>
      <c r="C69" s="144" t="s">
        <v>2359</v>
      </c>
      <c r="D69" s="45"/>
      <c r="E69" s="45">
        <v>3960</v>
      </c>
      <c r="F69" s="511">
        <v>3960</v>
      </c>
      <c r="G69" s="1511" t="s">
        <v>50</v>
      </c>
      <c r="H69" s="1512"/>
      <c r="I69" s="1512"/>
      <c r="J69" s="1513"/>
      <c r="K69" s="146" t="s">
        <v>51</v>
      </c>
      <c r="L69" s="147">
        <v>42082</v>
      </c>
      <c r="M69" s="146" t="s">
        <v>2123</v>
      </c>
      <c r="N69" s="146" t="s">
        <v>986</v>
      </c>
      <c r="O69" s="146" t="s">
        <v>986</v>
      </c>
    </row>
    <row r="70" spans="1:15" x14ac:dyDescent="0.3">
      <c r="A70" s="444">
        <v>65</v>
      </c>
      <c r="B70" s="349">
        <v>42086</v>
      </c>
      <c r="C70" s="144" t="s">
        <v>2359</v>
      </c>
      <c r="D70" s="45">
        <v>1000</v>
      </c>
      <c r="E70" s="45"/>
      <c r="F70" s="511"/>
      <c r="G70" s="1511"/>
      <c r="H70" s="1512"/>
      <c r="I70" s="1512"/>
      <c r="J70" s="1513"/>
      <c r="K70" s="146"/>
      <c r="L70" s="147"/>
      <c r="M70" s="146"/>
      <c r="N70" s="146"/>
      <c r="O70" s="146"/>
    </row>
    <row r="71" spans="1:15" x14ac:dyDescent="0.3">
      <c r="A71" s="444">
        <v>66</v>
      </c>
      <c r="B71" s="349">
        <v>42086</v>
      </c>
      <c r="C71" s="144" t="s">
        <v>1777</v>
      </c>
      <c r="D71" s="45">
        <v>1180</v>
      </c>
      <c r="E71" s="45"/>
      <c r="F71" s="511"/>
      <c r="G71" s="1511"/>
      <c r="H71" s="1512"/>
      <c r="I71" s="1512"/>
      <c r="J71" s="1513"/>
      <c r="K71" s="146"/>
      <c r="L71" s="147"/>
      <c r="M71" s="146"/>
      <c r="N71" s="146"/>
      <c r="O71" s="146"/>
    </row>
    <row r="72" spans="1:15" x14ac:dyDescent="0.3">
      <c r="A72" s="444">
        <v>67</v>
      </c>
      <c r="B72" s="349">
        <v>42087</v>
      </c>
      <c r="C72" s="144" t="s">
        <v>1777</v>
      </c>
      <c r="D72" s="45"/>
      <c r="E72" s="45">
        <v>8180</v>
      </c>
      <c r="F72" s="511">
        <v>8380</v>
      </c>
      <c r="G72" s="1511" t="s">
        <v>52</v>
      </c>
      <c r="H72" s="1512"/>
      <c r="I72" s="1512"/>
      <c r="J72" s="1513"/>
      <c r="K72" s="146" t="s">
        <v>53</v>
      </c>
      <c r="L72" s="147">
        <v>42086</v>
      </c>
      <c r="M72" s="146" t="s">
        <v>2123</v>
      </c>
      <c r="N72" s="146" t="s">
        <v>171</v>
      </c>
      <c r="O72" s="146" t="s">
        <v>485</v>
      </c>
    </row>
    <row r="73" spans="1:15" x14ac:dyDescent="0.3">
      <c r="A73" s="444">
        <v>68</v>
      </c>
      <c r="B73" s="349">
        <v>42087</v>
      </c>
      <c r="C73" s="144" t="s">
        <v>2384</v>
      </c>
      <c r="D73" s="45">
        <v>400</v>
      </c>
      <c r="E73" s="45"/>
      <c r="F73" s="511"/>
      <c r="G73" s="1511"/>
      <c r="H73" s="1512"/>
      <c r="I73" s="1512"/>
      <c r="J73" s="1513"/>
      <c r="K73" s="146"/>
      <c r="L73" s="147"/>
      <c r="M73" s="147"/>
      <c r="N73" s="146"/>
      <c r="O73" s="146"/>
    </row>
    <row r="74" spans="1:15" x14ac:dyDescent="0.3">
      <c r="A74" s="444">
        <v>69</v>
      </c>
      <c r="B74" s="349">
        <v>42087</v>
      </c>
      <c r="C74" s="144" t="s">
        <v>2516</v>
      </c>
      <c r="D74" s="45">
        <v>1000</v>
      </c>
      <c r="E74" s="45"/>
      <c r="F74" s="511"/>
      <c r="G74" s="1511"/>
      <c r="H74" s="1512"/>
      <c r="I74" s="1512"/>
      <c r="J74" s="1513"/>
      <c r="K74" s="146"/>
      <c r="L74" s="146"/>
      <c r="M74" s="146"/>
      <c r="N74" s="146"/>
      <c r="O74" s="146"/>
    </row>
    <row r="75" spans="1:15" x14ac:dyDescent="0.3">
      <c r="A75" s="444">
        <v>70</v>
      </c>
      <c r="B75" s="349">
        <v>42090</v>
      </c>
      <c r="C75" s="144" t="s">
        <v>2359</v>
      </c>
      <c r="D75" s="45">
        <v>1000</v>
      </c>
      <c r="E75" s="45"/>
      <c r="F75" s="511"/>
      <c r="G75" s="1511"/>
      <c r="H75" s="1512"/>
      <c r="I75" s="1512"/>
      <c r="J75" s="1513"/>
      <c r="K75" s="146"/>
      <c r="L75" s="147"/>
      <c r="M75" s="147"/>
      <c r="N75" s="146"/>
      <c r="O75" s="146"/>
    </row>
    <row r="76" spans="1:15" x14ac:dyDescent="0.3">
      <c r="A76" s="444">
        <v>71</v>
      </c>
      <c r="B76" s="349">
        <v>42090</v>
      </c>
      <c r="C76" s="144" t="s">
        <v>2384</v>
      </c>
      <c r="D76" s="45">
        <v>400</v>
      </c>
      <c r="E76" s="45"/>
      <c r="F76" s="511"/>
      <c r="G76" s="1511"/>
      <c r="H76" s="1512"/>
      <c r="I76" s="1512"/>
      <c r="J76" s="1513"/>
      <c r="K76" s="146"/>
      <c r="L76" s="147"/>
      <c r="M76" s="147"/>
      <c r="N76" s="146"/>
      <c r="O76" s="146"/>
    </row>
    <row r="77" spans="1:15" x14ac:dyDescent="0.3">
      <c r="A77" s="444">
        <v>72</v>
      </c>
      <c r="B77" s="349">
        <v>42090</v>
      </c>
      <c r="C77" s="144" t="s">
        <v>2384</v>
      </c>
      <c r="D77" s="45"/>
      <c r="E77" s="45">
        <v>1200</v>
      </c>
      <c r="F77" s="511">
        <v>1200</v>
      </c>
      <c r="G77" s="1511" t="s">
        <v>1568</v>
      </c>
      <c r="H77" s="1512"/>
      <c r="I77" s="1512"/>
      <c r="J77" s="1513"/>
      <c r="K77" s="146" t="s">
        <v>1569</v>
      </c>
      <c r="L77" s="147">
        <v>42090</v>
      </c>
      <c r="M77" s="147" t="s">
        <v>2123</v>
      </c>
      <c r="N77" s="146" t="s">
        <v>1762</v>
      </c>
      <c r="O77" s="146" t="s">
        <v>1762</v>
      </c>
    </row>
    <row r="78" spans="1:15" x14ac:dyDescent="0.3">
      <c r="A78" s="444">
        <v>73</v>
      </c>
      <c r="B78" s="349">
        <v>42093</v>
      </c>
      <c r="C78" s="144" t="s">
        <v>2359</v>
      </c>
      <c r="D78" s="45">
        <v>1000</v>
      </c>
      <c r="E78" s="45"/>
      <c r="F78" s="511"/>
      <c r="G78" s="1511"/>
      <c r="H78" s="1512"/>
      <c r="I78" s="1512"/>
      <c r="J78" s="1513"/>
      <c r="K78" s="146"/>
      <c r="L78" s="147"/>
      <c r="M78" s="147"/>
      <c r="N78" s="146"/>
      <c r="O78" s="146"/>
    </row>
    <row r="79" spans="1:15" x14ac:dyDescent="0.3">
      <c r="A79" s="444">
        <v>74</v>
      </c>
      <c r="B79" s="349">
        <v>42093</v>
      </c>
      <c r="C79" s="144" t="s">
        <v>1777</v>
      </c>
      <c r="D79" s="45">
        <v>1000</v>
      </c>
      <c r="E79" s="45"/>
      <c r="F79" s="511"/>
      <c r="G79" s="1511"/>
      <c r="H79" s="1512"/>
      <c r="I79" s="1512"/>
      <c r="J79" s="1513"/>
      <c r="K79" s="146"/>
      <c r="L79" s="146"/>
      <c r="M79" s="146"/>
      <c r="N79" s="146"/>
      <c r="O79" s="146"/>
    </row>
    <row r="80" spans="1:15" x14ac:dyDescent="0.3">
      <c r="A80" s="444">
        <v>75</v>
      </c>
      <c r="B80" s="349">
        <v>42093</v>
      </c>
      <c r="C80" s="144" t="s">
        <v>164</v>
      </c>
      <c r="D80" s="45">
        <v>30</v>
      </c>
      <c r="E80" s="45"/>
      <c r="F80" s="511"/>
      <c r="G80" s="1511"/>
      <c r="H80" s="1512"/>
      <c r="I80" s="1512"/>
      <c r="J80" s="1513"/>
      <c r="K80" s="146"/>
      <c r="L80" s="146"/>
      <c r="M80" s="146"/>
      <c r="N80" s="146"/>
      <c r="O80" s="146"/>
    </row>
    <row r="81" spans="1:15" x14ac:dyDescent="0.3">
      <c r="A81" s="444">
        <v>76</v>
      </c>
      <c r="B81" s="349">
        <v>42093</v>
      </c>
      <c r="C81" s="144" t="s">
        <v>2574</v>
      </c>
      <c r="D81" s="45">
        <v>100</v>
      </c>
      <c r="E81" s="45"/>
      <c r="F81" s="511"/>
      <c r="G81" s="1511"/>
      <c r="H81" s="1512"/>
      <c r="I81" s="1512"/>
      <c r="J81" s="1513"/>
      <c r="K81" s="146"/>
      <c r="L81" s="147"/>
      <c r="M81" s="147"/>
      <c r="N81" s="146"/>
      <c r="O81" s="146"/>
    </row>
    <row r="82" spans="1:15" x14ac:dyDescent="0.3">
      <c r="A82" s="444">
        <v>77</v>
      </c>
      <c r="B82" s="349">
        <v>42093</v>
      </c>
      <c r="C82" s="144" t="s">
        <v>2584</v>
      </c>
      <c r="D82" s="45">
        <v>20</v>
      </c>
      <c r="E82" s="45"/>
      <c r="F82" s="511"/>
      <c r="G82" s="1511"/>
      <c r="H82" s="1512"/>
      <c r="I82" s="1512"/>
      <c r="J82" s="1513"/>
      <c r="K82" s="146"/>
      <c r="L82" s="147"/>
      <c r="M82" s="147"/>
      <c r="N82" s="146"/>
      <c r="O82" s="146"/>
    </row>
    <row r="83" spans="1:15" x14ac:dyDescent="0.3">
      <c r="A83" s="444">
        <v>78</v>
      </c>
      <c r="B83" s="349">
        <v>42095</v>
      </c>
      <c r="C83" s="144" t="s">
        <v>2516</v>
      </c>
      <c r="D83" s="45">
        <v>1000</v>
      </c>
      <c r="E83" s="45"/>
      <c r="F83" s="511"/>
      <c r="G83" s="1511"/>
      <c r="H83" s="1512"/>
      <c r="I83" s="1512"/>
      <c r="J83" s="1513"/>
      <c r="K83" s="146"/>
      <c r="L83" s="147"/>
      <c r="M83" s="146"/>
      <c r="N83" s="146"/>
      <c r="O83" s="146"/>
    </row>
    <row r="84" spans="1:15" x14ac:dyDescent="0.3">
      <c r="A84" s="444">
        <v>79</v>
      </c>
      <c r="B84" s="349">
        <v>42095</v>
      </c>
      <c r="C84" s="144" t="s">
        <v>2516</v>
      </c>
      <c r="D84" s="45"/>
      <c r="E84" s="45">
        <v>2200</v>
      </c>
      <c r="F84" s="511">
        <v>2200</v>
      </c>
      <c r="G84" s="1511" t="s">
        <v>1570</v>
      </c>
      <c r="H84" s="1512"/>
      <c r="I84" s="1512"/>
      <c r="J84" s="1513"/>
      <c r="K84" s="146" t="s">
        <v>1571</v>
      </c>
      <c r="L84" s="147">
        <v>42095</v>
      </c>
      <c r="M84" s="147" t="s">
        <v>2123</v>
      </c>
      <c r="N84" s="146" t="s">
        <v>2681</v>
      </c>
      <c r="O84" s="146" t="s">
        <v>2681</v>
      </c>
    </row>
    <row r="85" spans="1:15" x14ac:dyDescent="0.3">
      <c r="A85" s="444">
        <v>80</v>
      </c>
      <c r="B85" s="349">
        <v>42097</v>
      </c>
      <c r="C85" s="144" t="s">
        <v>2359</v>
      </c>
      <c r="D85" s="45">
        <v>920</v>
      </c>
      <c r="E85" s="45"/>
      <c r="F85" s="511"/>
      <c r="G85" s="1511"/>
      <c r="H85" s="1512"/>
      <c r="I85" s="1512"/>
      <c r="J85" s="1513"/>
      <c r="K85" s="146"/>
      <c r="L85" s="147"/>
      <c r="M85" s="146"/>
      <c r="N85" s="146"/>
      <c r="O85" s="146"/>
    </row>
    <row r="86" spans="1:15" x14ac:dyDescent="0.3">
      <c r="A86" s="444">
        <v>81</v>
      </c>
      <c r="B86" s="349">
        <v>42097</v>
      </c>
      <c r="C86" s="144" t="s">
        <v>2359</v>
      </c>
      <c r="D86" s="45"/>
      <c r="E86" s="45">
        <v>3920</v>
      </c>
      <c r="F86" s="511">
        <v>3920</v>
      </c>
      <c r="G86" s="1511" t="s">
        <v>1572</v>
      </c>
      <c r="H86" s="1512"/>
      <c r="I86" s="1512"/>
      <c r="J86" s="1513"/>
      <c r="K86" s="146" t="s">
        <v>1573</v>
      </c>
      <c r="L86" s="147">
        <v>42096</v>
      </c>
      <c r="M86" s="147" t="s">
        <v>2123</v>
      </c>
      <c r="N86" s="146" t="s">
        <v>986</v>
      </c>
      <c r="O86" s="146" t="s">
        <v>986</v>
      </c>
    </row>
    <row r="87" spans="1:15" x14ac:dyDescent="0.3">
      <c r="A87" s="444">
        <v>82</v>
      </c>
      <c r="B87" s="349">
        <v>42101</v>
      </c>
      <c r="C87" s="144" t="s">
        <v>2384</v>
      </c>
      <c r="D87" s="45">
        <v>200</v>
      </c>
      <c r="E87" s="45"/>
      <c r="F87" s="511"/>
      <c r="G87" s="1511"/>
      <c r="H87" s="1512"/>
      <c r="I87" s="1512"/>
      <c r="J87" s="1513"/>
      <c r="K87" s="146"/>
      <c r="L87" s="146"/>
      <c r="M87" s="146"/>
      <c r="N87" s="146"/>
      <c r="O87" s="146"/>
    </row>
    <row r="88" spans="1:15" x14ac:dyDescent="0.3">
      <c r="A88" s="444">
        <v>83</v>
      </c>
      <c r="B88" s="349">
        <v>42101</v>
      </c>
      <c r="C88" s="144" t="s">
        <v>1777</v>
      </c>
      <c r="D88" s="45">
        <v>1000</v>
      </c>
      <c r="E88" s="45"/>
      <c r="F88" s="511"/>
      <c r="G88" s="1511"/>
      <c r="H88" s="1512"/>
      <c r="I88" s="1512"/>
      <c r="J88" s="1513"/>
      <c r="K88" s="146"/>
      <c r="L88" s="146"/>
      <c r="M88" s="146"/>
      <c r="N88" s="146"/>
      <c r="O88" s="146"/>
    </row>
    <row r="89" spans="1:15" x14ac:dyDescent="0.3">
      <c r="A89" s="444">
        <v>84</v>
      </c>
      <c r="B89" s="349">
        <v>42104</v>
      </c>
      <c r="C89" s="144" t="s">
        <v>2359</v>
      </c>
      <c r="D89" s="45">
        <v>1000</v>
      </c>
      <c r="E89" s="45"/>
      <c r="F89" s="511"/>
      <c r="G89" s="1511"/>
      <c r="H89" s="1512"/>
      <c r="I89" s="1512"/>
      <c r="J89" s="1513"/>
      <c r="K89" s="146"/>
      <c r="L89" s="147"/>
      <c r="M89" s="147"/>
      <c r="N89" s="146"/>
      <c r="O89" s="146"/>
    </row>
    <row r="90" spans="1:15" x14ac:dyDescent="0.3">
      <c r="A90" s="444">
        <v>85</v>
      </c>
      <c r="B90" s="349">
        <v>42107</v>
      </c>
      <c r="C90" s="144" t="s">
        <v>1777</v>
      </c>
      <c r="D90" s="45">
        <v>1000</v>
      </c>
      <c r="E90" s="45"/>
      <c r="F90" s="511"/>
      <c r="G90" s="1511"/>
      <c r="H90" s="1512"/>
      <c r="I90" s="1512"/>
      <c r="J90" s="1513"/>
      <c r="K90" s="146"/>
      <c r="L90" s="147"/>
      <c r="M90" s="146"/>
      <c r="N90" s="146"/>
      <c r="O90" s="146"/>
    </row>
    <row r="91" spans="1:15" x14ac:dyDescent="0.3">
      <c r="A91" s="444">
        <v>86</v>
      </c>
      <c r="B91" s="349">
        <v>42107</v>
      </c>
      <c r="C91" s="144" t="s">
        <v>2359</v>
      </c>
      <c r="D91" s="45">
        <v>1000</v>
      </c>
      <c r="E91" s="45"/>
      <c r="F91" s="511"/>
      <c r="G91" s="1511"/>
      <c r="H91" s="1512"/>
      <c r="I91" s="1512"/>
      <c r="J91" s="1513"/>
      <c r="K91" s="146"/>
      <c r="L91" s="147"/>
      <c r="M91" s="147"/>
      <c r="N91" s="146"/>
      <c r="O91" s="146"/>
    </row>
    <row r="92" spans="1:15" x14ac:dyDescent="0.3">
      <c r="A92" s="444">
        <v>87</v>
      </c>
      <c r="B92" s="349">
        <v>42107</v>
      </c>
      <c r="C92" s="144" t="s">
        <v>2384</v>
      </c>
      <c r="D92" s="45">
        <v>200</v>
      </c>
      <c r="E92" s="45"/>
      <c r="F92" s="511"/>
      <c r="G92" s="1511"/>
      <c r="H92" s="1512"/>
      <c r="I92" s="1512"/>
      <c r="J92" s="1513"/>
      <c r="K92" s="146"/>
      <c r="L92" s="146"/>
      <c r="M92" s="146"/>
      <c r="N92" s="146"/>
      <c r="O92" s="146"/>
    </row>
    <row r="93" spans="1:15" x14ac:dyDescent="0.3">
      <c r="A93" s="444">
        <v>88</v>
      </c>
      <c r="B93" s="349">
        <v>42111</v>
      </c>
      <c r="C93" s="144" t="s">
        <v>2359</v>
      </c>
      <c r="D93" s="45">
        <v>1000</v>
      </c>
      <c r="E93" s="45"/>
      <c r="F93" s="511"/>
      <c r="G93" s="1511"/>
      <c r="H93" s="1512"/>
      <c r="I93" s="1512"/>
      <c r="J93" s="1513"/>
      <c r="K93" s="146"/>
      <c r="L93" s="146"/>
      <c r="M93" s="146"/>
      <c r="N93" s="146"/>
      <c r="O93" s="146"/>
    </row>
    <row r="94" spans="1:15" x14ac:dyDescent="0.3">
      <c r="A94" s="444">
        <v>89</v>
      </c>
      <c r="B94" s="349">
        <v>42114</v>
      </c>
      <c r="C94" s="144" t="s">
        <v>1777</v>
      </c>
      <c r="D94" s="45">
        <v>1000</v>
      </c>
      <c r="E94" s="45"/>
      <c r="F94" s="511"/>
      <c r="G94" s="1511"/>
      <c r="H94" s="1512"/>
      <c r="I94" s="1512"/>
      <c r="J94" s="1513"/>
      <c r="K94" s="146"/>
      <c r="L94" s="146"/>
      <c r="M94" s="146"/>
      <c r="N94" s="146"/>
      <c r="O94" s="146"/>
    </row>
    <row r="95" spans="1:15" x14ac:dyDescent="0.3">
      <c r="A95" s="444">
        <v>90</v>
      </c>
      <c r="B95" s="349">
        <v>42114</v>
      </c>
      <c r="C95" s="144" t="s">
        <v>2384</v>
      </c>
      <c r="D95" s="45">
        <v>100</v>
      </c>
      <c r="E95" s="45"/>
      <c r="F95" s="511"/>
      <c r="G95" s="1511"/>
      <c r="H95" s="1512"/>
      <c r="I95" s="1512"/>
      <c r="J95" s="1513"/>
      <c r="K95" s="146"/>
      <c r="L95" s="147"/>
      <c r="M95" s="146"/>
      <c r="N95" s="146"/>
      <c r="O95" s="146"/>
    </row>
    <row r="96" spans="1:15" x14ac:dyDescent="0.3">
      <c r="A96" s="444">
        <v>91</v>
      </c>
      <c r="B96" s="349">
        <v>42114</v>
      </c>
      <c r="C96" s="144" t="s">
        <v>2359</v>
      </c>
      <c r="D96" s="45">
        <v>1000</v>
      </c>
      <c r="E96" s="45"/>
      <c r="F96" s="511"/>
      <c r="G96" s="1511"/>
      <c r="H96" s="1512"/>
      <c r="I96" s="1512"/>
      <c r="J96" s="1513"/>
      <c r="K96" s="146"/>
      <c r="L96" s="147"/>
      <c r="M96" s="146"/>
      <c r="N96" s="146"/>
      <c r="O96" s="146"/>
    </row>
    <row r="97" spans="1:15" x14ac:dyDescent="0.3">
      <c r="A97" s="444">
        <v>92</v>
      </c>
      <c r="B97" s="349">
        <v>42116</v>
      </c>
      <c r="C97" s="144" t="s">
        <v>2359</v>
      </c>
      <c r="D97" s="45">
        <v>500</v>
      </c>
      <c r="E97" s="45"/>
      <c r="F97" s="511"/>
      <c r="G97" s="1511"/>
      <c r="H97" s="1512"/>
      <c r="I97" s="1512"/>
      <c r="J97" s="1513"/>
      <c r="K97" s="146"/>
      <c r="L97" s="147"/>
      <c r="M97" s="146"/>
      <c r="N97" s="146"/>
      <c r="O97" s="146"/>
    </row>
    <row r="98" spans="1:15" x14ac:dyDescent="0.3">
      <c r="A98" s="444">
        <v>93</v>
      </c>
      <c r="B98" s="349">
        <v>42116</v>
      </c>
      <c r="C98" s="144" t="s">
        <v>2359</v>
      </c>
      <c r="D98" s="45"/>
      <c r="E98" s="45">
        <v>4500</v>
      </c>
      <c r="F98" s="511">
        <v>4500</v>
      </c>
      <c r="G98" s="1511" t="s">
        <v>2563</v>
      </c>
      <c r="H98" s="1512"/>
      <c r="I98" s="1512"/>
      <c r="J98" s="1513"/>
      <c r="K98" s="146" t="s">
        <v>2564</v>
      </c>
      <c r="L98" s="147">
        <v>42114</v>
      </c>
      <c r="M98" s="147" t="s">
        <v>2123</v>
      </c>
      <c r="N98" s="146" t="s">
        <v>986</v>
      </c>
      <c r="O98" s="146" t="s">
        <v>986</v>
      </c>
    </row>
    <row r="99" spans="1:15" x14ac:dyDescent="0.3">
      <c r="A99" s="444">
        <v>94</v>
      </c>
      <c r="B99" s="349">
        <v>42121</v>
      </c>
      <c r="C99" s="144" t="s">
        <v>2384</v>
      </c>
      <c r="D99" s="45">
        <v>100</v>
      </c>
      <c r="E99" s="45"/>
      <c r="F99" s="511"/>
      <c r="G99" s="1511"/>
      <c r="H99" s="1512"/>
      <c r="I99" s="1512"/>
      <c r="J99" s="1513"/>
      <c r="K99" s="146"/>
      <c r="L99" s="146"/>
      <c r="M99" s="146"/>
      <c r="N99" s="146"/>
      <c r="O99" s="146"/>
    </row>
    <row r="100" spans="1:15" x14ac:dyDescent="0.3">
      <c r="A100" s="444">
        <v>95</v>
      </c>
      <c r="B100" s="349">
        <v>42121</v>
      </c>
      <c r="C100" s="144" t="s">
        <v>1982</v>
      </c>
      <c r="D100" s="45">
        <v>1000</v>
      </c>
      <c r="E100" s="45"/>
      <c r="F100" s="511"/>
      <c r="G100" s="1511"/>
      <c r="H100" s="1512"/>
      <c r="I100" s="1512"/>
      <c r="J100" s="1513"/>
      <c r="K100" s="146"/>
      <c r="L100" s="147"/>
      <c r="M100" s="147"/>
      <c r="N100" s="146"/>
      <c r="O100" s="146"/>
    </row>
    <row r="101" spans="1:15" x14ac:dyDescent="0.3">
      <c r="A101" s="444">
        <v>96</v>
      </c>
      <c r="B101" s="349">
        <v>42121</v>
      </c>
      <c r="C101" s="144" t="s">
        <v>164</v>
      </c>
      <c r="D101" s="45">
        <v>30</v>
      </c>
      <c r="E101" s="45"/>
      <c r="F101" s="511"/>
      <c r="G101" s="1511"/>
      <c r="H101" s="1512"/>
      <c r="I101" s="1512"/>
      <c r="J101" s="1513"/>
      <c r="K101" s="146"/>
      <c r="L101" s="147"/>
      <c r="M101" s="147"/>
      <c r="N101" s="146"/>
      <c r="O101" s="146"/>
    </row>
    <row r="102" spans="1:15" x14ac:dyDescent="0.3">
      <c r="A102" s="444">
        <v>97</v>
      </c>
      <c r="B102" s="349">
        <v>42122</v>
      </c>
      <c r="C102" s="144" t="s">
        <v>2381</v>
      </c>
      <c r="D102" s="45">
        <v>40</v>
      </c>
      <c r="E102" s="45"/>
      <c r="F102" s="511"/>
      <c r="G102" s="1511"/>
      <c r="H102" s="1512"/>
      <c r="I102" s="1512"/>
      <c r="J102" s="1513"/>
      <c r="K102" s="146"/>
      <c r="L102" s="146"/>
      <c r="M102" s="146"/>
      <c r="N102" s="146"/>
      <c r="O102" s="146"/>
    </row>
    <row r="103" spans="1:15" x14ac:dyDescent="0.3">
      <c r="A103" s="444">
        <v>98</v>
      </c>
      <c r="B103" s="349">
        <v>42122</v>
      </c>
      <c r="C103" s="144" t="s">
        <v>2408</v>
      </c>
      <c r="D103" s="45">
        <v>2</v>
      </c>
      <c r="E103" s="45"/>
      <c r="F103" s="511"/>
      <c r="G103" s="1511"/>
      <c r="H103" s="1512"/>
      <c r="I103" s="1512"/>
      <c r="J103" s="1513"/>
      <c r="K103" s="146"/>
      <c r="L103" s="147"/>
      <c r="M103" s="147"/>
      <c r="N103" s="146"/>
      <c r="O103" s="146"/>
    </row>
    <row r="104" spans="1:15" x14ac:dyDescent="0.3">
      <c r="A104" s="444">
        <v>99</v>
      </c>
      <c r="B104" s="349">
        <v>42122</v>
      </c>
      <c r="C104" s="144" t="s">
        <v>2410</v>
      </c>
      <c r="D104" s="45">
        <v>300</v>
      </c>
      <c r="E104" s="45"/>
      <c r="F104" s="511"/>
      <c r="G104" s="1511"/>
      <c r="H104" s="1512"/>
      <c r="I104" s="1512"/>
      <c r="J104" s="1513"/>
      <c r="K104" s="146"/>
      <c r="L104" s="147"/>
      <c r="M104" s="147"/>
      <c r="N104" s="146"/>
      <c r="O104" s="146"/>
    </row>
    <row r="105" spans="1:15" x14ac:dyDescent="0.3">
      <c r="A105" s="444">
        <v>100</v>
      </c>
      <c r="B105" s="349">
        <v>42122</v>
      </c>
      <c r="C105" s="144" t="s">
        <v>2565</v>
      </c>
      <c r="D105" s="45">
        <v>300</v>
      </c>
      <c r="E105" s="45"/>
      <c r="F105" s="511"/>
      <c r="G105" s="1511"/>
      <c r="H105" s="1512"/>
      <c r="I105" s="1512"/>
      <c r="J105" s="1513"/>
      <c r="K105" s="146"/>
      <c r="L105" s="147"/>
      <c r="M105" s="147"/>
      <c r="N105" s="146"/>
      <c r="O105" s="146"/>
    </row>
    <row r="106" spans="1:15" x14ac:dyDescent="0.3">
      <c r="A106" s="444">
        <v>101</v>
      </c>
      <c r="B106" s="349">
        <v>42123</v>
      </c>
      <c r="C106" s="144" t="s">
        <v>2384</v>
      </c>
      <c r="D106" s="45">
        <v>1060</v>
      </c>
      <c r="E106" s="45"/>
      <c r="F106" s="511"/>
      <c r="G106" s="1511"/>
      <c r="H106" s="1512"/>
      <c r="I106" s="1512"/>
      <c r="J106" s="1513"/>
      <c r="K106" s="146"/>
      <c r="L106" s="147"/>
      <c r="M106" s="147"/>
      <c r="N106" s="146"/>
      <c r="O106" s="146"/>
    </row>
    <row r="107" spans="1:15" x14ac:dyDescent="0.3">
      <c r="A107" s="444">
        <v>102</v>
      </c>
      <c r="B107" s="349">
        <v>42124</v>
      </c>
      <c r="C107" s="144" t="s">
        <v>2384</v>
      </c>
      <c r="D107" s="45"/>
      <c r="E107" s="45">
        <v>1660</v>
      </c>
      <c r="F107" s="511">
        <v>1660</v>
      </c>
      <c r="G107" s="1511" t="s">
        <v>302</v>
      </c>
      <c r="H107" s="1512"/>
      <c r="I107" s="1512"/>
      <c r="J107" s="1513"/>
      <c r="K107" s="146" t="s">
        <v>303</v>
      </c>
      <c r="L107" s="147">
        <v>42124</v>
      </c>
      <c r="M107" s="147" t="s">
        <v>2123</v>
      </c>
      <c r="N107" s="146" t="s">
        <v>1762</v>
      </c>
      <c r="O107" s="146" t="s">
        <v>1762</v>
      </c>
    </row>
    <row r="108" spans="1:15" x14ac:dyDescent="0.3">
      <c r="A108" s="444">
        <v>103</v>
      </c>
      <c r="B108" s="349">
        <v>42128</v>
      </c>
      <c r="C108" s="144" t="s">
        <v>2359</v>
      </c>
      <c r="D108" s="45">
        <v>1000</v>
      </c>
      <c r="E108" s="45"/>
      <c r="F108" s="511"/>
      <c r="G108" s="1511"/>
      <c r="H108" s="1512"/>
      <c r="I108" s="1512"/>
      <c r="J108" s="1513"/>
      <c r="K108" s="146"/>
      <c r="L108" s="147"/>
      <c r="M108" s="147"/>
      <c r="N108" s="146"/>
      <c r="O108" s="146"/>
    </row>
    <row r="109" spans="1:15" x14ac:dyDescent="0.3">
      <c r="A109" s="444">
        <v>104</v>
      </c>
      <c r="B109" s="349">
        <v>42128</v>
      </c>
      <c r="C109" s="144" t="s">
        <v>1777</v>
      </c>
      <c r="D109" s="45">
        <v>1000</v>
      </c>
      <c r="E109" s="45"/>
      <c r="F109" s="511"/>
      <c r="G109" s="1511"/>
      <c r="H109" s="1512"/>
      <c r="I109" s="1512"/>
      <c r="J109" s="1513"/>
      <c r="K109" s="146"/>
      <c r="L109" s="147"/>
      <c r="M109" s="147"/>
      <c r="N109" s="146"/>
      <c r="O109" s="146"/>
    </row>
    <row r="110" spans="1:15" x14ac:dyDescent="0.3">
      <c r="A110" s="444">
        <v>105</v>
      </c>
      <c r="B110" s="349">
        <v>42128</v>
      </c>
      <c r="C110" s="144" t="s">
        <v>2410</v>
      </c>
      <c r="D110" s="45">
        <v>100</v>
      </c>
      <c r="E110" s="45"/>
      <c r="F110" s="511"/>
      <c r="G110" s="1511"/>
      <c r="H110" s="1512"/>
      <c r="I110" s="1512"/>
      <c r="J110" s="1513"/>
      <c r="K110" s="146"/>
      <c r="L110" s="147"/>
      <c r="M110" s="147"/>
      <c r="N110" s="146"/>
      <c r="O110" s="146"/>
    </row>
    <row r="111" spans="1:15" x14ac:dyDescent="0.3">
      <c r="A111" s="444">
        <v>106</v>
      </c>
      <c r="B111" s="349">
        <v>42129</v>
      </c>
      <c r="C111" s="144" t="s">
        <v>2359</v>
      </c>
      <c r="D111" s="45">
        <v>1500</v>
      </c>
      <c r="E111" s="45"/>
      <c r="F111" s="511"/>
      <c r="G111" s="1511"/>
      <c r="H111" s="1512"/>
      <c r="I111" s="1512"/>
      <c r="J111" s="1513"/>
      <c r="K111" s="146"/>
      <c r="L111" s="147"/>
      <c r="M111" s="147"/>
      <c r="N111" s="146"/>
      <c r="O111" s="146"/>
    </row>
    <row r="112" spans="1:15" x14ac:dyDescent="0.3">
      <c r="A112" s="444">
        <v>107</v>
      </c>
      <c r="B112" s="349">
        <v>42129</v>
      </c>
      <c r="C112" s="144" t="s">
        <v>2410</v>
      </c>
      <c r="D112" s="45"/>
      <c r="E112" s="45">
        <v>400</v>
      </c>
      <c r="F112" s="589">
        <v>550</v>
      </c>
      <c r="G112" s="1511" t="s">
        <v>684</v>
      </c>
      <c r="H112" s="1512"/>
      <c r="I112" s="1512"/>
      <c r="J112" s="1513"/>
      <c r="K112" s="146" t="s">
        <v>685</v>
      </c>
      <c r="L112" s="147">
        <v>42128</v>
      </c>
      <c r="M112" s="147" t="s">
        <v>2123</v>
      </c>
      <c r="N112" s="146" t="s">
        <v>171</v>
      </c>
      <c r="O112" s="146" t="s">
        <v>1047</v>
      </c>
    </row>
    <row r="113" spans="1:15" x14ac:dyDescent="0.3">
      <c r="A113" s="444">
        <v>108</v>
      </c>
      <c r="B113" s="349">
        <v>42129</v>
      </c>
      <c r="C113" s="144" t="s">
        <v>2565</v>
      </c>
      <c r="D113" s="45"/>
      <c r="E113" s="45">
        <v>300</v>
      </c>
      <c r="F113" s="589">
        <v>350</v>
      </c>
      <c r="G113" s="1511" t="s">
        <v>617</v>
      </c>
      <c r="H113" s="1512"/>
      <c r="I113" s="1512"/>
      <c r="J113" s="1513"/>
      <c r="K113" s="146" t="s">
        <v>686</v>
      </c>
      <c r="L113" s="147">
        <v>42128</v>
      </c>
      <c r="M113" s="147" t="s">
        <v>2123</v>
      </c>
      <c r="N113" s="146" t="s">
        <v>171</v>
      </c>
      <c r="O113" s="146" t="s">
        <v>1047</v>
      </c>
    </row>
    <row r="114" spans="1:15" x14ac:dyDescent="0.3">
      <c r="A114" s="444">
        <v>109</v>
      </c>
      <c r="B114" s="349">
        <v>42129</v>
      </c>
      <c r="C114" s="144" t="s">
        <v>2359</v>
      </c>
      <c r="D114" s="45"/>
      <c r="E114" s="45">
        <v>2500</v>
      </c>
      <c r="F114" s="511">
        <v>2500</v>
      </c>
      <c r="G114" s="1511" t="s">
        <v>687</v>
      </c>
      <c r="H114" s="1512"/>
      <c r="I114" s="1512"/>
      <c r="J114" s="1513"/>
      <c r="K114" s="146" t="s">
        <v>688</v>
      </c>
      <c r="L114" s="147">
        <v>42128</v>
      </c>
      <c r="M114" s="146" t="s">
        <v>2123</v>
      </c>
      <c r="N114" s="146" t="s">
        <v>986</v>
      </c>
      <c r="O114" s="146" t="s">
        <v>986</v>
      </c>
    </row>
    <row r="115" spans="1:15" x14ac:dyDescent="0.3">
      <c r="A115" s="444">
        <v>110</v>
      </c>
      <c r="B115" s="349">
        <v>42129</v>
      </c>
      <c r="C115" s="144" t="s">
        <v>2574</v>
      </c>
      <c r="D115" s="45">
        <v>100</v>
      </c>
      <c r="E115" s="45"/>
      <c r="F115" s="511"/>
      <c r="G115" s="1511"/>
      <c r="H115" s="1512"/>
      <c r="I115" s="1512"/>
      <c r="J115" s="1513"/>
      <c r="K115" s="146"/>
      <c r="L115" s="147"/>
      <c r="M115" s="147"/>
      <c r="N115" s="146"/>
      <c r="O115" s="146"/>
    </row>
    <row r="116" spans="1:15" x14ac:dyDescent="0.3">
      <c r="A116" s="444">
        <v>111</v>
      </c>
      <c r="B116" s="349">
        <v>42131</v>
      </c>
      <c r="C116" s="144" t="s">
        <v>2384</v>
      </c>
      <c r="D116" s="45">
        <v>200</v>
      </c>
      <c r="E116" s="45"/>
      <c r="F116" s="511"/>
      <c r="G116" s="1511"/>
      <c r="H116" s="1512"/>
      <c r="I116" s="1512"/>
      <c r="J116" s="1513"/>
      <c r="K116" s="146"/>
      <c r="L116" s="146"/>
      <c r="M116" s="146"/>
      <c r="N116" s="146"/>
      <c r="O116" s="146"/>
    </row>
    <row r="117" spans="1:15" x14ac:dyDescent="0.3">
      <c r="A117" s="444">
        <v>112</v>
      </c>
      <c r="B117" s="349">
        <v>42135</v>
      </c>
      <c r="C117" s="144" t="s">
        <v>2359</v>
      </c>
      <c r="D117" s="45">
        <v>1420</v>
      </c>
      <c r="E117" s="45"/>
      <c r="F117" s="511"/>
      <c r="G117" s="1511"/>
      <c r="H117" s="1512"/>
      <c r="I117" s="1512"/>
      <c r="J117" s="1513"/>
      <c r="K117" s="146"/>
      <c r="L117" s="147"/>
      <c r="M117" s="147"/>
      <c r="N117" s="146"/>
      <c r="O117" s="146"/>
    </row>
    <row r="118" spans="1:15" x14ac:dyDescent="0.3">
      <c r="A118" s="444">
        <v>113</v>
      </c>
      <c r="B118" s="349">
        <v>42135</v>
      </c>
      <c r="C118" s="144" t="s">
        <v>2584</v>
      </c>
      <c r="D118" s="45">
        <v>40</v>
      </c>
      <c r="E118" s="45"/>
      <c r="F118" s="511"/>
      <c r="G118" s="1511"/>
      <c r="H118" s="1512"/>
      <c r="I118" s="1512"/>
      <c r="J118" s="1513"/>
      <c r="K118" s="146"/>
      <c r="L118" s="146"/>
      <c r="M118" s="146"/>
      <c r="N118" s="146"/>
      <c r="O118" s="146"/>
    </row>
    <row r="119" spans="1:15" x14ac:dyDescent="0.3">
      <c r="A119" s="444">
        <v>114</v>
      </c>
      <c r="B119" s="349">
        <v>42135</v>
      </c>
      <c r="C119" s="144" t="s">
        <v>1777</v>
      </c>
      <c r="D119" s="45">
        <v>1000</v>
      </c>
      <c r="E119" s="45"/>
      <c r="F119" s="511"/>
      <c r="G119" s="1511"/>
      <c r="H119" s="1512"/>
      <c r="I119" s="1512"/>
      <c r="J119" s="1513"/>
      <c r="K119" s="146"/>
      <c r="L119" s="147"/>
      <c r="M119" s="147"/>
      <c r="N119" s="146"/>
      <c r="O119" s="146"/>
    </row>
    <row r="120" spans="1:15" x14ac:dyDescent="0.3">
      <c r="A120" s="444">
        <v>115</v>
      </c>
      <c r="B120" s="349">
        <v>42135</v>
      </c>
      <c r="C120" s="144" t="s">
        <v>164</v>
      </c>
      <c r="D120" s="45">
        <v>100</v>
      </c>
      <c r="E120" s="45"/>
      <c r="F120" s="511"/>
      <c r="G120" s="1511"/>
      <c r="H120" s="1512"/>
      <c r="I120" s="1512"/>
      <c r="J120" s="1513"/>
      <c r="K120" s="146"/>
      <c r="L120" s="147"/>
      <c r="M120" s="146"/>
      <c r="N120" s="146"/>
      <c r="O120" s="146"/>
    </row>
    <row r="121" spans="1:15" x14ac:dyDescent="0.3">
      <c r="A121" s="444">
        <v>116</v>
      </c>
      <c r="B121" s="349">
        <v>42135</v>
      </c>
      <c r="C121" s="144" t="s">
        <v>2359</v>
      </c>
      <c r="D121" s="45"/>
      <c r="E121" s="45">
        <v>1420</v>
      </c>
      <c r="F121" s="511">
        <v>1420</v>
      </c>
      <c r="G121" s="1511" t="s">
        <v>287</v>
      </c>
      <c r="H121" s="1512"/>
      <c r="I121" s="1512"/>
      <c r="J121" s="1513"/>
      <c r="K121" s="146" t="s">
        <v>288</v>
      </c>
      <c r="L121" s="147">
        <v>42132</v>
      </c>
      <c r="M121" s="147" t="s">
        <v>2123</v>
      </c>
      <c r="N121" s="146" t="s">
        <v>986</v>
      </c>
      <c r="O121" s="146" t="s">
        <v>986</v>
      </c>
    </row>
    <row r="122" spans="1:15" x14ac:dyDescent="0.3">
      <c r="A122" s="444">
        <v>117</v>
      </c>
      <c r="B122" s="349">
        <v>42136</v>
      </c>
      <c r="C122" s="144" t="s">
        <v>2574</v>
      </c>
      <c r="D122" s="45">
        <v>100</v>
      </c>
      <c r="E122" s="45"/>
      <c r="F122" s="511"/>
      <c r="G122" s="1511"/>
      <c r="H122" s="1512"/>
      <c r="I122" s="1512"/>
      <c r="J122" s="1513"/>
      <c r="K122" s="146"/>
      <c r="L122" s="146"/>
      <c r="M122" s="146"/>
      <c r="N122" s="146"/>
      <c r="O122" s="146"/>
    </row>
    <row r="123" spans="1:15" x14ac:dyDescent="0.3">
      <c r="A123" s="444">
        <v>118</v>
      </c>
      <c r="B123" s="349">
        <v>42138</v>
      </c>
      <c r="C123" s="144" t="s">
        <v>2359</v>
      </c>
      <c r="D123" s="45">
        <v>5000</v>
      </c>
      <c r="E123" s="45"/>
      <c r="F123" s="511"/>
      <c r="G123" s="1511"/>
      <c r="H123" s="1512"/>
      <c r="I123" s="1512"/>
      <c r="J123" s="1513"/>
      <c r="K123" s="146"/>
      <c r="L123" s="147"/>
      <c r="M123" s="147"/>
      <c r="N123" s="146"/>
      <c r="O123" s="146"/>
    </row>
    <row r="124" spans="1:15" x14ac:dyDescent="0.3">
      <c r="A124" s="444">
        <v>119</v>
      </c>
      <c r="B124" s="349">
        <v>42139</v>
      </c>
      <c r="C124" s="144" t="s">
        <v>2359</v>
      </c>
      <c r="D124" s="45">
        <v>4900</v>
      </c>
      <c r="E124" s="45"/>
      <c r="F124" s="511"/>
      <c r="G124" s="1511"/>
      <c r="H124" s="1512"/>
      <c r="I124" s="1512"/>
      <c r="J124" s="1513"/>
      <c r="K124" s="146"/>
      <c r="L124" s="147"/>
      <c r="M124" s="146"/>
      <c r="N124" s="146"/>
      <c r="O124" s="146"/>
    </row>
    <row r="125" spans="1:15" x14ac:dyDescent="0.3">
      <c r="A125" s="444">
        <v>120</v>
      </c>
      <c r="B125" s="349">
        <v>42139</v>
      </c>
      <c r="C125" s="144" t="s">
        <v>2359</v>
      </c>
      <c r="D125" s="45"/>
      <c r="E125" s="45">
        <v>9900</v>
      </c>
      <c r="F125" s="511">
        <v>9900</v>
      </c>
      <c r="G125" s="1511" t="s">
        <v>289</v>
      </c>
      <c r="H125" s="1512"/>
      <c r="I125" s="1512"/>
      <c r="J125" s="1513"/>
      <c r="K125" s="146" t="s">
        <v>290</v>
      </c>
      <c r="L125" s="147">
        <v>42138</v>
      </c>
      <c r="M125" s="146" t="s">
        <v>2123</v>
      </c>
      <c r="N125" s="146" t="s">
        <v>292</v>
      </c>
      <c r="O125" s="146" t="s">
        <v>291</v>
      </c>
    </row>
    <row r="126" spans="1:15" x14ac:dyDescent="0.3">
      <c r="A126" s="444">
        <v>121</v>
      </c>
      <c r="B126" s="349">
        <v>42142</v>
      </c>
      <c r="C126" s="144" t="s">
        <v>1777</v>
      </c>
      <c r="D126" s="45">
        <v>1000</v>
      </c>
      <c r="E126" s="45"/>
      <c r="F126" s="511"/>
      <c r="G126" s="1511"/>
      <c r="H126" s="1512"/>
      <c r="I126" s="1512"/>
      <c r="J126" s="1513"/>
      <c r="K126" s="146"/>
      <c r="L126" s="147"/>
      <c r="M126" s="146"/>
      <c r="N126" s="146"/>
      <c r="O126" s="146"/>
    </row>
    <row r="127" spans="1:15" x14ac:dyDescent="0.3">
      <c r="A127" s="444">
        <v>122</v>
      </c>
      <c r="B127" s="349">
        <v>42142</v>
      </c>
      <c r="C127" s="144" t="s">
        <v>2359</v>
      </c>
      <c r="D127" s="45">
        <v>1000</v>
      </c>
      <c r="E127" s="45"/>
      <c r="F127" s="511"/>
      <c r="G127" s="1511"/>
      <c r="H127" s="1512"/>
      <c r="I127" s="1512"/>
      <c r="J127" s="1513"/>
      <c r="K127" s="146"/>
      <c r="L127" s="147"/>
      <c r="M127" s="146"/>
      <c r="N127" s="146"/>
      <c r="O127" s="146"/>
    </row>
    <row r="128" spans="1:15" x14ac:dyDescent="0.3">
      <c r="A128" s="444">
        <v>123</v>
      </c>
      <c r="B128" s="349">
        <v>42142</v>
      </c>
      <c r="C128" s="144" t="s">
        <v>164</v>
      </c>
      <c r="D128" s="45">
        <v>70</v>
      </c>
      <c r="E128" s="45"/>
      <c r="F128" s="511"/>
      <c r="G128" s="1511"/>
      <c r="H128" s="1512"/>
      <c r="I128" s="1512"/>
      <c r="J128" s="1513"/>
      <c r="K128" s="146"/>
      <c r="L128" s="147"/>
      <c r="M128" s="147"/>
      <c r="N128" s="146"/>
      <c r="O128" s="146"/>
    </row>
    <row r="129" spans="1:15" x14ac:dyDescent="0.3">
      <c r="A129" s="444">
        <v>124</v>
      </c>
      <c r="B129" s="349">
        <v>42142</v>
      </c>
      <c r="C129" s="144" t="s">
        <v>2584</v>
      </c>
      <c r="D129" s="45">
        <v>20</v>
      </c>
      <c r="E129" s="45"/>
      <c r="F129" s="511"/>
      <c r="G129" s="1511"/>
      <c r="H129" s="1512"/>
      <c r="I129" s="1512"/>
      <c r="J129" s="1513"/>
      <c r="K129" s="146"/>
      <c r="L129" s="147"/>
      <c r="M129" s="146"/>
      <c r="N129" s="146"/>
      <c r="O129" s="146"/>
    </row>
    <row r="130" spans="1:15" x14ac:dyDescent="0.3">
      <c r="A130" s="444">
        <v>125</v>
      </c>
      <c r="B130" s="349">
        <v>42142</v>
      </c>
      <c r="C130" s="144" t="s">
        <v>2384</v>
      </c>
      <c r="D130" s="45">
        <v>200</v>
      </c>
      <c r="E130" s="45"/>
      <c r="F130" s="511"/>
      <c r="G130" s="1511"/>
      <c r="H130" s="1512"/>
      <c r="I130" s="1512"/>
      <c r="J130" s="1513"/>
      <c r="K130" s="146"/>
      <c r="L130" s="147"/>
      <c r="M130" s="146"/>
      <c r="N130" s="146"/>
      <c r="O130" s="146"/>
    </row>
    <row r="131" spans="1:15" x14ac:dyDescent="0.3">
      <c r="A131" s="444">
        <v>126</v>
      </c>
      <c r="B131" s="349">
        <v>42142</v>
      </c>
      <c r="C131" s="144" t="s">
        <v>2381</v>
      </c>
      <c r="D131" s="45">
        <v>30</v>
      </c>
      <c r="E131" s="45"/>
      <c r="F131" s="511"/>
      <c r="G131" s="1511"/>
      <c r="H131" s="1512"/>
      <c r="I131" s="1512"/>
      <c r="J131" s="1513"/>
      <c r="K131" s="146"/>
      <c r="L131" s="147"/>
      <c r="M131" s="146"/>
      <c r="N131" s="146"/>
      <c r="O131" s="146"/>
    </row>
    <row r="132" spans="1:15" x14ac:dyDescent="0.3">
      <c r="A132" s="444">
        <v>127</v>
      </c>
      <c r="B132" s="349">
        <v>42142</v>
      </c>
      <c r="C132" s="144" t="s">
        <v>2407</v>
      </c>
      <c r="D132" s="45">
        <v>37</v>
      </c>
      <c r="E132" s="45"/>
      <c r="F132" s="511"/>
      <c r="G132" s="1511"/>
      <c r="H132" s="1512"/>
      <c r="I132" s="1512"/>
      <c r="J132" s="1513"/>
      <c r="K132" s="146"/>
      <c r="L132" s="147"/>
      <c r="M132" s="146"/>
      <c r="N132" s="146"/>
      <c r="O132" s="146"/>
    </row>
    <row r="133" spans="1:15" x14ac:dyDescent="0.3">
      <c r="A133" s="444">
        <v>128</v>
      </c>
      <c r="B133" s="349">
        <v>42142</v>
      </c>
      <c r="C133" s="144" t="s">
        <v>2407</v>
      </c>
      <c r="D133" s="45">
        <v>10</v>
      </c>
      <c r="E133" s="45"/>
      <c r="F133" s="511"/>
      <c r="G133" s="1511"/>
      <c r="H133" s="1512"/>
      <c r="I133" s="1512"/>
      <c r="J133" s="1513"/>
      <c r="K133" s="146"/>
      <c r="L133" s="147"/>
      <c r="M133" s="147"/>
      <c r="N133" s="146"/>
      <c r="O133" s="146"/>
    </row>
    <row r="134" spans="1:15" x14ac:dyDescent="0.3">
      <c r="A134" s="444">
        <v>129</v>
      </c>
      <c r="B134" s="349">
        <v>42142</v>
      </c>
      <c r="C134" s="144" t="s">
        <v>2407</v>
      </c>
      <c r="D134" s="45">
        <v>2</v>
      </c>
      <c r="E134" s="45"/>
      <c r="F134" s="511"/>
      <c r="G134" s="1511"/>
      <c r="H134" s="1512"/>
      <c r="I134" s="1512"/>
      <c r="J134" s="1513"/>
      <c r="K134" s="146"/>
      <c r="L134" s="147"/>
      <c r="M134" s="147"/>
      <c r="N134" s="146"/>
      <c r="O134" s="146"/>
    </row>
    <row r="135" spans="1:15" x14ac:dyDescent="0.3">
      <c r="A135" s="444">
        <v>130</v>
      </c>
      <c r="B135" s="349">
        <v>42142</v>
      </c>
      <c r="C135" s="144" t="s">
        <v>2408</v>
      </c>
      <c r="D135" s="45">
        <v>10</v>
      </c>
      <c r="E135" s="45"/>
      <c r="F135" s="511"/>
      <c r="G135" s="1511"/>
      <c r="H135" s="1512"/>
      <c r="I135" s="1512"/>
      <c r="J135" s="1513"/>
      <c r="K135" s="146"/>
      <c r="L135" s="147"/>
      <c r="M135" s="147"/>
      <c r="N135" s="146"/>
      <c r="O135" s="146"/>
    </row>
    <row r="136" spans="1:15" x14ac:dyDescent="0.3">
      <c r="A136" s="444">
        <v>131</v>
      </c>
      <c r="B136" s="349">
        <v>42146</v>
      </c>
      <c r="C136" s="144" t="s">
        <v>2359</v>
      </c>
      <c r="D136" s="45">
        <v>1520</v>
      </c>
      <c r="E136" s="45"/>
      <c r="F136" s="511"/>
      <c r="G136" s="1511"/>
      <c r="H136" s="1512"/>
      <c r="I136" s="1512"/>
      <c r="J136" s="1513"/>
      <c r="K136" s="146"/>
      <c r="L136" s="147"/>
      <c r="M136" s="147"/>
      <c r="N136" s="146"/>
      <c r="O136" s="146"/>
    </row>
    <row r="137" spans="1:15" x14ac:dyDescent="0.3">
      <c r="A137" s="444">
        <v>132</v>
      </c>
      <c r="B137" s="349">
        <v>42146</v>
      </c>
      <c r="C137" s="144" t="s">
        <v>2359</v>
      </c>
      <c r="D137" s="45"/>
      <c r="E137" s="45">
        <v>2520</v>
      </c>
      <c r="F137" s="511">
        <v>2520</v>
      </c>
      <c r="G137" s="1511" t="s">
        <v>1983</v>
      </c>
      <c r="H137" s="1512"/>
      <c r="I137" s="1512"/>
      <c r="J137" s="1513"/>
      <c r="K137" s="146" t="s">
        <v>1984</v>
      </c>
      <c r="L137" s="147">
        <v>42145</v>
      </c>
      <c r="M137" s="147" t="s">
        <v>2123</v>
      </c>
      <c r="N137" s="146" t="s">
        <v>986</v>
      </c>
      <c r="O137" s="146" t="s">
        <v>986</v>
      </c>
    </row>
    <row r="138" spans="1:15" x14ac:dyDescent="0.3">
      <c r="A138" s="444">
        <v>133</v>
      </c>
      <c r="B138" s="349">
        <v>42146</v>
      </c>
      <c r="C138" s="144" t="s">
        <v>2384</v>
      </c>
      <c r="D138" s="45">
        <v>200</v>
      </c>
      <c r="E138" s="45"/>
      <c r="F138" s="511"/>
      <c r="G138" s="1511"/>
      <c r="H138" s="1512"/>
      <c r="I138" s="1512"/>
      <c r="J138" s="1513"/>
      <c r="K138" s="146"/>
      <c r="L138" s="147"/>
      <c r="M138" s="147"/>
      <c r="N138" s="146"/>
      <c r="O138" s="146"/>
    </row>
    <row r="139" spans="1:15" x14ac:dyDescent="0.3">
      <c r="A139" s="444">
        <v>134</v>
      </c>
      <c r="B139" s="349">
        <v>42149</v>
      </c>
      <c r="C139" s="144" t="s">
        <v>1777</v>
      </c>
      <c r="D139" s="45">
        <v>1000</v>
      </c>
      <c r="E139" s="45"/>
      <c r="F139" s="511"/>
      <c r="G139" s="1511"/>
      <c r="H139" s="1512"/>
      <c r="I139" s="1512"/>
      <c r="J139" s="1513"/>
      <c r="K139" s="146"/>
      <c r="L139" s="147"/>
      <c r="M139" s="147"/>
      <c r="N139" s="146"/>
      <c r="O139" s="146"/>
    </row>
    <row r="140" spans="1:15" x14ac:dyDescent="0.3">
      <c r="A140" s="444">
        <v>135</v>
      </c>
      <c r="B140" s="349">
        <v>42149</v>
      </c>
      <c r="C140" s="144" t="s">
        <v>1982</v>
      </c>
      <c r="D140" s="45">
        <v>500</v>
      </c>
      <c r="E140" s="45"/>
      <c r="F140" s="511"/>
      <c r="G140" s="1511"/>
      <c r="H140" s="1512"/>
      <c r="I140" s="1512"/>
      <c r="J140" s="1513"/>
      <c r="K140" s="146"/>
      <c r="L140" s="147"/>
      <c r="M140" s="147"/>
      <c r="N140" s="146"/>
      <c r="O140" s="146"/>
    </row>
    <row r="141" spans="1:15" x14ac:dyDescent="0.3">
      <c r="A141" s="444">
        <v>136</v>
      </c>
      <c r="B141" s="349">
        <v>42149</v>
      </c>
      <c r="C141" s="144" t="s">
        <v>2574</v>
      </c>
      <c r="D141" s="45">
        <v>100</v>
      </c>
      <c r="E141" s="45"/>
      <c r="F141" s="511"/>
      <c r="G141" s="1511"/>
      <c r="H141" s="1512"/>
      <c r="I141" s="1512"/>
      <c r="J141" s="1513"/>
      <c r="K141" s="146"/>
      <c r="L141" s="147"/>
      <c r="M141" s="147"/>
      <c r="N141" s="146"/>
      <c r="O141" s="146"/>
    </row>
    <row r="142" spans="1:15" x14ac:dyDescent="0.3">
      <c r="A142" s="444">
        <v>137</v>
      </c>
      <c r="B142" s="349">
        <v>42150</v>
      </c>
      <c r="C142" s="144" t="s">
        <v>2359</v>
      </c>
      <c r="D142" s="45">
        <v>19260</v>
      </c>
      <c r="E142" s="45"/>
      <c r="F142" s="511"/>
      <c r="G142" s="1511"/>
      <c r="H142" s="1512"/>
      <c r="I142" s="1512"/>
      <c r="J142" s="1513"/>
      <c r="K142" s="146"/>
      <c r="L142" s="147"/>
      <c r="M142" s="147"/>
      <c r="N142" s="146"/>
      <c r="O142" s="146"/>
    </row>
    <row r="143" spans="1:15" x14ac:dyDescent="0.3">
      <c r="A143" s="444">
        <v>138</v>
      </c>
      <c r="B143" s="349">
        <v>42150</v>
      </c>
      <c r="C143" s="144" t="s">
        <v>2359</v>
      </c>
      <c r="D143" s="45"/>
      <c r="E143" s="45">
        <v>19260</v>
      </c>
      <c r="F143" s="589">
        <v>18770</v>
      </c>
      <c r="G143" s="1511" t="s">
        <v>2293</v>
      </c>
      <c r="H143" s="1512"/>
      <c r="I143" s="1512"/>
      <c r="J143" s="1513"/>
      <c r="K143" s="146" t="s">
        <v>1985</v>
      </c>
      <c r="L143" s="147">
        <v>42144</v>
      </c>
      <c r="M143" s="147" t="s">
        <v>2123</v>
      </c>
      <c r="N143" s="146" t="s">
        <v>292</v>
      </c>
      <c r="O143" s="146" t="s">
        <v>291</v>
      </c>
    </row>
    <row r="144" spans="1:15" x14ac:dyDescent="0.3">
      <c r="A144" s="444">
        <v>139</v>
      </c>
      <c r="B144" s="349">
        <v>42150</v>
      </c>
      <c r="C144" s="144" t="s">
        <v>2574</v>
      </c>
      <c r="D144" s="45">
        <v>100</v>
      </c>
      <c r="E144" s="45"/>
      <c r="F144" s="511"/>
      <c r="G144" s="1511"/>
      <c r="H144" s="1512"/>
      <c r="I144" s="1512"/>
      <c r="J144" s="1513"/>
      <c r="K144" s="146"/>
      <c r="L144" s="147"/>
      <c r="M144" s="147"/>
      <c r="N144" s="146"/>
      <c r="O144" s="146"/>
    </row>
    <row r="145" spans="1:15" x14ac:dyDescent="0.3">
      <c r="A145" s="444">
        <v>140</v>
      </c>
      <c r="B145" s="349">
        <v>42150</v>
      </c>
      <c r="C145" s="144" t="s">
        <v>164</v>
      </c>
      <c r="D145" s="45">
        <v>26</v>
      </c>
      <c r="E145" s="45"/>
      <c r="F145" s="511"/>
      <c r="G145" s="1511"/>
      <c r="H145" s="1512"/>
      <c r="I145" s="1512"/>
      <c r="J145" s="1513"/>
      <c r="K145" s="146"/>
      <c r="L145" s="147"/>
      <c r="M145" s="147"/>
      <c r="N145" s="146"/>
      <c r="O145" s="146"/>
    </row>
    <row r="146" spans="1:15" x14ac:dyDescent="0.3">
      <c r="A146" s="444">
        <v>141</v>
      </c>
      <c r="B146" s="349">
        <v>42150</v>
      </c>
      <c r="C146" s="144" t="s">
        <v>2584</v>
      </c>
      <c r="D146" s="45">
        <v>20</v>
      </c>
      <c r="E146" s="45"/>
      <c r="F146" s="511"/>
      <c r="G146" s="1511"/>
      <c r="H146" s="1512"/>
      <c r="I146" s="1512"/>
      <c r="J146" s="1513"/>
      <c r="K146" s="146"/>
      <c r="L146" s="147"/>
      <c r="M146" s="146"/>
      <c r="N146" s="146"/>
      <c r="O146" s="146"/>
    </row>
    <row r="147" spans="1:15" x14ac:dyDescent="0.3">
      <c r="A147" s="444">
        <v>142</v>
      </c>
      <c r="B147" s="349">
        <v>42150</v>
      </c>
      <c r="C147" s="144" t="s">
        <v>2574</v>
      </c>
      <c r="D147" s="45">
        <v>50</v>
      </c>
      <c r="E147" s="45"/>
      <c r="F147" s="511"/>
      <c r="G147" s="1511"/>
      <c r="H147" s="1512"/>
      <c r="I147" s="1512"/>
      <c r="J147" s="1513"/>
      <c r="K147" s="146"/>
      <c r="L147" s="147"/>
      <c r="M147" s="146"/>
      <c r="N147" s="146"/>
      <c r="O147" s="146"/>
    </row>
    <row r="148" spans="1:15" x14ac:dyDescent="0.3">
      <c r="A148" s="444">
        <v>143</v>
      </c>
      <c r="B148" s="349">
        <v>42151</v>
      </c>
      <c r="C148" s="144" t="s">
        <v>164</v>
      </c>
      <c r="D148" s="45"/>
      <c r="E148" s="45">
        <v>306</v>
      </c>
      <c r="F148" s="589">
        <v>280</v>
      </c>
      <c r="G148" s="1511" t="s">
        <v>1015</v>
      </c>
      <c r="H148" s="1512"/>
      <c r="I148" s="1512"/>
      <c r="J148" s="1513"/>
      <c r="K148" s="146" t="s">
        <v>1016</v>
      </c>
      <c r="L148" s="147">
        <v>42150</v>
      </c>
      <c r="M148" s="147" t="s">
        <v>2123</v>
      </c>
      <c r="N148" s="146" t="s">
        <v>171</v>
      </c>
      <c r="O148" s="146" t="s">
        <v>442</v>
      </c>
    </row>
    <row r="149" spans="1:15" x14ac:dyDescent="0.3">
      <c r="A149" s="444">
        <v>144</v>
      </c>
      <c r="B149" s="349">
        <v>42151</v>
      </c>
      <c r="C149" s="144" t="s">
        <v>2407</v>
      </c>
      <c r="D149" s="45"/>
      <c r="E149" s="45">
        <v>10</v>
      </c>
      <c r="F149" s="511">
        <v>10</v>
      </c>
      <c r="G149" s="1511" t="s">
        <v>1017</v>
      </c>
      <c r="H149" s="1512"/>
      <c r="I149" s="1512"/>
      <c r="J149" s="1513"/>
      <c r="K149" s="146" t="s">
        <v>1018</v>
      </c>
      <c r="L149" s="147">
        <v>42150</v>
      </c>
      <c r="M149" s="146" t="s">
        <v>2123</v>
      </c>
      <c r="N149" s="146" t="s">
        <v>171</v>
      </c>
      <c r="O149" s="146" t="s">
        <v>442</v>
      </c>
    </row>
    <row r="150" spans="1:15" x14ac:dyDescent="0.3">
      <c r="A150" s="444">
        <v>145</v>
      </c>
      <c r="B150" s="349">
        <v>42151</v>
      </c>
      <c r="C150" s="144" t="s">
        <v>2407</v>
      </c>
      <c r="D150" s="45"/>
      <c r="E150" s="45">
        <v>40</v>
      </c>
      <c r="F150" s="511">
        <v>40</v>
      </c>
      <c r="G150" s="1511" t="s">
        <v>1020</v>
      </c>
      <c r="H150" s="1512"/>
      <c r="I150" s="1512"/>
      <c r="J150" s="1513"/>
      <c r="K150" s="146" t="s">
        <v>1019</v>
      </c>
      <c r="L150" s="147">
        <v>42150</v>
      </c>
      <c r="M150" s="146" t="s">
        <v>2123</v>
      </c>
      <c r="N150" s="146" t="s">
        <v>171</v>
      </c>
      <c r="O150" s="146" t="s">
        <v>442</v>
      </c>
    </row>
    <row r="151" spans="1:15" x14ac:dyDescent="0.3">
      <c r="A151" s="444">
        <v>146</v>
      </c>
      <c r="B151" s="349">
        <v>42151</v>
      </c>
      <c r="C151" s="144" t="s">
        <v>2407</v>
      </c>
      <c r="D151" s="45"/>
      <c r="E151" s="45">
        <v>2</v>
      </c>
      <c r="F151" s="511">
        <v>2</v>
      </c>
      <c r="G151" s="1511" t="s">
        <v>1021</v>
      </c>
      <c r="H151" s="1512"/>
      <c r="I151" s="1512"/>
      <c r="J151" s="1513"/>
      <c r="K151" s="146" t="s">
        <v>1022</v>
      </c>
      <c r="L151" s="147">
        <v>42150</v>
      </c>
      <c r="M151" s="146" t="s">
        <v>2123</v>
      </c>
      <c r="N151" s="146" t="s">
        <v>171</v>
      </c>
      <c r="O151" s="146" t="s">
        <v>442</v>
      </c>
    </row>
    <row r="152" spans="1:15" x14ac:dyDescent="0.3">
      <c r="A152" s="444">
        <v>147</v>
      </c>
      <c r="B152" s="349">
        <v>42151</v>
      </c>
      <c r="C152" s="144" t="s">
        <v>2408</v>
      </c>
      <c r="D152" s="45"/>
      <c r="E152" s="45">
        <v>12</v>
      </c>
      <c r="F152" s="511">
        <v>12</v>
      </c>
      <c r="G152" s="1511" t="s">
        <v>1023</v>
      </c>
      <c r="H152" s="1512"/>
      <c r="I152" s="1512"/>
      <c r="J152" s="1513"/>
      <c r="K152" s="146" t="s">
        <v>1024</v>
      </c>
      <c r="L152" s="147">
        <v>42150</v>
      </c>
      <c r="M152" s="146" t="s">
        <v>2123</v>
      </c>
      <c r="N152" s="146" t="s">
        <v>171</v>
      </c>
      <c r="O152" s="146" t="s">
        <v>442</v>
      </c>
    </row>
    <row r="153" spans="1:15" x14ac:dyDescent="0.3">
      <c r="A153" s="444">
        <v>148</v>
      </c>
      <c r="B153" s="349">
        <v>42151</v>
      </c>
      <c r="C153" s="144" t="s">
        <v>2381</v>
      </c>
      <c r="D153" s="45"/>
      <c r="E153" s="45">
        <v>90</v>
      </c>
      <c r="F153" s="511">
        <v>100</v>
      </c>
      <c r="G153" s="1511" t="s">
        <v>1025</v>
      </c>
      <c r="H153" s="1512"/>
      <c r="I153" s="1512"/>
      <c r="J153" s="1513"/>
      <c r="K153" s="146" t="s">
        <v>1026</v>
      </c>
      <c r="L153" s="147">
        <v>42150</v>
      </c>
      <c r="M153" s="146" t="s">
        <v>2123</v>
      </c>
      <c r="N153" s="146" t="s">
        <v>171</v>
      </c>
      <c r="O153" s="146" t="s">
        <v>442</v>
      </c>
    </row>
    <row r="154" spans="1:15" x14ac:dyDescent="0.3">
      <c r="A154" s="444">
        <v>149</v>
      </c>
      <c r="B154" s="349">
        <v>42151</v>
      </c>
      <c r="C154" s="144" t="s">
        <v>2409</v>
      </c>
      <c r="D154" s="45"/>
      <c r="E154" s="45">
        <v>260</v>
      </c>
      <c r="F154" s="511">
        <v>260</v>
      </c>
      <c r="G154" s="1511" t="s">
        <v>1027</v>
      </c>
      <c r="H154" s="1512"/>
      <c r="I154" s="1512"/>
      <c r="J154" s="1513"/>
      <c r="K154" s="146" t="s">
        <v>1028</v>
      </c>
      <c r="L154" s="147">
        <v>42150</v>
      </c>
      <c r="M154" s="147" t="s">
        <v>2123</v>
      </c>
      <c r="N154" s="146" t="s">
        <v>171</v>
      </c>
      <c r="O154" s="146" t="s">
        <v>442</v>
      </c>
    </row>
    <row r="155" spans="1:15" x14ac:dyDescent="0.3">
      <c r="A155" s="444">
        <v>150</v>
      </c>
      <c r="B155" s="349">
        <v>42151</v>
      </c>
      <c r="C155" s="144" t="s">
        <v>2584</v>
      </c>
      <c r="D155" s="45"/>
      <c r="E155" s="45">
        <v>120</v>
      </c>
      <c r="F155" s="511">
        <v>120</v>
      </c>
      <c r="G155" s="1511" t="s">
        <v>1029</v>
      </c>
      <c r="H155" s="1512"/>
      <c r="I155" s="1512"/>
      <c r="J155" s="1513"/>
      <c r="K155" s="146" t="s">
        <v>1030</v>
      </c>
      <c r="L155" s="147">
        <v>42150</v>
      </c>
      <c r="M155" s="146" t="s">
        <v>2123</v>
      </c>
      <c r="N155" s="146" t="s">
        <v>171</v>
      </c>
      <c r="O155" s="146" t="s">
        <v>442</v>
      </c>
    </row>
    <row r="156" spans="1:15" x14ac:dyDescent="0.3">
      <c r="A156" s="444">
        <v>151</v>
      </c>
      <c r="B156" s="349">
        <v>42151</v>
      </c>
      <c r="C156" s="144" t="s">
        <v>2359</v>
      </c>
      <c r="D156" s="45">
        <v>1000</v>
      </c>
      <c r="E156" s="45"/>
      <c r="F156" s="511"/>
      <c r="G156" s="1511"/>
      <c r="H156" s="1512"/>
      <c r="I156" s="1512"/>
      <c r="J156" s="1513"/>
      <c r="K156" s="146"/>
      <c r="L156" s="146"/>
      <c r="M156" s="146"/>
      <c r="N156" s="146"/>
      <c r="O156" s="146"/>
    </row>
    <row r="157" spans="1:15" x14ac:dyDescent="0.3">
      <c r="A157" s="444">
        <v>152</v>
      </c>
      <c r="B157" s="349">
        <v>42151</v>
      </c>
      <c r="C157" s="144" t="s">
        <v>2384</v>
      </c>
      <c r="D157" s="45">
        <v>180</v>
      </c>
      <c r="E157" s="45"/>
      <c r="F157" s="511"/>
      <c r="G157" s="1511"/>
      <c r="H157" s="1512"/>
      <c r="I157" s="1512"/>
      <c r="J157" s="1513"/>
      <c r="K157" s="146"/>
      <c r="L157" s="147"/>
      <c r="M157" s="146"/>
      <c r="N157" s="146"/>
      <c r="O157" s="146"/>
    </row>
    <row r="158" spans="1:15" x14ac:dyDescent="0.3">
      <c r="A158" s="444">
        <v>153</v>
      </c>
      <c r="B158" s="349">
        <v>42151</v>
      </c>
      <c r="C158" s="144" t="s">
        <v>2384</v>
      </c>
      <c r="D158" s="45"/>
      <c r="E158" s="45">
        <v>780</v>
      </c>
      <c r="F158" s="511">
        <v>780</v>
      </c>
      <c r="G158" s="1511" t="s">
        <v>1031</v>
      </c>
      <c r="H158" s="1512"/>
      <c r="I158" s="1512"/>
      <c r="J158" s="1513"/>
      <c r="K158" s="146" t="s">
        <v>1032</v>
      </c>
      <c r="L158" s="147">
        <v>42151</v>
      </c>
      <c r="M158" s="146" t="s">
        <v>2123</v>
      </c>
      <c r="N158" s="146" t="s">
        <v>1762</v>
      </c>
      <c r="O158" s="146" t="s">
        <v>1762</v>
      </c>
    </row>
    <row r="159" spans="1:15" x14ac:dyDescent="0.3">
      <c r="A159" s="444">
        <v>154</v>
      </c>
      <c r="B159" s="349">
        <v>42151</v>
      </c>
      <c r="C159" s="144" t="s">
        <v>1777</v>
      </c>
      <c r="D159" s="45">
        <v>1380</v>
      </c>
      <c r="E159" s="45"/>
      <c r="F159" s="511"/>
      <c r="G159" s="1511"/>
      <c r="H159" s="1512"/>
      <c r="I159" s="1512"/>
      <c r="J159" s="1513"/>
      <c r="K159" s="146"/>
      <c r="L159" s="146"/>
      <c r="M159" s="146"/>
      <c r="N159" s="146"/>
      <c r="O159" s="146"/>
    </row>
    <row r="160" spans="1:15" x14ac:dyDescent="0.3">
      <c r="A160" s="444">
        <v>155</v>
      </c>
      <c r="B160" s="349">
        <v>42152</v>
      </c>
      <c r="C160" s="144" t="s">
        <v>1777</v>
      </c>
      <c r="D160" s="45"/>
      <c r="E160" s="45">
        <v>9380</v>
      </c>
      <c r="F160" s="589">
        <v>9620</v>
      </c>
      <c r="G160" s="1511" t="s">
        <v>2550</v>
      </c>
      <c r="H160" s="1512"/>
      <c r="I160" s="1512"/>
      <c r="J160" s="1513"/>
      <c r="K160" s="146" t="s">
        <v>2557</v>
      </c>
      <c r="L160" s="147">
        <v>42151</v>
      </c>
      <c r="M160" s="146" t="s">
        <v>2123</v>
      </c>
      <c r="N160" s="146" t="s">
        <v>171</v>
      </c>
      <c r="O160" s="146" t="s">
        <v>485</v>
      </c>
    </row>
    <row r="161" spans="1:15" x14ac:dyDescent="0.3">
      <c r="A161" s="444">
        <v>156</v>
      </c>
      <c r="B161" s="349">
        <v>42158</v>
      </c>
      <c r="C161" s="144" t="s">
        <v>2359</v>
      </c>
      <c r="D161" s="45">
        <v>1000</v>
      </c>
      <c r="E161" s="45"/>
      <c r="F161" s="511"/>
      <c r="G161" s="1511"/>
      <c r="H161" s="1512"/>
      <c r="I161" s="1512"/>
      <c r="J161" s="1513"/>
      <c r="K161" s="146"/>
      <c r="L161" s="147"/>
      <c r="M161" s="147"/>
      <c r="N161" s="146"/>
      <c r="O161" s="146"/>
    </row>
    <row r="162" spans="1:15" x14ac:dyDescent="0.3">
      <c r="A162" s="444">
        <v>157</v>
      </c>
      <c r="B162" s="349">
        <v>42163</v>
      </c>
      <c r="C162" s="144" t="s">
        <v>2359</v>
      </c>
      <c r="D162" s="45">
        <v>840</v>
      </c>
      <c r="E162" s="45"/>
      <c r="F162" s="511"/>
      <c r="G162" s="1511"/>
      <c r="H162" s="1512"/>
      <c r="I162" s="1512"/>
      <c r="J162" s="1513"/>
      <c r="K162" s="146"/>
      <c r="L162" s="147"/>
      <c r="M162" s="147"/>
      <c r="N162" s="146"/>
      <c r="O162" s="146"/>
    </row>
    <row r="163" spans="1:15" x14ac:dyDescent="0.3">
      <c r="A163" s="444">
        <v>158</v>
      </c>
      <c r="B163" s="349">
        <v>42163</v>
      </c>
      <c r="C163" s="144" t="s">
        <v>2384</v>
      </c>
      <c r="D163" s="45">
        <v>200</v>
      </c>
      <c r="E163" s="45"/>
      <c r="F163" s="511"/>
      <c r="G163" s="1511"/>
      <c r="H163" s="1512"/>
      <c r="I163" s="1512"/>
      <c r="J163" s="1513"/>
      <c r="K163" s="146"/>
      <c r="L163" s="147"/>
      <c r="M163" s="147"/>
      <c r="N163" s="146"/>
      <c r="O163" s="146"/>
    </row>
    <row r="164" spans="1:15" x14ac:dyDescent="0.3">
      <c r="A164" s="444">
        <v>159</v>
      </c>
      <c r="B164" s="349">
        <v>42163</v>
      </c>
      <c r="C164" s="144" t="s">
        <v>2359</v>
      </c>
      <c r="D164" s="45"/>
      <c r="E164" s="45">
        <v>2840</v>
      </c>
      <c r="F164" s="511">
        <v>2840</v>
      </c>
      <c r="G164" s="1511" t="s">
        <v>1674</v>
      </c>
      <c r="H164" s="1512"/>
      <c r="I164" s="1512"/>
      <c r="J164" s="1513"/>
      <c r="K164" s="146" t="s">
        <v>1675</v>
      </c>
      <c r="L164" s="147">
        <v>42161</v>
      </c>
      <c r="M164" s="146" t="s">
        <v>2123</v>
      </c>
      <c r="N164" s="146" t="s">
        <v>986</v>
      </c>
      <c r="O164" s="146" t="s">
        <v>986</v>
      </c>
    </row>
    <row r="165" spans="1:15" x14ac:dyDescent="0.3">
      <c r="A165" s="444">
        <v>160</v>
      </c>
      <c r="B165" s="349">
        <v>42163</v>
      </c>
      <c r="C165" s="144" t="s">
        <v>1777</v>
      </c>
      <c r="D165" s="45">
        <v>1000</v>
      </c>
      <c r="E165" s="45"/>
      <c r="F165" s="511"/>
      <c r="G165" s="1511"/>
      <c r="H165" s="1512"/>
      <c r="I165" s="1512"/>
      <c r="J165" s="1513"/>
      <c r="K165" s="146"/>
      <c r="L165" s="147"/>
      <c r="M165" s="146"/>
      <c r="N165" s="146"/>
      <c r="O165" s="146"/>
    </row>
    <row r="166" spans="1:15" x14ac:dyDescent="0.3">
      <c r="A166" s="444">
        <v>161</v>
      </c>
      <c r="B166" s="349">
        <v>42163</v>
      </c>
      <c r="C166" s="144" t="s">
        <v>2574</v>
      </c>
      <c r="D166" s="45">
        <v>50</v>
      </c>
      <c r="E166" s="45"/>
      <c r="F166" s="511"/>
      <c r="G166" s="1511"/>
      <c r="H166" s="1512"/>
      <c r="I166" s="1512"/>
      <c r="J166" s="1513"/>
      <c r="K166" s="146"/>
      <c r="L166" s="147"/>
      <c r="M166" s="147"/>
      <c r="N166" s="146"/>
      <c r="O166" s="146"/>
    </row>
    <row r="167" spans="1:15" x14ac:dyDescent="0.3">
      <c r="A167" s="444">
        <v>162</v>
      </c>
      <c r="B167" s="349">
        <v>42170</v>
      </c>
      <c r="C167" s="144" t="s">
        <v>2359</v>
      </c>
      <c r="D167" s="45">
        <v>1000</v>
      </c>
      <c r="E167" s="45"/>
      <c r="F167" s="511"/>
      <c r="G167" s="1511"/>
      <c r="H167" s="1512"/>
      <c r="I167" s="1512"/>
      <c r="J167" s="1513"/>
      <c r="K167" s="146"/>
      <c r="L167" s="147"/>
      <c r="M167" s="147"/>
      <c r="N167" s="146"/>
      <c r="O167" s="146"/>
    </row>
    <row r="168" spans="1:15" x14ac:dyDescent="0.3">
      <c r="A168" s="444">
        <v>163</v>
      </c>
      <c r="B168" s="349">
        <v>42170</v>
      </c>
      <c r="C168" s="144" t="s">
        <v>2384</v>
      </c>
      <c r="D168" s="45">
        <v>200</v>
      </c>
      <c r="E168" s="45"/>
      <c r="F168" s="511"/>
      <c r="G168" s="1511"/>
      <c r="H168" s="1512"/>
      <c r="I168" s="1512"/>
      <c r="J168" s="1513"/>
      <c r="K168" s="146"/>
      <c r="L168" s="147"/>
      <c r="M168" s="147"/>
      <c r="N168" s="146"/>
      <c r="O168" s="146"/>
    </row>
    <row r="169" spans="1:15" x14ac:dyDescent="0.3">
      <c r="A169" s="444">
        <v>164</v>
      </c>
      <c r="B169" s="349">
        <v>42170</v>
      </c>
      <c r="C169" s="144" t="s">
        <v>1777</v>
      </c>
      <c r="D169" s="45">
        <v>1000</v>
      </c>
      <c r="E169" s="45"/>
      <c r="F169" s="511"/>
      <c r="G169" s="1511"/>
      <c r="H169" s="1512"/>
      <c r="I169" s="1512"/>
      <c r="J169" s="1513"/>
      <c r="K169" s="146"/>
      <c r="L169" s="146"/>
      <c r="M169" s="146"/>
      <c r="N169" s="146"/>
      <c r="O169" s="146"/>
    </row>
    <row r="170" spans="1:15" x14ac:dyDescent="0.3">
      <c r="A170" s="444">
        <v>165</v>
      </c>
      <c r="B170" s="349">
        <v>42170</v>
      </c>
      <c r="C170" s="144" t="s">
        <v>1982</v>
      </c>
      <c r="D170" s="45">
        <v>500</v>
      </c>
      <c r="E170" s="45"/>
      <c r="F170" s="511"/>
      <c r="G170" s="1511"/>
      <c r="H170" s="1512"/>
      <c r="I170" s="1512"/>
      <c r="J170" s="1513"/>
      <c r="K170" s="146"/>
      <c r="L170" s="146"/>
      <c r="M170" s="146"/>
      <c r="N170" s="146"/>
      <c r="O170" s="146"/>
    </row>
    <row r="171" spans="1:15" x14ac:dyDescent="0.3">
      <c r="A171" s="444">
        <v>166</v>
      </c>
      <c r="B171" s="349">
        <v>42174</v>
      </c>
      <c r="C171" s="144" t="s">
        <v>2359</v>
      </c>
      <c r="D171" s="45">
        <v>1000</v>
      </c>
      <c r="E171" s="45"/>
      <c r="F171" s="511"/>
      <c r="G171" s="1511"/>
      <c r="H171" s="1512"/>
      <c r="I171" s="1512"/>
      <c r="J171" s="1513"/>
      <c r="K171" s="146"/>
      <c r="L171" s="146"/>
      <c r="M171" s="146"/>
      <c r="N171" s="146"/>
      <c r="O171" s="146"/>
    </row>
    <row r="172" spans="1:15" x14ac:dyDescent="0.3">
      <c r="A172" s="444">
        <v>167</v>
      </c>
      <c r="B172" s="349">
        <v>42177</v>
      </c>
      <c r="C172" s="144" t="s">
        <v>2359</v>
      </c>
      <c r="D172" s="45">
        <v>1300</v>
      </c>
      <c r="E172" s="45"/>
      <c r="F172" s="511"/>
      <c r="G172" s="1511"/>
      <c r="H172" s="1512"/>
      <c r="I172" s="1512"/>
      <c r="J172" s="1513"/>
      <c r="K172" s="146"/>
      <c r="L172" s="146"/>
      <c r="M172" s="146"/>
      <c r="N172" s="146"/>
      <c r="O172" s="146"/>
    </row>
    <row r="173" spans="1:15" x14ac:dyDescent="0.3">
      <c r="A173" s="444">
        <v>168</v>
      </c>
      <c r="B173" s="349">
        <v>42177</v>
      </c>
      <c r="C173" s="144" t="s">
        <v>1777</v>
      </c>
      <c r="D173" s="45">
        <v>1000</v>
      </c>
      <c r="E173" s="45"/>
      <c r="F173" s="511"/>
      <c r="G173" s="1511"/>
      <c r="H173" s="1512"/>
      <c r="I173" s="1512"/>
      <c r="J173" s="1513"/>
      <c r="K173" s="146"/>
      <c r="L173" s="147"/>
      <c r="M173" s="147"/>
      <c r="N173" s="146"/>
      <c r="O173" s="146"/>
    </row>
    <row r="174" spans="1:15" x14ac:dyDescent="0.3">
      <c r="A174" s="444">
        <v>169</v>
      </c>
      <c r="B174" s="349">
        <v>42178</v>
      </c>
      <c r="C174" s="144" t="s">
        <v>2359</v>
      </c>
      <c r="D174" s="45"/>
      <c r="E174" s="45">
        <v>3300</v>
      </c>
      <c r="F174" s="511">
        <v>3300</v>
      </c>
      <c r="G174" s="1511" t="s">
        <v>327</v>
      </c>
      <c r="H174" s="1512"/>
      <c r="I174" s="1512"/>
      <c r="J174" s="1513"/>
      <c r="K174" s="146" t="s">
        <v>328</v>
      </c>
      <c r="L174" s="147">
        <v>42177</v>
      </c>
      <c r="M174" s="147" t="s">
        <v>2123</v>
      </c>
      <c r="N174" s="146" t="s">
        <v>986</v>
      </c>
      <c r="O174" s="146" t="s">
        <v>986</v>
      </c>
    </row>
    <row r="175" spans="1:15" x14ac:dyDescent="0.3">
      <c r="A175" s="444">
        <v>170</v>
      </c>
      <c r="B175" s="349">
        <v>42184</v>
      </c>
      <c r="C175" s="144" t="s">
        <v>2359</v>
      </c>
      <c r="D175" s="45">
        <v>1000</v>
      </c>
      <c r="E175" s="45"/>
      <c r="F175" s="511"/>
      <c r="G175" s="1511"/>
      <c r="H175" s="1512"/>
      <c r="I175" s="1512"/>
      <c r="J175" s="1513"/>
      <c r="K175" s="146"/>
      <c r="L175" s="147"/>
      <c r="M175" s="147"/>
      <c r="N175" s="146"/>
      <c r="O175" s="146"/>
    </row>
    <row r="176" spans="1:15" x14ac:dyDescent="0.3">
      <c r="A176" s="444">
        <v>171</v>
      </c>
      <c r="B176" s="349">
        <v>42184</v>
      </c>
      <c r="C176" s="144" t="s">
        <v>1777</v>
      </c>
      <c r="D176" s="45">
        <v>1000</v>
      </c>
      <c r="E176" s="45"/>
      <c r="F176" s="511"/>
      <c r="G176" s="1511"/>
      <c r="H176" s="1512"/>
      <c r="I176" s="1512"/>
      <c r="J176" s="1513"/>
      <c r="K176" s="146"/>
      <c r="L176" s="147"/>
      <c r="M176" s="147"/>
      <c r="N176" s="146"/>
      <c r="O176" s="146"/>
    </row>
    <row r="177" spans="1:15" x14ac:dyDescent="0.3">
      <c r="A177" s="444">
        <v>172</v>
      </c>
      <c r="B177" s="349">
        <v>42184</v>
      </c>
      <c r="C177" s="144" t="s">
        <v>2384</v>
      </c>
      <c r="D177" s="45">
        <v>200</v>
      </c>
      <c r="E177" s="45"/>
      <c r="F177" s="511"/>
      <c r="G177" s="1511"/>
      <c r="H177" s="1512"/>
      <c r="I177" s="1512"/>
      <c r="J177" s="1513"/>
      <c r="K177" s="146"/>
      <c r="L177" s="147"/>
      <c r="M177" s="146"/>
      <c r="N177" s="146"/>
      <c r="O177" s="146"/>
    </row>
    <row r="178" spans="1:15" x14ac:dyDescent="0.3">
      <c r="A178" s="444">
        <v>173</v>
      </c>
      <c r="B178" s="349">
        <v>42184</v>
      </c>
      <c r="C178" s="144" t="s">
        <v>164</v>
      </c>
      <c r="D178" s="45">
        <v>20</v>
      </c>
      <c r="E178" s="45"/>
      <c r="F178" s="511"/>
      <c r="G178" s="1511"/>
      <c r="H178" s="1512"/>
      <c r="I178" s="1512"/>
      <c r="J178" s="1513"/>
      <c r="K178" s="146"/>
      <c r="L178" s="147"/>
      <c r="M178" s="147"/>
      <c r="N178" s="146"/>
      <c r="O178" s="146"/>
    </row>
    <row r="179" spans="1:15" x14ac:dyDescent="0.3">
      <c r="A179" s="444">
        <v>174</v>
      </c>
      <c r="B179" s="349">
        <v>42184</v>
      </c>
      <c r="C179" s="144" t="s">
        <v>1982</v>
      </c>
      <c r="D179" s="45">
        <v>500</v>
      </c>
      <c r="E179" s="45"/>
      <c r="F179" s="511"/>
      <c r="G179" s="1511"/>
      <c r="H179" s="1512"/>
      <c r="I179" s="1512"/>
      <c r="J179" s="1513"/>
      <c r="K179" s="146"/>
      <c r="L179" s="146"/>
      <c r="M179" s="146"/>
      <c r="N179" s="146"/>
      <c r="O179" s="146"/>
    </row>
    <row r="180" spans="1:15" x14ac:dyDescent="0.3">
      <c r="A180" s="444">
        <v>175</v>
      </c>
      <c r="B180" s="349">
        <v>42187</v>
      </c>
      <c r="C180" s="144" t="s">
        <v>2384</v>
      </c>
      <c r="D180" s="45">
        <v>120</v>
      </c>
      <c r="E180" s="45"/>
      <c r="F180" s="511"/>
      <c r="G180" s="1511"/>
      <c r="H180" s="1512"/>
      <c r="I180" s="1512"/>
      <c r="J180" s="1513"/>
      <c r="K180" s="146"/>
      <c r="L180" s="147"/>
      <c r="M180" s="147"/>
      <c r="N180" s="146"/>
      <c r="O180" s="146"/>
    </row>
    <row r="181" spans="1:15" x14ac:dyDescent="0.3">
      <c r="A181" s="444">
        <v>176</v>
      </c>
      <c r="B181" s="349">
        <v>42187</v>
      </c>
      <c r="C181" s="144" t="s">
        <v>2384</v>
      </c>
      <c r="D181" s="45"/>
      <c r="E181" s="45">
        <v>720</v>
      </c>
      <c r="F181" s="511">
        <v>720</v>
      </c>
      <c r="G181" s="1511" t="s">
        <v>1999</v>
      </c>
      <c r="H181" s="1512"/>
      <c r="I181" s="1512"/>
      <c r="J181" s="1513"/>
      <c r="K181" s="146" t="s">
        <v>2000</v>
      </c>
      <c r="L181" s="147">
        <v>42187</v>
      </c>
      <c r="M181" s="146" t="s">
        <v>2123</v>
      </c>
      <c r="N181" s="146" t="s">
        <v>1762</v>
      </c>
      <c r="O181" s="146" t="s">
        <v>1762</v>
      </c>
    </row>
    <row r="182" spans="1:15" x14ac:dyDescent="0.3">
      <c r="A182" s="444">
        <v>177</v>
      </c>
      <c r="B182" s="349">
        <v>42191</v>
      </c>
      <c r="C182" s="144" t="s">
        <v>2359</v>
      </c>
      <c r="D182" s="45">
        <v>1000</v>
      </c>
      <c r="E182" s="45"/>
      <c r="F182" s="511"/>
      <c r="G182" s="1511"/>
      <c r="H182" s="1512"/>
      <c r="I182" s="1512"/>
      <c r="J182" s="1513"/>
      <c r="K182" s="146"/>
      <c r="L182" s="147"/>
      <c r="M182" s="146"/>
      <c r="N182" s="146"/>
      <c r="O182" s="146"/>
    </row>
    <row r="183" spans="1:15" x14ac:dyDescent="0.3">
      <c r="A183" s="444">
        <v>178</v>
      </c>
      <c r="B183" s="349">
        <v>42191</v>
      </c>
      <c r="C183" s="144" t="s">
        <v>1777</v>
      </c>
      <c r="D183" s="45">
        <v>1000</v>
      </c>
      <c r="E183" s="45"/>
      <c r="F183" s="511"/>
      <c r="G183" s="1511"/>
      <c r="H183" s="1512"/>
      <c r="I183" s="1512"/>
      <c r="J183" s="1513"/>
      <c r="K183" s="146"/>
      <c r="L183" s="146"/>
      <c r="M183" s="146"/>
      <c r="N183" s="146"/>
      <c r="O183" s="146"/>
    </row>
    <row r="184" spans="1:15" x14ac:dyDescent="0.3">
      <c r="A184" s="444">
        <v>179</v>
      </c>
      <c r="B184" s="349">
        <v>42195</v>
      </c>
      <c r="C184" s="144" t="s">
        <v>2359</v>
      </c>
      <c r="D184" s="45">
        <v>1000</v>
      </c>
      <c r="E184" s="45"/>
      <c r="F184" s="511"/>
      <c r="G184" s="1511"/>
      <c r="H184" s="1512"/>
      <c r="I184" s="1512"/>
      <c r="J184" s="1513"/>
      <c r="K184" s="146"/>
      <c r="L184" s="146"/>
      <c r="M184" s="146"/>
      <c r="N184" s="146"/>
      <c r="O184" s="146"/>
    </row>
    <row r="185" spans="1:15" x14ac:dyDescent="0.3">
      <c r="A185" s="444">
        <v>180</v>
      </c>
      <c r="B185" s="349">
        <v>42195</v>
      </c>
      <c r="C185" s="144" t="s">
        <v>2384</v>
      </c>
      <c r="D185" s="45">
        <v>200</v>
      </c>
      <c r="E185" s="45"/>
      <c r="F185" s="511"/>
      <c r="G185" s="1511"/>
      <c r="H185" s="1512"/>
      <c r="I185" s="1512"/>
      <c r="J185" s="1513"/>
      <c r="K185" s="146"/>
      <c r="L185" s="147"/>
      <c r="M185" s="147"/>
      <c r="N185" s="146"/>
      <c r="O185" s="146"/>
    </row>
    <row r="186" spans="1:15" x14ac:dyDescent="0.3">
      <c r="A186" s="444">
        <v>181</v>
      </c>
      <c r="B186" s="349">
        <v>42198</v>
      </c>
      <c r="C186" s="144" t="s">
        <v>2359</v>
      </c>
      <c r="D186" s="45">
        <v>1220</v>
      </c>
      <c r="E186" s="45"/>
      <c r="F186" s="511"/>
      <c r="G186" s="1511"/>
      <c r="H186" s="1512"/>
      <c r="I186" s="1512"/>
      <c r="J186" s="1513"/>
      <c r="K186" s="146"/>
      <c r="L186" s="147"/>
      <c r="M186" s="147"/>
      <c r="N186" s="146"/>
      <c r="O186" s="146"/>
    </row>
    <row r="187" spans="1:15" x14ac:dyDescent="0.3">
      <c r="A187" s="444">
        <v>182</v>
      </c>
      <c r="B187" s="349">
        <v>42198</v>
      </c>
      <c r="C187" s="144" t="s">
        <v>1777</v>
      </c>
      <c r="D187" s="45">
        <v>1000</v>
      </c>
      <c r="E187" s="45"/>
      <c r="F187" s="511"/>
      <c r="G187" s="1511"/>
      <c r="H187" s="1512"/>
      <c r="I187" s="1512"/>
      <c r="J187" s="1513"/>
      <c r="K187" s="146"/>
      <c r="L187" s="147"/>
      <c r="M187" s="146"/>
      <c r="N187" s="146"/>
      <c r="O187" s="146"/>
    </row>
    <row r="188" spans="1:15" x14ac:dyDescent="0.3">
      <c r="A188" s="444">
        <v>183</v>
      </c>
      <c r="B188" s="349">
        <v>42198</v>
      </c>
      <c r="C188" s="144" t="s">
        <v>2359</v>
      </c>
      <c r="D188" s="45"/>
      <c r="E188" s="45">
        <v>4220</v>
      </c>
      <c r="F188" s="511">
        <v>4220</v>
      </c>
      <c r="G188" s="1511" t="s">
        <v>1590</v>
      </c>
      <c r="H188" s="1512"/>
      <c r="I188" s="1512"/>
      <c r="J188" s="1513"/>
      <c r="K188" s="146" t="s">
        <v>1591</v>
      </c>
      <c r="L188" s="147">
        <v>42195</v>
      </c>
      <c r="M188" s="147" t="s">
        <v>2123</v>
      </c>
      <c r="N188" s="146" t="s">
        <v>986</v>
      </c>
      <c r="O188" s="146" t="s">
        <v>986</v>
      </c>
    </row>
    <row r="189" spans="1:15" x14ac:dyDescent="0.3">
      <c r="A189" s="444">
        <v>184</v>
      </c>
      <c r="B189" s="349">
        <v>42202</v>
      </c>
      <c r="C189" s="144" t="s">
        <v>1982</v>
      </c>
      <c r="D189" s="45"/>
      <c r="E189" s="45">
        <v>2500</v>
      </c>
      <c r="F189" s="589">
        <v>3180</v>
      </c>
      <c r="G189" s="1511" t="s">
        <v>1592</v>
      </c>
      <c r="H189" s="1512"/>
      <c r="I189" s="1512"/>
      <c r="J189" s="1513"/>
      <c r="K189" s="146" t="s">
        <v>1593</v>
      </c>
      <c r="L189" s="147">
        <v>42201</v>
      </c>
      <c r="M189" s="146" t="s">
        <v>2123</v>
      </c>
      <c r="N189" s="146" t="s">
        <v>2066</v>
      </c>
      <c r="O189" s="146" t="s">
        <v>1213</v>
      </c>
    </row>
    <row r="190" spans="1:15" x14ac:dyDescent="0.3">
      <c r="A190" s="444">
        <v>185</v>
      </c>
      <c r="B190" s="349">
        <v>42202</v>
      </c>
      <c r="C190" s="144" t="s">
        <v>2384</v>
      </c>
      <c r="D190" s="45">
        <v>200</v>
      </c>
      <c r="E190" s="45"/>
      <c r="F190" s="511"/>
      <c r="G190" s="1511"/>
      <c r="H190" s="1512"/>
      <c r="I190" s="1512"/>
      <c r="J190" s="1513"/>
      <c r="K190" s="146"/>
      <c r="L190" s="147"/>
      <c r="M190" s="147"/>
      <c r="N190" s="146"/>
      <c r="O190" s="146"/>
    </row>
    <row r="191" spans="1:15" x14ac:dyDescent="0.3">
      <c r="A191" s="444">
        <v>186</v>
      </c>
      <c r="B191" s="349">
        <v>42205</v>
      </c>
      <c r="C191" s="144" t="s">
        <v>2359</v>
      </c>
      <c r="D191" s="45">
        <v>1000</v>
      </c>
      <c r="E191" s="45"/>
      <c r="F191" s="511"/>
      <c r="G191" s="1511"/>
      <c r="H191" s="1512"/>
      <c r="I191" s="1512"/>
      <c r="J191" s="1513"/>
      <c r="K191" s="146"/>
      <c r="L191" s="147"/>
      <c r="M191" s="147"/>
      <c r="N191" s="146"/>
      <c r="O191" s="146"/>
    </row>
    <row r="192" spans="1:15" x14ac:dyDescent="0.3">
      <c r="A192" s="444">
        <v>187</v>
      </c>
      <c r="B192" s="349">
        <v>42205</v>
      </c>
      <c r="C192" s="144" t="s">
        <v>1777</v>
      </c>
      <c r="D192" s="45">
        <v>1000</v>
      </c>
      <c r="E192" s="45"/>
      <c r="F192" s="511"/>
      <c r="G192" s="1511"/>
      <c r="H192" s="1512"/>
      <c r="I192" s="1512"/>
      <c r="J192" s="1513"/>
      <c r="K192" s="146"/>
      <c r="L192" s="146"/>
      <c r="M192" s="146"/>
      <c r="N192" s="146"/>
      <c r="O192" s="146"/>
    </row>
    <row r="193" spans="1:15" x14ac:dyDescent="0.3">
      <c r="A193" s="444">
        <v>188</v>
      </c>
      <c r="B193" s="349">
        <v>42205</v>
      </c>
      <c r="C193" s="144" t="s">
        <v>164</v>
      </c>
      <c r="D193" s="45">
        <v>20</v>
      </c>
      <c r="E193" s="45"/>
      <c r="F193" s="511"/>
      <c r="G193" s="1511"/>
      <c r="H193" s="1512"/>
      <c r="I193" s="1512"/>
      <c r="J193" s="1513"/>
      <c r="K193" s="146"/>
      <c r="L193" s="146"/>
      <c r="M193" s="146"/>
      <c r="N193" s="146"/>
      <c r="O193" s="146"/>
    </row>
    <row r="194" spans="1:15" x14ac:dyDescent="0.3">
      <c r="A194" s="444">
        <v>189</v>
      </c>
      <c r="B194" s="349">
        <v>42207</v>
      </c>
      <c r="C194" s="144" t="s">
        <v>1777</v>
      </c>
      <c r="D194" s="45">
        <v>580</v>
      </c>
      <c r="E194" s="45"/>
      <c r="F194" s="511"/>
      <c r="G194" s="1511"/>
      <c r="H194" s="1512"/>
      <c r="I194" s="1512"/>
      <c r="J194" s="1513"/>
      <c r="K194" s="146"/>
      <c r="L194" s="147"/>
      <c r="M194" s="147"/>
      <c r="N194" s="146"/>
      <c r="O194" s="146"/>
    </row>
    <row r="195" spans="1:15" x14ac:dyDescent="0.3">
      <c r="A195" s="444">
        <v>190</v>
      </c>
      <c r="B195" s="349">
        <v>42207</v>
      </c>
      <c r="C195" s="144" t="s">
        <v>1777</v>
      </c>
      <c r="D195" s="45"/>
      <c r="E195" s="45">
        <v>7580</v>
      </c>
      <c r="F195" s="589">
        <v>7560</v>
      </c>
      <c r="G195" s="1511" t="s">
        <v>1594</v>
      </c>
      <c r="H195" s="1512"/>
      <c r="I195" s="1512"/>
      <c r="J195" s="1513"/>
      <c r="K195" s="146" t="s">
        <v>1595</v>
      </c>
      <c r="L195" s="147">
        <v>42206</v>
      </c>
      <c r="M195" s="147" t="s">
        <v>2097</v>
      </c>
      <c r="N195" s="146" t="s">
        <v>171</v>
      </c>
      <c r="O195" s="146" t="s">
        <v>485</v>
      </c>
    </row>
    <row r="196" spans="1:15" x14ac:dyDescent="0.3">
      <c r="A196" s="444">
        <v>191</v>
      </c>
      <c r="B196" s="349">
        <v>42209</v>
      </c>
      <c r="C196" s="144" t="s">
        <v>2574</v>
      </c>
      <c r="D196" s="45">
        <v>100</v>
      </c>
      <c r="E196" s="45"/>
      <c r="F196" s="511"/>
      <c r="G196" s="1511"/>
      <c r="H196" s="1512"/>
      <c r="I196" s="1512"/>
      <c r="J196" s="1513"/>
      <c r="K196" s="146"/>
      <c r="L196" s="146"/>
      <c r="M196" s="146"/>
      <c r="N196" s="146"/>
      <c r="O196" s="146"/>
    </row>
    <row r="197" spans="1:15" x14ac:dyDescent="0.3">
      <c r="A197" s="444">
        <v>192</v>
      </c>
      <c r="B197" s="349">
        <v>42209</v>
      </c>
      <c r="C197" s="144" t="s">
        <v>2359</v>
      </c>
      <c r="D197" s="45">
        <v>1000</v>
      </c>
      <c r="E197" s="45"/>
      <c r="F197" s="511"/>
      <c r="G197" s="1511"/>
      <c r="H197" s="1512"/>
      <c r="I197" s="1512"/>
      <c r="J197" s="1513"/>
      <c r="K197" s="146"/>
      <c r="L197" s="146"/>
      <c r="M197" s="146"/>
      <c r="N197" s="146"/>
      <c r="O197" s="146"/>
    </row>
    <row r="198" spans="1:15" x14ac:dyDescent="0.3">
      <c r="A198" s="444">
        <v>193</v>
      </c>
      <c r="B198" s="349">
        <v>42209</v>
      </c>
      <c r="C198" s="144" t="s">
        <v>2384</v>
      </c>
      <c r="D198" s="45">
        <v>200</v>
      </c>
      <c r="E198" s="45"/>
      <c r="F198" s="511"/>
      <c r="G198" s="1511"/>
      <c r="H198" s="1512"/>
      <c r="I198" s="1512"/>
      <c r="J198" s="1513"/>
      <c r="K198" s="146"/>
      <c r="L198" s="147"/>
      <c r="M198" s="146"/>
      <c r="N198" s="146"/>
      <c r="O198" s="146"/>
    </row>
    <row r="199" spans="1:15" x14ac:dyDescent="0.3">
      <c r="A199" s="444">
        <v>194</v>
      </c>
      <c r="B199" s="349">
        <v>42212</v>
      </c>
      <c r="C199" s="144" t="s">
        <v>2359</v>
      </c>
      <c r="D199" s="45">
        <v>840</v>
      </c>
      <c r="E199" s="45"/>
      <c r="F199" s="511"/>
      <c r="G199" s="1511"/>
      <c r="H199" s="1512"/>
      <c r="I199" s="1512"/>
      <c r="J199" s="1513"/>
      <c r="K199" s="146"/>
      <c r="L199" s="146"/>
      <c r="M199" s="146"/>
      <c r="N199" s="146"/>
      <c r="O199" s="146"/>
    </row>
    <row r="200" spans="1:15" x14ac:dyDescent="0.3">
      <c r="A200" s="444">
        <v>195</v>
      </c>
      <c r="B200" s="349">
        <v>42212</v>
      </c>
      <c r="C200" s="144" t="s">
        <v>1777</v>
      </c>
      <c r="D200" s="45">
        <v>1000</v>
      </c>
      <c r="E200" s="45"/>
      <c r="F200" s="511"/>
      <c r="G200" s="1511"/>
      <c r="H200" s="1512"/>
      <c r="I200" s="1512"/>
      <c r="J200" s="1513"/>
      <c r="K200" s="146"/>
      <c r="L200" s="147"/>
      <c r="M200" s="147"/>
      <c r="N200" s="146"/>
      <c r="O200" s="146"/>
    </row>
    <row r="201" spans="1:15" x14ac:dyDescent="0.3">
      <c r="A201" s="444">
        <v>196</v>
      </c>
      <c r="B201" s="349">
        <v>42212</v>
      </c>
      <c r="C201" s="144" t="s">
        <v>164</v>
      </c>
      <c r="D201" s="45">
        <v>20</v>
      </c>
      <c r="E201" s="45"/>
      <c r="F201" s="511"/>
      <c r="G201" s="1511"/>
      <c r="H201" s="1512"/>
      <c r="I201" s="1512"/>
      <c r="J201" s="1513"/>
      <c r="K201" s="146"/>
      <c r="L201" s="146"/>
      <c r="M201" s="146"/>
      <c r="N201" s="146"/>
      <c r="O201" s="146"/>
    </row>
    <row r="202" spans="1:15" x14ac:dyDescent="0.3">
      <c r="A202" s="444">
        <v>197</v>
      </c>
      <c r="B202" s="349">
        <v>42212</v>
      </c>
      <c r="C202" s="144" t="s">
        <v>1982</v>
      </c>
      <c r="D202" s="45">
        <v>1000</v>
      </c>
      <c r="E202" s="45"/>
      <c r="F202" s="511"/>
      <c r="G202" s="1511"/>
      <c r="H202" s="1512"/>
      <c r="I202" s="1512"/>
      <c r="J202" s="1513"/>
      <c r="K202" s="146"/>
      <c r="L202" s="147"/>
      <c r="M202" s="146"/>
      <c r="N202" s="146"/>
      <c r="O202" s="146"/>
    </row>
    <row r="203" spans="1:15" x14ac:dyDescent="0.3">
      <c r="A203" s="444">
        <v>198</v>
      </c>
      <c r="B203" s="349">
        <v>42212</v>
      </c>
      <c r="C203" s="144" t="s">
        <v>1982</v>
      </c>
      <c r="D203" s="45">
        <v>500</v>
      </c>
      <c r="E203" s="45"/>
      <c r="F203" s="511"/>
      <c r="G203" s="1511"/>
      <c r="H203" s="1512"/>
      <c r="I203" s="1512"/>
      <c r="J203" s="1513"/>
      <c r="K203" s="146"/>
      <c r="L203" s="147"/>
      <c r="M203" s="146"/>
      <c r="N203" s="146"/>
      <c r="O203" s="146"/>
    </row>
    <row r="204" spans="1:15" x14ac:dyDescent="0.3">
      <c r="A204" s="444">
        <v>199</v>
      </c>
      <c r="B204" s="349">
        <v>42213</v>
      </c>
      <c r="C204" s="144" t="s">
        <v>2359</v>
      </c>
      <c r="D204" s="45"/>
      <c r="E204" s="45">
        <v>2840</v>
      </c>
      <c r="F204" s="511">
        <v>2840</v>
      </c>
      <c r="G204" s="1511" t="s">
        <v>2602</v>
      </c>
      <c r="H204" s="1512"/>
      <c r="I204" s="1512"/>
      <c r="J204" s="1513"/>
      <c r="K204" s="146" t="s">
        <v>2603</v>
      </c>
      <c r="L204" s="147">
        <v>42212</v>
      </c>
      <c r="M204" s="146" t="s">
        <v>2123</v>
      </c>
      <c r="N204" s="146" t="s">
        <v>986</v>
      </c>
      <c r="O204" s="146" t="s">
        <v>986</v>
      </c>
    </row>
    <row r="205" spans="1:15" x14ac:dyDescent="0.3">
      <c r="A205" s="444">
        <v>200</v>
      </c>
      <c r="B205" s="349">
        <v>42216</v>
      </c>
      <c r="C205" s="144" t="s">
        <v>2384</v>
      </c>
      <c r="D205" s="45">
        <v>300</v>
      </c>
      <c r="E205" s="45"/>
      <c r="F205" s="511"/>
      <c r="G205" s="1511"/>
      <c r="H205" s="1512"/>
      <c r="I205" s="1512"/>
      <c r="J205" s="1513"/>
      <c r="K205" s="146"/>
      <c r="L205" s="147"/>
      <c r="M205" s="147"/>
      <c r="N205" s="146"/>
      <c r="O205" s="146"/>
    </row>
    <row r="206" spans="1:15" x14ac:dyDescent="0.3">
      <c r="A206" s="444">
        <v>201</v>
      </c>
      <c r="B206" s="349">
        <v>42216</v>
      </c>
      <c r="C206" s="144" t="s">
        <v>2516</v>
      </c>
      <c r="D206" s="45">
        <v>300</v>
      </c>
      <c r="E206" s="45"/>
      <c r="F206" s="511"/>
      <c r="G206" s="1511"/>
      <c r="H206" s="1512"/>
      <c r="I206" s="1512"/>
      <c r="J206" s="1513"/>
      <c r="K206" s="146"/>
      <c r="L206" s="146"/>
      <c r="M206" s="146"/>
      <c r="N206" s="146"/>
      <c r="O206" s="146"/>
    </row>
    <row r="207" spans="1:15" x14ac:dyDescent="0.3">
      <c r="A207" s="444">
        <v>202</v>
      </c>
      <c r="B207" s="349">
        <v>42219</v>
      </c>
      <c r="C207" s="144" t="s">
        <v>1777</v>
      </c>
      <c r="D207" s="45">
        <v>1000</v>
      </c>
      <c r="E207" s="45"/>
      <c r="F207" s="511"/>
      <c r="G207" s="1511"/>
      <c r="H207" s="1512"/>
      <c r="I207" s="1512"/>
      <c r="J207" s="1513"/>
      <c r="K207" s="146"/>
      <c r="L207" s="147"/>
      <c r="M207" s="147"/>
      <c r="N207" s="146"/>
      <c r="O207" s="146"/>
    </row>
    <row r="208" spans="1:15" x14ac:dyDescent="0.3">
      <c r="A208" s="444">
        <v>203</v>
      </c>
      <c r="B208" s="349">
        <v>42219</v>
      </c>
      <c r="C208" s="144" t="s">
        <v>2359</v>
      </c>
      <c r="D208" s="45">
        <v>1000</v>
      </c>
      <c r="E208" s="45"/>
      <c r="F208" s="511"/>
      <c r="G208" s="1511"/>
      <c r="H208" s="1512"/>
      <c r="I208" s="1512"/>
      <c r="J208" s="1513"/>
      <c r="K208" s="146"/>
      <c r="L208" s="147"/>
      <c r="M208" s="146"/>
      <c r="N208" s="146"/>
      <c r="O208" s="146"/>
    </row>
    <row r="209" spans="1:15" x14ac:dyDescent="0.3">
      <c r="A209" s="444">
        <v>204</v>
      </c>
      <c r="B209" s="349">
        <v>42221</v>
      </c>
      <c r="C209" s="144" t="s">
        <v>2384</v>
      </c>
      <c r="D209" s="45">
        <v>240</v>
      </c>
      <c r="E209" s="45"/>
      <c r="F209" s="511"/>
      <c r="G209" s="1511"/>
      <c r="H209" s="1512"/>
      <c r="I209" s="1512"/>
      <c r="J209" s="1513"/>
      <c r="K209" s="146"/>
      <c r="L209" s="147"/>
      <c r="M209" s="147"/>
      <c r="N209" s="146"/>
      <c r="O209" s="146"/>
    </row>
    <row r="210" spans="1:15" x14ac:dyDescent="0.3">
      <c r="A210" s="444">
        <v>205</v>
      </c>
      <c r="B210" s="349">
        <v>42222</v>
      </c>
      <c r="C210" s="144" t="s">
        <v>2384</v>
      </c>
      <c r="D210" s="45"/>
      <c r="E210" s="45">
        <v>1140</v>
      </c>
      <c r="F210" s="45">
        <v>1140</v>
      </c>
      <c r="G210" s="1511" t="s">
        <v>2604</v>
      </c>
      <c r="H210" s="1512"/>
      <c r="I210" s="1512"/>
      <c r="J210" s="1513"/>
      <c r="K210" s="146" t="s">
        <v>2605</v>
      </c>
      <c r="L210" s="147">
        <v>42222</v>
      </c>
      <c r="M210" s="146" t="s">
        <v>2123</v>
      </c>
      <c r="N210" s="146" t="s">
        <v>2066</v>
      </c>
      <c r="O210" s="146" t="s">
        <v>1762</v>
      </c>
    </row>
    <row r="211" spans="1:15" x14ac:dyDescent="0.3">
      <c r="A211" s="444">
        <v>206</v>
      </c>
      <c r="B211" s="349">
        <v>42223</v>
      </c>
      <c r="C211" s="144" t="s">
        <v>2359</v>
      </c>
      <c r="D211" s="45">
        <v>1000</v>
      </c>
      <c r="E211" s="45"/>
      <c r="F211" s="511"/>
      <c r="G211" s="1511"/>
      <c r="H211" s="1512"/>
      <c r="I211" s="1512"/>
      <c r="J211" s="1513"/>
      <c r="K211" s="146"/>
      <c r="L211" s="146"/>
      <c r="M211" s="146"/>
      <c r="N211" s="146"/>
      <c r="O211" s="146"/>
    </row>
    <row r="212" spans="1:15" x14ac:dyDescent="0.3">
      <c r="A212" s="444">
        <v>207</v>
      </c>
      <c r="B212" s="349">
        <v>42226</v>
      </c>
      <c r="C212" s="144" t="s">
        <v>1777</v>
      </c>
      <c r="D212" s="45">
        <v>1000</v>
      </c>
      <c r="E212" s="45"/>
      <c r="F212" s="511"/>
      <c r="G212" s="1511"/>
      <c r="H212" s="1512"/>
      <c r="I212" s="1512"/>
      <c r="J212" s="1513"/>
      <c r="K212" s="146"/>
      <c r="L212" s="146"/>
      <c r="M212" s="146"/>
      <c r="N212" s="146"/>
      <c r="O212" s="146"/>
    </row>
    <row r="213" spans="1:15" x14ac:dyDescent="0.3">
      <c r="A213" s="444">
        <v>208</v>
      </c>
      <c r="B213" s="349">
        <v>42226</v>
      </c>
      <c r="C213" s="144" t="s">
        <v>2359</v>
      </c>
      <c r="D213" s="45">
        <v>120</v>
      </c>
      <c r="E213" s="45"/>
      <c r="F213" s="511"/>
      <c r="G213" s="1511"/>
      <c r="H213" s="1512"/>
      <c r="I213" s="1512"/>
      <c r="J213" s="1513"/>
      <c r="K213" s="146"/>
      <c r="L213" s="147"/>
      <c r="M213" s="146"/>
      <c r="N213" s="146"/>
      <c r="O213" s="146"/>
    </row>
    <row r="214" spans="1:15" x14ac:dyDescent="0.3">
      <c r="A214" s="444">
        <v>209</v>
      </c>
      <c r="B214" s="349">
        <v>42226</v>
      </c>
      <c r="C214" s="144" t="s">
        <v>2359</v>
      </c>
      <c r="D214" s="45"/>
      <c r="E214" s="45">
        <v>2120</v>
      </c>
      <c r="F214" s="45">
        <v>2120</v>
      </c>
      <c r="G214" s="1511" t="s">
        <v>2606</v>
      </c>
      <c r="H214" s="1512"/>
      <c r="I214" s="1512"/>
      <c r="J214" s="1513"/>
      <c r="K214" s="146" t="s">
        <v>2607</v>
      </c>
      <c r="L214" s="147">
        <v>42226</v>
      </c>
      <c r="M214" s="146" t="s">
        <v>2123</v>
      </c>
      <c r="N214" s="146" t="s">
        <v>986</v>
      </c>
      <c r="O214" s="146" t="s">
        <v>986</v>
      </c>
    </row>
    <row r="215" spans="1:15" x14ac:dyDescent="0.3">
      <c r="A215" s="444">
        <v>210</v>
      </c>
      <c r="B215" s="349">
        <v>42230</v>
      </c>
      <c r="C215" s="144" t="s">
        <v>2384</v>
      </c>
      <c r="D215" s="45">
        <v>300</v>
      </c>
      <c r="E215" s="45"/>
      <c r="F215" s="511"/>
      <c r="G215" s="1511"/>
      <c r="H215" s="1512"/>
      <c r="I215" s="1512"/>
      <c r="J215" s="1513"/>
      <c r="K215" s="146"/>
      <c r="L215" s="147"/>
      <c r="M215" s="147"/>
      <c r="N215" s="146"/>
      <c r="O215" s="146"/>
    </row>
    <row r="216" spans="1:15" x14ac:dyDescent="0.3">
      <c r="A216" s="444">
        <v>211</v>
      </c>
      <c r="B216" s="349">
        <v>42230</v>
      </c>
      <c r="C216" s="144" t="s">
        <v>2359</v>
      </c>
      <c r="D216" s="45">
        <v>1000</v>
      </c>
      <c r="E216" s="45"/>
      <c r="F216" s="511"/>
      <c r="G216" s="1511"/>
      <c r="H216" s="1512"/>
      <c r="I216" s="1512"/>
      <c r="J216" s="1513"/>
      <c r="K216" s="146"/>
      <c r="L216" s="146"/>
      <c r="M216" s="146"/>
      <c r="N216" s="146"/>
      <c r="O216" s="146"/>
    </row>
    <row r="217" spans="1:15" x14ac:dyDescent="0.3">
      <c r="A217" s="444">
        <v>212</v>
      </c>
      <c r="B217" s="349">
        <v>42233</v>
      </c>
      <c r="C217" s="144" t="s">
        <v>1777</v>
      </c>
      <c r="D217" s="45">
        <v>1000</v>
      </c>
      <c r="E217" s="45"/>
      <c r="F217" s="511"/>
      <c r="G217" s="1511"/>
      <c r="H217" s="1512"/>
      <c r="I217" s="1512"/>
      <c r="J217" s="1513"/>
      <c r="K217" s="146"/>
      <c r="L217" s="147"/>
      <c r="M217" s="147"/>
      <c r="N217" s="146"/>
      <c r="O217" s="146"/>
    </row>
    <row r="218" spans="1:15" x14ac:dyDescent="0.3">
      <c r="A218" s="444">
        <v>213</v>
      </c>
      <c r="B218" s="349">
        <v>42233</v>
      </c>
      <c r="C218" s="144" t="s">
        <v>1982</v>
      </c>
      <c r="D218" s="45">
        <v>500</v>
      </c>
      <c r="E218" s="45"/>
      <c r="F218" s="511"/>
      <c r="G218" s="1511"/>
      <c r="H218" s="1512"/>
      <c r="I218" s="1512"/>
      <c r="J218" s="1513"/>
      <c r="K218" s="146"/>
      <c r="L218" s="147"/>
      <c r="M218" s="147"/>
      <c r="N218" s="146"/>
      <c r="O218" s="146"/>
    </row>
    <row r="219" spans="1:15" x14ac:dyDescent="0.3">
      <c r="A219" s="444">
        <v>214</v>
      </c>
      <c r="B219" s="349">
        <v>42236</v>
      </c>
      <c r="C219" s="144" t="s">
        <v>2384</v>
      </c>
      <c r="D219" s="45">
        <v>200</v>
      </c>
      <c r="E219" s="45"/>
      <c r="F219" s="511"/>
      <c r="G219" s="1511"/>
      <c r="H219" s="1512"/>
      <c r="I219" s="1512"/>
      <c r="J219" s="1513"/>
      <c r="K219" s="146"/>
      <c r="L219" s="146"/>
      <c r="M219" s="146"/>
      <c r="N219" s="146"/>
      <c r="O219" s="146"/>
    </row>
    <row r="220" spans="1:15" x14ac:dyDescent="0.3">
      <c r="A220" s="444">
        <v>215</v>
      </c>
      <c r="B220" s="349">
        <v>42236</v>
      </c>
      <c r="C220" s="144" t="s">
        <v>2359</v>
      </c>
      <c r="D220" s="45">
        <v>1000</v>
      </c>
      <c r="E220" s="45"/>
      <c r="F220" s="511"/>
      <c r="G220" s="1511"/>
      <c r="H220" s="1512"/>
      <c r="I220" s="1512"/>
      <c r="J220" s="1513"/>
      <c r="K220" s="146"/>
      <c r="L220" s="147"/>
      <c r="M220" s="147"/>
      <c r="N220" s="146"/>
      <c r="O220" s="146"/>
    </row>
    <row r="221" spans="1:15" x14ac:dyDescent="0.3">
      <c r="A221" s="444">
        <v>216</v>
      </c>
      <c r="B221" s="349">
        <v>42240</v>
      </c>
      <c r="C221" s="144" t="s">
        <v>1982</v>
      </c>
      <c r="D221" s="45">
        <v>1500</v>
      </c>
      <c r="E221" s="45"/>
      <c r="F221" s="511"/>
      <c r="G221" s="1511"/>
      <c r="H221" s="1512"/>
      <c r="I221" s="1512"/>
      <c r="J221" s="1513"/>
      <c r="K221" s="146"/>
      <c r="L221" s="147"/>
      <c r="M221" s="146"/>
      <c r="N221" s="146"/>
      <c r="O221" s="146"/>
    </row>
    <row r="222" spans="1:15" x14ac:dyDescent="0.3">
      <c r="A222" s="444">
        <v>217</v>
      </c>
      <c r="B222" s="349">
        <v>42240</v>
      </c>
      <c r="C222" s="144" t="s">
        <v>1982</v>
      </c>
      <c r="D222" s="45">
        <v>280</v>
      </c>
      <c r="E222" s="45"/>
      <c r="F222" s="511"/>
      <c r="G222" s="1511"/>
      <c r="H222" s="1512"/>
      <c r="I222" s="1512"/>
      <c r="J222" s="1513"/>
      <c r="K222" s="146"/>
      <c r="L222" s="146"/>
      <c r="M222" s="146"/>
      <c r="N222" s="146"/>
      <c r="O222" s="146"/>
    </row>
    <row r="223" spans="1:15" x14ac:dyDescent="0.3">
      <c r="A223" s="444">
        <v>218</v>
      </c>
      <c r="B223" s="349">
        <v>42240</v>
      </c>
      <c r="C223" s="144" t="s">
        <v>2384</v>
      </c>
      <c r="D223" s="45">
        <v>300</v>
      </c>
      <c r="E223" s="45"/>
      <c r="F223" s="511"/>
      <c r="G223" s="1511"/>
      <c r="H223" s="1512"/>
      <c r="I223" s="1512"/>
      <c r="J223" s="1513"/>
      <c r="K223" s="146"/>
      <c r="L223" s="147"/>
      <c r="M223" s="146"/>
      <c r="N223" s="146"/>
      <c r="O223" s="146"/>
    </row>
    <row r="224" spans="1:15" x14ac:dyDescent="0.3">
      <c r="A224" s="444">
        <v>219</v>
      </c>
      <c r="B224" s="349">
        <v>42240</v>
      </c>
      <c r="C224" s="144" t="s">
        <v>1777</v>
      </c>
      <c r="D224" s="45">
        <v>1000</v>
      </c>
      <c r="E224" s="45"/>
      <c r="F224" s="511"/>
      <c r="G224" s="1511"/>
      <c r="H224" s="1512"/>
      <c r="I224" s="1512"/>
      <c r="J224" s="1513"/>
      <c r="K224" s="146"/>
      <c r="L224" s="146"/>
      <c r="M224" s="146"/>
      <c r="N224" s="146"/>
      <c r="O224" s="146"/>
    </row>
    <row r="225" spans="1:15" x14ac:dyDescent="0.3">
      <c r="A225" s="444">
        <v>220</v>
      </c>
      <c r="B225" s="349">
        <v>42241</v>
      </c>
      <c r="C225" s="144" t="s">
        <v>1982</v>
      </c>
      <c r="D225" s="45"/>
      <c r="E225" s="45">
        <v>1280</v>
      </c>
      <c r="F225" s="511">
        <v>1280</v>
      </c>
      <c r="G225" s="1511" t="s">
        <v>2551</v>
      </c>
      <c r="H225" s="1512"/>
      <c r="I225" s="1512"/>
      <c r="J225" s="1513"/>
      <c r="K225" s="146" t="s">
        <v>2552</v>
      </c>
      <c r="L225" s="147">
        <v>42240</v>
      </c>
      <c r="M225" s="147" t="s">
        <v>2123</v>
      </c>
      <c r="N225" s="146" t="s">
        <v>1762</v>
      </c>
      <c r="O225" s="146" t="s">
        <v>1213</v>
      </c>
    </row>
    <row r="226" spans="1:15" x14ac:dyDescent="0.3">
      <c r="A226" s="444">
        <v>221</v>
      </c>
      <c r="B226" s="349">
        <v>42241</v>
      </c>
      <c r="C226" s="144" t="s">
        <v>1982</v>
      </c>
      <c r="D226" s="45"/>
      <c r="E226" s="45">
        <v>2500</v>
      </c>
      <c r="F226" s="589">
        <v>1420</v>
      </c>
      <c r="G226" s="1511" t="s">
        <v>2553</v>
      </c>
      <c r="H226" s="1512"/>
      <c r="I226" s="1512"/>
      <c r="J226" s="1513"/>
      <c r="K226" s="146" t="s">
        <v>2554</v>
      </c>
      <c r="L226" s="147">
        <v>42240</v>
      </c>
      <c r="M226" s="146" t="s">
        <v>2123</v>
      </c>
      <c r="N226" s="146" t="s">
        <v>1762</v>
      </c>
      <c r="O226" s="146" t="s">
        <v>1213</v>
      </c>
    </row>
    <row r="227" spans="1:15" x14ac:dyDescent="0.3">
      <c r="A227" s="444">
        <v>222</v>
      </c>
      <c r="B227" s="349">
        <v>42242</v>
      </c>
      <c r="C227" s="144" t="s">
        <v>2384</v>
      </c>
      <c r="D227" s="45"/>
      <c r="E227" s="45">
        <v>800</v>
      </c>
      <c r="F227" s="511">
        <v>800</v>
      </c>
      <c r="G227" s="1511" t="s">
        <v>2555</v>
      </c>
      <c r="H227" s="1512"/>
      <c r="I227" s="1512"/>
      <c r="J227" s="1513"/>
      <c r="K227" s="146" t="s">
        <v>2556</v>
      </c>
      <c r="L227" s="147">
        <v>42241</v>
      </c>
      <c r="M227" s="146" t="s">
        <v>2123</v>
      </c>
      <c r="N227" s="146" t="s">
        <v>1762</v>
      </c>
      <c r="O227" s="146" t="s">
        <v>1762</v>
      </c>
    </row>
    <row r="228" spans="1:15" x14ac:dyDescent="0.3">
      <c r="A228" s="444">
        <v>223</v>
      </c>
      <c r="B228" s="349">
        <v>42242</v>
      </c>
      <c r="C228" s="144" t="s">
        <v>2359</v>
      </c>
      <c r="D228" s="45">
        <v>1000</v>
      </c>
      <c r="E228" s="45"/>
      <c r="F228" s="511"/>
      <c r="G228" s="1511"/>
      <c r="H228" s="1512"/>
      <c r="I228" s="1512"/>
      <c r="J228" s="1513"/>
      <c r="K228" s="146"/>
      <c r="L228" s="147"/>
      <c r="M228" s="147"/>
      <c r="N228" s="146"/>
      <c r="O228" s="146"/>
    </row>
    <row r="229" spans="1:15" x14ac:dyDescent="0.3">
      <c r="A229" s="444">
        <v>224</v>
      </c>
      <c r="B229" s="349">
        <v>42244</v>
      </c>
      <c r="C229" s="144" t="s">
        <v>2359</v>
      </c>
      <c r="D229" s="45">
        <v>1000</v>
      </c>
      <c r="E229" s="45"/>
      <c r="F229" s="511"/>
      <c r="G229" s="1511"/>
      <c r="H229" s="1512"/>
      <c r="I229" s="1512"/>
      <c r="J229" s="1513"/>
      <c r="K229" s="146"/>
      <c r="L229" s="147"/>
      <c r="M229" s="147"/>
      <c r="N229" s="146"/>
      <c r="O229" s="146"/>
    </row>
    <row r="230" spans="1:15" x14ac:dyDescent="0.3">
      <c r="A230" s="444">
        <v>225</v>
      </c>
      <c r="B230" s="349">
        <v>42247</v>
      </c>
      <c r="C230" s="144" t="s">
        <v>2359</v>
      </c>
      <c r="D230" s="45">
        <v>860</v>
      </c>
      <c r="E230" s="45"/>
      <c r="F230" s="511"/>
      <c r="G230" s="1511"/>
      <c r="H230" s="1512"/>
      <c r="I230" s="1512"/>
      <c r="J230" s="1513"/>
      <c r="K230" s="146"/>
      <c r="L230" s="146"/>
      <c r="M230" s="146"/>
      <c r="N230" s="146"/>
      <c r="O230" s="146"/>
    </row>
    <row r="231" spans="1:15" x14ac:dyDescent="0.3">
      <c r="A231" s="444">
        <v>226</v>
      </c>
      <c r="B231" s="349">
        <v>42247</v>
      </c>
      <c r="C231" s="144" t="s">
        <v>1777</v>
      </c>
      <c r="D231" s="45">
        <v>1000</v>
      </c>
      <c r="E231" s="45"/>
      <c r="F231" s="511"/>
      <c r="G231" s="1511"/>
      <c r="H231" s="1512"/>
      <c r="I231" s="1512"/>
      <c r="J231" s="1513"/>
      <c r="K231" s="146"/>
      <c r="L231" s="146"/>
      <c r="M231" s="146"/>
      <c r="N231" s="146"/>
      <c r="O231" s="146"/>
    </row>
    <row r="232" spans="1:15" x14ac:dyDescent="0.3">
      <c r="A232" s="444">
        <v>227</v>
      </c>
      <c r="B232" s="349">
        <v>42247</v>
      </c>
      <c r="C232" s="144" t="s">
        <v>2516</v>
      </c>
      <c r="D232" s="45">
        <v>300</v>
      </c>
      <c r="E232" s="45"/>
      <c r="F232" s="511"/>
      <c r="G232" s="1511"/>
      <c r="H232" s="1512"/>
      <c r="I232" s="1512"/>
      <c r="J232" s="1513"/>
      <c r="K232" s="146"/>
      <c r="L232" s="146"/>
      <c r="M232" s="146"/>
      <c r="N232" s="146"/>
      <c r="O232" s="146"/>
    </row>
    <row r="233" spans="1:15" x14ac:dyDescent="0.3">
      <c r="A233" s="444">
        <v>228</v>
      </c>
      <c r="B233" s="349">
        <v>42247</v>
      </c>
      <c r="C233" s="144" t="s">
        <v>164</v>
      </c>
      <c r="D233" s="45">
        <v>20</v>
      </c>
      <c r="E233" s="45"/>
      <c r="F233" s="511"/>
      <c r="G233" s="1511"/>
      <c r="H233" s="1512"/>
      <c r="I233" s="1512"/>
      <c r="J233" s="1513"/>
      <c r="K233" s="146"/>
      <c r="L233" s="147"/>
      <c r="M233" s="146"/>
      <c r="N233" s="146"/>
      <c r="O233" s="146"/>
    </row>
    <row r="234" spans="1:15" x14ac:dyDescent="0.3">
      <c r="A234" s="444">
        <v>229</v>
      </c>
      <c r="B234" s="349">
        <v>42247</v>
      </c>
      <c r="C234" s="144" t="s">
        <v>2584</v>
      </c>
      <c r="D234" s="45">
        <v>30</v>
      </c>
      <c r="E234" s="45"/>
      <c r="F234" s="511"/>
      <c r="G234" s="1511"/>
      <c r="H234" s="1512"/>
      <c r="I234" s="1512"/>
      <c r="J234" s="1513"/>
      <c r="K234" s="146"/>
      <c r="L234" s="147"/>
      <c r="M234" s="146"/>
      <c r="N234" s="146"/>
      <c r="O234" s="146"/>
    </row>
    <row r="235" spans="1:15" x14ac:dyDescent="0.3">
      <c r="A235" s="444">
        <v>230</v>
      </c>
      <c r="B235" s="349">
        <v>42247</v>
      </c>
      <c r="C235" s="144" t="s">
        <v>2384</v>
      </c>
      <c r="D235" s="45">
        <v>200</v>
      </c>
      <c r="E235" s="45"/>
      <c r="F235" s="511"/>
      <c r="G235" s="590"/>
      <c r="H235" s="591"/>
      <c r="I235" s="591"/>
      <c r="J235" s="592"/>
      <c r="K235" s="146"/>
      <c r="L235" s="147"/>
      <c r="M235" s="146"/>
      <c r="N235" s="146"/>
      <c r="O235" s="146"/>
    </row>
    <row r="236" spans="1:15" x14ac:dyDescent="0.3">
      <c r="A236" s="444">
        <v>231</v>
      </c>
      <c r="B236" s="349">
        <v>42249</v>
      </c>
      <c r="C236" s="144" t="s">
        <v>2359</v>
      </c>
      <c r="D236" s="45"/>
      <c r="E236" s="45">
        <v>4860</v>
      </c>
      <c r="F236" s="45">
        <v>4860</v>
      </c>
      <c r="G236" s="1511" t="s">
        <v>1536</v>
      </c>
      <c r="H236" s="1512"/>
      <c r="I236" s="1512"/>
      <c r="J236" s="1513"/>
      <c r="K236" s="146" t="s">
        <v>1537</v>
      </c>
      <c r="L236" s="147">
        <v>42248</v>
      </c>
      <c r="M236" s="146" t="s">
        <v>2123</v>
      </c>
      <c r="N236" s="146" t="s">
        <v>986</v>
      </c>
      <c r="O236" s="146" t="s">
        <v>986</v>
      </c>
    </row>
    <row r="237" spans="1:15" x14ac:dyDescent="0.3">
      <c r="A237" s="444">
        <v>232</v>
      </c>
      <c r="B237" s="349">
        <v>42254</v>
      </c>
      <c r="C237" s="144" t="s">
        <v>2359</v>
      </c>
      <c r="D237" s="45">
        <v>1000</v>
      </c>
      <c r="E237" s="45"/>
      <c r="F237" s="511"/>
      <c r="G237" s="1511"/>
      <c r="H237" s="1512"/>
      <c r="I237" s="1512"/>
      <c r="J237" s="1513"/>
      <c r="K237" s="146"/>
      <c r="L237" s="146"/>
      <c r="M237" s="146"/>
      <c r="N237" s="146"/>
      <c r="O237" s="146"/>
    </row>
    <row r="238" spans="1:15" x14ac:dyDescent="0.3">
      <c r="A238" s="444">
        <v>233</v>
      </c>
      <c r="B238" s="349">
        <v>42254</v>
      </c>
      <c r="C238" s="144" t="s">
        <v>2384</v>
      </c>
      <c r="D238" s="45">
        <v>200</v>
      </c>
      <c r="E238" s="45"/>
      <c r="F238" s="511"/>
      <c r="G238" s="1511"/>
      <c r="H238" s="1512"/>
      <c r="I238" s="1512"/>
      <c r="J238" s="1513"/>
      <c r="K238" s="146"/>
      <c r="L238" s="147"/>
      <c r="M238" s="146"/>
      <c r="N238" s="146"/>
      <c r="O238" s="146"/>
    </row>
    <row r="239" spans="1:15" x14ac:dyDescent="0.3">
      <c r="A239" s="444">
        <v>234</v>
      </c>
      <c r="B239" s="349">
        <v>42254</v>
      </c>
      <c r="C239" s="144" t="s">
        <v>2516</v>
      </c>
      <c r="D239" s="45">
        <v>500</v>
      </c>
      <c r="E239" s="45"/>
      <c r="F239" s="511"/>
      <c r="G239" s="1511"/>
      <c r="H239" s="1512"/>
      <c r="I239" s="1512"/>
      <c r="J239" s="1513"/>
      <c r="K239" s="146"/>
      <c r="L239" s="146"/>
      <c r="M239" s="146"/>
      <c r="N239" s="146"/>
      <c r="O239" s="146"/>
    </row>
    <row r="240" spans="1:15" x14ac:dyDescent="0.3">
      <c r="A240" s="444">
        <v>235</v>
      </c>
      <c r="B240" s="349">
        <v>42258</v>
      </c>
      <c r="C240" s="144" t="s">
        <v>2384</v>
      </c>
      <c r="D240" s="45">
        <v>400</v>
      </c>
      <c r="E240" s="45"/>
      <c r="F240" s="511"/>
      <c r="G240" s="1511"/>
      <c r="H240" s="1512"/>
      <c r="I240" s="1512"/>
      <c r="J240" s="1513"/>
      <c r="K240" s="146"/>
      <c r="L240" s="146"/>
      <c r="M240" s="146"/>
      <c r="N240" s="146"/>
      <c r="O240" s="146"/>
    </row>
    <row r="241" spans="1:15" x14ac:dyDescent="0.3">
      <c r="A241" s="444">
        <v>236</v>
      </c>
      <c r="B241" s="349">
        <v>42261</v>
      </c>
      <c r="C241" s="144" t="s">
        <v>1777</v>
      </c>
      <c r="D241" s="45">
        <v>1000</v>
      </c>
      <c r="E241" s="45"/>
      <c r="F241" s="511"/>
      <c r="G241" s="1511"/>
      <c r="H241" s="1512"/>
      <c r="I241" s="1512"/>
      <c r="J241" s="1513"/>
      <c r="K241" s="146"/>
      <c r="L241" s="146"/>
      <c r="M241" s="146"/>
      <c r="N241" s="146"/>
      <c r="O241" s="146"/>
    </row>
    <row r="242" spans="1:15" ht="14.25" customHeight="1" x14ac:dyDescent="0.3">
      <c r="A242" s="444">
        <v>237</v>
      </c>
      <c r="B242" s="349">
        <v>42261</v>
      </c>
      <c r="C242" s="144" t="s">
        <v>2359</v>
      </c>
      <c r="D242" s="45">
        <v>1000</v>
      </c>
      <c r="E242" s="45"/>
      <c r="F242" s="511"/>
      <c r="G242" s="1511"/>
      <c r="H242" s="1512"/>
      <c r="I242" s="1512"/>
      <c r="J242" s="1513"/>
      <c r="K242" s="146"/>
      <c r="L242" s="146"/>
      <c r="M242" s="146"/>
      <c r="N242" s="146"/>
      <c r="O242" s="146"/>
    </row>
    <row r="243" spans="1:15" ht="14.25" customHeight="1" x14ac:dyDescent="0.3">
      <c r="A243" s="444">
        <v>238</v>
      </c>
      <c r="B243" s="349">
        <v>42261</v>
      </c>
      <c r="C243" s="144" t="s">
        <v>2516</v>
      </c>
      <c r="D243" s="45">
        <v>400</v>
      </c>
      <c r="E243" s="45"/>
      <c r="F243" s="511"/>
      <c r="G243" s="1511"/>
      <c r="H243" s="1512"/>
      <c r="I243" s="1512"/>
      <c r="J243" s="1513"/>
      <c r="K243" s="146"/>
      <c r="L243" s="147"/>
      <c r="M243" s="147"/>
      <c r="N243" s="146"/>
      <c r="O243" s="146"/>
    </row>
    <row r="244" spans="1:15" ht="14.25" customHeight="1" x14ac:dyDescent="0.3">
      <c r="A244" s="444">
        <v>239</v>
      </c>
      <c r="B244" s="349">
        <v>42265</v>
      </c>
      <c r="C244" s="144" t="s">
        <v>2359</v>
      </c>
      <c r="D244" s="45">
        <v>1000</v>
      </c>
      <c r="E244" s="45"/>
      <c r="F244" s="511"/>
      <c r="G244" s="1511"/>
      <c r="H244" s="1512"/>
      <c r="I244" s="1512"/>
      <c r="J244" s="1513"/>
      <c r="K244" s="146"/>
      <c r="L244" s="147"/>
      <c r="M244" s="147"/>
      <c r="N244" s="146"/>
      <c r="O244" s="146"/>
    </row>
    <row r="245" spans="1:15" ht="14.25" customHeight="1" x14ac:dyDescent="0.3">
      <c r="A245" s="444">
        <v>240</v>
      </c>
      <c r="B245" s="349">
        <v>42268</v>
      </c>
      <c r="C245" s="144" t="s">
        <v>2516</v>
      </c>
      <c r="D245" s="45">
        <v>480</v>
      </c>
      <c r="E245" s="45"/>
      <c r="F245" s="511"/>
      <c r="G245" s="1511"/>
      <c r="H245" s="1512"/>
      <c r="I245" s="1512"/>
      <c r="J245" s="1513"/>
      <c r="K245" s="146"/>
      <c r="L245" s="147"/>
      <c r="M245" s="146"/>
      <c r="N245" s="146"/>
      <c r="O245" s="146"/>
    </row>
    <row r="246" spans="1:15" ht="14.25" customHeight="1" x14ac:dyDescent="0.3">
      <c r="A246" s="444">
        <v>241</v>
      </c>
      <c r="B246" s="349">
        <v>42268</v>
      </c>
      <c r="C246" s="144" t="s">
        <v>2384</v>
      </c>
      <c r="D246" s="45">
        <v>580</v>
      </c>
      <c r="E246" s="45"/>
      <c r="F246" s="511"/>
      <c r="G246" s="1511"/>
      <c r="H246" s="1512"/>
      <c r="I246" s="1512"/>
      <c r="J246" s="1513"/>
      <c r="K246" s="146"/>
      <c r="L246" s="147"/>
      <c r="M246" s="146"/>
      <c r="N246" s="146"/>
      <c r="O246" s="146"/>
    </row>
    <row r="247" spans="1:15" ht="14.25" customHeight="1" x14ac:dyDescent="0.3">
      <c r="A247" s="444">
        <v>242</v>
      </c>
      <c r="B247" s="349">
        <v>42268</v>
      </c>
      <c r="C247" s="144" t="s">
        <v>2381</v>
      </c>
      <c r="D247" s="45">
        <v>40</v>
      </c>
      <c r="E247" s="45"/>
      <c r="F247" s="511"/>
      <c r="G247" s="1511"/>
      <c r="H247" s="1512"/>
      <c r="I247" s="1512"/>
      <c r="J247" s="1513"/>
      <c r="K247" s="146"/>
      <c r="L247" s="147"/>
      <c r="M247" s="147"/>
      <c r="N247" s="146"/>
      <c r="O247" s="146"/>
    </row>
    <row r="248" spans="1:15" ht="14.25" customHeight="1" x14ac:dyDescent="0.3">
      <c r="A248" s="444">
        <v>243</v>
      </c>
      <c r="B248" s="349">
        <v>42269</v>
      </c>
      <c r="C248" s="144" t="s">
        <v>2384</v>
      </c>
      <c r="D248" s="45"/>
      <c r="E248" s="45">
        <v>1380</v>
      </c>
      <c r="F248" s="511">
        <v>1380</v>
      </c>
      <c r="G248" s="1511" t="s">
        <v>2492</v>
      </c>
      <c r="H248" s="1512"/>
      <c r="I248" s="1512"/>
      <c r="J248" s="1513"/>
      <c r="K248" s="146" t="s">
        <v>2493</v>
      </c>
      <c r="L248" s="147">
        <v>42268</v>
      </c>
      <c r="M248" s="147" t="s">
        <v>2123</v>
      </c>
      <c r="N248" s="146" t="s">
        <v>1762</v>
      </c>
      <c r="O248" s="146" t="s">
        <v>1762</v>
      </c>
    </row>
    <row r="249" spans="1:15" ht="14.25" customHeight="1" x14ac:dyDescent="0.3">
      <c r="A249" s="444">
        <v>244</v>
      </c>
      <c r="B249" s="349">
        <v>42269</v>
      </c>
      <c r="C249" s="144" t="s">
        <v>2516</v>
      </c>
      <c r="D249" s="45"/>
      <c r="E249" s="45">
        <v>1980</v>
      </c>
      <c r="F249" s="511">
        <v>1980</v>
      </c>
      <c r="G249" s="1511" t="s">
        <v>2494</v>
      </c>
      <c r="H249" s="1512"/>
      <c r="I249" s="1512"/>
      <c r="J249" s="1513"/>
      <c r="K249" s="146" t="s">
        <v>2495</v>
      </c>
      <c r="L249" s="147">
        <v>42269</v>
      </c>
      <c r="M249" s="146" t="s">
        <v>2123</v>
      </c>
      <c r="N249" s="146" t="s">
        <v>2681</v>
      </c>
      <c r="O249" s="146" t="s">
        <v>2681</v>
      </c>
    </row>
    <row r="250" spans="1:15" ht="14.25" customHeight="1" x14ac:dyDescent="0.3">
      <c r="A250" s="444">
        <v>245</v>
      </c>
      <c r="B250" s="349">
        <v>42269</v>
      </c>
      <c r="C250" s="144" t="s">
        <v>1777</v>
      </c>
      <c r="D250" s="45">
        <v>1000</v>
      </c>
      <c r="E250" s="45"/>
      <c r="F250" s="511"/>
      <c r="G250" s="1511"/>
      <c r="H250" s="1512"/>
      <c r="I250" s="1512"/>
      <c r="J250" s="1513"/>
      <c r="K250" s="146"/>
      <c r="L250" s="146"/>
      <c r="M250" s="146"/>
      <c r="N250" s="146"/>
      <c r="O250" s="146"/>
    </row>
    <row r="251" spans="1:15" ht="14.25" customHeight="1" x14ac:dyDescent="0.3">
      <c r="A251" s="444">
        <v>246</v>
      </c>
      <c r="B251" s="349">
        <v>42269</v>
      </c>
      <c r="C251" s="144" t="s">
        <v>2359</v>
      </c>
      <c r="D251" s="45">
        <v>1880</v>
      </c>
      <c r="E251" s="45"/>
      <c r="F251" s="511"/>
      <c r="G251" s="1511"/>
      <c r="H251" s="1512"/>
      <c r="I251" s="1512"/>
      <c r="J251" s="1513"/>
      <c r="K251" s="146"/>
      <c r="L251" s="146"/>
      <c r="M251" s="146"/>
      <c r="N251" s="146"/>
      <c r="O251" s="146"/>
    </row>
    <row r="252" spans="1:15" ht="14.25" customHeight="1" x14ac:dyDescent="0.3">
      <c r="A252" s="444">
        <v>247</v>
      </c>
      <c r="B252" s="349">
        <v>42269</v>
      </c>
      <c r="C252" s="144" t="s">
        <v>2359</v>
      </c>
      <c r="D252" s="45"/>
      <c r="E252" s="45">
        <v>4880</v>
      </c>
      <c r="F252" s="511">
        <v>4880</v>
      </c>
      <c r="G252" s="1511" t="s">
        <v>1938</v>
      </c>
      <c r="H252" s="1512"/>
      <c r="I252" s="1512"/>
      <c r="J252" s="1513"/>
      <c r="K252" s="146" t="s">
        <v>1939</v>
      </c>
      <c r="L252" s="147">
        <v>42268</v>
      </c>
      <c r="M252" s="146" t="s">
        <v>2123</v>
      </c>
      <c r="N252" s="146" t="s">
        <v>986</v>
      </c>
      <c r="O252" s="146" t="s">
        <v>986</v>
      </c>
    </row>
    <row r="253" spans="1:15" ht="14.25" customHeight="1" x14ac:dyDescent="0.3">
      <c r="A253" s="444">
        <v>248</v>
      </c>
      <c r="B253" s="349">
        <v>42270</v>
      </c>
      <c r="C253" s="144" t="s">
        <v>2359</v>
      </c>
      <c r="D253" s="45">
        <v>420</v>
      </c>
      <c r="E253" s="45"/>
      <c r="F253" s="511"/>
      <c r="G253" s="1511"/>
      <c r="H253" s="1512"/>
      <c r="I253" s="1512"/>
      <c r="J253" s="1513"/>
      <c r="K253" s="146"/>
      <c r="L253" s="146"/>
      <c r="M253" s="146"/>
      <c r="N253" s="146"/>
      <c r="O253" s="146"/>
    </row>
    <row r="254" spans="1:15" ht="14.25" customHeight="1" x14ac:dyDescent="0.3">
      <c r="A254" s="444">
        <v>249</v>
      </c>
      <c r="B254" s="349">
        <v>42271</v>
      </c>
      <c r="C254" s="144" t="s">
        <v>2359</v>
      </c>
      <c r="D254" s="45"/>
      <c r="E254" s="45">
        <v>420</v>
      </c>
      <c r="F254" s="511">
        <v>420</v>
      </c>
      <c r="G254" s="1511" t="s">
        <v>1392</v>
      </c>
      <c r="H254" s="1512"/>
      <c r="I254" s="1512"/>
      <c r="J254" s="1513"/>
      <c r="K254" s="146" t="s">
        <v>1942</v>
      </c>
      <c r="L254" s="147">
        <v>42270</v>
      </c>
      <c r="M254" s="146" t="s">
        <v>2123</v>
      </c>
      <c r="N254" s="146" t="s">
        <v>986</v>
      </c>
      <c r="O254" s="146" t="s">
        <v>986</v>
      </c>
    </row>
    <row r="255" spans="1:15" ht="14.25" customHeight="1" x14ac:dyDescent="0.3">
      <c r="A255" s="444">
        <v>250</v>
      </c>
      <c r="B255" s="349">
        <v>42272</v>
      </c>
      <c r="C255" s="144" t="s">
        <v>1777</v>
      </c>
      <c r="D255" s="45">
        <v>1000</v>
      </c>
      <c r="E255" s="45"/>
      <c r="F255" s="511"/>
      <c r="G255" s="1511"/>
      <c r="H255" s="1512"/>
      <c r="I255" s="1512"/>
      <c r="J255" s="1513"/>
      <c r="K255" s="146"/>
      <c r="L255" s="146"/>
      <c r="M255" s="146"/>
      <c r="N255" s="146"/>
      <c r="O255" s="146"/>
    </row>
    <row r="256" spans="1:15" ht="14.25" customHeight="1" x14ac:dyDescent="0.3">
      <c r="A256" s="444">
        <v>251</v>
      </c>
      <c r="B256" s="349">
        <v>42275</v>
      </c>
      <c r="C256" s="144" t="s">
        <v>2384</v>
      </c>
      <c r="D256" s="45">
        <v>300</v>
      </c>
      <c r="E256" s="45"/>
      <c r="F256" s="511"/>
      <c r="G256" s="1511"/>
      <c r="H256" s="1512"/>
      <c r="I256" s="1512"/>
      <c r="J256" s="1513"/>
      <c r="K256" s="146"/>
      <c r="L256" s="147"/>
      <c r="M256" s="147"/>
      <c r="N256" s="146"/>
      <c r="O256" s="146"/>
    </row>
    <row r="257" spans="1:15" ht="14.25" customHeight="1" x14ac:dyDescent="0.3">
      <c r="A257" s="444">
        <v>252</v>
      </c>
      <c r="B257" s="349">
        <v>42275</v>
      </c>
      <c r="C257" s="144" t="s">
        <v>1777</v>
      </c>
      <c r="D257" s="45">
        <v>1720</v>
      </c>
      <c r="E257" s="45"/>
      <c r="F257" s="511"/>
      <c r="G257" s="1511"/>
      <c r="H257" s="1512"/>
      <c r="I257" s="1512"/>
      <c r="J257" s="1513"/>
      <c r="K257" s="146"/>
      <c r="L257" s="147"/>
      <c r="M257" s="147"/>
      <c r="N257" s="146"/>
      <c r="O257" s="146"/>
    </row>
    <row r="258" spans="1:15" ht="14.25" customHeight="1" x14ac:dyDescent="0.3">
      <c r="A258" s="444">
        <v>253</v>
      </c>
      <c r="B258" s="349">
        <v>42275</v>
      </c>
      <c r="C258" s="144" t="s">
        <v>2359</v>
      </c>
      <c r="D258" s="45">
        <v>1000</v>
      </c>
      <c r="E258" s="45"/>
      <c r="F258" s="511"/>
      <c r="G258" s="1511"/>
      <c r="H258" s="1512"/>
      <c r="I258" s="1512"/>
      <c r="J258" s="1513"/>
      <c r="K258" s="146"/>
      <c r="L258" s="147"/>
      <c r="M258" s="147"/>
      <c r="N258" s="146"/>
      <c r="O258" s="146"/>
    </row>
    <row r="259" spans="1:15" ht="14.25" customHeight="1" x14ac:dyDescent="0.3">
      <c r="A259" s="444">
        <v>254</v>
      </c>
      <c r="B259" s="349">
        <v>42275</v>
      </c>
      <c r="C259" s="144" t="s">
        <v>1982</v>
      </c>
      <c r="D259" s="45">
        <v>500</v>
      </c>
      <c r="E259" s="45"/>
      <c r="F259" s="511"/>
      <c r="G259" s="1511"/>
      <c r="H259" s="1512"/>
      <c r="I259" s="1512"/>
      <c r="J259" s="1513"/>
      <c r="K259" s="146"/>
      <c r="L259" s="147"/>
      <c r="M259" s="147"/>
      <c r="N259" s="146"/>
      <c r="O259" s="146"/>
    </row>
    <row r="260" spans="1:15" ht="14.25" customHeight="1" x14ac:dyDescent="0.3">
      <c r="A260" s="444">
        <v>255</v>
      </c>
      <c r="B260" s="349">
        <v>42275</v>
      </c>
      <c r="C260" s="144" t="s">
        <v>164</v>
      </c>
      <c r="D260" s="45">
        <v>20</v>
      </c>
      <c r="E260" s="45"/>
      <c r="F260" s="511"/>
      <c r="G260" s="1511"/>
      <c r="H260" s="1512"/>
      <c r="I260" s="1512"/>
      <c r="J260" s="1513"/>
      <c r="K260" s="146"/>
      <c r="L260" s="147"/>
      <c r="M260" s="147"/>
      <c r="N260" s="146"/>
      <c r="O260" s="146"/>
    </row>
    <row r="261" spans="1:15" ht="14.25" customHeight="1" x14ac:dyDescent="0.3">
      <c r="A261" s="444">
        <v>256</v>
      </c>
      <c r="B261" s="349">
        <v>42275</v>
      </c>
      <c r="C261" s="144" t="s">
        <v>2584</v>
      </c>
      <c r="D261" s="45">
        <v>10</v>
      </c>
      <c r="E261" s="45"/>
      <c r="F261" s="511"/>
      <c r="G261" s="1511"/>
      <c r="H261" s="1512"/>
      <c r="I261" s="1512"/>
      <c r="J261" s="1513"/>
      <c r="K261" s="146"/>
      <c r="L261" s="147"/>
      <c r="M261" s="147"/>
      <c r="N261" s="146"/>
      <c r="O261" s="146"/>
    </row>
    <row r="262" spans="1:15" ht="14.25" customHeight="1" x14ac:dyDescent="0.3">
      <c r="A262" s="444">
        <v>257</v>
      </c>
      <c r="B262" s="349">
        <v>42275</v>
      </c>
      <c r="C262" s="144" t="s">
        <v>1777</v>
      </c>
      <c r="D262" s="45"/>
      <c r="E262" s="45">
        <v>10720</v>
      </c>
      <c r="F262" s="589">
        <v>10820</v>
      </c>
      <c r="G262" s="1511" t="s">
        <v>1943</v>
      </c>
      <c r="H262" s="1512"/>
      <c r="I262" s="1512"/>
      <c r="J262" s="1513"/>
      <c r="K262" s="146" t="s">
        <v>1944</v>
      </c>
      <c r="L262" s="147">
        <v>42272</v>
      </c>
      <c r="M262" s="147" t="s">
        <v>2123</v>
      </c>
      <c r="N262" s="146" t="s">
        <v>171</v>
      </c>
      <c r="O262" s="146" t="s">
        <v>485</v>
      </c>
    </row>
    <row r="263" spans="1:15" ht="14.25" customHeight="1" x14ac:dyDescent="0.3">
      <c r="A263" s="444">
        <v>258</v>
      </c>
      <c r="B263" s="349">
        <v>42279</v>
      </c>
      <c r="C263" s="144" t="s">
        <v>2359</v>
      </c>
      <c r="D263" s="45">
        <v>1000</v>
      </c>
      <c r="E263" s="45"/>
      <c r="F263" s="511"/>
      <c r="G263" s="1511"/>
      <c r="H263" s="1512"/>
      <c r="I263" s="1512"/>
      <c r="J263" s="1513"/>
      <c r="K263" s="146"/>
      <c r="L263" s="147"/>
      <c r="M263" s="147"/>
      <c r="N263" s="146"/>
      <c r="O263" s="146"/>
    </row>
    <row r="264" spans="1:15" ht="14.25" customHeight="1" x14ac:dyDescent="0.3">
      <c r="A264" s="444">
        <v>259</v>
      </c>
      <c r="B264" s="349">
        <v>42279</v>
      </c>
      <c r="C264" s="144" t="s">
        <v>2384</v>
      </c>
      <c r="D264" s="45">
        <v>300</v>
      </c>
      <c r="E264" s="45"/>
      <c r="F264" s="511"/>
      <c r="G264" s="1511"/>
      <c r="H264" s="1512"/>
      <c r="I264" s="1512"/>
      <c r="J264" s="1513"/>
      <c r="K264" s="146"/>
      <c r="L264" s="147"/>
      <c r="M264" s="147"/>
      <c r="N264" s="146"/>
      <c r="O264" s="146"/>
    </row>
    <row r="265" spans="1:15" ht="14.25" customHeight="1" x14ac:dyDescent="0.3">
      <c r="A265" s="444">
        <v>260</v>
      </c>
      <c r="B265" s="349">
        <v>42282</v>
      </c>
      <c r="C265" s="144" t="s">
        <v>2359</v>
      </c>
      <c r="D265" s="45">
        <v>1000</v>
      </c>
      <c r="E265" s="45"/>
      <c r="F265" s="511"/>
      <c r="G265" s="1511"/>
      <c r="H265" s="1512"/>
      <c r="I265" s="1512"/>
      <c r="J265" s="1513"/>
      <c r="K265" s="146"/>
      <c r="L265" s="147"/>
      <c r="M265" s="147"/>
      <c r="N265" s="146"/>
      <c r="O265" s="146"/>
    </row>
    <row r="266" spans="1:15" ht="14.25" customHeight="1" x14ac:dyDescent="0.3">
      <c r="A266" s="444">
        <v>261</v>
      </c>
      <c r="B266" s="349">
        <v>42282</v>
      </c>
      <c r="C266" s="144" t="s">
        <v>1777</v>
      </c>
      <c r="D266" s="45">
        <v>1000</v>
      </c>
      <c r="E266" s="45"/>
      <c r="F266" s="511"/>
      <c r="G266" s="1511"/>
      <c r="H266" s="1512"/>
      <c r="I266" s="1512"/>
      <c r="J266" s="1513"/>
      <c r="K266" s="146"/>
      <c r="L266" s="147"/>
      <c r="M266" s="147"/>
      <c r="N266" s="146"/>
      <c r="O266" s="146"/>
    </row>
    <row r="267" spans="1:15" ht="14.25" customHeight="1" x14ac:dyDescent="0.3">
      <c r="A267" s="444">
        <v>262</v>
      </c>
      <c r="B267" s="349">
        <v>42282</v>
      </c>
      <c r="C267" s="144" t="s">
        <v>2384</v>
      </c>
      <c r="D267" s="45">
        <v>400</v>
      </c>
      <c r="E267" s="45"/>
      <c r="F267" s="511"/>
      <c r="G267" s="1511"/>
      <c r="H267" s="1512"/>
      <c r="I267" s="1512"/>
      <c r="J267" s="1513"/>
      <c r="K267" s="146"/>
      <c r="L267" s="147"/>
      <c r="M267" s="147"/>
      <c r="N267" s="146"/>
      <c r="O267" s="146"/>
    </row>
    <row r="268" spans="1:15" ht="14.25" customHeight="1" x14ac:dyDescent="0.3">
      <c r="A268" s="444">
        <v>263</v>
      </c>
      <c r="B268" s="349">
        <v>42286</v>
      </c>
      <c r="C268" s="144" t="s">
        <v>2359</v>
      </c>
      <c r="D268" s="45">
        <v>1060</v>
      </c>
      <c r="E268" s="45"/>
      <c r="F268" s="511"/>
      <c r="G268" s="1511"/>
      <c r="H268" s="1512"/>
      <c r="I268" s="1512"/>
      <c r="J268" s="1513"/>
      <c r="K268" s="146"/>
      <c r="L268" s="147"/>
      <c r="M268" s="147"/>
      <c r="N268" s="146"/>
      <c r="O268" s="146"/>
    </row>
    <row r="269" spans="1:15" ht="14.25" customHeight="1" x14ac:dyDescent="0.3">
      <c r="A269" s="444">
        <v>264</v>
      </c>
      <c r="B269" s="349">
        <v>42286</v>
      </c>
      <c r="C269" s="144" t="s">
        <v>2384</v>
      </c>
      <c r="D269" s="45">
        <v>340</v>
      </c>
      <c r="E269" s="45"/>
      <c r="F269" s="511"/>
      <c r="G269" s="1511"/>
      <c r="H269" s="1512"/>
      <c r="I269" s="1512"/>
      <c r="J269" s="1513"/>
      <c r="K269" s="146"/>
      <c r="L269" s="147"/>
      <c r="M269" s="147"/>
      <c r="N269" s="146"/>
      <c r="O269" s="146"/>
    </row>
    <row r="270" spans="1:15" ht="14.25" customHeight="1" x14ac:dyDescent="0.3">
      <c r="A270" s="444">
        <v>265</v>
      </c>
      <c r="B270" s="349">
        <v>42286</v>
      </c>
      <c r="C270" s="144" t="s">
        <v>2384</v>
      </c>
      <c r="D270" s="45"/>
      <c r="E270" s="45">
        <v>1340</v>
      </c>
      <c r="F270" s="511">
        <v>1340</v>
      </c>
      <c r="G270" s="1511" t="s">
        <v>2396</v>
      </c>
      <c r="H270" s="1512"/>
      <c r="I270" s="1512"/>
      <c r="J270" s="1513"/>
      <c r="K270" s="146" t="s">
        <v>2397</v>
      </c>
      <c r="L270" s="147">
        <v>42286</v>
      </c>
      <c r="M270" s="146" t="s">
        <v>2123</v>
      </c>
      <c r="N270" s="146" t="s">
        <v>1762</v>
      </c>
      <c r="O270" s="146" t="s">
        <v>1762</v>
      </c>
    </row>
    <row r="271" spans="1:15" ht="14.25" customHeight="1" x14ac:dyDescent="0.3">
      <c r="A271" s="444">
        <v>266</v>
      </c>
      <c r="B271" s="349">
        <v>42286</v>
      </c>
      <c r="C271" s="144" t="s">
        <v>2359</v>
      </c>
      <c r="D271" s="45"/>
      <c r="E271" s="45">
        <v>4060</v>
      </c>
      <c r="F271" s="45">
        <v>4060</v>
      </c>
      <c r="G271" s="1511" t="s">
        <v>2398</v>
      </c>
      <c r="H271" s="1512"/>
      <c r="I271" s="1512"/>
      <c r="J271" s="1513"/>
      <c r="K271" s="146" t="s">
        <v>2399</v>
      </c>
      <c r="L271" s="147">
        <v>42285</v>
      </c>
      <c r="M271" s="146" t="s">
        <v>2123</v>
      </c>
      <c r="N271" s="146" t="s">
        <v>986</v>
      </c>
      <c r="O271" s="146" t="s">
        <v>986</v>
      </c>
    </row>
    <row r="272" spans="1:15" ht="14.25" customHeight="1" x14ac:dyDescent="0.3">
      <c r="A272" s="444">
        <v>267</v>
      </c>
      <c r="B272" s="349">
        <v>42289</v>
      </c>
      <c r="C272" s="144" t="s">
        <v>2359</v>
      </c>
      <c r="D272" s="45">
        <v>1000</v>
      </c>
      <c r="E272" s="45"/>
      <c r="F272" s="511"/>
      <c r="G272" s="1511"/>
      <c r="H272" s="1512"/>
      <c r="I272" s="1512"/>
      <c r="J272" s="1513"/>
      <c r="K272" s="146"/>
      <c r="L272" s="147"/>
      <c r="M272" s="147"/>
      <c r="N272" s="146"/>
      <c r="O272" s="146"/>
    </row>
    <row r="273" spans="1:15" ht="14.25" customHeight="1" x14ac:dyDescent="0.3">
      <c r="A273" s="444">
        <v>268</v>
      </c>
      <c r="B273" s="349">
        <v>42290</v>
      </c>
      <c r="C273" s="144" t="s">
        <v>2449</v>
      </c>
      <c r="D273" s="45">
        <v>2000</v>
      </c>
      <c r="E273" s="45"/>
      <c r="F273" s="511"/>
      <c r="G273" s="1511"/>
      <c r="H273" s="1512"/>
      <c r="I273" s="1512"/>
      <c r="J273" s="1513"/>
      <c r="K273" s="146"/>
      <c r="L273" s="146"/>
      <c r="M273" s="146"/>
      <c r="N273" s="146"/>
      <c r="O273" s="146"/>
    </row>
    <row r="274" spans="1:15" ht="14.25" customHeight="1" x14ac:dyDescent="0.3">
      <c r="A274" s="444">
        <v>269</v>
      </c>
      <c r="B274" s="349">
        <v>42290</v>
      </c>
      <c r="C274" s="144" t="s">
        <v>2449</v>
      </c>
      <c r="D274" s="45"/>
      <c r="E274" s="45">
        <v>2000</v>
      </c>
      <c r="F274" s="589">
        <v>1930</v>
      </c>
      <c r="G274" s="1511" t="s">
        <v>1426</v>
      </c>
      <c r="H274" s="1512"/>
      <c r="I274" s="1512"/>
      <c r="J274" s="1513"/>
      <c r="K274" s="146" t="s">
        <v>1284</v>
      </c>
      <c r="L274" s="147">
        <v>42290</v>
      </c>
      <c r="M274" s="147" t="s">
        <v>2123</v>
      </c>
      <c r="N274" s="146" t="s">
        <v>2510</v>
      </c>
      <c r="O274" s="146" t="s">
        <v>1285</v>
      </c>
    </row>
    <row r="275" spans="1:15" ht="14.25" customHeight="1" x14ac:dyDescent="0.3">
      <c r="A275" s="444">
        <v>270</v>
      </c>
      <c r="B275" s="349">
        <v>42293</v>
      </c>
      <c r="C275" s="144" t="s">
        <v>2359</v>
      </c>
      <c r="D275" s="45">
        <v>1000</v>
      </c>
      <c r="E275" s="45"/>
      <c r="F275" s="511"/>
      <c r="G275" s="1511"/>
      <c r="H275" s="1512"/>
      <c r="I275" s="1512"/>
      <c r="J275" s="1513"/>
      <c r="K275" s="146"/>
      <c r="L275" s="147"/>
      <c r="M275" s="146"/>
      <c r="N275" s="146"/>
      <c r="O275" s="146"/>
    </row>
    <row r="276" spans="1:15" ht="14.25" customHeight="1" x14ac:dyDescent="0.3">
      <c r="A276" s="444">
        <v>271</v>
      </c>
      <c r="B276" s="349">
        <v>42293</v>
      </c>
      <c r="C276" s="144" t="s">
        <v>2384</v>
      </c>
      <c r="D276" s="45">
        <v>200</v>
      </c>
      <c r="E276" s="45"/>
      <c r="F276" s="511"/>
      <c r="G276" s="1511"/>
      <c r="H276" s="1512"/>
      <c r="I276" s="1512"/>
      <c r="J276" s="1513"/>
      <c r="K276" s="146"/>
      <c r="L276" s="147"/>
      <c r="M276" s="146"/>
      <c r="N276" s="146"/>
      <c r="O276" s="146"/>
    </row>
    <row r="277" spans="1:15" ht="14.25" customHeight="1" x14ac:dyDescent="0.3">
      <c r="A277" s="444">
        <v>272</v>
      </c>
      <c r="B277" s="349">
        <v>42293</v>
      </c>
      <c r="C277" s="144" t="s">
        <v>1777</v>
      </c>
      <c r="D277" s="45">
        <v>1000</v>
      </c>
      <c r="E277" s="45"/>
      <c r="F277" s="511"/>
      <c r="G277" s="1511"/>
      <c r="H277" s="1512"/>
      <c r="I277" s="1512"/>
      <c r="J277" s="1513"/>
      <c r="K277" s="146"/>
      <c r="L277" s="147"/>
      <c r="M277" s="146"/>
      <c r="N277" s="146"/>
      <c r="O277" s="146"/>
    </row>
    <row r="278" spans="1:15" ht="14.25" customHeight="1" x14ac:dyDescent="0.3">
      <c r="A278" s="444">
        <v>273</v>
      </c>
      <c r="B278" s="349">
        <v>42296</v>
      </c>
      <c r="C278" s="144" t="s">
        <v>2359</v>
      </c>
      <c r="D278" s="45">
        <v>1000</v>
      </c>
      <c r="E278" s="45"/>
      <c r="F278" s="511"/>
      <c r="G278" s="1511"/>
      <c r="H278" s="1512"/>
      <c r="I278" s="1512"/>
      <c r="J278" s="1513"/>
      <c r="K278" s="146"/>
      <c r="L278" s="147"/>
      <c r="M278" s="147"/>
      <c r="N278" s="146"/>
      <c r="O278" s="146"/>
    </row>
    <row r="279" spans="1:15" ht="14.25" customHeight="1" x14ac:dyDescent="0.3">
      <c r="A279" s="444">
        <v>274</v>
      </c>
      <c r="B279" s="349">
        <v>42299</v>
      </c>
      <c r="C279" s="144" t="s">
        <v>2359</v>
      </c>
      <c r="D279" s="45">
        <v>980</v>
      </c>
      <c r="E279" s="45"/>
      <c r="F279" s="511"/>
      <c r="G279" s="1511"/>
      <c r="H279" s="1512"/>
      <c r="I279" s="1512"/>
      <c r="J279" s="1513"/>
      <c r="K279" s="146"/>
      <c r="L279" s="147"/>
      <c r="M279" s="147"/>
      <c r="N279" s="146"/>
      <c r="O279" s="146"/>
    </row>
    <row r="280" spans="1:15" ht="14.25" customHeight="1" x14ac:dyDescent="0.3">
      <c r="A280" s="444">
        <v>275</v>
      </c>
      <c r="B280" s="349">
        <v>42299</v>
      </c>
      <c r="C280" s="144" t="s">
        <v>2384</v>
      </c>
      <c r="D280" s="45">
        <v>200</v>
      </c>
      <c r="E280" s="45"/>
      <c r="F280" s="511"/>
      <c r="G280" s="1511"/>
      <c r="H280" s="1512"/>
      <c r="I280" s="1512"/>
      <c r="J280" s="1513"/>
      <c r="K280" s="146"/>
      <c r="L280" s="147"/>
      <c r="M280" s="147"/>
      <c r="N280" s="146"/>
      <c r="O280" s="146"/>
    </row>
    <row r="281" spans="1:15" ht="14.25" customHeight="1" x14ac:dyDescent="0.3">
      <c r="A281" s="444">
        <v>276</v>
      </c>
      <c r="B281" s="349">
        <v>42299</v>
      </c>
      <c r="C281" s="144" t="s">
        <v>2359</v>
      </c>
      <c r="D281" s="45"/>
      <c r="E281" s="45">
        <v>3980</v>
      </c>
      <c r="F281" s="45">
        <v>3980</v>
      </c>
      <c r="G281" s="1511" t="s">
        <v>437</v>
      </c>
      <c r="H281" s="1512"/>
      <c r="I281" s="1512"/>
      <c r="J281" s="1513"/>
      <c r="K281" s="145" t="s">
        <v>438</v>
      </c>
      <c r="L281" s="147">
        <v>42298</v>
      </c>
      <c r="M281" s="147" t="s">
        <v>2123</v>
      </c>
      <c r="N281" s="146" t="s">
        <v>986</v>
      </c>
      <c r="O281" s="146" t="s">
        <v>986</v>
      </c>
    </row>
    <row r="282" spans="1:15" ht="14.25" customHeight="1" x14ac:dyDescent="0.3">
      <c r="A282" s="444">
        <v>277</v>
      </c>
      <c r="B282" s="349">
        <v>42300</v>
      </c>
      <c r="C282" s="144" t="s">
        <v>2574</v>
      </c>
      <c r="D282" s="45">
        <v>150</v>
      </c>
      <c r="E282" s="45"/>
      <c r="F282" s="511"/>
      <c r="G282" s="1511"/>
      <c r="H282" s="1512"/>
      <c r="I282" s="1512"/>
      <c r="J282" s="1513"/>
      <c r="K282" s="146"/>
      <c r="L282" s="146"/>
      <c r="M282" s="146"/>
      <c r="N282" s="146"/>
      <c r="O282" s="146"/>
    </row>
    <row r="283" spans="1:15" ht="14.25" customHeight="1" x14ac:dyDescent="0.3">
      <c r="A283" s="444">
        <v>278</v>
      </c>
      <c r="B283" s="349">
        <v>42300</v>
      </c>
      <c r="C283" s="144" t="s">
        <v>1777</v>
      </c>
      <c r="D283" s="45">
        <v>1000</v>
      </c>
      <c r="E283" s="45"/>
      <c r="F283" s="511"/>
      <c r="G283" s="1511"/>
      <c r="H283" s="1512"/>
      <c r="I283" s="1512"/>
      <c r="J283" s="1513"/>
      <c r="K283" s="146"/>
      <c r="L283" s="146"/>
      <c r="M283" s="146"/>
      <c r="N283" s="146"/>
      <c r="O283" s="146"/>
    </row>
    <row r="284" spans="1:15" ht="14.25" customHeight="1" x14ac:dyDescent="0.3">
      <c r="A284" s="444">
        <v>279</v>
      </c>
      <c r="B284" s="349">
        <v>42303</v>
      </c>
      <c r="C284" s="144" t="s">
        <v>2359</v>
      </c>
      <c r="D284" s="45">
        <v>1000</v>
      </c>
      <c r="E284" s="45"/>
      <c r="F284" s="511"/>
      <c r="G284" s="1511"/>
      <c r="H284" s="1512"/>
      <c r="I284" s="1512"/>
      <c r="J284" s="1513"/>
      <c r="K284" s="146"/>
      <c r="L284" s="146"/>
      <c r="M284" s="146"/>
      <c r="N284" s="146"/>
      <c r="O284" s="146"/>
    </row>
    <row r="285" spans="1:15" ht="14.25" customHeight="1" x14ac:dyDescent="0.3">
      <c r="A285" s="444">
        <v>280</v>
      </c>
      <c r="B285" s="349">
        <v>42303</v>
      </c>
      <c r="C285" s="144" t="s">
        <v>2384</v>
      </c>
      <c r="D285" s="45">
        <v>500</v>
      </c>
      <c r="E285" s="45"/>
      <c r="F285" s="511"/>
      <c r="G285" s="1511"/>
      <c r="H285" s="1512"/>
      <c r="I285" s="1512"/>
      <c r="J285" s="1513"/>
      <c r="K285" s="146"/>
      <c r="L285" s="146"/>
      <c r="M285" s="146"/>
      <c r="N285" s="146"/>
      <c r="O285" s="146"/>
    </row>
    <row r="286" spans="1:15" ht="14.25" customHeight="1" x14ac:dyDescent="0.3">
      <c r="A286" s="444">
        <v>281</v>
      </c>
      <c r="B286" s="349">
        <v>42307</v>
      </c>
      <c r="C286" s="144" t="s">
        <v>2359</v>
      </c>
      <c r="D286" s="45">
        <v>1000</v>
      </c>
      <c r="E286" s="45"/>
      <c r="F286" s="511"/>
      <c r="G286" s="1511"/>
      <c r="H286" s="1512"/>
      <c r="I286" s="1512"/>
      <c r="J286" s="1513"/>
      <c r="K286" s="146"/>
      <c r="L286" s="147"/>
      <c r="M286" s="146"/>
      <c r="N286" s="146"/>
      <c r="O286" s="146"/>
    </row>
    <row r="287" spans="1:15" ht="14.25" customHeight="1" x14ac:dyDescent="0.3">
      <c r="A287" s="444">
        <v>282</v>
      </c>
      <c r="B287" s="349">
        <v>42307</v>
      </c>
      <c r="C287" s="144" t="s">
        <v>2384</v>
      </c>
      <c r="D287" s="45">
        <v>400</v>
      </c>
      <c r="E287" s="45"/>
      <c r="F287" s="511"/>
      <c r="G287" s="1511"/>
      <c r="H287" s="1512"/>
      <c r="I287" s="1512"/>
      <c r="J287" s="1513"/>
      <c r="K287" s="146"/>
      <c r="L287" s="147"/>
      <c r="M287" s="147"/>
      <c r="N287" s="146"/>
      <c r="O287" s="146"/>
    </row>
    <row r="288" spans="1:15" ht="14.25" customHeight="1" x14ac:dyDescent="0.3">
      <c r="A288" s="444">
        <v>283</v>
      </c>
      <c r="B288" s="349">
        <v>42307</v>
      </c>
      <c r="C288" s="144" t="s">
        <v>1777</v>
      </c>
      <c r="D288" s="45">
        <v>1000</v>
      </c>
      <c r="E288" s="45"/>
      <c r="F288" s="511"/>
      <c r="G288" s="1511"/>
      <c r="H288" s="1512"/>
      <c r="I288" s="1512"/>
      <c r="J288" s="1513"/>
      <c r="K288" s="146"/>
      <c r="L288" s="147"/>
      <c r="M288" s="146"/>
      <c r="N288" s="146"/>
      <c r="O288" s="146"/>
    </row>
    <row r="289" spans="1:15" ht="14.25" customHeight="1" x14ac:dyDescent="0.3">
      <c r="A289" s="444">
        <v>284</v>
      </c>
      <c r="B289" s="349">
        <v>42307</v>
      </c>
      <c r="C289" s="144" t="s">
        <v>2384</v>
      </c>
      <c r="D289" s="45"/>
      <c r="E289" s="45">
        <v>1300</v>
      </c>
      <c r="F289" s="511">
        <v>1300</v>
      </c>
      <c r="G289" s="1511" t="s">
        <v>707</v>
      </c>
      <c r="H289" s="1512"/>
      <c r="I289" s="1512"/>
      <c r="J289" s="1513"/>
      <c r="K289" s="146" t="s">
        <v>708</v>
      </c>
      <c r="L289" s="147">
        <v>42306</v>
      </c>
      <c r="M289" s="146" t="s">
        <v>2123</v>
      </c>
      <c r="N289" s="146" t="s">
        <v>1762</v>
      </c>
      <c r="O289" s="146" t="s">
        <v>1762</v>
      </c>
    </row>
    <row r="290" spans="1:15" ht="14.25" customHeight="1" x14ac:dyDescent="0.3">
      <c r="A290" s="444">
        <v>285</v>
      </c>
      <c r="B290" s="349">
        <v>42307</v>
      </c>
      <c r="C290" s="144" t="s">
        <v>2574</v>
      </c>
      <c r="D290" s="45">
        <v>50</v>
      </c>
      <c r="E290" s="45"/>
      <c r="F290" s="511"/>
      <c r="G290" s="1511"/>
      <c r="H290" s="1512"/>
      <c r="I290" s="1512"/>
      <c r="J290" s="1513"/>
      <c r="K290" s="146"/>
      <c r="L290" s="147"/>
      <c r="M290" s="147"/>
      <c r="N290" s="146"/>
      <c r="O290" s="146"/>
    </row>
    <row r="291" spans="1:15" ht="14.25" customHeight="1" x14ac:dyDescent="0.3">
      <c r="A291" s="444">
        <v>286</v>
      </c>
      <c r="B291" s="349">
        <v>42307</v>
      </c>
      <c r="C291" s="144" t="s">
        <v>164</v>
      </c>
      <c r="D291" s="45">
        <v>30</v>
      </c>
      <c r="E291" s="45"/>
      <c r="F291" s="511"/>
      <c r="G291" s="1511"/>
      <c r="H291" s="1512"/>
      <c r="I291" s="1512"/>
      <c r="J291" s="1513"/>
      <c r="K291" s="146"/>
      <c r="L291" s="146"/>
      <c r="M291" s="146"/>
      <c r="N291" s="146"/>
      <c r="O291" s="146"/>
    </row>
    <row r="292" spans="1:15" ht="14.25" customHeight="1" x14ac:dyDescent="0.3">
      <c r="A292" s="444">
        <v>287</v>
      </c>
      <c r="B292" s="349">
        <v>42307</v>
      </c>
      <c r="C292" s="144" t="s">
        <v>2584</v>
      </c>
      <c r="D292" s="45">
        <v>20</v>
      </c>
      <c r="E292" s="45"/>
      <c r="F292" s="511"/>
      <c r="G292" s="1511"/>
      <c r="H292" s="1512"/>
      <c r="I292" s="1512"/>
      <c r="J292" s="1513"/>
      <c r="K292" s="146"/>
      <c r="L292" s="146"/>
      <c r="M292" s="146"/>
      <c r="N292" s="146"/>
      <c r="O292" s="146"/>
    </row>
    <row r="293" spans="1:15" ht="14.25" customHeight="1" x14ac:dyDescent="0.3">
      <c r="A293" s="444">
        <v>288</v>
      </c>
      <c r="B293" s="349">
        <v>42307</v>
      </c>
      <c r="C293" s="144" t="s">
        <v>1982</v>
      </c>
      <c r="D293" s="45">
        <v>500</v>
      </c>
      <c r="E293" s="45"/>
      <c r="F293" s="511"/>
      <c r="G293" s="1511"/>
      <c r="H293" s="1512"/>
      <c r="I293" s="1512"/>
      <c r="J293" s="1513"/>
      <c r="K293" s="146"/>
      <c r="L293" s="147"/>
      <c r="M293" s="147"/>
      <c r="N293" s="146"/>
      <c r="O293" s="146"/>
    </row>
    <row r="294" spans="1:15" ht="14.25" customHeight="1" x14ac:dyDescent="0.3">
      <c r="A294" s="444">
        <v>289</v>
      </c>
      <c r="B294" s="349">
        <v>42307</v>
      </c>
      <c r="C294" s="144" t="s">
        <v>2383</v>
      </c>
      <c r="D294" s="45">
        <v>500</v>
      </c>
      <c r="E294" s="45"/>
      <c r="F294" s="511"/>
      <c r="G294" s="1511"/>
      <c r="H294" s="1512"/>
      <c r="I294" s="1512"/>
      <c r="J294" s="1513"/>
      <c r="K294" s="146"/>
      <c r="L294" s="147"/>
      <c r="M294" s="146"/>
      <c r="N294" s="146"/>
      <c r="O294" s="146"/>
    </row>
    <row r="295" spans="1:15" ht="14.25" customHeight="1" x14ac:dyDescent="0.3">
      <c r="A295" s="444">
        <v>290</v>
      </c>
      <c r="B295" s="349">
        <v>42310</v>
      </c>
      <c r="C295" s="144" t="s">
        <v>2359</v>
      </c>
      <c r="D295" s="45">
        <v>680</v>
      </c>
      <c r="E295" s="45"/>
      <c r="F295" s="45"/>
      <c r="G295" s="1511"/>
      <c r="H295" s="1512"/>
      <c r="I295" s="1512"/>
      <c r="J295" s="1513"/>
      <c r="K295" s="146"/>
      <c r="L295" s="147"/>
      <c r="M295" s="146"/>
      <c r="N295" s="146"/>
      <c r="O295" s="146"/>
    </row>
    <row r="296" spans="1:15" ht="14.25" customHeight="1" x14ac:dyDescent="0.3">
      <c r="A296" s="444">
        <v>291</v>
      </c>
      <c r="B296" s="349">
        <v>42310</v>
      </c>
      <c r="C296" s="144" t="s">
        <v>2384</v>
      </c>
      <c r="D296" s="45">
        <v>100</v>
      </c>
      <c r="E296" s="45"/>
      <c r="F296" s="511"/>
      <c r="G296" s="1511"/>
      <c r="H296" s="1512"/>
      <c r="I296" s="1512"/>
      <c r="J296" s="1513"/>
      <c r="K296" s="146"/>
      <c r="L296" s="147"/>
      <c r="M296" s="146"/>
      <c r="N296" s="146"/>
      <c r="O296" s="146"/>
    </row>
    <row r="297" spans="1:15" ht="14.25" customHeight="1" x14ac:dyDescent="0.3">
      <c r="A297" s="444">
        <v>292</v>
      </c>
      <c r="B297" s="349">
        <v>42311</v>
      </c>
      <c r="C297" s="144" t="s">
        <v>2359</v>
      </c>
      <c r="D297" s="45"/>
      <c r="E297" s="45">
        <v>2680</v>
      </c>
      <c r="F297" s="45">
        <v>2680</v>
      </c>
      <c r="G297" s="1511" t="s">
        <v>2657</v>
      </c>
      <c r="H297" s="1512"/>
      <c r="I297" s="1512"/>
      <c r="J297" s="1513"/>
      <c r="K297" s="146" t="s">
        <v>2658</v>
      </c>
      <c r="L297" s="147">
        <v>42310</v>
      </c>
      <c r="M297" s="146" t="s">
        <v>2123</v>
      </c>
      <c r="N297" s="146" t="s">
        <v>986</v>
      </c>
      <c r="O297" s="146" t="s">
        <v>986</v>
      </c>
    </row>
    <row r="298" spans="1:15" ht="14.25" customHeight="1" x14ac:dyDescent="0.3">
      <c r="A298" s="444">
        <v>293</v>
      </c>
      <c r="B298" s="349">
        <v>42314</v>
      </c>
      <c r="C298" s="144" t="s">
        <v>2383</v>
      </c>
      <c r="D298" s="45">
        <v>400</v>
      </c>
      <c r="E298" s="45"/>
      <c r="F298" s="511"/>
      <c r="G298" s="1511"/>
      <c r="H298" s="1512"/>
      <c r="I298" s="1512"/>
      <c r="J298" s="1513"/>
      <c r="K298" s="146"/>
      <c r="L298" s="147"/>
      <c r="M298" s="146"/>
      <c r="N298" s="146"/>
      <c r="O298" s="146"/>
    </row>
    <row r="299" spans="1:15" ht="14.25" customHeight="1" x14ac:dyDescent="0.3">
      <c r="A299" s="444">
        <v>294</v>
      </c>
      <c r="B299" s="349">
        <v>42314</v>
      </c>
      <c r="C299" s="144" t="s">
        <v>2383</v>
      </c>
      <c r="D299" s="45"/>
      <c r="E299" s="45">
        <v>900</v>
      </c>
      <c r="F299" s="605">
        <v>940</v>
      </c>
      <c r="G299" s="1511" t="s">
        <v>2661</v>
      </c>
      <c r="H299" s="1512"/>
      <c r="I299" s="1512"/>
      <c r="J299" s="1513"/>
      <c r="K299" s="146" t="s">
        <v>2662</v>
      </c>
      <c r="L299" s="147">
        <v>42313</v>
      </c>
      <c r="M299" s="146" t="s">
        <v>2123</v>
      </c>
      <c r="N299" s="146" t="s">
        <v>171</v>
      </c>
      <c r="O299" s="146" t="s">
        <v>1121</v>
      </c>
    </row>
    <row r="300" spans="1:15" ht="14.25" customHeight="1" x14ac:dyDescent="0.3">
      <c r="A300" s="444">
        <v>295</v>
      </c>
      <c r="B300" s="349">
        <v>42317</v>
      </c>
      <c r="C300" s="144" t="s">
        <v>2359</v>
      </c>
      <c r="D300" s="45">
        <v>1000</v>
      </c>
      <c r="E300" s="45"/>
      <c r="F300" s="45"/>
      <c r="G300" s="1511"/>
      <c r="H300" s="1512"/>
      <c r="I300" s="1512"/>
      <c r="J300" s="1513"/>
      <c r="K300" s="146"/>
      <c r="L300" s="147"/>
      <c r="M300" s="146"/>
      <c r="N300" s="146"/>
      <c r="O300" s="146"/>
    </row>
    <row r="301" spans="1:15" ht="14.25" customHeight="1" x14ac:dyDescent="0.3">
      <c r="A301" s="444">
        <v>296</v>
      </c>
      <c r="B301" s="349">
        <v>42317</v>
      </c>
      <c r="C301" s="144" t="s">
        <v>2384</v>
      </c>
      <c r="D301" s="45">
        <v>260</v>
      </c>
      <c r="E301" s="45"/>
      <c r="F301" s="511"/>
      <c r="G301" s="1511"/>
      <c r="H301" s="1512"/>
      <c r="I301" s="1512"/>
      <c r="J301" s="1513"/>
      <c r="K301" s="146"/>
      <c r="L301" s="147"/>
      <c r="M301" s="146"/>
      <c r="N301" s="146"/>
      <c r="O301" s="146"/>
    </row>
    <row r="302" spans="1:15" ht="14.25" customHeight="1" x14ac:dyDescent="0.3">
      <c r="A302" s="444">
        <v>297</v>
      </c>
      <c r="B302" s="349">
        <v>42317</v>
      </c>
      <c r="C302" s="144" t="s">
        <v>1777</v>
      </c>
      <c r="D302" s="45">
        <v>1000</v>
      </c>
      <c r="E302" s="45"/>
      <c r="F302" s="511"/>
      <c r="G302" s="1511"/>
      <c r="H302" s="1512"/>
      <c r="I302" s="1512"/>
      <c r="J302" s="1513"/>
      <c r="K302" s="146"/>
      <c r="L302" s="147"/>
      <c r="M302" s="146"/>
      <c r="N302" s="146"/>
      <c r="O302" s="146"/>
    </row>
    <row r="303" spans="1:15" ht="14.25" customHeight="1" x14ac:dyDescent="0.3">
      <c r="A303" s="444">
        <v>298</v>
      </c>
      <c r="B303" s="349">
        <v>42321</v>
      </c>
      <c r="C303" s="144" t="s">
        <v>2359</v>
      </c>
      <c r="D303" s="45">
        <v>1000</v>
      </c>
      <c r="E303" s="45"/>
      <c r="F303" s="45"/>
      <c r="G303" s="1511"/>
      <c r="H303" s="1512"/>
      <c r="I303" s="1512"/>
      <c r="J303" s="1513"/>
      <c r="K303" s="146"/>
      <c r="L303" s="147"/>
      <c r="M303" s="147"/>
      <c r="N303" s="146"/>
      <c r="O303" s="146"/>
    </row>
    <row r="304" spans="1:15" ht="14.25" customHeight="1" x14ac:dyDescent="0.3">
      <c r="A304" s="444">
        <v>299</v>
      </c>
      <c r="B304" s="349">
        <v>42324</v>
      </c>
      <c r="C304" s="144" t="s">
        <v>2381</v>
      </c>
      <c r="D304" s="45">
        <v>40</v>
      </c>
      <c r="E304" s="45"/>
      <c r="F304" s="511"/>
      <c r="G304" s="1511"/>
      <c r="H304" s="1512"/>
      <c r="I304" s="1512"/>
      <c r="J304" s="1513"/>
      <c r="K304" s="146"/>
      <c r="L304" s="146"/>
      <c r="M304" s="146"/>
      <c r="N304" s="146"/>
      <c r="O304" s="146"/>
    </row>
    <row r="305" spans="1:15" ht="14.25" customHeight="1" x14ac:dyDescent="0.3">
      <c r="A305" s="444">
        <v>300</v>
      </c>
      <c r="B305" s="349">
        <v>42324</v>
      </c>
      <c r="C305" s="144" t="s">
        <v>2359</v>
      </c>
      <c r="D305" s="45">
        <v>2000</v>
      </c>
      <c r="E305" s="45"/>
      <c r="F305" s="45"/>
      <c r="G305" s="1511"/>
      <c r="H305" s="1512"/>
      <c r="I305" s="1512"/>
      <c r="J305" s="1513"/>
      <c r="K305" s="146"/>
      <c r="L305" s="146"/>
      <c r="M305" s="146"/>
      <c r="N305" s="146"/>
      <c r="O305" s="146"/>
    </row>
    <row r="306" spans="1:15" ht="14.25" customHeight="1" x14ac:dyDescent="0.3">
      <c r="A306" s="444">
        <v>301</v>
      </c>
      <c r="B306" s="349">
        <v>42326</v>
      </c>
      <c r="C306" s="144" t="s">
        <v>2359</v>
      </c>
      <c r="D306" s="45">
        <v>340</v>
      </c>
      <c r="E306" s="45"/>
      <c r="F306" s="45"/>
      <c r="G306" s="1511"/>
      <c r="H306" s="1512"/>
      <c r="I306" s="1512"/>
      <c r="J306" s="1513"/>
      <c r="K306" s="145"/>
      <c r="L306" s="147"/>
      <c r="M306" s="147"/>
      <c r="N306" s="146"/>
      <c r="O306" s="146"/>
    </row>
    <row r="307" spans="1:15" ht="14.25" customHeight="1" x14ac:dyDescent="0.3">
      <c r="A307" s="444">
        <v>302</v>
      </c>
      <c r="B307" s="349">
        <v>42326</v>
      </c>
      <c r="C307" s="144" t="s">
        <v>2359</v>
      </c>
      <c r="D307" s="45"/>
      <c r="E307" s="45">
        <v>4340</v>
      </c>
      <c r="F307" s="45">
        <v>4340</v>
      </c>
      <c r="G307" s="1511" t="s">
        <v>2062</v>
      </c>
      <c r="H307" s="1512"/>
      <c r="I307" s="1512"/>
      <c r="J307" s="1513"/>
      <c r="K307" s="145" t="s">
        <v>2063</v>
      </c>
      <c r="L307" s="147">
        <v>42325</v>
      </c>
      <c r="M307" s="146" t="s">
        <v>2123</v>
      </c>
      <c r="N307" s="146" t="s">
        <v>986</v>
      </c>
      <c r="O307" s="146" t="s">
        <v>986</v>
      </c>
    </row>
    <row r="308" spans="1:15" ht="14.25" customHeight="1" x14ac:dyDescent="0.3">
      <c r="A308" s="444">
        <v>303</v>
      </c>
      <c r="B308" s="349">
        <v>42331</v>
      </c>
      <c r="C308" s="144" t="s">
        <v>1777</v>
      </c>
      <c r="D308" s="45">
        <v>1000</v>
      </c>
      <c r="E308" s="45"/>
      <c r="F308" s="511"/>
      <c r="G308" s="1511"/>
      <c r="H308" s="1512"/>
      <c r="I308" s="1512"/>
      <c r="J308" s="1513"/>
      <c r="K308" s="146"/>
      <c r="L308" s="147"/>
      <c r="M308" s="146"/>
      <c r="N308" s="146"/>
      <c r="O308" s="146"/>
    </row>
    <row r="309" spans="1:15" ht="14.25" customHeight="1" x14ac:dyDescent="0.3">
      <c r="A309" s="444">
        <v>304</v>
      </c>
      <c r="B309" s="349">
        <v>42331</v>
      </c>
      <c r="C309" s="144" t="s">
        <v>2359</v>
      </c>
      <c r="D309" s="45">
        <v>1000</v>
      </c>
      <c r="E309" s="45"/>
      <c r="F309" s="45"/>
      <c r="G309" s="1511"/>
      <c r="H309" s="1512"/>
      <c r="I309" s="1512"/>
      <c r="J309" s="1513"/>
      <c r="K309" s="146"/>
      <c r="L309" s="147"/>
      <c r="M309" s="146"/>
      <c r="N309" s="146"/>
      <c r="O309" s="146"/>
    </row>
    <row r="310" spans="1:15" ht="14.25" customHeight="1" x14ac:dyDescent="0.3">
      <c r="A310" s="444">
        <v>305</v>
      </c>
      <c r="B310" s="349">
        <v>42331</v>
      </c>
      <c r="C310" s="144" t="s">
        <v>1982</v>
      </c>
      <c r="D310" s="45">
        <v>500</v>
      </c>
      <c r="E310" s="45"/>
      <c r="F310" s="511"/>
      <c r="G310" s="1511"/>
      <c r="H310" s="1512"/>
      <c r="I310" s="1512"/>
      <c r="J310" s="1513"/>
      <c r="K310" s="146"/>
      <c r="L310" s="146"/>
      <c r="M310" s="146"/>
      <c r="N310" s="146"/>
      <c r="O310" s="146"/>
    </row>
    <row r="311" spans="1:15" ht="14.25" customHeight="1" x14ac:dyDescent="0.3">
      <c r="A311" s="444">
        <v>306</v>
      </c>
      <c r="B311" s="349">
        <v>42332</v>
      </c>
      <c r="C311" s="144" t="s">
        <v>2384</v>
      </c>
      <c r="D311" s="45"/>
      <c r="E311" s="45">
        <v>360</v>
      </c>
      <c r="F311" s="511">
        <v>360</v>
      </c>
      <c r="G311" s="1511" t="s">
        <v>2064</v>
      </c>
      <c r="H311" s="1512"/>
      <c r="I311" s="1512"/>
      <c r="J311" s="1513"/>
      <c r="K311" s="146" t="s">
        <v>2065</v>
      </c>
      <c r="L311" s="147">
        <v>42332</v>
      </c>
      <c r="M311" s="146" t="s">
        <v>2123</v>
      </c>
      <c r="N311" s="146" t="s">
        <v>1762</v>
      </c>
      <c r="O311" s="146" t="s">
        <v>1762</v>
      </c>
    </row>
    <row r="312" spans="1:15" ht="14.25" customHeight="1" x14ac:dyDescent="0.3">
      <c r="A312" s="444">
        <v>307</v>
      </c>
      <c r="B312" s="349">
        <v>42335</v>
      </c>
      <c r="C312" s="144" t="s">
        <v>2409</v>
      </c>
      <c r="D312" s="45">
        <v>5</v>
      </c>
      <c r="E312" s="45"/>
      <c r="F312" s="511"/>
      <c r="G312" s="1511"/>
      <c r="H312" s="1512"/>
      <c r="I312" s="1512"/>
      <c r="J312" s="1513"/>
      <c r="K312" s="146"/>
      <c r="L312" s="146"/>
      <c r="M312" s="146"/>
      <c r="N312" s="146"/>
      <c r="O312" s="146"/>
    </row>
    <row r="313" spans="1:15" ht="14.25" customHeight="1" x14ac:dyDescent="0.3">
      <c r="A313" s="444">
        <v>308</v>
      </c>
      <c r="B313" s="349">
        <v>42335</v>
      </c>
      <c r="C313" s="144" t="s">
        <v>2407</v>
      </c>
      <c r="D313" s="45">
        <v>5</v>
      </c>
      <c r="E313" s="45"/>
      <c r="F313" s="511"/>
      <c r="G313" s="1511"/>
      <c r="H313" s="1512"/>
      <c r="I313" s="1512"/>
      <c r="J313" s="1513"/>
      <c r="K313" s="146"/>
      <c r="L313" s="146"/>
      <c r="M313" s="146"/>
      <c r="N313" s="146"/>
      <c r="O313" s="146"/>
    </row>
    <row r="314" spans="1:15" ht="14.25" customHeight="1" x14ac:dyDescent="0.3">
      <c r="A314" s="444">
        <v>309</v>
      </c>
      <c r="B314" s="349">
        <v>42335</v>
      </c>
      <c r="C314" s="144" t="s">
        <v>2407</v>
      </c>
      <c r="D314" s="45">
        <v>5</v>
      </c>
      <c r="E314" s="45"/>
      <c r="F314" s="511"/>
      <c r="G314" s="1511"/>
      <c r="H314" s="1512"/>
      <c r="I314" s="1512"/>
      <c r="J314" s="1513"/>
      <c r="K314" s="146"/>
      <c r="L314" s="147"/>
      <c r="M314" s="146"/>
      <c r="N314" s="146"/>
      <c r="O314" s="146"/>
    </row>
    <row r="315" spans="1:15" ht="14.25" customHeight="1" x14ac:dyDescent="0.3">
      <c r="A315" s="444">
        <v>310</v>
      </c>
      <c r="B315" s="349">
        <v>42335</v>
      </c>
      <c r="C315" s="144" t="s">
        <v>2359</v>
      </c>
      <c r="D315" s="45">
        <v>1000</v>
      </c>
      <c r="E315" s="45"/>
      <c r="F315" s="511"/>
      <c r="G315" s="1511"/>
      <c r="H315" s="1512"/>
      <c r="I315" s="1512"/>
      <c r="J315" s="1513"/>
      <c r="K315" s="146"/>
      <c r="L315" s="146"/>
      <c r="M315" s="146"/>
      <c r="N315" s="146"/>
      <c r="O315" s="146"/>
    </row>
    <row r="316" spans="1:15" ht="14.25" customHeight="1" x14ac:dyDescent="0.3">
      <c r="A316" s="444">
        <v>311</v>
      </c>
      <c r="B316" s="349">
        <v>42335</v>
      </c>
      <c r="C316" s="144" t="s">
        <v>164</v>
      </c>
      <c r="D316" s="45">
        <v>70</v>
      </c>
      <c r="E316" s="45"/>
      <c r="F316" s="511"/>
      <c r="G316" s="1511"/>
      <c r="H316" s="1512"/>
      <c r="I316" s="1512"/>
      <c r="J316" s="1513"/>
      <c r="K316" s="146"/>
      <c r="L316" s="147"/>
      <c r="M316" s="147"/>
      <c r="N316" s="146"/>
      <c r="O316" s="146"/>
    </row>
    <row r="317" spans="1:15" ht="14.25" customHeight="1" x14ac:dyDescent="0.3">
      <c r="A317" s="444">
        <v>312</v>
      </c>
      <c r="B317" s="349">
        <v>42335</v>
      </c>
      <c r="C317" s="144" t="s">
        <v>2584</v>
      </c>
      <c r="D317" s="45">
        <v>40</v>
      </c>
      <c r="E317" s="45"/>
      <c r="F317" s="511"/>
      <c r="G317" s="1511"/>
      <c r="H317" s="1512"/>
      <c r="I317" s="1512"/>
      <c r="J317" s="1513"/>
      <c r="K317" s="146"/>
      <c r="L317" s="146"/>
      <c r="M317" s="146"/>
      <c r="N317" s="146"/>
      <c r="O317" s="146"/>
    </row>
    <row r="318" spans="1:15" ht="14.25" customHeight="1" x14ac:dyDescent="0.3">
      <c r="A318" s="444">
        <v>313</v>
      </c>
      <c r="B318" s="349">
        <v>42338</v>
      </c>
      <c r="C318" s="144" t="s">
        <v>2359</v>
      </c>
      <c r="D318" s="45">
        <v>1000</v>
      </c>
      <c r="E318" s="45"/>
      <c r="F318" s="511"/>
      <c r="G318" s="1511"/>
      <c r="H318" s="1512"/>
      <c r="I318" s="1512"/>
      <c r="J318" s="1513"/>
      <c r="K318" s="146"/>
      <c r="L318" s="146"/>
      <c r="M318" s="146"/>
      <c r="N318" s="146"/>
      <c r="O318" s="146"/>
    </row>
    <row r="319" spans="1:15" ht="14.25" customHeight="1" x14ac:dyDescent="0.3">
      <c r="A319" s="444">
        <v>314</v>
      </c>
      <c r="B319" s="349">
        <v>42338</v>
      </c>
      <c r="C319" s="144" t="s">
        <v>1777</v>
      </c>
      <c r="D319" s="45">
        <v>1000</v>
      </c>
      <c r="E319" s="45"/>
      <c r="F319" s="511"/>
      <c r="G319" s="1511"/>
      <c r="H319" s="1512"/>
      <c r="I319" s="1512"/>
      <c r="J319" s="1513"/>
      <c r="K319" s="146"/>
      <c r="L319" s="146"/>
      <c r="M319" s="146"/>
      <c r="N319" s="146"/>
      <c r="O319" s="146"/>
    </row>
    <row r="320" spans="1:15" ht="14.25" customHeight="1" x14ac:dyDescent="0.3">
      <c r="A320" s="444">
        <v>315</v>
      </c>
      <c r="B320" s="349">
        <v>42338</v>
      </c>
      <c r="C320" s="144" t="s">
        <v>2384</v>
      </c>
      <c r="D320" s="45">
        <v>200</v>
      </c>
      <c r="E320" s="45"/>
      <c r="F320" s="511"/>
      <c r="G320" s="1511"/>
      <c r="H320" s="1512"/>
      <c r="I320" s="1512"/>
      <c r="J320" s="1513"/>
      <c r="K320" s="146"/>
      <c r="L320" s="147"/>
      <c r="M320" s="146"/>
      <c r="N320" s="146"/>
      <c r="O320" s="146"/>
    </row>
    <row r="321" spans="1:15" ht="14.25" customHeight="1" x14ac:dyDescent="0.3">
      <c r="A321" s="444">
        <v>316</v>
      </c>
      <c r="B321" s="349">
        <v>42342</v>
      </c>
      <c r="C321" s="144" t="s">
        <v>2359</v>
      </c>
      <c r="D321" s="45">
        <v>1440</v>
      </c>
      <c r="E321" s="45"/>
      <c r="F321" s="511"/>
      <c r="G321" s="1511"/>
      <c r="H321" s="1512"/>
      <c r="I321" s="1512"/>
      <c r="J321" s="1513"/>
      <c r="K321" s="146"/>
      <c r="L321" s="146"/>
      <c r="M321" s="146"/>
      <c r="N321" s="146"/>
      <c r="O321" s="146"/>
    </row>
    <row r="322" spans="1:15" ht="14.25" customHeight="1" x14ac:dyDescent="0.3">
      <c r="A322" s="444">
        <v>317</v>
      </c>
      <c r="B322" s="349">
        <v>42342</v>
      </c>
      <c r="C322" s="144" t="s">
        <v>1777</v>
      </c>
      <c r="D322" s="45">
        <v>1000</v>
      </c>
      <c r="E322" s="45"/>
      <c r="F322" s="511"/>
      <c r="G322" s="1511"/>
      <c r="H322" s="1512"/>
      <c r="I322" s="1512"/>
      <c r="J322" s="1513"/>
      <c r="K322" s="146"/>
      <c r="L322" s="147"/>
      <c r="M322" s="147"/>
      <c r="N322" s="146"/>
      <c r="O322" s="146"/>
    </row>
    <row r="323" spans="1:15" ht="14.25" customHeight="1" x14ac:dyDescent="0.3">
      <c r="A323" s="444">
        <v>318</v>
      </c>
      <c r="B323" s="349">
        <v>42342</v>
      </c>
      <c r="C323" s="144" t="s">
        <v>2359</v>
      </c>
      <c r="D323" s="45"/>
      <c r="E323" s="45">
        <v>4440</v>
      </c>
      <c r="F323" s="599">
        <v>4440</v>
      </c>
      <c r="G323" s="1511" t="s">
        <v>1924</v>
      </c>
      <c r="H323" s="1512"/>
      <c r="I323" s="1512"/>
      <c r="J323" s="1513"/>
      <c r="K323" s="147" t="s">
        <v>1925</v>
      </c>
      <c r="L323" s="147">
        <v>42340</v>
      </c>
      <c r="M323" s="146" t="s">
        <v>2123</v>
      </c>
      <c r="N323" s="146" t="s">
        <v>986</v>
      </c>
      <c r="O323" s="146" t="s">
        <v>986</v>
      </c>
    </row>
    <row r="324" spans="1:15" ht="14.25" customHeight="1" x14ac:dyDescent="0.3">
      <c r="A324" s="444">
        <v>319</v>
      </c>
      <c r="B324" s="349">
        <v>42345</v>
      </c>
      <c r="C324" s="144" t="s">
        <v>1777</v>
      </c>
      <c r="D324" s="45">
        <v>1000</v>
      </c>
      <c r="E324" s="45"/>
      <c r="F324" s="511"/>
      <c r="G324" s="1511"/>
      <c r="H324" s="1512"/>
      <c r="I324" s="1512"/>
      <c r="J324" s="1513"/>
      <c r="K324" s="146"/>
      <c r="L324" s="146"/>
      <c r="M324" s="146"/>
      <c r="N324" s="146"/>
      <c r="O324" s="146"/>
    </row>
    <row r="325" spans="1:15" ht="14.25" customHeight="1" x14ac:dyDescent="0.3">
      <c r="A325" s="444">
        <v>320</v>
      </c>
      <c r="B325" s="349">
        <v>42345</v>
      </c>
      <c r="C325" s="144" t="s">
        <v>164</v>
      </c>
      <c r="D325" s="45">
        <v>50</v>
      </c>
      <c r="E325" s="45"/>
      <c r="F325" s="511"/>
      <c r="G325" s="1511"/>
      <c r="H325" s="1512"/>
      <c r="I325" s="1512"/>
      <c r="J325" s="1513"/>
      <c r="K325" s="146"/>
      <c r="L325" s="147"/>
      <c r="M325" s="146"/>
      <c r="N325" s="146"/>
      <c r="O325" s="146"/>
    </row>
    <row r="326" spans="1:15" ht="14.25" customHeight="1" x14ac:dyDescent="0.3">
      <c r="A326" s="444">
        <v>321</v>
      </c>
      <c r="B326" s="349">
        <v>42345</v>
      </c>
      <c r="C326" s="144" t="s">
        <v>1926</v>
      </c>
      <c r="D326" s="45">
        <v>140</v>
      </c>
      <c r="E326" s="45"/>
      <c r="F326" s="511"/>
      <c r="G326" s="1511"/>
      <c r="H326" s="1512"/>
      <c r="I326" s="1512"/>
      <c r="J326" s="1513"/>
      <c r="K326" s="146"/>
      <c r="L326" s="146"/>
      <c r="M326" s="146"/>
      <c r="N326" s="146"/>
      <c r="O326" s="146"/>
    </row>
    <row r="327" spans="1:15" ht="14.25" customHeight="1" x14ac:dyDescent="0.3">
      <c r="A327" s="444">
        <v>322</v>
      </c>
      <c r="B327" s="349">
        <v>42349</v>
      </c>
      <c r="C327" s="144" t="s">
        <v>2359</v>
      </c>
      <c r="D327" s="45">
        <v>1000</v>
      </c>
      <c r="E327" s="45"/>
      <c r="F327" s="511"/>
      <c r="G327" s="1511"/>
      <c r="H327" s="1512"/>
      <c r="I327" s="1512"/>
      <c r="J327" s="1513"/>
      <c r="K327" s="146"/>
      <c r="L327" s="147"/>
      <c r="M327" s="147"/>
      <c r="N327" s="146"/>
      <c r="O327" s="146"/>
    </row>
    <row r="328" spans="1:15" ht="14.25" customHeight="1" x14ac:dyDescent="0.3">
      <c r="A328" s="444">
        <v>323</v>
      </c>
      <c r="B328" s="349">
        <v>42352</v>
      </c>
      <c r="C328" s="144" t="s">
        <v>1777</v>
      </c>
      <c r="D328" s="45">
        <v>1100</v>
      </c>
      <c r="E328" s="45"/>
      <c r="F328" s="511"/>
      <c r="G328" s="1511"/>
      <c r="H328" s="1512"/>
      <c r="I328" s="1512"/>
      <c r="J328" s="1513"/>
      <c r="K328" s="146"/>
      <c r="L328" s="146"/>
      <c r="M328" s="146"/>
      <c r="N328" s="146"/>
      <c r="O328" s="146"/>
    </row>
    <row r="329" spans="1:15" ht="14.25" customHeight="1" x14ac:dyDescent="0.3">
      <c r="A329" s="444">
        <v>324</v>
      </c>
      <c r="B329" s="349">
        <v>42352</v>
      </c>
      <c r="C329" s="144" t="s">
        <v>2384</v>
      </c>
      <c r="D329" s="45">
        <v>200</v>
      </c>
      <c r="E329" s="45"/>
      <c r="F329" s="511"/>
      <c r="G329" s="1511"/>
      <c r="H329" s="1512"/>
      <c r="I329" s="1512"/>
      <c r="J329" s="1513"/>
      <c r="K329" s="146"/>
      <c r="L329" s="146"/>
      <c r="M329" s="146"/>
      <c r="N329" s="146"/>
      <c r="O329" s="146"/>
    </row>
    <row r="330" spans="1:15" ht="14.25" customHeight="1" x14ac:dyDescent="0.3">
      <c r="A330" s="444">
        <v>325</v>
      </c>
      <c r="B330" s="349">
        <v>42352</v>
      </c>
      <c r="C330" s="144" t="s">
        <v>164</v>
      </c>
      <c r="D330" s="45">
        <v>30</v>
      </c>
      <c r="E330" s="45"/>
      <c r="F330" s="511"/>
      <c r="G330" s="1511"/>
      <c r="H330" s="1512"/>
      <c r="I330" s="1512"/>
      <c r="J330" s="1513"/>
      <c r="K330" s="146"/>
      <c r="L330" s="146"/>
      <c r="M330" s="146"/>
      <c r="N330" s="146"/>
      <c r="O330" s="146"/>
    </row>
    <row r="331" spans="1:15" ht="14.25" customHeight="1" x14ac:dyDescent="0.3">
      <c r="A331" s="444">
        <v>326</v>
      </c>
      <c r="B331" s="349">
        <v>42354</v>
      </c>
      <c r="C331" s="144" t="s">
        <v>1777</v>
      </c>
      <c r="D331" s="45"/>
      <c r="E331" s="45">
        <v>10100</v>
      </c>
      <c r="F331" s="589">
        <v>10260</v>
      </c>
      <c r="G331" s="1511" t="s">
        <v>1927</v>
      </c>
      <c r="H331" s="1512"/>
      <c r="I331" s="1512"/>
      <c r="J331" s="1513"/>
      <c r="K331" s="146" t="s">
        <v>1928</v>
      </c>
      <c r="L331" s="147">
        <v>42353</v>
      </c>
      <c r="M331" s="146" t="s">
        <v>2123</v>
      </c>
      <c r="N331" s="146" t="s">
        <v>171</v>
      </c>
      <c r="O331" s="146" t="s">
        <v>485</v>
      </c>
    </row>
    <row r="332" spans="1:15" ht="14.25" customHeight="1" x14ac:dyDescent="0.3">
      <c r="A332" s="444">
        <v>327</v>
      </c>
      <c r="B332" s="349">
        <v>42355</v>
      </c>
      <c r="C332" s="144" t="s">
        <v>2409</v>
      </c>
      <c r="D332" s="45">
        <v>35</v>
      </c>
      <c r="E332" s="45"/>
      <c r="F332" s="511"/>
      <c r="G332" s="1511"/>
      <c r="H332" s="1512"/>
      <c r="I332" s="1512"/>
      <c r="J332" s="1513"/>
      <c r="K332" s="146"/>
      <c r="L332" s="147"/>
      <c r="M332" s="146"/>
      <c r="N332" s="146"/>
      <c r="O332" s="146"/>
    </row>
    <row r="333" spans="1:15" ht="14.25" customHeight="1" x14ac:dyDescent="0.3">
      <c r="A333" s="444">
        <v>328</v>
      </c>
      <c r="B333" s="349">
        <v>42355</v>
      </c>
      <c r="C333" s="144" t="s">
        <v>2381</v>
      </c>
      <c r="D333" s="45">
        <v>60</v>
      </c>
      <c r="E333" s="45"/>
      <c r="F333" s="511"/>
      <c r="G333" s="1511"/>
      <c r="H333" s="1512"/>
      <c r="I333" s="1512"/>
      <c r="J333" s="1513"/>
      <c r="K333" s="146"/>
      <c r="L333" s="146"/>
      <c r="M333" s="146"/>
      <c r="N333" s="146"/>
      <c r="O333" s="146"/>
    </row>
    <row r="334" spans="1:15" ht="14.25" customHeight="1" x14ac:dyDescent="0.3">
      <c r="A334" s="444">
        <v>329</v>
      </c>
      <c r="B334" s="349">
        <v>42355</v>
      </c>
      <c r="C334" s="144" t="s">
        <v>2408</v>
      </c>
      <c r="D334" s="45">
        <v>3</v>
      </c>
      <c r="E334" s="45"/>
      <c r="F334" s="511"/>
      <c r="G334" s="1511"/>
      <c r="H334" s="1512"/>
      <c r="I334" s="1512"/>
      <c r="J334" s="1513"/>
      <c r="K334" s="146"/>
      <c r="L334" s="147"/>
      <c r="M334" s="147"/>
      <c r="N334" s="146"/>
      <c r="O334" s="146"/>
    </row>
    <row r="335" spans="1:15" ht="14.25" customHeight="1" x14ac:dyDescent="0.3">
      <c r="A335" s="444">
        <v>330</v>
      </c>
      <c r="B335" s="349">
        <v>42355</v>
      </c>
      <c r="C335" s="144" t="s">
        <v>2407</v>
      </c>
      <c r="D335" s="45">
        <v>35</v>
      </c>
      <c r="E335" s="45"/>
      <c r="F335" s="511"/>
      <c r="G335" s="1511"/>
      <c r="H335" s="1512"/>
      <c r="I335" s="1512"/>
      <c r="J335" s="1513"/>
      <c r="K335" s="146"/>
      <c r="L335" s="147"/>
      <c r="M335" s="146"/>
      <c r="N335" s="146"/>
      <c r="O335" s="146"/>
    </row>
    <row r="336" spans="1:15" ht="14.25" customHeight="1" x14ac:dyDescent="0.3">
      <c r="A336" s="444">
        <v>331</v>
      </c>
      <c r="B336" s="349">
        <v>42355</v>
      </c>
      <c r="C336" s="144" t="s">
        <v>2407</v>
      </c>
      <c r="D336" s="45">
        <v>35</v>
      </c>
      <c r="E336" s="45"/>
      <c r="F336" s="511"/>
      <c r="G336" s="1511"/>
      <c r="H336" s="1512"/>
      <c r="I336" s="1512"/>
      <c r="J336" s="1513"/>
      <c r="K336" s="146"/>
      <c r="L336" s="147"/>
      <c r="M336" s="146"/>
      <c r="N336" s="146"/>
      <c r="O336" s="146"/>
    </row>
    <row r="337" spans="1:15" ht="14.25" customHeight="1" x14ac:dyDescent="0.3">
      <c r="A337" s="444">
        <v>332</v>
      </c>
      <c r="B337" s="349">
        <v>42355</v>
      </c>
      <c r="C337" s="144" t="s">
        <v>2384</v>
      </c>
      <c r="D337" s="45">
        <v>200</v>
      </c>
      <c r="E337" s="45"/>
      <c r="F337" s="511"/>
      <c r="G337" s="1511"/>
      <c r="H337" s="1512"/>
      <c r="I337" s="1512"/>
      <c r="J337" s="1513"/>
      <c r="K337" s="146"/>
      <c r="L337" s="146"/>
      <c r="M337" s="146"/>
      <c r="N337" s="146"/>
      <c r="O337" s="146"/>
    </row>
    <row r="338" spans="1:15" ht="14.25" customHeight="1" x14ac:dyDescent="0.3">
      <c r="A338" s="444">
        <v>333</v>
      </c>
      <c r="B338" s="349">
        <v>42355</v>
      </c>
      <c r="C338" s="144" t="s">
        <v>2359</v>
      </c>
      <c r="D338" s="45">
        <v>1000</v>
      </c>
      <c r="E338" s="45"/>
      <c r="F338" s="511"/>
      <c r="G338" s="1511"/>
      <c r="H338" s="1512"/>
      <c r="I338" s="1512"/>
      <c r="J338" s="1513"/>
      <c r="K338" s="146"/>
      <c r="L338" s="147"/>
      <c r="M338" s="146"/>
      <c r="N338" s="146"/>
      <c r="O338" s="146"/>
    </row>
    <row r="339" spans="1:15" ht="14.25" customHeight="1" x14ac:dyDescent="0.3">
      <c r="A339" s="444">
        <v>334</v>
      </c>
      <c r="B339" s="349">
        <v>42356</v>
      </c>
      <c r="C339" s="144" t="s">
        <v>1926</v>
      </c>
      <c r="D339" s="45"/>
      <c r="E339" s="45">
        <v>140</v>
      </c>
      <c r="F339" s="511">
        <v>140</v>
      </c>
      <c r="G339" s="1511" t="s">
        <v>804</v>
      </c>
      <c r="H339" s="1512"/>
      <c r="I339" s="1512"/>
      <c r="J339" s="1513"/>
      <c r="K339" s="146" t="s">
        <v>805</v>
      </c>
      <c r="L339" s="147">
        <v>42355</v>
      </c>
      <c r="M339" s="146" t="s">
        <v>2123</v>
      </c>
      <c r="N339" s="146" t="s">
        <v>171</v>
      </c>
      <c r="O339" s="146" t="s">
        <v>442</v>
      </c>
    </row>
    <row r="340" spans="1:15" ht="14.25" customHeight="1" x14ac:dyDescent="0.3">
      <c r="A340" s="444">
        <v>335</v>
      </c>
      <c r="B340" s="349">
        <v>42356</v>
      </c>
      <c r="C340" s="144" t="s">
        <v>164</v>
      </c>
      <c r="D340" s="45"/>
      <c r="E340" s="45">
        <v>280</v>
      </c>
      <c r="F340" s="511">
        <v>280</v>
      </c>
      <c r="G340" s="1511" t="s">
        <v>806</v>
      </c>
      <c r="H340" s="1512"/>
      <c r="I340" s="1512"/>
      <c r="J340" s="1513"/>
      <c r="K340" s="146" t="s">
        <v>807</v>
      </c>
      <c r="L340" s="147">
        <v>42355</v>
      </c>
      <c r="M340" s="146" t="s">
        <v>2123</v>
      </c>
      <c r="N340" s="146" t="s">
        <v>171</v>
      </c>
      <c r="O340" s="146" t="s">
        <v>442</v>
      </c>
    </row>
    <row r="341" spans="1:15" ht="14.25" customHeight="1" x14ac:dyDescent="0.3">
      <c r="A341" s="444">
        <v>336</v>
      </c>
      <c r="B341" s="349">
        <v>42356</v>
      </c>
      <c r="C341" s="144" t="s">
        <v>2407</v>
      </c>
      <c r="D341" s="45"/>
      <c r="E341" s="45">
        <v>40</v>
      </c>
      <c r="F341" s="511">
        <v>40</v>
      </c>
      <c r="G341" s="1511" t="s">
        <v>808</v>
      </c>
      <c r="H341" s="1512"/>
      <c r="I341" s="1512"/>
      <c r="J341" s="1513"/>
      <c r="K341" s="146" t="s">
        <v>809</v>
      </c>
      <c r="L341" s="147">
        <v>42355</v>
      </c>
      <c r="M341" s="146" t="s">
        <v>2123</v>
      </c>
      <c r="N341" s="146" t="s">
        <v>171</v>
      </c>
      <c r="O341" s="146" t="s">
        <v>442</v>
      </c>
    </row>
    <row r="342" spans="1:15" ht="14.25" customHeight="1" x14ac:dyDescent="0.3">
      <c r="A342" s="444">
        <v>337</v>
      </c>
      <c r="B342" s="349">
        <v>42356</v>
      </c>
      <c r="C342" s="144" t="s">
        <v>2407</v>
      </c>
      <c r="D342" s="45"/>
      <c r="E342" s="45">
        <v>40</v>
      </c>
      <c r="F342" s="511">
        <v>40</v>
      </c>
      <c r="G342" s="1511" t="s">
        <v>810</v>
      </c>
      <c r="H342" s="1512"/>
      <c r="I342" s="1512"/>
      <c r="J342" s="1513"/>
      <c r="K342" s="146" t="s">
        <v>811</v>
      </c>
      <c r="L342" s="147">
        <v>42355</v>
      </c>
      <c r="M342" s="146" t="s">
        <v>2123</v>
      </c>
      <c r="N342" s="146" t="s">
        <v>171</v>
      </c>
      <c r="O342" s="146" t="s">
        <v>442</v>
      </c>
    </row>
    <row r="343" spans="1:15" ht="14.25" customHeight="1" x14ac:dyDescent="0.3">
      <c r="A343" s="444">
        <v>338</v>
      </c>
      <c r="B343" s="349">
        <v>42356</v>
      </c>
      <c r="C343" s="144" t="s">
        <v>2408</v>
      </c>
      <c r="D343" s="45"/>
      <c r="E343" s="45">
        <v>3</v>
      </c>
      <c r="F343" s="511">
        <v>3</v>
      </c>
      <c r="G343" s="1511" t="s">
        <v>812</v>
      </c>
      <c r="H343" s="1512"/>
      <c r="I343" s="1512"/>
      <c r="J343" s="1513"/>
      <c r="K343" s="146" t="s">
        <v>813</v>
      </c>
      <c r="L343" s="147">
        <v>42355</v>
      </c>
      <c r="M343" s="146" t="s">
        <v>2123</v>
      </c>
      <c r="N343" s="146" t="s">
        <v>171</v>
      </c>
      <c r="O343" s="146" t="s">
        <v>442</v>
      </c>
    </row>
    <row r="344" spans="1:15" ht="14.25" customHeight="1" x14ac:dyDescent="0.3">
      <c r="A344" s="444">
        <v>339</v>
      </c>
      <c r="B344" s="349">
        <v>42356</v>
      </c>
      <c r="C344" s="144" t="s">
        <v>2381</v>
      </c>
      <c r="D344" s="45"/>
      <c r="E344" s="45">
        <v>140</v>
      </c>
      <c r="F344" s="511">
        <v>140</v>
      </c>
      <c r="G344" s="1511" t="s">
        <v>838</v>
      </c>
      <c r="H344" s="1512"/>
      <c r="I344" s="1512"/>
      <c r="J344" s="1513"/>
      <c r="K344" s="146" t="s">
        <v>839</v>
      </c>
      <c r="L344" s="147">
        <v>42355</v>
      </c>
      <c r="M344" s="146" t="s">
        <v>2123</v>
      </c>
      <c r="N344" s="146" t="s">
        <v>171</v>
      </c>
      <c r="O344" s="146" t="s">
        <v>442</v>
      </c>
    </row>
    <row r="345" spans="1:15" ht="14.25" customHeight="1" x14ac:dyDescent="0.3">
      <c r="A345" s="444">
        <v>340</v>
      </c>
      <c r="B345" s="349">
        <v>42356</v>
      </c>
      <c r="C345" s="144" t="s">
        <v>2409</v>
      </c>
      <c r="D345" s="45"/>
      <c r="E345" s="45">
        <v>40</v>
      </c>
      <c r="F345" s="511">
        <v>40</v>
      </c>
      <c r="G345" s="1511" t="s">
        <v>840</v>
      </c>
      <c r="H345" s="1512"/>
      <c r="I345" s="1512"/>
      <c r="J345" s="1513"/>
      <c r="K345" s="146" t="s">
        <v>841</v>
      </c>
      <c r="L345" s="147">
        <v>42355</v>
      </c>
      <c r="M345" s="146" t="s">
        <v>2123</v>
      </c>
      <c r="N345" s="146" t="s">
        <v>171</v>
      </c>
      <c r="O345" s="146" t="s">
        <v>442</v>
      </c>
    </row>
    <row r="346" spans="1:15" ht="14.25" customHeight="1" x14ac:dyDescent="0.3">
      <c r="A346" s="444">
        <v>341</v>
      </c>
      <c r="B346" s="349">
        <v>42356</v>
      </c>
      <c r="C346" s="144" t="s">
        <v>2584</v>
      </c>
      <c r="D346" s="45"/>
      <c r="E346" s="45">
        <v>100</v>
      </c>
      <c r="F346" s="589">
        <v>90</v>
      </c>
      <c r="G346" s="1511" t="s">
        <v>842</v>
      </c>
      <c r="H346" s="1512"/>
      <c r="I346" s="1512"/>
      <c r="J346" s="1513"/>
      <c r="K346" s="146" t="s">
        <v>843</v>
      </c>
      <c r="L346" s="147">
        <v>42355</v>
      </c>
      <c r="M346" s="146" t="s">
        <v>2123</v>
      </c>
      <c r="N346" s="146" t="s">
        <v>171</v>
      </c>
      <c r="O346" s="146" t="s">
        <v>1762</v>
      </c>
    </row>
    <row r="347" spans="1:15" ht="14.25" customHeight="1" x14ac:dyDescent="0.3">
      <c r="A347" s="444">
        <v>342</v>
      </c>
      <c r="B347" s="349">
        <v>42359</v>
      </c>
      <c r="C347" s="144" t="s">
        <v>2359</v>
      </c>
      <c r="D347" s="45">
        <v>2160</v>
      </c>
      <c r="E347" s="45"/>
      <c r="F347" s="511"/>
      <c r="G347" s="1511"/>
      <c r="H347" s="1512"/>
      <c r="I347" s="1512"/>
      <c r="J347" s="1513"/>
      <c r="K347" s="146"/>
      <c r="L347" s="146"/>
      <c r="M347" s="146"/>
      <c r="N347" s="146"/>
      <c r="O347" s="146"/>
    </row>
    <row r="348" spans="1:15" ht="14.25" customHeight="1" x14ac:dyDescent="0.3">
      <c r="A348" s="444">
        <v>343</v>
      </c>
      <c r="B348" s="349">
        <v>42359</v>
      </c>
      <c r="C348" s="144" t="s">
        <v>2384</v>
      </c>
      <c r="D348" s="45">
        <v>240</v>
      </c>
      <c r="E348" s="45"/>
      <c r="F348" s="511"/>
      <c r="G348" s="1511"/>
      <c r="H348" s="1512"/>
      <c r="I348" s="1512"/>
      <c r="J348" s="1513"/>
      <c r="K348" s="146"/>
      <c r="L348" s="147"/>
      <c r="M348" s="146"/>
      <c r="N348" s="146"/>
      <c r="O348" s="146"/>
    </row>
    <row r="349" spans="1:15" ht="14.25" customHeight="1" x14ac:dyDescent="0.3">
      <c r="A349" s="444">
        <v>344</v>
      </c>
      <c r="B349" s="349">
        <v>42359</v>
      </c>
      <c r="C349" s="144" t="s">
        <v>2574</v>
      </c>
      <c r="D349" s="45">
        <v>360</v>
      </c>
      <c r="E349" s="45"/>
      <c r="F349" s="511"/>
      <c r="G349" s="1511"/>
      <c r="H349" s="1512"/>
      <c r="I349" s="1512"/>
      <c r="J349" s="1513"/>
      <c r="K349" s="146"/>
      <c r="L349" s="147"/>
      <c r="M349" s="147"/>
      <c r="N349" s="146"/>
      <c r="O349" s="146"/>
    </row>
    <row r="350" spans="1:15" ht="14.25" customHeight="1" x14ac:dyDescent="0.3">
      <c r="A350" s="444">
        <v>345</v>
      </c>
      <c r="B350" s="349">
        <v>42359</v>
      </c>
      <c r="C350" s="144" t="s">
        <v>2359</v>
      </c>
      <c r="D350" s="45"/>
      <c r="E350" s="45">
        <v>4160</v>
      </c>
      <c r="F350" s="511">
        <v>4160</v>
      </c>
      <c r="G350" s="1511" t="s">
        <v>844</v>
      </c>
      <c r="H350" s="1512"/>
      <c r="I350" s="1512"/>
      <c r="J350" s="1513"/>
      <c r="K350" s="146" t="s">
        <v>845</v>
      </c>
      <c r="L350" s="147">
        <v>42356</v>
      </c>
      <c r="M350" s="146" t="s">
        <v>2123</v>
      </c>
      <c r="N350" s="146" t="s">
        <v>986</v>
      </c>
      <c r="O350" s="146" t="s">
        <v>986</v>
      </c>
    </row>
    <row r="351" spans="1:15" ht="14.25" customHeight="1" x14ac:dyDescent="0.3">
      <c r="A351" s="444">
        <v>346</v>
      </c>
      <c r="B351" s="349">
        <v>42361</v>
      </c>
      <c r="C351" s="144" t="s">
        <v>2384</v>
      </c>
      <c r="D351" s="45"/>
      <c r="E351" s="45">
        <v>840</v>
      </c>
      <c r="F351" s="511">
        <v>840</v>
      </c>
      <c r="G351" s="1511" t="s">
        <v>846</v>
      </c>
      <c r="H351" s="1512"/>
      <c r="I351" s="1512"/>
      <c r="J351" s="1513"/>
      <c r="K351" s="146" t="s">
        <v>847</v>
      </c>
      <c r="L351" s="147">
        <v>42361</v>
      </c>
      <c r="M351" s="146" t="s">
        <v>2123</v>
      </c>
      <c r="N351" s="146" t="s">
        <v>1762</v>
      </c>
      <c r="O351" s="146" t="s">
        <v>1762</v>
      </c>
    </row>
    <row r="352" spans="1:15" ht="14.25" customHeight="1" x14ac:dyDescent="0.3">
      <c r="A352" s="444">
        <v>347</v>
      </c>
      <c r="B352" s="349">
        <v>42361</v>
      </c>
      <c r="C352" s="144" t="s">
        <v>2574</v>
      </c>
      <c r="D352" s="45"/>
      <c r="E352" s="45">
        <v>1260</v>
      </c>
      <c r="F352" s="511">
        <v>1260</v>
      </c>
      <c r="G352" s="1511" t="s">
        <v>848</v>
      </c>
      <c r="H352" s="1512"/>
      <c r="I352" s="1512"/>
      <c r="J352" s="1513"/>
      <c r="K352" s="146" t="s">
        <v>849</v>
      </c>
      <c r="L352" s="147">
        <v>42361</v>
      </c>
      <c r="M352" s="146" t="s">
        <v>2123</v>
      </c>
      <c r="N352" s="146" t="s">
        <v>1762</v>
      </c>
      <c r="O352" s="146" t="s">
        <v>1762</v>
      </c>
    </row>
    <row r="353" spans="1:15" ht="14.25" customHeight="1" x14ac:dyDescent="0.3">
      <c r="A353" s="444">
        <v>348</v>
      </c>
      <c r="B353" s="349">
        <v>42366</v>
      </c>
      <c r="C353" s="144" t="s">
        <v>2384</v>
      </c>
      <c r="D353" s="45">
        <v>300</v>
      </c>
      <c r="E353" s="45"/>
      <c r="F353" s="511"/>
      <c r="G353" s="1511"/>
      <c r="H353" s="1512"/>
      <c r="I353" s="1512"/>
      <c r="J353" s="1513"/>
      <c r="K353" s="146"/>
      <c r="L353" s="146"/>
      <c r="M353" s="146"/>
      <c r="N353" s="146"/>
      <c r="O353" s="146"/>
    </row>
    <row r="354" spans="1:15" ht="14.25" customHeight="1" x14ac:dyDescent="0.3">
      <c r="A354" s="444">
        <v>349</v>
      </c>
      <c r="B354" s="349">
        <v>42368</v>
      </c>
      <c r="C354" s="144" t="s">
        <v>2384</v>
      </c>
      <c r="D354" s="45">
        <v>300</v>
      </c>
      <c r="E354" s="45"/>
      <c r="F354" s="511"/>
      <c r="G354" s="1511"/>
      <c r="H354" s="1512"/>
      <c r="I354" s="1512"/>
      <c r="J354" s="1513"/>
      <c r="K354" s="146"/>
      <c r="L354" s="147"/>
      <c r="M354" s="147"/>
      <c r="N354" s="146"/>
      <c r="O354" s="146"/>
    </row>
    <row r="355" spans="1:15" ht="14.25" customHeight="1" x14ac:dyDescent="0.3">
      <c r="A355" s="444">
        <v>350</v>
      </c>
      <c r="B355" s="349">
        <v>42368</v>
      </c>
      <c r="C355" s="144" t="s">
        <v>2384</v>
      </c>
      <c r="D355" s="45"/>
      <c r="E355" s="45">
        <v>600</v>
      </c>
      <c r="F355" s="511">
        <v>600</v>
      </c>
      <c r="G355" s="1511" t="s">
        <v>2722</v>
      </c>
      <c r="H355" s="1512"/>
      <c r="I355" s="1512"/>
      <c r="J355" s="1513"/>
      <c r="K355" s="146" t="s">
        <v>2723</v>
      </c>
      <c r="L355" s="147">
        <v>42368</v>
      </c>
      <c r="M355" s="147" t="s">
        <v>2123</v>
      </c>
      <c r="N355" s="146" t="s">
        <v>1762</v>
      </c>
      <c r="O355" s="146" t="s">
        <v>1762</v>
      </c>
    </row>
    <row r="356" spans="1:15" ht="14.25" customHeight="1" x14ac:dyDescent="0.3">
      <c r="A356" s="444">
        <v>351</v>
      </c>
      <c r="B356" s="349">
        <v>42368</v>
      </c>
      <c r="C356" s="144" t="s">
        <v>1982</v>
      </c>
      <c r="D356" s="45">
        <v>1000</v>
      </c>
      <c r="E356" s="45"/>
      <c r="F356" s="511"/>
      <c r="G356" s="1511"/>
      <c r="H356" s="1512"/>
      <c r="I356" s="1512"/>
      <c r="J356" s="1513"/>
      <c r="K356" s="146"/>
      <c r="L356" s="147"/>
      <c r="M356" s="146"/>
      <c r="N356" s="146"/>
      <c r="O356" s="146"/>
    </row>
    <row r="357" spans="1:15" ht="14.25" customHeight="1" x14ac:dyDescent="0.3">
      <c r="A357" s="444"/>
      <c r="B357" s="349"/>
      <c r="C357" s="144"/>
      <c r="D357" s="45"/>
      <c r="E357" s="45"/>
      <c r="F357" s="511"/>
      <c r="G357" s="1511"/>
      <c r="H357" s="1512"/>
      <c r="I357" s="1512"/>
      <c r="J357" s="1513"/>
      <c r="K357" s="146"/>
      <c r="L357" s="146"/>
      <c r="M357" s="146"/>
      <c r="N357" s="146"/>
      <c r="O357" s="146"/>
    </row>
    <row r="358" spans="1:15" ht="14.25" customHeight="1" x14ac:dyDescent="0.3">
      <c r="A358" s="444"/>
      <c r="B358" s="349"/>
      <c r="C358" s="144"/>
      <c r="D358" s="45"/>
      <c r="E358" s="45"/>
      <c r="F358" s="511"/>
      <c r="G358" s="1511"/>
      <c r="H358" s="1512"/>
      <c r="I358" s="1512"/>
      <c r="J358" s="1513"/>
      <c r="K358" s="146"/>
      <c r="L358" s="146"/>
      <c r="M358" s="146"/>
      <c r="N358" s="146"/>
      <c r="O358" s="146"/>
    </row>
    <row r="359" spans="1:15" ht="14.25" customHeight="1" x14ac:dyDescent="0.3">
      <c r="A359" s="444"/>
      <c r="B359" s="349"/>
      <c r="C359" s="144"/>
      <c r="D359" s="45"/>
      <c r="E359" s="45"/>
      <c r="F359" s="511"/>
      <c r="G359" s="1511"/>
      <c r="H359" s="1512"/>
      <c r="I359" s="1512"/>
      <c r="J359" s="1513"/>
      <c r="K359" s="146"/>
      <c r="L359" s="146"/>
      <c r="M359" s="146"/>
      <c r="N359" s="146"/>
      <c r="O359" s="146"/>
    </row>
    <row r="360" spans="1:15" ht="14.25" customHeight="1" x14ac:dyDescent="0.3">
      <c r="A360" s="444"/>
      <c r="B360" s="349"/>
      <c r="C360" s="144"/>
      <c r="D360" s="45"/>
      <c r="E360" s="45"/>
      <c r="F360" s="511"/>
      <c r="G360" s="1511"/>
      <c r="H360" s="1512"/>
      <c r="I360" s="1512"/>
      <c r="J360" s="1513"/>
      <c r="K360" s="146"/>
      <c r="L360" s="147"/>
      <c r="M360" s="147"/>
      <c r="N360" s="146"/>
      <c r="O360" s="146"/>
    </row>
    <row r="361" spans="1:15" ht="14.25" customHeight="1" x14ac:dyDescent="0.3">
      <c r="A361" s="444"/>
      <c r="B361" s="349"/>
      <c r="C361" s="144"/>
      <c r="D361" s="45"/>
      <c r="E361" s="45"/>
      <c r="F361" s="511"/>
      <c r="G361" s="1511"/>
      <c r="H361" s="1512"/>
      <c r="I361" s="1512"/>
      <c r="J361" s="1513"/>
      <c r="K361" s="146"/>
      <c r="L361" s="147"/>
      <c r="M361" s="147"/>
      <c r="N361" s="146"/>
      <c r="O361" s="146"/>
    </row>
    <row r="362" spans="1:15" ht="14.25" customHeight="1" x14ac:dyDescent="0.3">
      <c r="A362" s="444"/>
      <c r="B362" s="349"/>
      <c r="C362" s="144"/>
      <c r="D362" s="45"/>
      <c r="E362" s="45"/>
      <c r="F362" s="511"/>
      <c r="G362" s="1511"/>
      <c r="H362" s="1512"/>
      <c r="I362" s="1512"/>
      <c r="J362" s="1513"/>
      <c r="K362" s="146"/>
      <c r="L362" s="147"/>
      <c r="M362" s="147"/>
      <c r="N362" s="146"/>
      <c r="O362" s="146"/>
    </row>
    <row r="363" spans="1:15" ht="14.25" customHeight="1" x14ac:dyDescent="0.3">
      <c r="A363" s="444"/>
      <c r="B363" s="349"/>
      <c r="C363" s="144"/>
      <c r="D363" s="45"/>
      <c r="E363" s="45"/>
      <c r="F363" s="511"/>
      <c r="G363" s="1511"/>
      <c r="H363" s="1512"/>
      <c r="I363" s="1512"/>
      <c r="J363" s="1513"/>
      <c r="K363" s="146"/>
      <c r="L363" s="147"/>
      <c r="M363" s="147"/>
      <c r="N363" s="146"/>
      <c r="O363" s="146"/>
    </row>
    <row r="364" spans="1:15" ht="14.25" customHeight="1" x14ac:dyDescent="0.3">
      <c r="A364" s="444"/>
      <c r="B364" s="349"/>
      <c r="C364" s="144"/>
      <c r="D364" s="45"/>
      <c r="E364" s="45"/>
      <c r="F364" s="511"/>
      <c r="G364" s="1511"/>
      <c r="H364" s="1512"/>
      <c r="I364" s="1512"/>
      <c r="J364" s="1513"/>
      <c r="K364" s="146"/>
      <c r="L364" s="147"/>
      <c r="M364" s="147"/>
      <c r="N364" s="146"/>
      <c r="O364" s="146"/>
    </row>
    <row r="365" spans="1:15" ht="14.25" customHeight="1" x14ac:dyDescent="0.3">
      <c r="A365" s="444"/>
      <c r="B365" s="349"/>
      <c r="C365" s="144"/>
      <c r="D365" s="45"/>
      <c r="E365" s="45"/>
      <c r="F365" s="511"/>
      <c r="G365" s="1511"/>
      <c r="H365" s="1512"/>
      <c r="I365" s="1512"/>
      <c r="J365" s="1513"/>
      <c r="K365" s="146"/>
      <c r="L365" s="147"/>
      <c r="M365" s="147"/>
      <c r="N365" s="146"/>
      <c r="O365" s="146"/>
    </row>
    <row r="366" spans="1:15" ht="14.25" customHeight="1" x14ac:dyDescent="0.3">
      <c r="A366" s="444"/>
      <c r="B366" s="349"/>
      <c r="C366" s="144"/>
      <c r="D366" s="45"/>
      <c r="E366" s="45"/>
      <c r="F366" s="511"/>
      <c r="G366" s="1511"/>
      <c r="H366" s="1512"/>
      <c r="I366" s="1512"/>
      <c r="J366" s="1513"/>
      <c r="K366" s="146"/>
      <c r="L366" s="147"/>
      <c r="M366" s="147"/>
      <c r="N366" s="146"/>
      <c r="O366" s="146"/>
    </row>
    <row r="367" spans="1:15" ht="14.25" customHeight="1" x14ac:dyDescent="0.3">
      <c r="A367" s="444"/>
      <c r="B367" s="349"/>
      <c r="C367" s="144"/>
      <c r="D367" s="45"/>
      <c r="E367" s="45"/>
      <c r="F367" s="511"/>
      <c r="G367" s="1511"/>
      <c r="H367" s="1512"/>
      <c r="I367" s="1512"/>
      <c r="J367" s="1513"/>
      <c r="K367" s="146"/>
      <c r="L367" s="147"/>
      <c r="M367" s="147"/>
      <c r="N367" s="146"/>
      <c r="O367" s="146"/>
    </row>
    <row r="368" spans="1:15" ht="14.25" customHeight="1" x14ac:dyDescent="0.3">
      <c r="A368" s="444"/>
      <c r="B368" s="349"/>
      <c r="C368" s="144"/>
      <c r="D368" s="45"/>
      <c r="E368" s="45"/>
      <c r="F368" s="511"/>
      <c r="G368" s="1511"/>
      <c r="H368" s="1512"/>
      <c r="I368" s="1512"/>
      <c r="J368" s="1513"/>
      <c r="K368" s="146"/>
      <c r="L368" s="147"/>
      <c r="M368" s="147"/>
      <c r="N368" s="146"/>
      <c r="O368" s="146"/>
    </row>
    <row r="369" spans="1:15" ht="14.25" customHeight="1" x14ac:dyDescent="0.3">
      <c r="A369" s="444"/>
      <c r="B369" s="349"/>
      <c r="C369" s="144"/>
      <c r="D369" s="45"/>
      <c r="E369" s="45"/>
      <c r="F369" s="511"/>
      <c r="G369" s="1511"/>
      <c r="H369" s="1512"/>
      <c r="I369" s="1512"/>
      <c r="J369" s="1513"/>
      <c r="K369" s="146"/>
      <c r="L369" s="147"/>
      <c r="M369" s="146"/>
      <c r="N369" s="146"/>
      <c r="O369" s="146"/>
    </row>
    <row r="370" spans="1:15" ht="14.25" customHeight="1" x14ac:dyDescent="0.3">
      <c r="A370" s="444"/>
      <c r="B370" s="349"/>
      <c r="C370" s="144"/>
      <c r="D370" s="45"/>
      <c r="E370" s="45"/>
      <c r="F370" s="511"/>
      <c r="G370" s="1511"/>
      <c r="H370" s="1512"/>
      <c r="I370" s="1512"/>
      <c r="J370" s="1513"/>
      <c r="K370" s="146"/>
      <c r="L370" s="147"/>
      <c r="M370" s="147"/>
      <c r="N370" s="146"/>
      <c r="O370" s="146"/>
    </row>
    <row r="371" spans="1:15" ht="14.25" customHeight="1" x14ac:dyDescent="0.3">
      <c r="A371" s="444"/>
      <c r="B371" s="349"/>
      <c r="C371" s="144"/>
      <c r="D371" s="45"/>
      <c r="E371" s="45"/>
      <c r="F371" s="511"/>
      <c r="G371" s="1511"/>
      <c r="H371" s="1512"/>
      <c r="I371" s="1512"/>
      <c r="J371" s="1513"/>
      <c r="K371" s="146"/>
      <c r="L371" s="147"/>
      <c r="M371" s="146"/>
      <c r="N371" s="146"/>
      <c r="O371" s="146"/>
    </row>
    <row r="372" spans="1:15" ht="14.25" customHeight="1" x14ac:dyDescent="0.3">
      <c r="A372" s="444"/>
      <c r="B372" s="349"/>
      <c r="C372" s="144"/>
      <c r="D372" s="45"/>
      <c r="E372" s="45"/>
      <c r="F372" s="511"/>
      <c r="G372" s="1511"/>
      <c r="H372" s="1512"/>
      <c r="I372" s="1512"/>
      <c r="J372" s="1513"/>
      <c r="K372" s="146"/>
      <c r="L372" s="147"/>
      <c r="M372" s="147"/>
      <c r="N372" s="146"/>
      <c r="O372" s="146"/>
    </row>
    <row r="373" spans="1:15" ht="14.25" customHeight="1" x14ac:dyDescent="0.3">
      <c r="A373" s="444"/>
      <c r="B373" s="349"/>
      <c r="C373" s="144"/>
      <c r="D373" s="45"/>
      <c r="E373" s="45"/>
      <c r="F373" s="511"/>
      <c r="G373" s="1511"/>
      <c r="H373" s="1512"/>
      <c r="I373" s="1512"/>
      <c r="J373" s="1513"/>
      <c r="K373" s="146"/>
      <c r="L373" s="147"/>
      <c r="M373" s="146"/>
      <c r="N373" s="146"/>
      <c r="O373" s="146"/>
    </row>
    <row r="374" spans="1:15" ht="14.25" customHeight="1" x14ac:dyDescent="0.3">
      <c r="A374" s="444"/>
      <c r="B374" s="349"/>
      <c r="C374" s="144"/>
      <c r="D374" s="45"/>
      <c r="E374" s="45"/>
      <c r="F374" s="511"/>
      <c r="G374" s="1511"/>
      <c r="H374" s="1512"/>
      <c r="I374" s="1512"/>
      <c r="J374" s="1513"/>
      <c r="K374" s="146"/>
      <c r="L374" s="147"/>
      <c r="M374" s="147"/>
      <c r="N374" s="146"/>
      <c r="O374" s="146"/>
    </row>
    <row r="375" spans="1:15" ht="14.25" customHeight="1" x14ac:dyDescent="0.3">
      <c r="A375" s="444"/>
      <c r="B375" s="349"/>
      <c r="C375" s="144"/>
      <c r="D375" s="45"/>
      <c r="E375" s="45"/>
      <c r="F375" s="511"/>
      <c r="G375" s="1511"/>
      <c r="H375" s="1512"/>
      <c r="I375" s="1512"/>
      <c r="J375" s="1513"/>
      <c r="K375" s="146"/>
      <c r="L375" s="147"/>
      <c r="M375" s="146"/>
      <c r="N375" s="146"/>
      <c r="O375" s="146"/>
    </row>
    <row r="376" spans="1:15" ht="14.25" customHeight="1" x14ac:dyDescent="0.3">
      <c r="A376" s="444"/>
      <c r="B376" s="349"/>
      <c r="C376" s="144"/>
      <c r="D376" s="45"/>
      <c r="E376" s="45"/>
      <c r="F376" s="511"/>
      <c r="G376" s="1511"/>
      <c r="H376" s="1512"/>
      <c r="I376" s="1512"/>
      <c r="J376" s="1513"/>
      <c r="K376" s="146"/>
      <c r="L376" s="147"/>
      <c r="M376" s="146"/>
      <c r="N376" s="146"/>
      <c r="O376" s="146"/>
    </row>
    <row r="377" spans="1:15" ht="14.25" customHeight="1" x14ac:dyDescent="0.3">
      <c r="A377" s="444"/>
      <c r="B377" s="349"/>
      <c r="C377" s="144"/>
      <c r="D377" s="45"/>
      <c r="E377" s="45"/>
      <c r="F377" s="511"/>
      <c r="G377" s="1511"/>
      <c r="H377" s="1512"/>
      <c r="I377" s="1512"/>
      <c r="J377" s="1513"/>
      <c r="K377" s="146"/>
      <c r="L377" s="147"/>
      <c r="M377" s="146"/>
      <c r="N377" s="146"/>
      <c r="O377" s="146"/>
    </row>
    <row r="378" spans="1:15" ht="14.25" customHeight="1" x14ac:dyDescent="0.3">
      <c r="A378" s="444"/>
      <c r="B378" s="349"/>
      <c r="C378" s="144"/>
      <c r="D378" s="45"/>
      <c r="E378" s="45"/>
      <c r="F378" s="511"/>
      <c r="G378" s="1511"/>
      <c r="H378" s="1512"/>
      <c r="I378" s="1512"/>
      <c r="J378" s="1513"/>
      <c r="K378" s="146"/>
      <c r="L378" s="147"/>
      <c r="M378" s="146"/>
      <c r="N378" s="146"/>
      <c r="O378" s="146"/>
    </row>
    <row r="379" spans="1:15" x14ac:dyDescent="0.3">
      <c r="A379" s="444"/>
      <c r="B379" s="349"/>
      <c r="C379" s="144"/>
      <c r="D379" s="45"/>
      <c r="E379" s="45"/>
      <c r="F379" s="511"/>
      <c r="G379" s="1511"/>
      <c r="H379" s="1512"/>
      <c r="I379" s="1512"/>
      <c r="J379" s="1513"/>
      <c r="K379" s="146"/>
      <c r="L379" s="147"/>
      <c r="M379" s="146"/>
      <c r="N379" s="146"/>
      <c r="O379" s="146"/>
    </row>
    <row r="380" spans="1:15" x14ac:dyDescent="0.3">
      <c r="A380" s="444"/>
      <c r="B380" s="349"/>
      <c r="C380" s="144"/>
      <c r="D380" s="45"/>
      <c r="E380" s="45"/>
      <c r="F380" s="511"/>
      <c r="G380" s="1511"/>
      <c r="H380" s="1512"/>
      <c r="I380" s="1512"/>
      <c r="J380" s="1513"/>
      <c r="K380" s="146"/>
      <c r="L380" s="147"/>
      <c r="M380" s="146"/>
      <c r="N380" s="146"/>
      <c r="O380" s="146"/>
    </row>
    <row r="381" spans="1:15" x14ac:dyDescent="0.3">
      <c r="A381" s="444"/>
      <c r="B381" s="349"/>
      <c r="C381" s="144"/>
      <c r="D381" s="45"/>
      <c r="E381" s="45"/>
      <c r="F381" s="511"/>
      <c r="G381" s="1511"/>
      <c r="H381" s="1512"/>
      <c r="I381" s="1512"/>
      <c r="J381" s="1513"/>
      <c r="K381" s="146"/>
      <c r="L381" s="147"/>
      <c r="M381" s="146"/>
      <c r="N381" s="146"/>
      <c r="O381" s="146"/>
    </row>
    <row r="382" spans="1:15" x14ac:dyDescent="0.3">
      <c r="A382" s="444"/>
      <c r="B382" s="349"/>
      <c r="C382" s="144"/>
      <c r="D382" s="45"/>
      <c r="E382" s="45"/>
      <c r="F382" s="511"/>
      <c r="G382" s="1511"/>
      <c r="H382" s="1512"/>
      <c r="I382" s="1512"/>
      <c r="J382" s="1513"/>
      <c r="K382" s="146"/>
      <c r="L382" s="147"/>
      <c r="M382" s="146"/>
      <c r="N382" s="146"/>
      <c r="O382" s="146"/>
    </row>
    <row r="383" spans="1:15" x14ac:dyDescent="0.3">
      <c r="A383" s="444"/>
      <c r="B383" s="349"/>
      <c r="C383" s="144"/>
      <c r="D383" s="45"/>
      <c r="E383" s="45"/>
      <c r="F383" s="511"/>
      <c r="G383" s="1511"/>
      <c r="H383" s="1512"/>
      <c r="I383" s="1512"/>
      <c r="J383" s="1513"/>
      <c r="K383" s="146"/>
      <c r="L383" s="147"/>
      <c r="M383" s="146"/>
      <c r="N383" s="146"/>
      <c r="O383" s="146"/>
    </row>
    <row r="384" spans="1:15" x14ac:dyDescent="0.3">
      <c r="A384" s="444"/>
      <c r="B384" s="349"/>
      <c r="C384" s="144"/>
      <c r="D384" s="45"/>
      <c r="E384" s="45"/>
      <c r="F384" s="511"/>
      <c r="G384" s="1511"/>
      <c r="H384" s="1512"/>
      <c r="I384" s="1512"/>
      <c r="J384" s="1513"/>
      <c r="K384" s="146"/>
      <c r="L384" s="147"/>
      <c r="M384" s="146"/>
      <c r="N384" s="146"/>
      <c r="O384" s="146"/>
    </row>
    <row r="385" spans="1:15" x14ac:dyDescent="0.3">
      <c r="A385" s="444"/>
      <c r="B385" s="143"/>
      <c r="C385" s="144"/>
      <c r="D385" s="45"/>
      <c r="E385" s="45"/>
      <c r="F385" s="511"/>
      <c r="G385" s="1511"/>
      <c r="H385" s="1512"/>
      <c r="I385" s="1512"/>
      <c r="J385" s="1513"/>
      <c r="K385" s="146"/>
      <c r="L385" s="146"/>
      <c r="M385" s="146"/>
      <c r="N385" s="146"/>
      <c r="O385" s="146"/>
    </row>
    <row r="386" spans="1:15" x14ac:dyDescent="0.3">
      <c r="A386" s="444"/>
      <c r="B386" s="143"/>
      <c r="C386" s="144"/>
      <c r="D386" s="45"/>
      <c r="E386" s="45"/>
      <c r="F386" s="511"/>
      <c r="G386" s="1511"/>
      <c r="H386" s="1512"/>
      <c r="I386" s="1512"/>
      <c r="J386" s="1513"/>
      <c r="K386" s="146"/>
      <c r="L386" s="146"/>
      <c r="M386" s="146"/>
      <c r="N386" s="146"/>
      <c r="O386" s="146"/>
    </row>
    <row r="387" spans="1:15" x14ac:dyDescent="0.3">
      <c r="A387" s="444"/>
      <c r="B387" s="143"/>
      <c r="C387" s="144"/>
      <c r="D387" s="45"/>
      <c r="E387" s="45"/>
      <c r="F387" s="511"/>
      <c r="G387" s="1511"/>
      <c r="H387" s="1512"/>
      <c r="I387" s="1512"/>
      <c r="J387" s="1513"/>
      <c r="K387" s="146"/>
      <c r="L387" s="146"/>
      <c r="M387" s="146"/>
      <c r="N387" s="146"/>
      <c r="O387" s="146"/>
    </row>
    <row r="388" spans="1:15" x14ac:dyDescent="0.3">
      <c r="A388" s="444"/>
      <c r="B388" s="143"/>
      <c r="C388" s="144"/>
      <c r="D388" s="45"/>
      <c r="E388" s="45"/>
      <c r="F388" s="511"/>
      <c r="G388" s="1511"/>
      <c r="H388" s="1512"/>
      <c r="I388" s="1512"/>
      <c r="J388" s="1513"/>
      <c r="K388" s="146"/>
      <c r="L388" s="146"/>
      <c r="M388" s="146"/>
      <c r="N388" s="146"/>
      <c r="O388" s="146"/>
    </row>
    <row r="389" spans="1:15" x14ac:dyDescent="0.3">
      <c r="A389" s="444"/>
      <c r="B389" s="143"/>
      <c r="C389" s="144"/>
      <c r="D389" s="45"/>
      <c r="E389" s="45"/>
      <c r="F389" s="511"/>
      <c r="G389" s="1511"/>
      <c r="H389" s="1512"/>
      <c r="I389" s="1512"/>
      <c r="J389" s="1513"/>
      <c r="K389" s="146"/>
      <c r="L389" s="146"/>
      <c r="M389" s="146"/>
      <c r="N389" s="146"/>
      <c r="O389" s="146"/>
    </row>
    <row r="390" spans="1:15" x14ac:dyDescent="0.3">
      <c r="A390" s="444"/>
      <c r="B390" s="143"/>
      <c r="C390" s="144"/>
      <c r="D390" s="45"/>
      <c r="E390" s="45"/>
      <c r="F390" s="511"/>
      <c r="G390" s="1511"/>
      <c r="H390" s="1512"/>
      <c r="I390" s="1512"/>
      <c r="J390" s="1513"/>
      <c r="K390" s="146"/>
      <c r="L390" s="146"/>
      <c r="M390" s="146"/>
      <c r="N390" s="146"/>
      <c r="O390" s="146"/>
    </row>
    <row r="391" spans="1:15" x14ac:dyDescent="0.3">
      <c r="A391" s="444"/>
      <c r="B391" s="143"/>
      <c r="C391" s="144"/>
      <c r="D391" s="45"/>
      <c r="E391" s="45"/>
      <c r="F391" s="511"/>
      <c r="G391" s="1511"/>
      <c r="H391" s="1512"/>
      <c r="I391" s="1512"/>
      <c r="J391" s="1513"/>
      <c r="K391" s="146"/>
      <c r="L391" s="146"/>
      <c r="M391" s="146"/>
      <c r="N391" s="146"/>
      <c r="O391" s="146"/>
    </row>
    <row r="392" spans="1:15" x14ac:dyDescent="0.3">
      <c r="A392" s="444"/>
      <c r="B392" s="143"/>
      <c r="C392" s="144"/>
      <c r="D392" s="45"/>
      <c r="E392" s="45"/>
      <c r="F392" s="511"/>
      <c r="G392" s="1511"/>
      <c r="H392" s="1512"/>
      <c r="I392" s="1512"/>
      <c r="J392" s="1513"/>
      <c r="K392" s="146"/>
      <c r="L392" s="146"/>
      <c r="M392" s="146"/>
      <c r="N392" s="146"/>
      <c r="O392" s="146"/>
    </row>
    <row r="393" spans="1:15" x14ac:dyDescent="0.3">
      <c r="A393" s="444"/>
      <c r="B393" s="143"/>
      <c r="C393" s="144"/>
      <c r="D393" s="45"/>
      <c r="E393" s="45"/>
      <c r="F393" s="511"/>
      <c r="G393" s="1511"/>
      <c r="H393" s="1512"/>
      <c r="I393" s="1512"/>
      <c r="J393" s="1513"/>
      <c r="K393" s="146"/>
      <c r="L393" s="146"/>
      <c r="M393" s="146"/>
      <c r="N393" s="146"/>
      <c r="O393" s="146"/>
    </row>
    <row r="394" spans="1:15" x14ac:dyDescent="0.3">
      <c r="A394" s="444"/>
      <c r="B394" s="143"/>
      <c r="C394" s="144"/>
      <c r="D394" s="45"/>
      <c r="E394" s="45"/>
      <c r="F394" s="511"/>
      <c r="G394" s="1511"/>
      <c r="H394" s="1512"/>
      <c r="I394" s="1512"/>
      <c r="J394" s="1513"/>
      <c r="K394" s="146"/>
      <c r="L394" s="146"/>
      <c r="M394" s="146"/>
      <c r="N394" s="146"/>
      <c r="O394" s="146"/>
    </row>
    <row r="395" spans="1:15" x14ac:dyDescent="0.3">
      <c r="A395" s="444"/>
      <c r="B395" s="143"/>
      <c r="C395" s="144"/>
      <c r="D395" s="45"/>
      <c r="E395" s="45"/>
      <c r="F395" s="511"/>
      <c r="G395" s="1511"/>
      <c r="H395" s="1512"/>
      <c r="I395" s="1512"/>
      <c r="J395" s="1513"/>
      <c r="K395" s="146"/>
      <c r="L395" s="146"/>
      <c r="M395" s="146"/>
      <c r="N395" s="146"/>
      <c r="O395" s="146"/>
    </row>
    <row r="396" spans="1:15" x14ac:dyDescent="0.3">
      <c r="A396" s="444"/>
      <c r="B396" s="143"/>
      <c r="C396" s="144"/>
      <c r="D396" s="45"/>
      <c r="E396" s="45"/>
      <c r="F396" s="511"/>
      <c r="G396" s="1511"/>
      <c r="H396" s="1512"/>
      <c r="I396" s="1512"/>
      <c r="J396" s="1513"/>
      <c r="K396" s="146"/>
      <c r="L396" s="146"/>
      <c r="M396" s="146"/>
      <c r="N396" s="146"/>
      <c r="O396" s="146"/>
    </row>
    <row r="397" spans="1:15" x14ac:dyDescent="0.3">
      <c r="A397" s="444"/>
      <c r="B397" s="143"/>
      <c r="C397" s="144"/>
      <c r="D397" s="45"/>
      <c r="E397" s="45"/>
      <c r="F397" s="511"/>
      <c r="G397" s="1511"/>
      <c r="H397" s="1512"/>
      <c r="I397" s="1512"/>
      <c r="J397" s="1513"/>
      <c r="K397" s="146"/>
      <c r="L397" s="146"/>
      <c r="M397" s="146"/>
      <c r="N397" s="146"/>
      <c r="O397" s="146"/>
    </row>
    <row r="398" spans="1:15" x14ac:dyDescent="0.3">
      <c r="A398" s="444"/>
      <c r="B398" s="143"/>
      <c r="C398" s="144"/>
      <c r="D398" s="45"/>
      <c r="E398" s="45"/>
      <c r="F398" s="511"/>
      <c r="G398" s="1511"/>
      <c r="H398" s="1512"/>
      <c r="I398" s="1512"/>
      <c r="J398" s="1513"/>
      <c r="K398" s="146"/>
      <c r="L398" s="146"/>
      <c r="M398" s="146"/>
      <c r="N398" s="146"/>
      <c r="O398" s="146"/>
    </row>
    <row r="399" spans="1:15" x14ac:dyDescent="0.3">
      <c r="A399" s="444"/>
      <c r="B399" s="143"/>
      <c r="C399" s="144"/>
      <c r="D399" s="45"/>
      <c r="E399" s="45"/>
      <c r="F399" s="511"/>
      <c r="G399" s="1511"/>
      <c r="H399" s="1512"/>
      <c r="I399" s="1512"/>
      <c r="J399" s="1513"/>
      <c r="K399" s="146"/>
      <c r="L399" s="146"/>
      <c r="M399" s="146"/>
      <c r="N399" s="146"/>
      <c r="O399" s="146"/>
    </row>
    <row r="400" spans="1:15" x14ac:dyDescent="0.3">
      <c r="A400" s="444"/>
      <c r="B400" s="143"/>
      <c r="C400" s="144"/>
      <c r="D400" s="45"/>
      <c r="E400" s="45"/>
      <c r="F400" s="511"/>
      <c r="G400" s="1511"/>
      <c r="H400" s="1512"/>
      <c r="I400" s="1512"/>
      <c r="J400" s="1513"/>
      <c r="K400" s="146"/>
      <c r="L400" s="146"/>
      <c r="M400" s="146"/>
      <c r="N400" s="146"/>
      <c r="O400" s="146"/>
    </row>
    <row r="401" spans="1:15" x14ac:dyDescent="0.3">
      <c r="A401" s="444"/>
      <c r="B401" s="143"/>
      <c r="C401" s="144"/>
      <c r="D401" s="45"/>
      <c r="E401" s="45"/>
      <c r="F401" s="511"/>
      <c r="G401" s="1511"/>
      <c r="H401" s="1512"/>
      <c r="I401" s="1512"/>
      <c r="J401" s="1513"/>
      <c r="K401" s="146"/>
      <c r="L401" s="146"/>
      <c r="M401" s="146"/>
      <c r="N401" s="146"/>
      <c r="O401" s="146"/>
    </row>
    <row r="402" spans="1:15" x14ac:dyDescent="0.3">
      <c r="A402" s="444"/>
      <c r="B402" s="143"/>
      <c r="C402" s="144"/>
      <c r="D402" s="45"/>
      <c r="E402" s="45"/>
      <c r="F402" s="511"/>
      <c r="G402" s="1511"/>
      <c r="H402" s="1512"/>
      <c r="I402" s="1512"/>
      <c r="J402" s="1513"/>
      <c r="K402" s="146"/>
      <c r="L402" s="146"/>
      <c r="M402" s="146"/>
      <c r="N402" s="146"/>
      <c r="O402" s="146"/>
    </row>
    <row r="403" spans="1:15" x14ac:dyDescent="0.3">
      <c r="A403" s="444"/>
      <c r="B403" s="143"/>
      <c r="C403" s="144"/>
      <c r="D403" s="45"/>
      <c r="E403" s="45"/>
      <c r="F403" s="511"/>
      <c r="G403" s="1511"/>
      <c r="H403" s="1512"/>
      <c r="I403" s="1512"/>
      <c r="J403" s="1513"/>
      <c r="K403" s="146"/>
      <c r="L403" s="146"/>
      <c r="M403" s="146"/>
      <c r="N403" s="146"/>
      <c r="O403" s="146"/>
    </row>
    <row r="404" spans="1:15" x14ac:dyDescent="0.3">
      <c r="A404" s="444"/>
      <c r="B404" s="143"/>
      <c r="C404" s="144"/>
      <c r="D404" s="45"/>
      <c r="E404" s="45"/>
      <c r="F404" s="511"/>
      <c r="G404" s="1511"/>
      <c r="H404" s="1512"/>
      <c r="I404" s="1512"/>
      <c r="J404" s="1513"/>
      <c r="K404" s="146"/>
      <c r="L404" s="146"/>
      <c r="M404" s="146"/>
      <c r="N404" s="146"/>
      <c r="O404" s="146"/>
    </row>
    <row r="405" spans="1:15" x14ac:dyDescent="0.3">
      <c r="A405" s="444"/>
      <c r="B405" s="143"/>
      <c r="C405" s="144"/>
      <c r="D405" s="45"/>
      <c r="E405" s="45"/>
      <c r="F405" s="511"/>
      <c r="G405" s="1511"/>
      <c r="H405" s="1512"/>
      <c r="I405" s="1512"/>
      <c r="J405" s="1513"/>
      <c r="K405" s="146"/>
      <c r="L405" s="146"/>
      <c r="M405" s="146"/>
      <c r="N405" s="146"/>
      <c r="O405" s="146"/>
    </row>
    <row r="406" spans="1:15" x14ac:dyDescent="0.3">
      <c r="A406" s="444"/>
      <c r="B406" s="143"/>
      <c r="C406" s="144"/>
      <c r="D406" s="45"/>
      <c r="E406" s="45"/>
      <c r="F406" s="511"/>
      <c r="G406" s="1511"/>
      <c r="H406" s="1512"/>
      <c r="I406" s="1512"/>
      <c r="J406" s="1513"/>
      <c r="K406" s="146"/>
      <c r="L406" s="146"/>
      <c r="M406" s="146"/>
      <c r="N406" s="146"/>
      <c r="O406" s="146"/>
    </row>
    <row r="407" spans="1:15" x14ac:dyDescent="0.3">
      <c r="A407" s="444"/>
      <c r="B407" s="143"/>
      <c r="C407" s="144"/>
      <c r="D407" s="45"/>
      <c r="E407" s="45"/>
      <c r="F407" s="511"/>
      <c r="G407" s="1511"/>
      <c r="H407" s="1512"/>
      <c r="I407" s="1512"/>
      <c r="J407" s="1513"/>
      <c r="K407" s="146"/>
      <c r="L407" s="146"/>
      <c r="M407" s="146"/>
      <c r="N407" s="146"/>
      <c r="O407" s="146"/>
    </row>
    <row r="408" spans="1:15" x14ac:dyDescent="0.3">
      <c r="A408" s="444"/>
      <c r="B408" s="143"/>
      <c r="C408" s="144"/>
      <c r="D408" s="45"/>
      <c r="E408" s="45"/>
      <c r="F408" s="511"/>
      <c r="G408" s="1511"/>
      <c r="H408" s="1512"/>
      <c r="I408" s="1512"/>
      <c r="J408" s="1513"/>
      <c r="K408" s="146"/>
      <c r="L408" s="146"/>
      <c r="M408" s="146"/>
      <c r="N408" s="146"/>
      <c r="O408" s="146"/>
    </row>
    <row r="409" spans="1:15" x14ac:dyDescent="0.3">
      <c r="A409" s="444"/>
      <c r="B409" s="143"/>
      <c r="C409" s="144"/>
      <c r="D409" s="45"/>
      <c r="E409" s="45"/>
      <c r="F409" s="511"/>
      <c r="G409" s="1511"/>
      <c r="H409" s="1512"/>
      <c r="I409" s="1512"/>
      <c r="J409" s="1513"/>
      <c r="K409" s="146"/>
      <c r="L409" s="146"/>
      <c r="M409" s="146"/>
      <c r="N409" s="146"/>
      <c r="O409" s="146"/>
    </row>
    <row r="410" spans="1:15" x14ac:dyDescent="0.3">
      <c r="A410" s="444"/>
      <c r="B410" s="143"/>
      <c r="C410" s="144"/>
      <c r="D410" s="45"/>
      <c r="E410" s="45"/>
      <c r="F410" s="511"/>
      <c r="G410" s="1511"/>
      <c r="H410" s="1512"/>
      <c r="I410" s="1512"/>
      <c r="J410" s="1513"/>
      <c r="K410" s="146"/>
      <c r="L410" s="146"/>
      <c r="M410" s="146"/>
      <c r="N410" s="146"/>
      <c r="O410" s="146"/>
    </row>
    <row r="411" spans="1:15" x14ac:dyDescent="0.3">
      <c r="A411" s="444"/>
      <c r="B411" s="143"/>
      <c r="C411" s="144"/>
      <c r="D411" s="45"/>
      <c r="E411" s="45"/>
      <c r="F411" s="511"/>
      <c r="G411" s="1511"/>
      <c r="H411" s="1512"/>
      <c r="I411" s="1512"/>
      <c r="J411" s="1513"/>
      <c r="K411" s="146"/>
      <c r="L411" s="146"/>
      <c r="M411" s="146"/>
      <c r="N411" s="146"/>
      <c r="O411" s="146"/>
    </row>
    <row r="412" spans="1:15" x14ac:dyDescent="0.3">
      <c r="A412" s="444"/>
      <c r="B412" s="143"/>
      <c r="C412" s="144"/>
      <c r="D412" s="45"/>
      <c r="E412" s="45"/>
      <c r="F412" s="511"/>
      <c r="G412" s="1511"/>
      <c r="H412" s="1512"/>
      <c r="I412" s="1512"/>
      <c r="J412" s="1513"/>
      <c r="K412" s="146"/>
      <c r="L412" s="146"/>
      <c r="M412" s="146"/>
      <c r="N412" s="146"/>
      <c r="O412" s="146"/>
    </row>
    <row r="413" spans="1:15" x14ac:dyDescent="0.3">
      <c r="A413" s="444"/>
      <c r="B413" s="143"/>
      <c r="C413" s="144"/>
      <c r="D413" s="45"/>
      <c r="E413" s="45"/>
      <c r="F413" s="511"/>
      <c r="G413" s="1511"/>
      <c r="H413" s="1512"/>
      <c r="I413" s="1512"/>
      <c r="J413" s="1513"/>
      <c r="K413" s="146"/>
      <c r="L413" s="146"/>
      <c r="M413" s="146"/>
      <c r="N413" s="146"/>
      <c r="O413" s="146"/>
    </row>
    <row r="414" spans="1:15" x14ac:dyDescent="0.3">
      <c r="A414" s="444"/>
      <c r="B414" s="143"/>
      <c r="C414" s="144"/>
      <c r="D414" s="45"/>
      <c r="E414" s="45"/>
      <c r="F414" s="511"/>
      <c r="G414" s="1511"/>
      <c r="H414" s="1512"/>
      <c r="I414" s="1512"/>
      <c r="J414" s="1513"/>
      <c r="K414" s="146"/>
      <c r="L414" s="146"/>
      <c r="M414" s="146"/>
      <c r="N414" s="146"/>
      <c r="O414" s="146"/>
    </row>
    <row r="415" spans="1:15" x14ac:dyDescent="0.3">
      <c r="A415" s="444"/>
      <c r="B415" s="143"/>
      <c r="C415" s="144"/>
      <c r="D415" s="45"/>
      <c r="E415" s="45"/>
      <c r="F415" s="511"/>
      <c r="G415" s="1511"/>
      <c r="H415" s="1512"/>
      <c r="I415" s="1512"/>
      <c r="J415" s="1513"/>
      <c r="K415" s="146"/>
      <c r="L415" s="146"/>
      <c r="M415" s="146"/>
      <c r="N415" s="146"/>
      <c r="O415" s="146"/>
    </row>
    <row r="416" spans="1:15" x14ac:dyDescent="0.3">
      <c r="A416" s="444"/>
      <c r="B416" s="143"/>
      <c r="C416" s="144"/>
      <c r="D416" s="45"/>
      <c r="E416" s="45"/>
      <c r="F416" s="511"/>
      <c r="G416" s="1511"/>
      <c r="H416" s="1512"/>
      <c r="I416" s="1512"/>
      <c r="J416" s="1513"/>
      <c r="K416" s="146"/>
      <c r="L416" s="146"/>
      <c r="M416" s="146"/>
      <c r="N416" s="146"/>
      <c r="O416" s="146"/>
    </row>
    <row r="417" spans="1:15" x14ac:dyDescent="0.3">
      <c r="A417" s="444"/>
      <c r="B417" s="143"/>
      <c r="C417" s="144"/>
      <c r="D417" s="45"/>
      <c r="E417" s="45"/>
      <c r="F417" s="511"/>
      <c r="G417" s="1511"/>
      <c r="H417" s="1512"/>
      <c r="I417" s="1512"/>
      <c r="J417" s="1513"/>
      <c r="K417" s="146"/>
      <c r="L417" s="146"/>
      <c r="M417" s="146"/>
      <c r="N417" s="146"/>
      <c r="O417" s="146"/>
    </row>
    <row r="418" spans="1:15" x14ac:dyDescent="0.3">
      <c r="A418" s="444"/>
      <c r="B418" s="143"/>
      <c r="C418" s="144"/>
      <c r="D418" s="45"/>
      <c r="E418" s="45"/>
      <c r="F418" s="511"/>
      <c r="G418" s="1511"/>
      <c r="H418" s="1512"/>
      <c r="I418" s="1512"/>
      <c r="J418" s="1513"/>
      <c r="K418" s="146"/>
      <c r="L418" s="146"/>
      <c r="M418" s="146"/>
      <c r="N418" s="146"/>
      <c r="O418" s="146"/>
    </row>
    <row r="419" spans="1:15" x14ac:dyDescent="0.3">
      <c r="A419" s="444"/>
      <c r="B419" s="143"/>
      <c r="C419" s="144"/>
      <c r="D419" s="45"/>
      <c r="E419" s="45"/>
      <c r="F419" s="511"/>
      <c r="G419" s="1511"/>
      <c r="H419" s="1512"/>
      <c r="I419" s="1512"/>
      <c r="J419" s="1513"/>
      <c r="K419" s="146"/>
      <c r="L419" s="146"/>
      <c r="M419" s="146"/>
      <c r="N419" s="146"/>
      <c r="O419" s="146"/>
    </row>
    <row r="420" spans="1:15" x14ac:dyDescent="0.3">
      <c r="A420" s="444"/>
      <c r="B420" s="143"/>
      <c r="C420" s="144"/>
      <c r="D420" s="45"/>
      <c r="E420" s="45"/>
      <c r="F420" s="511"/>
      <c r="G420" s="1511"/>
      <c r="H420" s="1512"/>
      <c r="I420" s="1512"/>
      <c r="J420" s="1513"/>
      <c r="K420" s="146"/>
      <c r="L420" s="146"/>
      <c r="M420" s="146"/>
      <c r="N420" s="146"/>
      <c r="O420" s="146"/>
    </row>
    <row r="421" spans="1:15" x14ac:dyDescent="0.3">
      <c r="A421" s="444"/>
      <c r="B421" s="143"/>
      <c r="C421" s="144"/>
      <c r="D421" s="45"/>
      <c r="E421" s="45"/>
      <c r="F421" s="511"/>
      <c r="G421" s="1511"/>
      <c r="H421" s="1512"/>
      <c r="I421" s="1512"/>
      <c r="J421" s="1513"/>
      <c r="K421" s="146"/>
      <c r="L421" s="146"/>
      <c r="M421" s="146"/>
      <c r="N421" s="146"/>
      <c r="O421" s="146"/>
    </row>
    <row r="422" spans="1:15" x14ac:dyDescent="0.3">
      <c r="A422" s="444"/>
      <c r="B422" s="143"/>
      <c r="C422" s="144"/>
      <c r="D422" s="45"/>
      <c r="E422" s="45"/>
      <c r="F422" s="511"/>
      <c r="G422" s="1511"/>
      <c r="H422" s="1512"/>
      <c r="I422" s="1512"/>
      <c r="J422" s="1513"/>
      <c r="K422" s="146"/>
      <c r="L422" s="146"/>
      <c r="M422" s="146"/>
      <c r="N422" s="146"/>
      <c r="O422" s="146"/>
    </row>
    <row r="423" spans="1:15" x14ac:dyDescent="0.3">
      <c r="A423" s="444"/>
      <c r="B423" s="143"/>
      <c r="C423" s="144"/>
      <c r="D423" s="45"/>
      <c r="E423" s="45"/>
      <c r="F423" s="511"/>
      <c r="G423" s="1511"/>
      <c r="H423" s="1512"/>
      <c r="I423" s="1512"/>
      <c r="J423" s="1513"/>
      <c r="K423" s="146"/>
      <c r="L423" s="146"/>
      <c r="M423" s="146"/>
      <c r="N423" s="146"/>
      <c r="O423" s="146"/>
    </row>
    <row r="424" spans="1:15" x14ac:dyDescent="0.3">
      <c r="A424" s="444"/>
      <c r="B424" s="143"/>
      <c r="C424" s="144"/>
      <c r="D424" s="45"/>
      <c r="E424" s="45"/>
      <c r="F424" s="511"/>
      <c r="G424" s="1511"/>
      <c r="H424" s="1512"/>
      <c r="I424" s="1512"/>
      <c r="J424" s="1513"/>
      <c r="K424" s="146"/>
      <c r="L424" s="146"/>
      <c r="M424" s="146"/>
      <c r="N424" s="146"/>
      <c r="O424" s="146"/>
    </row>
    <row r="425" spans="1:15" x14ac:dyDescent="0.3">
      <c r="A425" s="444"/>
      <c r="B425" s="143"/>
      <c r="C425" s="144"/>
      <c r="D425" s="45"/>
      <c r="E425" s="45"/>
      <c r="F425" s="511"/>
      <c r="G425" s="1511"/>
      <c r="H425" s="1512"/>
      <c r="I425" s="1512"/>
      <c r="J425" s="1513"/>
      <c r="K425" s="146"/>
      <c r="L425" s="146"/>
      <c r="M425" s="146"/>
      <c r="N425" s="146"/>
      <c r="O425" s="146"/>
    </row>
    <row r="426" spans="1:15" x14ac:dyDescent="0.3">
      <c r="A426" s="444"/>
      <c r="B426" s="143"/>
      <c r="C426" s="144"/>
      <c r="D426" s="45"/>
      <c r="E426" s="45"/>
      <c r="F426" s="511"/>
      <c r="G426" s="1511"/>
      <c r="H426" s="1512"/>
      <c r="I426" s="1512"/>
      <c r="J426" s="1513"/>
      <c r="K426" s="146"/>
      <c r="L426" s="146"/>
      <c r="M426" s="146"/>
      <c r="N426" s="146"/>
      <c r="O426" s="146"/>
    </row>
    <row r="427" spans="1:15" x14ac:dyDescent="0.3">
      <c r="A427" s="444"/>
      <c r="B427" s="143"/>
      <c r="C427" s="144"/>
      <c r="D427" s="45"/>
      <c r="E427" s="45"/>
      <c r="F427" s="511"/>
      <c r="G427" s="1511"/>
      <c r="H427" s="1512"/>
      <c r="I427" s="1512"/>
      <c r="J427" s="1513"/>
      <c r="K427" s="146"/>
      <c r="L427" s="146"/>
      <c r="M427" s="146"/>
      <c r="N427" s="146"/>
      <c r="O427" s="146"/>
    </row>
    <row r="428" spans="1:15" x14ac:dyDescent="0.3">
      <c r="A428" s="444"/>
      <c r="B428" s="143"/>
      <c r="C428" s="144"/>
      <c r="D428" s="45"/>
      <c r="E428" s="45"/>
      <c r="F428" s="511"/>
      <c r="G428" s="1511"/>
      <c r="H428" s="1512"/>
      <c r="I428" s="1512"/>
      <c r="J428" s="1513"/>
      <c r="K428" s="146"/>
      <c r="L428" s="146"/>
      <c r="M428" s="146"/>
      <c r="N428" s="146"/>
      <c r="O428" s="146"/>
    </row>
    <row r="429" spans="1:15" x14ac:dyDescent="0.3">
      <c r="A429" s="444"/>
      <c r="B429" s="143"/>
      <c r="C429" s="144"/>
      <c r="D429" s="45"/>
      <c r="E429" s="45"/>
      <c r="F429" s="511"/>
      <c r="G429" s="1511"/>
      <c r="H429" s="1512"/>
      <c r="I429" s="1512"/>
      <c r="J429" s="1513"/>
      <c r="K429" s="146"/>
      <c r="L429" s="146"/>
      <c r="M429" s="146"/>
      <c r="N429" s="146"/>
      <c r="O429" s="146"/>
    </row>
    <row r="430" spans="1:15" x14ac:dyDescent="0.3">
      <c r="A430" s="444"/>
      <c r="B430" s="143"/>
      <c r="C430" s="144"/>
      <c r="D430" s="45"/>
      <c r="E430" s="45"/>
      <c r="F430" s="511"/>
      <c r="G430" s="1511"/>
      <c r="H430" s="1512"/>
      <c r="I430" s="1512"/>
      <c r="J430" s="1513"/>
      <c r="K430" s="146"/>
      <c r="L430" s="146"/>
      <c r="M430" s="146"/>
      <c r="N430" s="146"/>
      <c r="O430" s="146"/>
    </row>
    <row r="431" spans="1:15" x14ac:dyDescent="0.3">
      <c r="A431" s="444"/>
      <c r="B431" s="143"/>
      <c r="C431" s="144"/>
      <c r="D431" s="45"/>
      <c r="E431" s="45"/>
      <c r="F431" s="511"/>
      <c r="G431" s="1511"/>
      <c r="H431" s="1512"/>
      <c r="I431" s="1512"/>
      <c r="J431" s="1513"/>
      <c r="K431" s="146"/>
      <c r="L431" s="146"/>
      <c r="M431" s="146"/>
      <c r="N431" s="146"/>
      <c r="O431" s="146"/>
    </row>
    <row r="432" spans="1:15" x14ac:dyDescent="0.3">
      <c r="A432" s="444"/>
      <c r="B432" s="143"/>
      <c r="C432" s="144"/>
      <c r="D432" s="45"/>
      <c r="E432" s="45"/>
      <c r="F432" s="511"/>
      <c r="G432" s="1511"/>
      <c r="H432" s="1512"/>
      <c r="I432" s="1512"/>
      <c r="J432" s="1513"/>
      <c r="K432" s="146"/>
      <c r="L432" s="146"/>
      <c r="M432" s="146"/>
      <c r="N432" s="146"/>
      <c r="O432" s="146"/>
    </row>
    <row r="433" spans="1:15" x14ac:dyDescent="0.3">
      <c r="A433" s="444"/>
      <c r="B433" s="143"/>
      <c r="C433" s="144"/>
      <c r="D433" s="45"/>
      <c r="E433" s="45"/>
      <c r="F433" s="511"/>
      <c r="G433" s="1511"/>
      <c r="H433" s="1512"/>
      <c r="I433" s="1512"/>
      <c r="J433" s="1513"/>
      <c r="K433" s="146"/>
      <c r="L433" s="146"/>
      <c r="M433" s="146"/>
      <c r="N433" s="146"/>
      <c r="O433" s="146"/>
    </row>
    <row r="434" spans="1:15" x14ac:dyDescent="0.3">
      <c r="A434" s="444"/>
      <c r="B434" s="143"/>
      <c r="C434" s="144"/>
      <c r="D434" s="45"/>
      <c r="E434" s="45"/>
      <c r="F434" s="511"/>
      <c r="G434" s="1511"/>
      <c r="H434" s="1512"/>
      <c r="I434" s="1512"/>
      <c r="J434" s="1513"/>
      <c r="K434" s="146"/>
      <c r="L434" s="146"/>
      <c r="M434" s="146"/>
      <c r="N434" s="146"/>
      <c r="O434" s="146"/>
    </row>
    <row r="435" spans="1:15" x14ac:dyDescent="0.3">
      <c r="A435" s="444"/>
      <c r="B435" s="143"/>
      <c r="C435" s="144"/>
      <c r="D435" s="45"/>
      <c r="E435" s="45"/>
      <c r="F435" s="511"/>
      <c r="G435" s="1511"/>
      <c r="H435" s="1512"/>
      <c r="I435" s="1512"/>
      <c r="J435" s="1513"/>
      <c r="K435" s="146"/>
      <c r="L435" s="146"/>
      <c r="M435" s="146"/>
      <c r="N435" s="146"/>
      <c r="O435" s="146"/>
    </row>
    <row r="436" spans="1:15" x14ac:dyDescent="0.3">
      <c r="A436" s="444"/>
      <c r="B436" s="143"/>
      <c r="C436" s="144"/>
      <c r="D436" s="45"/>
      <c r="E436" s="45"/>
      <c r="F436" s="511"/>
      <c r="G436" s="1511"/>
      <c r="H436" s="1512"/>
      <c r="I436" s="1512"/>
      <c r="J436" s="1513"/>
      <c r="K436" s="146"/>
      <c r="L436" s="146"/>
      <c r="M436" s="146"/>
      <c r="N436" s="146"/>
      <c r="O436" s="146"/>
    </row>
    <row r="437" spans="1:15" x14ac:dyDescent="0.3">
      <c r="A437" s="444"/>
      <c r="B437" s="143"/>
      <c r="C437" s="144"/>
      <c r="D437" s="45"/>
      <c r="E437" s="45"/>
      <c r="F437" s="511"/>
      <c r="G437" s="1511"/>
      <c r="H437" s="1512"/>
      <c r="I437" s="1512"/>
      <c r="J437" s="1513"/>
      <c r="K437" s="146"/>
      <c r="L437" s="146"/>
      <c r="M437" s="146"/>
      <c r="N437" s="146"/>
      <c r="O437" s="146"/>
    </row>
    <row r="438" spans="1:15" x14ac:dyDescent="0.3">
      <c r="A438" s="444"/>
      <c r="B438" s="143"/>
      <c r="C438" s="144"/>
      <c r="D438" s="45"/>
      <c r="E438" s="45"/>
      <c r="F438" s="511"/>
      <c r="G438" s="1511"/>
      <c r="H438" s="1512"/>
      <c r="I438" s="1512"/>
      <c r="J438" s="1513"/>
      <c r="K438" s="146"/>
      <c r="L438" s="146"/>
      <c r="M438" s="146"/>
      <c r="N438" s="146"/>
      <c r="O438" s="146"/>
    </row>
    <row r="439" spans="1:15" x14ac:dyDescent="0.3">
      <c r="A439" s="444"/>
      <c r="B439" s="143"/>
      <c r="C439" s="144"/>
      <c r="D439" s="45"/>
      <c r="E439" s="45"/>
      <c r="F439" s="511"/>
      <c r="G439" s="1511"/>
      <c r="H439" s="1512"/>
      <c r="I439" s="1512"/>
      <c r="J439" s="1513"/>
      <c r="K439" s="146"/>
      <c r="L439" s="146"/>
      <c r="M439" s="146"/>
      <c r="N439" s="146"/>
      <c r="O439" s="146"/>
    </row>
    <row r="440" spans="1:15" x14ac:dyDescent="0.3">
      <c r="A440" s="444"/>
      <c r="B440" s="143"/>
      <c r="C440" s="144"/>
      <c r="D440" s="45"/>
      <c r="E440" s="45"/>
      <c r="F440" s="511"/>
      <c r="G440" s="1511"/>
      <c r="H440" s="1512"/>
      <c r="I440" s="1512"/>
      <c r="J440" s="1513"/>
      <c r="K440" s="146"/>
      <c r="L440" s="146"/>
      <c r="M440" s="146"/>
      <c r="N440" s="146"/>
      <c r="O440" s="146"/>
    </row>
    <row r="441" spans="1:15" x14ac:dyDescent="0.3">
      <c r="A441" s="444"/>
      <c r="B441" s="143"/>
      <c r="C441" s="144"/>
      <c r="D441" s="45"/>
      <c r="E441" s="45"/>
      <c r="F441" s="511"/>
      <c r="G441" s="1511"/>
      <c r="H441" s="1512"/>
      <c r="I441" s="1512"/>
      <c r="J441" s="1513"/>
      <c r="K441" s="146"/>
      <c r="L441" s="146"/>
      <c r="M441" s="146"/>
      <c r="N441" s="146"/>
      <c r="O441" s="146"/>
    </row>
    <row r="442" spans="1:15" x14ac:dyDescent="0.3">
      <c r="A442" s="444"/>
      <c r="B442" s="143"/>
      <c r="C442" s="144"/>
      <c r="D442" s="45"/>
      <c r="E442" s="45"/>
      <c r="F442" s="511"/>
      <c r="G442" s="1511"/>
      <c r="H442" s="1512"/>
      <c r="I442" s="1512"/>
      <c r="J442" s="1513"/>
      <c r="K442" s="146"/>
      <c r="L442" s="146"/>
      <c r="M442" s="146"/>
      <c r="N442" s="146"/>
      <c r="O442" s="146"/>
    </row>
    <row r="443" spans="1:15" x14ac:dyDescent="0.3">
      <c r="A443" s="444"/>
      <c r="B443" s="143"/>
      <c r="C443" s="144"/>
      <c r="D443" s="45"/>
      <c r="E443" s="45"/>
      <c r="F443" s="511"/>
      <c r="G443" s="1511"/>
      <c r="H443" s="1512"/>
      <c r="I443" s="1512"/>
      <c r="J443" s="1513"/>
      <c r="K443" s="146"/>
      <c r="L443" s="146"/>
      <c r="M443" s="146"/>
      <c r="N443" s="146"/>
      <c r="O443" s="146"/>
    </row>
    <row r="444" spans="1:15" x14ac:dyDescent="0.3">
      <c r="A444" s="444"/>
      <c r="B444" s="143"/>
      <c r="C444" s="144"/>
      <c r="D444" s="45"/>
      <c r="E444" s="45"/>
      <c r="F444" s="511"/>
      <c r="G444" s="1511"/>
      <c r="H444" s="1512"/>
      <c r="I444" s="1512"/>
      <c r="J444" s="1513"/>
      <c r="K444" s="146"/>
      <c r="L444" s="146"/>
      <c r="M444" s="146"/>
      <c r="N444" s="146"/>
      <c r="O444" s="146"/>
    </row>
    <row r="445" spans="1:15" x14ac:dyDescent="0.3">
      <c r="A445" s="444"/>
      <c r="B445" s="143"/>
      <c r="C445" s="144"/>
      <c r="D445" s="45"/>
      <c r="E445" s="45"/>
      <c r="F445" s="511"/>
      <c r="G445" s="1511"/>
      <c r="H445" s="1512"/>
      <c r="I445" s="1512"/>
      <c r="J445" s="1513"/>
      <c r="K445" s="146"/>
      <c r="L445" s="146"/>
      <c r="M445" s="146"/>
      <c r="N445" s="146"/>
      <c r="O445" s="146"/>
    </row>
    <row r="446" spans="1:15" x14ac:dyDescent="0.3">
      <c r="A446" s="444"/>
      <c r="B446" s="143"/>
      <c r="C446" s="144"/>
      <c r="D446" s="45"/>
      <c r="E446" s="45"/>
      <c r="F446" s="511"/>
      <c r="G446" s="1511"/>
      <c r="H446" s="1512"/>
      <c r="I446" s="1512"/>
      <c r="J446" s="1513"/>
      <c r="K446" s="146"/>
      <c r="L446" s="146"/>
      <c r="M446" s="146"/>
      <c r="N446" s="146"/>
      <c r="O446" s="146"/>
    </row>
    <row r="447" spans="1:15" x14ac:dyDescent="0.3">
      <c r="A447" s="444"/>
      <c r="B447" s="143"/>
      <c r="C447" s="144"/>
      <c r="D447" s="45"/>
      <c r="E447" s="45"/>
      <c r="F447" s="511"/>
      <c r="G447" s="1511"/>
      <c r="H447" s="1512"/>
      <c r="I447" s="1512"/>
      <c r="J447" s="1513"/>
      <c r="K447" s="146"/>
      <c r="L447" s="146"/>
      <c r="M447" s="146"/>
      <c r="N447" s="146"/>
      <c r="O447" s="146"/>
    </row>
    <row r="448" spans="1:15" x14ac:dyDescent="0.3">
      <c r="A448" s="444"/>
      <c r="B448" s="143"/>
      <c r="C448" s="144"/>
      <c r="D448" s="45"/>
      <c r="E448" s="45"/>
      <c r="F448" s="511"/>
      <c r="G448" s="1511"/>
      <c r="H448" s="1512"/>
      <c r="I448" s="1512"/>
      <c r="J448" s="1513"/>
      <c r="K448" s="146"/>
      <c r="L448" s="146"/>
      <c r="M448" s="146"/>
      <c r="N448" s="146"/>
      <c r="O448" s="146"/>
    </row>
    <row r="449" spans="1:15" x14ac:dyDescent="0.3">
      <c r="A449" s="444"/>
      <c r="B449" s="143"/>
      <c r="C449" s="144"/>
      <c r="D449" s="45"/>
      <c r="E449" s="45"/>
      <c r="F449" s="511"/>
      <c r="G449" s="1511"/>
      <c r="H449" s="1512"/>
      <c r="I449" s="1512"/>
      <c r="J449" s="1513"/>
      <c r="K449" s="146"/>
      <c r="L449" s="146"/>
      <c r="M449" s="146"/>
      <c r="N449" s="146"/>
      <c r="O449" s="146"/>
    </row>
  </sheetData>
  <autoFilter ref="A5:AC384" xr:uid="{00000000-0009-0000-0000-000017000000}">
    <filterColumn colId="6" showButton="0"/>
    <filterColumn colId="7" showButton="0"/>
    <filterColumn colId="8" showButton="0"/>
  </autoFilter>
  <mergeCells count="444">
    <mergeCell ref="G10:J10"/>
    <mergeCell ref="G19:J19"/>
    <mergeCell ref="G20:J20"/>
    <mergeCell ref="G12:J12"/>
    <mergeCell ref="G14:J14"/>
    <mergeCell ref="G15:J15"/>
    <mergeCell ref="G5:J5"/>
    <mergeCell ref="G6:J6"/>
    <mergeCell ref="G13:J13"/>
    <mergeCell ref="G18:J18"/>
    <mergeCell ref="G16:J16"/>
    <mergeCell ref="G17:J17"/>
    <mergeCell ref="G7:J7"/>
    <mergeCell ref="G11:J11"/>
    <mergeCell ref="G8:J8"/>
    <mergeCell ref="G9:J9"/>
    <mergeCell ref="G21:J21"/>
    <mergeCell ref="G22:J22"/>
    <mergeCell ref="G30:J30"/>
    <mergeCell ref="G23:J23"/>
    <mergeCell ref="G25:J25"/>
    <mergeCell ref="G24:J24"/>
    <mergeCell ref="G29:J29"/>
    <mergeCell ref="G28:J28"/>
    <mergeCell ref="G26:J26"/>
    <mergeCell ref="G27:J27"/>
    <mergeCell ref="G33:J33"/>
    <mergeCell ref="G31:J31"/>
    <mergeCell ref="G34:J34"/>
    <mergeCell ref="G56:J56"/>
    <mergeCell ref="G32:J32"/>
    <mergeCell ref="G51:J51"/>
    <mergeCell ref="G49:J49"/>
    <mergeCell ref="G50:J50"/>
    <mergeCell ref="G38:J38"/>
    <mergeCell ref="G39:J39"/>
    <mergeCell ref="G53:J53"/>
    <mergeCell ref="G35:J35"/>
    <mergeCell ref="G42:J42"/>
    <mergeCell ref="G54:J54"/>
    <mergeCell ref="G40:J40"/>
    <mergeCell ref="G41:J41"/>
    <mergeCell ref="G57:J57"/>
    <mergeCell ref="G46:J46"/>
    <mergeCell ref="G48:J48"/>
    <mergeCell ref="G52:J52"/>
    <mergeCell ref="G36:J36"/>
    <mergeCell ref="G37:J37"/>
    <mergeCell ref="G43:J43"/>
    <mergeCell ref="G45:J45"/>
    <mergeCell ref="G44:J44"/>
    <mergeCell ref="G47:J47"/>
    <mergeCell ref="G55:J55"/>
    <mergeCell ref="G66:J66"/>
    <mergeCell ref="G58:J58"/>
    <mergeCell ref="G60:J60"/>
    <mergeCell ref="G61:J61"/>
    <mergeCell ref="G62:J62"/>
    <mergeCell ref="G65:J65"/>
    <mergeCell ref="G90:J90"/>
    <mergeCell ref="G79:J79"/>
    <mergeCell ref="G80:J80"/>
    <mergeCell ref="G68:J68"/>
    <mergeCell ref="G72:J72"/>
    <mergeCell ref="G76:J76"/>
    <mergeCell ref="G78:J78"/>
    <mergeCell ref="G86:J86"/>
    <mergeCell ref="G63:J63"/>
    <mergeCell ref="G67:J67"/>
    <mergeCell ref="G64:J64"/>
    <mergeCell ref="G59:J59"/>
    <mergeCell ref="G92:J92"/>
    <mergeCell ref="G91:J91"/>
    <mergeCell ref="G73:J73"/>
    <mergeCell ref="G69:J69"/>
    <mergeCell ref="G84:J84"/>
    <mergeCell ref="G83:J83"/>
    <mergeCell ref="G87:J87"/>
    <mergeCell ref="G89:J89"/>
    <mergeCell ref="G88:J88"/>
    <mergeCell ref="G85:J85"/>
    <mergeCell ref="G82:J82"/>
    <mergeCell ref="G81:J81"/>
    <mergeCell ref="G77:J77"/>
    <mergeCell ref="G74:J74"/>
    <mergeCell ref="G75:J75"/>
    <mergeCell ref="G71:J71"/>
    <mergeCell ref="G70:J70"/>
    <mergeCell ref="G98:J98"/>
    <mergeCell ref="G101:J101"/>
    <mergeCell ref="G93:J93"/>
    <mergeCell ref="G94:J94"/>
    <mergeCell ref="G95:J95"/>
    <mergeCell ref="G96:J96"/>
    <mergeCell ref="G99:J99"/>
    <mergeCell ref="G100:J100"/>
    <mergeCell ref="G97:J97"/>
    <mergeCell ref="G102:J102"/>
    <mergeCell ref="G106:J106"/>
    <mergeCell ref="G107:J107"/>
    <mergeCell ref="G109:J109"/>
    <mergeCell ref="G108:J108"/>
    <mergeCell ref="G104:J104"/>
    <mergeCell ref="G103:J103"/>
    <mergeCell ref="G105:J105"/>
    <mergeCell ref="G110:J110"/>
    <mergeCell ref="G118:J118"/>
    <mergeCell ref="G119:J119"/>
    <mergeCell ref="G121:J121"/>
    <mergeCell ref="G116:J116"/>
    <mergeCell ref="G111:J111"/>
    <mergeCell ref="G114:J114"/>
    <mergeCell ref="G113:J113"/>
    <mergeCell ref="G112:J112"/>
    <mergeCell ref="G117:J117"/>
    <mergeCell ref="G115:J115"/>
    <mergeCell ref="G120:J120"/>
    <mergeCell ref="G141:J141"/>
    <mergeCell ref="G140:J140"/>
    <mergeCell ref="G126:J126"/>
    <mergeCell ref="G122:J122"/>
    <mergeCell ref="G124:J124"/>
    <mergeCell ref="G145:J145"/>
    <mergeCell ref="G125:J125"/>
    <mergeCell ref="G133:J133"/>
    <mergeCell ref="G143:J143"/>
    <mergeCell ref="G144:J144"/>
    <mergeCell ref="G142:J142"/>
    <mergeCell ref="G138:J138"/>
    <mergeCell ref="G139:J139"/>
    <mergeCell ref="G137:J137"/>
    <mergeCell ref="G134:J134"/>
    <mergeCell ref="G136:J136"/>
    <mergeCell ref="G130:J130"/>
    <mergeCell ref="G135:J135"/>
    <mergeCell ref="G131:J131"/>
    <mergeCell ref="G132:J132"/>
    <mergeCell ref="G123:J123"/>
    <mergeCell ref="G129:J129"/>
    <mergeCell ref="G127:J127"/>
    <mergeCell ref="G128:J128"/>
    <mergeCell ref="G152:J152"/>
    <mergeCell ref="G155:J155"/>
    <mergeCell ref="G148:J148"/>
    <mergeCell ref="G149:J149"/>
    <mergeCell ref="G150:J150"/>
    <mergeCell ref="G151:J151"/>
    <mergeCell ref="G146:J146"/>
    <mergeCell ref="G147:J147"/>
    <mergeCell ref="G153:J153"/>
    <mergeCell ref="G156:J156"/>
    <mergeCell ref="G157:J157"/>
    <mergeCell ref="G158:J158"/>
    <mergeCell ref="G173:J173"/>
    <mergeCell ref="G168:J168"/>
    <mergeCell ref="G167:J167"/>
    <mergeCell ref="G154:J154"/>
    <mergeCell ref="G170:J170"/>
    <mergeCell ref="G159:J159"/>
    <mergeCell ref="G166:J166"/>
    <mergeCell ref="G160:J160"/>
    <mergeCell ref="G165:J165"/>
    <mergeCell ref="G163:J163"/>
    <mergeCell ref="G161:J161"/>
    <mergeCell ref="G169:J169"/>
    <mergeCell ref="G162:J162"/>
    <mergeCell ref="G188:J188"/>
    <mergeCell ref="G189:J189"/>
    <mergeCell ref="G190:J190"/>
    <mergeCell ref="G164:J164"/>
    <mergeCell ref="G172:J172"/>
    <mergeCell ref="G178:J178"/>
    <mergeCell ref="G179:J179"/>
    <mergeCell ref="G176:J176"/>
    <mergeCell ref="G175:J175"/>
    <mergeCell ref="G177:J177"/>
    <mergeCell ref="G180:J180"/>
    <mergeCell ref="G181:J181"/>
    <mergeCell ref="G182:J182"/>
    <mergeCell ref="G183:J183"/>
    <mergeCell ref="G184:J184"/>
    <mergeCell ref="G187:J187"/>
    <mergeCell ref="G185:J185"/>
    <mergeCell ref="G186:J186"/>
    <mergeCell ref="G174:J174"/>
    <mergeCell ref="G171:J171"/>
    <mergeCell ref="G208:J208"/>
    <mergeCell ref="G207:J207"/>
    <mergeCell ref="G194:J194"/>
    <mergeCell ref="G195:J195"/>
    <mergeCell ref="G196:J196"/>
    <mergeCell ref="G206:J206"/>
    <mergeCell ref="G203:J203"/>
    <mergeCell ref="G204:J204"/>
    <mergeCell ref="G205:J205"/>
    <mergeCell ref="G193:J193"/>
    <mergeCell ref="G202:J202"/>
    <mergeCell ref="G191:J191"/>
    <mergeCell ref="G198:J198"/>
    <mergeCell ref="G199:J199"/>
    <mergeCell ref="G192:J192"/>
    <mergeCell ref="G197:J197"/>
    <mergeCell ref="G200:J200"/>
    <mergeCell ref="G201:J201"/>
    <mergeCell ref="G224:J224"/>
    <mergeCell ref="G209:J209"/>
    <mergeCell ref="G210:J210"/>
    <mergeCell ref="G211:J211"/>
    <mergeCell ref="G216:J216"/>
    <mergeCell ref="G212:J212"/>
    <mergeCell ref="G213:J213"/>
    <mergeCell ref="G214:J214"/>
    <mergeCell ref="G215:J215"/>
    <mergeCell ref="G217:J217"/>
    <mergeCell ref="G218:J218"/>
    <mergeCell ref="G242:J242"/>
    <mergeCell ref="G243:J243"/>
    <mergeCell ref="G236:J236"/>
    <mergeCell ref="G237:J237"/>
    <mergeCell ref="G238:J238"/>
    <mergeCell ref="G219:J219"/>
    <mergeCell ref="G220:J220"/>
    <mergeCell ref="G221:J221"/>
    <mergeCell ref="G244:J244"/>
    <mergeCell ref="G241:J241"/>
    <mergeCell ref="G240:J240"/>
    <mergeCell ref="G226:J226"/>
    <mergeCell ref="G227:J227"/>
    <mergeCell ref="G228:J228"/>
    <mergeCell ref="G229:J229"/>
    <mergeCell ref="G239:J239"/>
    <mergeCell ref="G232:J232"/>
    <mergeCell ref="G233:J233"/>
    <mergeCell ref="G222:J222"/>
    <mergeCell ref="G234:J234"/>
    <mergeCell ref="G225:J225"/>
    <mergeCell ref="G223:J223"/>
    <mergeCell ref="G230:J230"/>
    <mergeCell ref="G231:J231"/>
    <mergeCell ref="G269:J269"/>
    <mergeCell ref="G270:J270"/>
    <mergeCell ref="G265:J265"/>
    <mergeCell ref="G266:J266"/>
    <mergeCell ref="G271:J271"/>
    <mergeCell ref="G268:J268"/>
    <mergeCell ref="G253:J253"/>
    <mergeCell ref="G254:J254"/>
    <mergeCell ref="G255:J255"/>
    <mergeCell ref="G267:J267"/>
    <mergeCell ref="G256:J256"/>
    <mergeCell ref="G263:J263"/>
    <mergeCell ref="G264:J264"/>
    <mergeCell ref="G257:J257"/>
    <mergeCell ref="G282:J282"/>
    <mergeCell ref="G258:J258"/>
    <mergeCell ref="G245:J245"/>
    <mergeCell ref="G246:J246"/>
    <mergeCell ref="G247:J247"/>
    <mergeCell ref="G248:J248"/>
    <mergeCell ref="G249:J249"/>
    <mergeCell ref="G252:J252"/>
    <mergeCell ref="G250:J250"/>
    <mergeCell ref="G251:J251"/>
    <mergeCell ref="G274:J274"/>
    <mergeCell ref="G275:J275"/>
    <mergeCell ref="G276:J276"/>
    <mergeCell ref="G281:J281"/>
    <mergeCell ref="G277:J277"/>
    <mergeCell ref="G278:J278"/>
    <mergeCell ref="G279:J279"/>
    <mergeCell ref="G280:J280"/>
    <mergeCell ref="G273:J273"/>
    <mergeCell ref="G272:J272"/>
    <mergeCell ref="G259:J259"/>
    <mergeCell ref="G260:J260"/>
    <mergeCell ref="G261:J261"/>
    <mergeCell ref="G262:J262"/>
    <mergeCell ref="G302:J302"/>
    <mergeCell ref="G284:J284"/>
    <mergeCell ref="G285:J285"/>
    <mergeCell ref="G286:J286"/>
    <mergeCell ref="G287:J287"/>
    <mergeCell ref="G299:J299"/>
    <mergeCell ref="G292:J292"/>
    <mergeCell ref="G293:J293"/>
    <mergeCell ref="G294:J294"/>
    <mergeCell ref="G301:J301"/>
    <mergeCell ref="G283:J283"/>
    <mergeCell ref="G300:J300"/>
    <mergeCell ref="G296:J296"/>
    <mergeCell ref="G289:J289"/>
    <mergeCell ref="G291:J291"/>
    <mergeCell ref="G297:J297"/>
    <mergeCell ref="G298:J298"/>
    <mergeCell ref="G290:J290"/>
    <mergeCell ref="G288:J288"/>
    <mergeCell ref="G295:J295"/>
    <mergeCell ref="G308:J308"/>
    <mergeCell ref="G307:J307"/>
    <mergeCell ref="G303:J303"/>
    <mergeCell ref="G305:J305"/>
    <mergeCell ref="G304:J304"/>
    <mergeCell ref="G306:J306"/>
    <mergeCell ref="G309:J309"/>
    <mergeCell ref="G322:J322"/>
    <mergeCell ref="G317:J317"/>
    <mergeCell ref="G310:J310"/>
    <mergeCell ref="G311:J311"/>
    <mergeCell ref="G314:J314"/>
    <mergeCell ref="G313:J313"/>
    <mergeCell ref="G319:J319"/>
    <mergeCell ref="G312:J312"/>
    <mergeCell ref="G315:J315"/>
    <mergeCell ref="G327:J327"/>
    <mergeCell ref="G324:J324"/>
    <mergeCell ref="G316:J316"/>
    <mergeCell ref="G320:J320"/>
    <mergeCell ref="G321:J321"/>
    <mergeCell ref="G326:J326"/>
    <mergeCell ref="G323:J323"/>
    <mergeCell ref="G325:J325"/>
    <mergeCell ref="G318:J318"/>
    <mergeCell ref="G328:J328"/>
    <mergeCell ref="G350:J350"/>
    <mergeCell ref="G348:J348"/>
    <mergeCell ref="G343:J343"/>
    <mergeCell ref="G344:J344"/>
    <mergeCell ref="G329:J329"/>
    <mergeCell ref="G330:J330"/>
    <mergeCell ref="G336:J336"/>
    <mergeCell ref="G342:J342"/>
    <mergeCell ref="G332:J332"/>
    <mergeCell ref="G345:J345"/>
    <mergeCell ref="G347:J347"/>
    <mergeCell ref="G349:J349"/>
    <mergeCell ref="G341:J341"/>
    <mergeCell ref="G334:J334"/>
    <mergeCell ref="G338:J338"/>
    <mergeCell ref="G339:J339"/>
    <mergeCell ref="G335:J335"/>
    <mergeCell ref="G331:J331"/>
    <mergeCell ref="G333:J333"/>
    <mergeCell ref="G340:J340"/>
    <mergeCell ref="G337:J337"/>
    <mergeCell ref="G359:J359"/>
    <mergeCell ref="G346:J346"/>
    <mergeCell ref="G354:J354"/>
    <mergeCell ref="G353:J353"/>
    <mergeCell ref="G355:J355"/>
    <mergeCell ref="G351:J351"/>
    <mergeCell ref="G352:J352"/>
    <mergeCell ref="G358:J358"/>
    <mergeCell ref="G366:J366"/>
    <mergeCell ref="G356:J356"/>
    <mergeCell ref="G357:J357"/>
    <mergeCell ref="G365:J365"/>
    <mergeCell ref="G364:J364"/>
    <mergeCell ref="G363:J363"/>
    <mergeCell ref="G360:J360"/>
    <mergeCell ref="G362:J362"/>
    <mergeCell ref="G361:J361"/>
    <mergeCell ref="G367:J367"/>
    <mergeCell ref="G394:J394"/>
    <mergeCell ref="G385:J385"/>
    <mergeCell ref="G378:J378"/>
    <mergeCell ref="G380:J380"/>
    <mergeCell ref="G376:J376"/>
    <mergeCell ref="G371:J371"/>
    <mergeCell ref="G372:J372"/>
    <mergeCell ref="G381:J381"/>
    <mergeCell ref="G370:J370"/>
    <mergeCell ref="G399:J399"/>
    <mergeCell ref="G400:J400"/>
    <mergeCell ref="G386:J386"/>
    <mergeCell ref="G368:J368"/>
    <mergeCell ref="G377:J377"/>
    <mergeCell ref="G373:J373"/>
    <mergeCell ref="G374:J374"/>
    <mergeCell ref="G375:J375"/>
    <mergeCell ref="G369:J369"/>
    <mergeCell ref="G379:J379"/>
    <mergeCell ref="G382:J382"/>
    <mergeCell ref="G396:J396"/>
    <mergeCell ref="G392:J392"/>
    <mergeCell ref="G391:J391"/>
    <mergeCell ref="G395:J395"/>
    <mergeCell ref="G393:J393"/>
    <mergeCell ref="G383:J383"/>
    <mergeCell ref="G398:J398"/>
    <mergeCell ref="G397:J397"/>
    <mergeCell ref="G387:J387"/>
    <mergeCell ref="G384:J384"/>
    <mergeCell ref="G388:J388"/>
    <mergeCell ref="G390:J390"/>
    <mergeCell ref="G389:J389"/>
    <mergeCell ref="G449:J449"/>
    <mergeCell ref="G443:J443"/>
    <mergeCell ref="G444:J444"/>
    <mergeCell ref="G445:J445"/>
    <mergeCell ref="G446:J446"/>
    <mergeCell ref="G448:J448"/>
    <mergeCell ref="G439:J439"/>
    <mergeCell ref="G437:J437"/>
    <mergeCell ref="G431:J431"/>
    <mergeCell ref="G421:J421"/>
    <mergeCell ref="G416:J416"/>
    <mergeCell ref="G418:J418"/>
    <mergeCell ref="G419:J419"/>
    <mergeCell ref="G420:J420"/>
    <mergeCell ref="G433:J433"/>
    <mergeCell ref="G432:J432"/>
    <mergeCell ref="G447:J447"/>
    <mergeCell ref="G442:J442"/>
    <mergeCell ref="G434:J434"/>
    <mergeCell ref="G436:J436"/>
    <mergeCell ref="G435:J435"/>
    <mergeCell ref="G441:J441"/>
    <mergeCell ref="G440:J440"/>
    <mergeCell ref="G438:J438"/>
    <mergeCell ref="G427:J427"/>
    <mergeCell ref="G422:J422"/>
    <mergeCell ref="G424:J424"/>
    <mergeCell ref="G426:J426"/>
    <mergeCell ref="G423:J423"/>
    <mergeCell ref="G425:J425"/>
    <mergeCell ref="G429:J429"/>
    <mergeCell ref="G430:J430"/>
    <mergeCell ref="G428:J428"/>
    <mergeCell ref="G403:J403"/>
    <mergeCell ref="G401:J401"/>
    <mergeCell ref="G405:J405"/>
    <mergeCell ref="G404:J404"/>
    <mergeCell ref="G402:J402"/>
    <mergeCell ref="G406:J406"/>
    <mergeCell ref="G409:J409"/>
    <mergeCell ref="G415:J415"/>
    <mergeCell ref="G417:J417"/>
    <mergeCell ref="G407:J407"/>
    <mergeCell ref="G413:J413"/>
    <mergeCell ref="G412:J412"/>
    <mergeCell ref="G414:J414"/>
    <mergeCell ref="G408:J408"/>
    <mergeCell ref="G410:J410"/>
    <mergeCell ref="G411:J411"/>
  </mergeCells>
  <phoneticPr fontId="0" type="noConversion"/>
  <conditionalFormatting sqref="G3 J3">
    <cfRule type="cellIs" dxfId="76" priority="3" stopIfTrue="1" operator="between">
      <formula>25</formula>
      <formula>30</formula>
    </cfRule>
    <cfRule type="cellIs" dxfId="75" priority="4" stopIfTrue="1" operator="greaterThan">
      <formula>30</formula>
    </cfRule>
  </conditionalFormatting>
  <conditionalFormatting sqref="I3">
    <cfRule type="cellIs" dxfId="74" priority="1" stopIfTrue="1" operator="between">
      <formula>8</formula>
      <formula>10</formula>
    </cfRule>
    <cfRule type="cellIs" dxfId="73" priority="2" stopIfTrue="1" operator="greaterThan">
      <formula>10</formula>
    </cfRule>
  </conditionalFormatting>
  <hyperlinks>
    <hyperlink ref="A2" r:id="rId1" xr:uid="{00000000-0004-0000-1700-000000000000}"/>
  </hyperlinks>
  <pageMargins left="0.2" right="0.17" top="0.63" bottom="0.45" header="0.5" footer="0.5"/>
  <pageSetup paperSize="9" scale="60" orientation="portrait" r:id="rId2"/>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O449"/>
  <sheetViews>
    <sheetView zoomScale="90" zoomScaleNormal="90" workbookViewId="0">
      <pane ySplit="5" topLeftCell="A297" activePane="bottomLeft" state="frozen"/>
      <selection pane="bottomLeft" activeCell="G311" sqref="G311:J311"/>
    </sheetView>
  </sheetViews>
  <sheetFormatPr defaultColWidth="9.109375" defaultRowHeight="13.2" x14ac:dyDescent="0.3"/>
  <cols>
    <col min="1" max="1" width="18.33203125" style="152" customWidth="1"/>
    <col min="2" max="2" width="15.109375" style="152" customWidth="1"/>
    <col min="3" max="3" width="18.88671875" style="149" customWidth="1"/>
    <col min="4" max="4" width="9.44140625" style="150" customWidth="1"/>
    <col min="5" max="5" width="10.44140625" style="150" customWidth="1"/>
    <col min="6" max="6" width="16.6640625" style="150" customWidth="1"/>
    <col min="7" max="7" width="20.109375" style="154" customWidth="1"/>
    <col min="8" max="8" width="1" style="154" customWidth="1"/>
    <col min="9" max="9" width="18.88671875" style="154" customWidth="1"/>
    <col min="10" max="10" width="21" style="154" customWidth="1"/>
    <col min="11" max="11" width="18.6640625" style="142" customWidth="1"/>
    <col min="12" max="12" width="20.109375" style="142" customWidth="1"/>
    <col min="13" max="13" width="14.5546875" style="142" customWidth="1"/>
    <col min="14" max="14" width="135.33203125" style="142" customWidth="1"/>
    <col min="15" max="15" width="134.6640625" style="142" customWidth="1"/>
    <col min="16" max="16384" width="9.109375" style="142"/>
  </cols>
  <sheetData>
    <row r="1" spans="1:15" ht="4.5" customHeight="1" thickBot="1" x14ac:dyDescent="0.35">
      <c r="A1" s="498"/>
      <c r="B1" s="498"/>
      <c r="C1" s="499"/>
      <c r="D1" s="500"/>
      <c r="E1" s="500"/>
      <c r="F1" s="500"/>
      <c r="G1" s="501"/>
      <c r="H1" s="501"/>
      <c r="I1" s="501"/>
      <c r="J1" s="501"/>
      <c r="K1" s="502"/>
      <c r="L1" s="502"/>
      <c r="M1" s="502"/>
      <c r="N1" s="502"/>
      <c r="O1" s="503"/>
    </row>
    <row r="2" spans="1:15" ht="59.25" customHeight="1" thickBot="1" x14ac:dyDescent="0.35">
      <c r="A2" s="497" t="s">
        <v>1902</v>
      </c>
      <c r="B2" s="498"/>
      <c r="C2" s="499"/>
      <c r="D2" s="500"/>
      <c r="E2" s="500"/>
      <c r="F2" s="500"/>
      <c r="G2" s="486" t="s">
        <v>1897</v>
      </c>
      <c r="I2" s="486" t="s">
        <v>1898</v>
      </c>
      <c r="J2" s="487" t="s">
        <v>1899</v>
      </c>
      <c r="K2" s="502"/>
      <c r="L2" s="502"/>
      <c r="M2" s="502"/>
      <c r="N2" s="502"/>
      <c r="O2" s="503"/>
    </row>
    <row r="3" spans="1:15" ht="21.75" customHeight="1" thickBot="1" x14ac:dyDescent="0.5">
      <c r="A3" s="498"/>
      <c r="B3" s="498"/>
      <c r="C3" s="499"/>
      <c r="D3" s="500"/>
      <c r="E3" s="500"/>
      <c r="F3" s="500"/>
      <c r="G3" s="509" t="e">
        <f>I3+J3</f>
        <v>#DIV/0!</v>
      </c>
      <c r="I3" s="509" t="e">
        <f>('prod e dest rifiuti'!AD6/'prod e dest rifiuti'!D6)+('prod e dest rifiuti'!AD8/'prod e dest rifiuti'!D8)+('prod e dest rifiuti'!AD15/'prod e dest rifiuti'!D15)+('prod e dest rifiuti'!AD17/'prod e dest rifiuti'!D17)+('prod e dest rifiuti'!AD18/'prod e dest rifiuti'!D18)+('prod e dest rifiuti'!AD21/'prod e dest rifiuti'!D21)+('prod e dest rifiuti'!AD31/'prod e dest rifiuti'!D31)+('prod e dest rifiuti'!AD33/'prod e dest rifiuti'!D33)+('prod e dest rifiuti'!AD34/'prod e dest rifiuti'!D34)+('prod e dest rifiuti'!AD38/'prod e dest rifiuti'!D38)+('prod e dest rifiuti'!AD42/'prod e dest rifiuti'!D42)+('prod e dest rifiuti'!AD50/'prod e dest rifiuti'!D50)+('prod e dest rifiuti'!AD52/'prod e dest rifiuti'!D52)+('prod e dest rifiuti'!AD58/'prod e dest rifiuti'!D58)+('prod e dest rifiuti'!AD69/'prod e dest rifiuti'!D69)</f>
        <v>#DIV/0!</v>
      </c>
      <c r="J3" s="509" t="e">
        <f>('prod e dest rifiuti'!AD5/'prod e dest rifiuti'!D5)+('prod e dest rifiuti'!AD10/'prod e dest rifiuti'!D10)+('prod e dest rifiuti'!AD12/'prod e dest rifiuti'!D12)+('prod e dest rifiuti'!AD23/'prod e dest rifiuti'!D23)+('prod e dest rifiuti'!AD27/'prod e dest rifiuti'!D27)+('prod e dest rifiuti'!AD29/'prod e dest rifiuti'!D29)+('prod e dest rifiuti'!AD37/'prod e dest rifiuti'!D37)+('prod e dest rifiuti'!AD40/'prod e dest rifiuti'!D40)+('prod e dest rifiuti'!AD45/'prod e dest rifiuti'!D45)+('prod e dest rifiuti'!AD55/'prod e dest rifiuti'!D55)+('prod e dest rifiuti'!AD57/'prod e dest rifiuti'!D57)+('prod e dest rifiuti'!AD62/'prod e dest rifiuti'!D62)+('prod e dest rifiuti'!AD64/'prod e dest rifiuti'!D64)+('prod e dest rifiuti'!AD67/'prod e dest rifiuti'!D67)+('prod e dest rifiuti'!AD70/'prod e dest rifiuti'!D70)</f>
        <v>#DIV/0!</v>
      </c>
      <c r="K3" s="502"/>
      <c r="L3" s="502"/>
      <c r="M3" s="502"/>
      <c r="N3" s="502"/>
      <c r="O3" s="503"/>
    </row>
    <row r="4" spans="1:15" ht="2.25" customHeight="1" x14ac:dyDescent="0.3">
      <c r="A4" s="498"/>
      <c r="B4" s="498"/>
      <c r="C4" s="499"/>
      <c r="D4" s="500"/>
      <c r="E4" s="500"/>
      <c r="F4" s="500"/>
      <c r="G4" s="501"/>
      <c r="H4" s="501"/>
      <c r="I4" s="501"/>
      <c r="J4" s="501"/>
      <c r="K4" s="502"/>
      <c r="L4" s="502"/>
      <c r="M4" s="502"/>
      <c r="N4" s="502"/>
      <c r="O4" s="504"/>
    </row>
    <row r="5" spans="1:15" s="485" customFormat="1" ht="59.25" customHeight="1" x14ac:dyDescent="0.25">
      <c r="A5" s="512" t="s">
        <v>374</v>
      </c>
      <c r="B5" s="481" t="s">
        <v>1393</v>
      </c>
      <c r="C5" s="482" t="s">
        <v>2351</v>
      </c>
      <c r="D5" s="483" t="s">
        <v>2352</v>
      </c>
      <c r="E5" s="483" t="s">
        <v>2341</v>
      </c>
      <c r="F5" s="483" t="s">
        <v>373</v>
      </c>
      <c r="G5" s="1508" t="s">
        <v>2354</v>
      </c>
      <c r="H5" s="1509"/>
      <c r="I5" s="1509"/>
      <c r="J5" s="1510"/>
      <c r="K5" s="484" t="s">
        <v>2355</v>
      </c>
      <c r="L5" s="484" t="s">
        <v>2356</v>
      </c>
      <c r="M5" s="483" t="s">
        <v>2342</v>
      </c>
      <c r="N5" s="481" t="s">
        <v>2357</v>
      </c>
      <c r="O5" s="481" t="s">
        <v>2358</v>
      </c>
    </row>
    <row r="6" spans="1:15" x14ac:dyDescent="0.3">
      <c r="A6" s="444">
        <v>1</v>
      </c>
      <c r="B6" s="349">
        <v>42373</v>
      </c>
      <c r="C6" s="144" t="s">
        <v>2359</v>
      </c>
      <c r="D6" s="45">
        <v>1500</v>
      </c>
      <c r="E6" s="45"/>
      <c r="F6" s="511"/>
      <c r="G6" s="1511"/>
      <c r="H6" s="1512"/>
      <c r="I6" s="1512"/>
      <c r="J6" s="1513"/>
      <c r="K6" s="146"/>
      <c r="L6" s="146"/>
      <c r="M6" s="146"/>
      <c r="N6" s="146"/>
      <c r="O6" s="146"/>
    </row>
    <row r="7" spans="1:15" x14ac:dyDescent="0.3">
      <c r="A7" s="444">
        <v>2</v>
      </c>
      <c r="B7" s="349">
        <v>42373</v>
      </c>
      <c r="C7" s="149" t="s">
        <v>1777</v>
      </c>
      <c r="D7" s="45">
        <v>1000</v>
      </c>
      <c r="E7" s="45"/>
      <c r="F7" s="511"/>
      <c r="G7" s="1511"/>
      <c r="H7" s="1512"/>
      <c r="I7" s="1512"/>
      <c r="J7" s="1513"/>
      <c r="K7" s="146"/>
      <c r="L7" s="146"/>
      <c r="M7" s="146"/>
      <c r="N7" s="146"/>
      <c r="O7" s="146"/>
    </row>
    <row r="8" spans="1:15" x14ac:dyDescent="0.3">
      <c r="A8" s="444">
        <v>3</v>
      </c>
      <c r="B8" s="349">
        <v>42376</v>
      </c>
      <c r="C8" s="144" t="s">
        <v>1982</v>
      </c>
      <c r="D8" s="45"/>
      <c r="E8" s="600" t="s">
        <v>2726</v>
      </c>
      <c r="F8" s="511">
        <v>2700</v>
      </c>
      <c r="G8" s="1511" t="s">
        <v>2724</v>
      </c>
      <c r="H8" s="1512"/>
      <c r="I8" s="1512"/>
      <c r="J8" s="1513"/>
      <c r="K8" s="146" t="s">
        <v>2725</v>
      </c>
      <c r="L8" s="147">
        <v>42374</v>
      </c>
      <c r="M8" s="146" t="s">
        <v>2123</v>
      </c>
      <c r="N8" s="146" t="s">
        <v>1762</v>
      </c>
      <c r="O8" s="146" t="s">
        <v>1213</v>
      </c>
    </row>
    <row r="9" spans="1:15" x14ac:dyDescent="0.3">
      <c r="A9" s="444">
        <v>4</v>
      </c>
      <c r="B9" s="349">
        <v>42376</v>
      </c>
      <c r="C9" s="144" t="s">
        <v>2359</v>
      </c>
      <c r="D9" s="45">
        <v>1500</v>
      </c>
      <c r="E9" s="45"/>
      <c r="F9" s="511"/>
      <c r="G9" s="1511"/>
      <c r="H9" s="1512"/>
      <c r="I9" s="1512"/>
      <c r="J9" s="1513"/>
      <c r="K9" s="146"/>
      <c r="L9" s="147"/>
      <c r="M9" s="147"/>
      <c r="N9" s="146"/>
      <c r="O9" s="146"/>
    </row>
    <row r="10" spans="1:15" x14ac:dyDescent="0.3">
      <c r="A10" s="444">
        <v>5</v>
      </c>
      <c r="B10" s="349">
        <v>42377</v>
      </c>
      <c r="C10" s="144" t="s">
        <v>2359</v>
      </c>
      <c r="D10" s="45">
        <v>1560</v>
      </c>
      <c r="E10" s="45"/>
      <c r="F10" s="511"/>
      <c r="G10" s="1511"/>
      <c r="H10" s="1512"/>
      <c r="I10" s="1512"/>
      <c r="J10" s="1513"/>
      <c r="K10" s="146"/>
      <c r="L10" s="146"/>
      <c r="M10" s="146"/>
      <c r="N10" s="146"/>
      <c r="O10" s="146"/>
    </row>
    <row r="11" spans="1:15" x14ac:dyDescent="0.3">
      <c r="A11" s="444">
        <v>6</v>
      </c>
      <c r="B11" s="349">
        <v>42377</v>
      </c>
      <c r="C11" s="144" t="s">
        <v>2384</v>
      </c>
      <c r="D11" s="45">
        <v>200</v>
      </c>
      <c r="E11" s="45"/>
      <c r="F11" s="511"/>
      <c r="G11" s="1511"/>
      <c r="H11" s="1512"/>
      <c r="I11" s="1512"/>
      <c r="J11" s="1513"/>
      <c r="K11" s="146"/>
      <c r="L11" s="146"/>
      <c r="M11" s="146"/>
      <c r="N11" s="146"/>
      <c r="O11" s="146"/>
    </row>
    <row r="12" spans="1:15" x14ac:dyDescent="0.3">
      <c r="A12" s="444">
        <v>7</v>
      </c>
      <c r="B12" s="349">
        <v>42377</v>
      </c>
      <c r="C12" s="144" t="s">
        <v>2359</v>
      </c>
      <c r="D12" s="45"/>
      <c r="E12" s="45">
        <v>4560</v>
      </c>
      <c r="F12" s="511">
        <v>4560</v>
      </c>
      <c r="G12" s="1511" t="s">
        <v>1651</v>
      </c>
      <c r="H12" s="1512"/>
      <c r="I12" s="1512"/>
      <c r="J12" s="1513"/>
      <c r="K12" s="146" t="s">
        <v>1652</v>
      </c>
      <c r="L12" s="147">
        <v>42376</v>
      </c>
      <c r="M12" s="147" t="s">
        <v>2123</v>
      </c>
      <c r="N12" s="146" t="s">
        <v>986</v>
      </c>
      <c r="O12" s="146" t="s">
        <v>986</v>
      </c>
    </row>
    <row r="13" spans="1:15" x14ac:dyDescent="0.3">
      <c r="A13" s="444">
        <v>8</v>
      </c>
      <c r="B13" s="349">
        <v>42380</v>
      </c>
      <c r="C13" s="144" t="s">
        <v>1777</v>
      </c>
      <c r="D13" s="45">
        <v>1000</v>
      </c>
      <c r="E13" s="45"/>
      <c r="F13" s="511"/>
      <c r="G13" s="1511"/>
      <c r="H13" s="1512"/>
      <c r="I13" s="1512"/>
      <c r="J13" s="1513"/>
      <c r="K13" s="146"/>
      <c r="L13" s="147"/>
      <c r="M13" s="146"/>
      <c r="N13" s="146"/>
      <c r="O13" s="146"/>
    </row>
    <row r="14" spans="1:15" x14ac:dyDescent="0.3">
      <c r="A14" s="444">
        <v>9</v>
      </c>
      <c r="B14" s="349">
        <v>42380</v>
      </c>
      <c r="C14" s="144" t="s">
        <v>2574</v>
      </c>
      <c r="D14" s="45">
        <v>100</v>
      </c>
      <c r="E14" s="45"/>
      <c r="F14" s="511"/>
      <c r="G14" s="1511"/>
      <c r="H14" s="1512"/>
      <c r="I14" s="1512"/>
      <c r="J14" s="1513"/>
      <c r="K14" s="146"/>
      <c r="L14" s="147"/>
      <c r="M14" s="146"/>
      <c r="N14" s="146"/>
      <c r="O14" s="146"/>
    </row>
    <row r="15" spans="1:15" x14ac:dyDescent="0.3">
      <c r="A15" s="444">
        <v>10</v>
      </c>
      <c r="B15" s="349">
        <v>42384</v>
      </c>
      <c r="C15" s="144" t="s">
        <v>2359</v>
      </c>
      <c r="D15" s="45">
        <v>1000</v>
      </c>
      <c r="E15" s="45"/>
      <c r="F15" s="511"/>
      <c r="G15" s="1511"/>
      <c r="H15" s="1512"/>
      <c r="I15" s="1512"/>
      <c r="J15" s="1513"/>
      <c r="K15" s="146"/>
      <c r="L15" s="147"/>
      <c r="M15" s="146"/>
      <c r="N15" s="146"/>
      <c r="O15" s="146"/>
    </row>
    <row r="16" spans="1:15" x14ac:dyDescent="0.3">
      <c r="A16" s="444">
        <v>11</v>
      </c>
      <c r="B16" s="349">
        <v>42384</v>
      </c>
      <c r="C16" s="144" t="s">
        <v>2574</v>
      </c>
      <c r="D16" s="45">
        <v>100</v>
      </c>
      <c r="E16" s="45"/>
      <c r="F16" s="511"/>
      <c r="G16" s="1511"/>
      <c r="H16" s="1512"/>
      <c r="I16" s="1512"/>
      <c r="J16" s="1513"/>
      <c r="K16" s="146"/>
      <c r="L16" s="146"/>
      <c r="M16" s="146"/>
      <c r="N16" s="146"/>
      <c r="O16" s="146"/>
    </row>
    <row r="17" spans="1:15" x14ac:dyDescent="0.3">
      <c r="A17" s="444">
        <v>12</v>
      </c>
      <c r="B17" s="349">
        <v>42387</v>
      </c>
      <c r="C17" s="144" t="s">
        <v>2359</v>
      </c>
      <c r="D17" s="45">
        <v>1000</v>
      </c>
      <c r="E17" s="45"/>
      <c r="F17" s="511"/>
      <c r="G17" s="1511"/>
      <c r="H17" s="1512"/>
      <c r="I17" s="1512"/>
      <c r="J17" s="1513"/>
      <c r="K17" s="146"/>
      <c r="L17" s="147"/>
      <c r="M17" s="147"/>
      <c r="N17" s="146"/>
      <c r="O17" s="146"/>
    </row>
    <row r="18" spans="1:15" x14ac:dyDescent="0.3">
      <c r="A18" s="444">
        <v>13</v>
      </c>
      <c r="B18" s="349">
        <v>42387</v>
      </c>
      <c r="C18" s="144" t="s">
        <v>2384</v>
      </c>
      <c r="D18" s="45">
        <v>200</v>
      </c>
      <c r="E18" s="45"/>
      <c r="F18" s="511"/>
      <c r="G18" s="1511"/>
      <c r="H18" s="1512"/>
      <c r="I18" s="1512"/>
      <c r="J18" s="1513"/>
      <c r="K18" s="146"/>
      <c r="L18" s="147"/>
      <c r="M18" s="146"/>
      <c r="N18" s="146"/>
      <c r="O18" s="146"/>
    </row>
    <row r="19" spans="1:15" x14ac:dyDescent="0.3">
      <c r="A19" s="444">
        <v>14</v>
      </c>
      <c r="B19" s="349">
        <v>42387</v>
      </c>
      <c r="C19" s="144" t="s">
        <v>1777</v>
      </c>
      <c r="D19" s="45">
        <v>1000</v>
      </c>
      <c r="E19" s="45"/>
      <c r="F19" s="511"/>
      <c r="G19" s="1511"/>
      <c r="H19" s="1512"/>
      <c r="I19" s="1512"/>
      <c r="J19" s="1513"/>
      <c r="K19" s="146"/>
      <c r="L19" s="146"/>
      <c r="M19" s="146"/>
      <c r="N19" s="146"/>
      <c r="O19" s="146"/>
    </row>
    <row r="20" spans="1:15" x14ac:dyDescent="0.3">
      <c r="A20" s="444">
        <v>15</v>
      </c>
      <c r="B20" s="349">
        <v>42387</v>
      </c>
      <c r="C20" s="144" t="s">
        <v>2574</v>
      </c>
      <c r="D20" s="45">
        <v>50</v>
      </c>
      <c r="E20" s="45"/>
      <c r="F20" s="511"/>
      <c r="G20" s="1511"/>
      <c r="H20" s="1512"/>
      <c r="I20" s="1512"/>
      <c r="J20" s="1513"/>
      <c r="K20" s="146"/>
      <c r="L20" s="147"/>
      <c r="M20" s="147"/>
      <c r="N20" s="146"/>
      <c r="O20" s="146"/>
    </row>
    <row r="21" spans="1:15" x14ac:dyDescent="0.3">
      <c r="A21" s="444">
        <v>16</v>
      </c>
      <c r="B21" s="349">
        <v>42391</v>
      </c>
      <c r="C21" s="144" t="s">
        <v>2384</v>
      </c>
      <c r="D21" s="45">
        <v>400</v>
      </c>
      <c r="E21" s="45"/>
      <c r="F21" s="511"/>
      <c r="G21" s="1511"/>
      <c r="H21" s="1512"/>
      <c r="I21" s="1512"/>
      <c r="J21" s="1513"/>
      <c r="K21" s="146"/>
      <c r="L21" s="147"/>
      <c r="M21" s="147"/>
      <c r="N21" s="146"/>
      <c r="O21" s="146"/>
    </row>
    <row r="22" spans="1:15" x14ac:dyDescent="0.3">
      <c r="A22" s="444">
        <v>17</v>
      </c>
      <c r="B22" s="349">
        <v>42391</v>
      </c>
      <c r="C22" s="144" t="s">
        <v>2385</v>
      </c>
      <c r="D22" s="45">
        <v>2000</v>
      </c>
      <c r="E22" s="45"/>
      <c r="F22" s="511"/>
      <c r="G22" s="1511"/>
      <c r="H22" s="1512"/>
      <c r="I22" s="1512"/>
      <c r="J22" s="1513"/>
      <c r="K22" s="146"/>
      <c r="L22" s="147"/>
      <c r="M22" s="146"/>
      <c r="N22" s="146"/>
      <c r="O22" s="146"/>
    </row>
    <row r="23" spans="1:15" x14ac:dyDescent="0.3">
      <c r="A23" s="444">
        <v>18</v>
      </c>
      <c r="B23" s="349">
        <v>42391</v>
      </c>
      <c r="C23" s="144" t="s">
        <v>2359</v>
      </c>
      <c r="D23" s="45">
        <v>1000</v>
      </c>
      <c r="E23" s="45"/>
      <c r="F23" s="511"/>
      <c r="G23" s="1511"/>
      <c r="H23" s="1512"/>
      <c r="I23" s="1512"/>
      <c r="J23" s="1513"/>
      <c r="K23" s="146"/>
      <c r="L23" s="147"/>
      <c r="M23" s="147"/>
      <c r="N23" s="146"/>
      <c r="O23" s="146"/>
    </row>
    <row r="24" spans="1:15" x14ac:dyDescent="0.3">
      <c r="A24" s="444">
        <v>19</v>
      </c>
      <c r="B24" s="349">
        <v>42394</v>
      </c>
      <c r="C24" s="144" t="s">
        <v>2384</v>
      </c>
      <c r="D24" s="45">
        <v>200</v>
      </c>
      <c r="E24" s="45"/>
      <c r="F24" s="511"/>
      <c r="G24" s="1511"/>
      <c r="H24" s="1512"/>
      <c r="I24" s="1512"/>
      <c r="J24" s="1513"/>
      <c r="K24" s="146"/>
      <c r="L24" s="146"/>
      <c r="M24" s="146"/>
      <c r="N24" s="146"/>
      <c r="O24" s="146"/>
    </row>
    <row r="25" spans="1:15" x14ac:dyDescent="0.3">
      <c r="A25" s="444">
        <v>20</v>
      </c>
      <c r="B25" s="349">
        <v>42394</v>
      </c>
      <c r="C25" s="144" t="s">
        <v>1777</v>
      </c>
      <c r="D25" s="45">
        <v>1000</v>
      </c>
      <c r="E25" s="45"/>
      <c r="F25" s="511"/>
      <c r="G25" s="1511"/>
      <c r="H25" s="1512"/>
      <c r="I25" s="1512"/>
      <c r="J25" s="1513"/>
      <c r="K25" s="146"/>
      <c r="L25" s="147"/>
      <c r="M25" s="146"/>
      <c r="N25" s="146"/>
      <c r="O25" s="146"/>
    </row>
    <row r="26" spans="1:15" x14ac:dyDescent="0.3">
      <c r="A26" s="444">
        <v>21</v>
      </c>
      <c r="B26" s="349">
        <v>42395</v>
      </c>
      <c r="C26" s="144" t="s">
        <v>2384</v>
      </c>
      <c r="D26" s="45"/>
      <c r="E26" s="45">
        <v>1000</v>
      </c>
      <c r="F26" s="45">
        <v>1000</v>
      </c>
      <c r="G26" s="1511" t="s">
        <v>1730</v>
      </c>
      <c r="H26" s="1512"/>
      <c r="I26" s="1512"/>
      <c r="J26" s="1513"/>
      <c r="K26" s="146" t="s">
        <v>1731</v>
      </c>
      <c r="L26" s="147">
        <v>42394</v>
      </c>
      <c r="M26" s="146" t="s">
        <v>2123</v>
      </c>
      <c r="N26" s="146" t="s">
        <v>1762</v>
      </c>
      <c r="O26" s="146" t="s">
        <v>1762</v>
      </c>
    </row>
    <row r="27" spans="1:15" x14ac:dyDescent="0.3">
      <c r="A27" s="444">
        <v>22</v>
      </c>
      <c r="B27" s="349">
        <v>42397</v>
      </c>
      <c r="C27" s="144" t="s">
        <v>2574</v>
      </c>
      <c r="D27" s="45">
        <v>100</v>
      </c>
      <c r="E27" s="45"/>
      <c r="F27" s="511"/>
      <c r="G27" s="1511"/>
      <c r="H27" s="1512"/>
      <c r="I27" s="1512"/>
      <c r="J27" s="1513"/>
      <c r="K27" s="146"/>
      <c r="L27" s="147"/>
      <c r="M27" s="147"/>
      <c r="N27" s="146"/>
      <c r="O27" s="146"/>
    </row>
    <row r="28" spans="1:15" x14ac:dyDescent="0.3">
      <c r="A28" s="444">
        <v>23</v>
      </c>
      <c r="B28" s="349">
        <v>42398</v>
      </c>
      <c r="C28" s="144" t="s">
        <v>1982</v>
      </c>
      <c r="D28" s="45">
        <v>500</v>
      </c>
      <c r="E28" s="45"/>
      <c r="F28" s="511"/>
      <c r="G28" s="1511"/>
      <c r="H28" s="1512"/>
      <c r="I28" s="1512"/>
      <c r="J28" s="1513"/>
      <c r="K28" s="146"/>
      <c r="L28" s="146"/>
      <c r="M28" s="146"/>
      <c r="N28" s="146"/>
      <c r="O28" s="146"/>
    </row>
    <row r="29" spans="1:15" x14ac:dyDescent="0.3">
      <c r="A29" s="444">
        <v>24</v>
      </c>
      <c r="B29" s="349">
        <v>42398</v>
      </c>
      <c r="C29" s="144" t="s">
        <v>164</v>
      </c>
      <c r="D29" s="45">
        <v>20</v>
      </c>
      <c r="E29" s="45"/>
      <c r="F29" s="511"/>
      <c r="G29" s="1511"/>
      <c r="H29" s="1512"/>
      <c r="I29" s="1512"/>
      <c r="J29" s="1513"/>
      <c r="K29" s="146"/>
      <c r="L29" s="146"/>
      <c r="M29" s="146"/>
      <c r="N29" s="146"/>
      <c r="O29" s="146"/>
    </row>
    <row r="30" spans="1:15" x14ac:dyDescent="0.3">
      <c r="A30" s="444">
        <v>25</v>
      </c>
      <c r="B30" s="349">
        <v>42398</v>
      </c>
      <c r="C30" s="144" t="s">
        <v>2359</v>
      </c>
      <c r="D30" s="45">
        <v>1000</v>
      </c>
      <c r="E30" s="45"/>
      <c r="F30" s="511"/>
      <c r="G30" s="1511"/>
      <c r="H30" s="1512"/>
      <c r="I30" s="1512"/>
      <c r="J30" s="1513"/>
      <c r="K30" s="146"/>
      <c r="L30" s="146"/>
      <c r="M30" s="146"/>
      <c r="N30" s="146"/>
      <c r="O30" s="146"/>
    </row>
    <row r="31" spans="1:15" x14ac:dyDescent="0.3">
      <c r="A31" s="444">
        <v>26</v>
      </c>
      <c r="B31" s="349">
        <v>42398</v>
      </c>
      <c r="C31" s="144" t="s">
        <v>2385</v>
      </c>
      <c r="D31" s="45">
        <v>2000</v>
      </c>
      <c r="E31" s="45"/>
      <c r="F31" s="511"/>
      <c r="G31" s="1511"/>
      <c r="H31" s="1512"/>
      <c r="I31" s="1512"/>
      <c r="J31" s="1513"/>
      <c r="K31" s="146"/>
      <c r="L31" s="147"/>
      <c r="M31" s="147"/>
      <c r="N31" s="146"/>
      <c r="O31" s="146"/>
    </row>
    <row r="32" spans="1:15" x14ac:dyDescent="0.3">
      <c r="A32" s="444">
        <v>27</v>
      </c>
      <c r="B32" s="349">
        <v>42401</v>
      </c>
      <c r="C32" s="144" t="s">
        <v>2359</v>
      </c>
      <c r="D32" s="45">
        <v>1220</v>
      </c>
      <c r="E32" s="45"/>
      <c r="F32" s="511"/>
      <c r="G32" s="1511"/>
      <c r="H32" s="1512"/>
      <c r="I32" s="1512"/>
      <c r="J32" s="1513"/>
      <c r="K32" s="146"/>
      <c r="L32" s="146"/>
      <c r="M32" s="146"/>
      <c r="N32" s="146"/>
      <c r="O32" s="146"/>
    </row>
    <row r="33" spans="1:15" x14ac:dyDescent="0.3">
      <c r="A33" s="444">
        <v>28</v>
      </c>
      <c r="B33" s="349">
        <v>42401</v>
      </c>
      <c r="C33" s="144" t="s">
        <v>2384</v>
      </c>
      <c r="D33" s="45">
        <v>300</v>
      </c>
      <c r="E33" s="45"/>
      <c r="F33" s="511"/>
      <c r="G33" s="1511"/>
      <c r="H33" s="1512"/>
      <c r="I33" s="1512"/>
      <c r="J33" s="1513"/>
      <c r="K33" s="146"/>
      <c r="L33" s="147"/>
      <c r="M33" s="147"/>
      <c r="N33" s="146"/>
      <c r="O33" s="146"/>
    </row>
    <row r="34" spans="1:15" x14ac:dyDescent="0.3">
      <c r="A34" s="444">
        <v>29</v>
      </c>
      <c r="B34" s="349">
        <v>42401</v>
      </c>
      <c r="C34" s="144" t="s">
        <v>2359</v>
      </c>
      <c r="D34" s="45"/>
      <c r="E34" s="45">
        <v>5220</v>
      </c>
      <c r="F34" s="511">
        <v>5220</v>
      </c>
      <c r="G34" s="1511" t="s">
        <v>1732</v>
      </c>
      <c r="H34" s="1512"/>
      <c r="I34" s="1512"/>
      <c r="J34" s="1513"/>
      <c r="K34" s="146" t="s">
        <v>1733</v>
      </c>
      <c r="L34" s="147">
        <v>42398</v>
      </c>
      <c r="M34" s="146" t="s">
        <v>2123</v>
      </c>
      <c r="N34" s="146" t="s">
        <v>986</v>
      </c>
      <c r="O34" s="146" t="s">
        <v>986</v>
      </c>
    </row>
    <row r="35" spans="1:15" x14ac:dyDescent="0.3">
      <c r="A35" s="444">
        <v>30</v>
      </c>
      <c r="B35" s="349">
        <v>42405</v>
      </c>
      <c r="C35" s="144" t="s">
        <v>1777</v>
      </c>
      <c r="D35" s="45">
        <v>1000</v>
      </c>
      <c r="E35" s="45"/>
      <c r="F35" s="511"/>
      <c r="G35" s="1511"/>
      <c r="H35" s="1512"/>
      <c r="I35" s="1512"/>
      <c r="J35" s="1513"/>
      <c r="K35" s="146"/>
      <c r="L35" s="146"/>
      <c r="M35" s="146"/>
      <c r="N35" s="146"/>
      <c r="O35" s="146"/>
    </row>
    <row r="36" spans="1:15" x14ac:dyDescent="0.3">
      <c r="A36" s="444">
        <v>31</v>
      </c>
      <c r="B36" s="349">
        <v>42405</v>
      </c>
      <c r="C36" s="144" t="s">
        <v>2359</v>
      </c>
      <c r="D36" s="45">
        <v>1000</v>
      </c>
      <c r="E36" s="45"/>
      <c r="F36" s="511"/>
      <c r="G36" s="1511"/>
      <c r="H36" s="1512"/>
      <c r="I36" s="1512"/>
      <c r="J36" s="1513"/>
      <c r="K36" s="146"/>
      <c r="L36" s="146"/>
      <c r="M36" s="146"/>
      <c r="N36" s="146"/>
      <c r="O36" s="146"/>
    </row>
    <row r="37" spans="1:15" x14ac:dyDescent="0.3">
      <c r="A37" s="444">
        <v>32</v>
      </c>
      <c r="B37" s="349">
        <v>42408</v>
      </c>
      <c r="C37" s="144" t="s">
        <v>2384</v>
      </c>
      <c r="D37" s="45">
        <v>420</v>
      </c>
      <c r="E37" s="45"/>
      <c r="F37" s="511"/>
      <c r="G37" s="1511"/>
      <c r="H37" s="1512"/>
      <c r="I37" s="1512"/>
      <c r="J37" s="1513"/>
      <c r="K37" s="146"/>
      <c r="L37" s="147"/>
      <c r="M37" s="147"/>
      <c r="N37" s="146"/>
      <c r="O37" s="146"/>
    </row>
    <row r="38" spans="1:15" x14ac:dyDescent="0.3">
      <c r="A38" s="444">
        <v>33</v>
      </c>
      <c r="B38" s="349">
        <v>42408</v>
      </c>
      <c r="C38" s="144" t="s">
        <v>2385</v>
      </c>
      <c r="D38" s="45">
        <v>2000</v>
      </c>
      <c r="E38" s="45"/>
      <c r="F38" s="511"/>
      <c r="G38" s="1511"/>
      <c r="H38" s="1512"/>
      <c r="I38" s="1512"/>
      <c r="J38" s="1513"/>
      <c r="K38" s="146"/>
      <c r="L38" s="147"/>
      <c r="M38" s="146"/>
      <c r="N38" s="146"/>
      <c r="O38" s="146"/>
    </row>
    <row r="39" spans="1:15" x14ac:dyDescent="0.3">
      <c r="A39" s="444">
        <v>34</v>
      </c>
      <c r="B39" s="349">
        <v>42408</v>
      </c>
      <c r="C39" s="144" t="s">
        <v>2384</v>
      </c>
      <c r="D39" s="45"/>
      <c r="E39" s="45">
        <v>720</v>
      </c>
      <c r="F39" s="45">
        <v>720</v>
      </c>
      <c r="G39" s="1511" t="s">
        <v>1734</v>
      </c>
      <c r="H39" s="1512"/>
      <c r="I39" s="1512"/>
      <c r="J39" s="1513"/>
      <c r="K39" s="146" t="s">
        <v>1735</v>
      </c>
      <c r="L39" s="147">
        <v>42408</v>
      </c>
      <c r="M39" s="147" t="s">
        <v>2123</v>
      </c>
      <c r="N39" s="146" t="s">
        <v>1762</v>
      </c>
      <c r="O39" s="146" t="s">
        <v>1762</v>
      </c>
    </row>
    <row r="40" spans="1:15" x14ac:dyDescent="0.3">
      <c r="A40" s="444">
        <v>35</v>
      </c>
      <c r="B40" s="349">
        <v>42411</v>
      </c>
      <c r="C40" s="144" t="s">
        <v>2385</v>
      </c>
      <c r="D40" s="45">
        <v>2640</v>
      </c>
      <c r="E40" s="45"/>
      <c r="F40" s="511"/>
      <c r="G40" s="1511"/>
      <c r="H40" s="1512"/>
      <c r="I40" s="1512"/>
      <c r="J40" s="1513"/>
      <c r="K40" s="146"/>
      <c r="L40" s="147"/>
      <c r="M40" s="147"/>
      <c r="N40" s="146"/>
      <c r="O40" s="146"/>
    </row>
    <row r="41" spans="1:15" x14ac:dyDescent="0.3">
      <c r="A41" s="444">
        <v>36</v>
      </c>
      <c r="B41" s="349">
        <v>42411</v>
      </c>
      <c r="C41" s="144" t="s">
        <v>2385</v>
      </c>
      <c r="D41" s="45"/>
      <c r="E41" s="45">
        <v>8640</v>
      </c>
      <c r="F41" s="511">
        <v>8640</v>
      </c>
      <c r="G41" s="1511" t="s">
        <v>601</v>
      </c>
      <c r="H41" s="1512"/>
      <c r="I41" s="1512"/>
      <c r="J41" s="1513"/>
      <c r="K41" s="146" t="s">
        <v>602</v>
      </c>
      <c r="L41" s="147">
        <v>42411</v>
      </c>
      <c r="M41" s="146" t="s">
        <v>2123</v>
      </c>
      <c r="N41" s="146" t="s">
        <v>603</v>
      </c>
      <c r="O41" s="146" t="s">
        <v>603</v>
      </c>
    </row>
    <row r="42" spans="1:15" x14ac:dyDescent="0.3">
      <c r="A42" s="444">
        <v>37</v>
      </c>
      <c r="B42" s="349">
        <v>42412</v>
      </c>
      <c r="C42" s="144" t="s">
        <v>2359</v>
      </c>
      <c r="D42" s="45">
        <v>1500</v>
      </c>
      <c r="E42" s="45"/>
      <c r="F42" s="511"/>
      <c r="G42" s="1511"/>
      <c r="H42" s="1512"/>
      <c r="I42" s="1512"/>
      <c r="J42" s="1513"/>
      <c r="K42" s="146"/>
      <c r="L42" s="147"/>
      <c r="M42" s="147"/>
      <c r="N42" s="146"/>
      <c r="O42" s="146"/>
    </row>
    <row r="43" spans="1:15" x14ac:dyDescent="0.3">
      <c r="A43" s="444">
        <v>38</v>
      </c>
      <c r="B43" s="349">
        <v>42412</v>
      </c>
      <c r="C43" s="144" t="s">
        <v>1777</v>
      </c>
      <c r="D43" s="45">
        <v>1000</v>
      </c>
      <c r="E43" s="45"/>
      <c r="F43" s="511"/>
      <c r="G43" s="1511"/>
      <c r="H43" s="1512"/>
      <c r="I43" s="1512"/>
      <c r="J43" s="1513"/>
      <c r="K43" s="146"/>
      <c r="L43" s="147"/>
      <c r="M43" s="146"/>
      <c r="N43" s="146"/>
      <c r="O43" s="146"/>
    </row>
    <row r="44" spans="1:15" x14ac:dyDescent="0.3">
      <c r="A44" s="444">
        <v>39</v>
      </c>
      <c r="B44" s="349">
        <v>42415</v>
      </c>
      <c r="C44" s="144" t="s">
        <v>2359</v>
      </c>
      <c r="D44" s="45">
        <v>1620</v>
      </c>
      <c r="E44" s="45"/>
      <c r="F44" s="511"/>
      <c r="G44" s="1511"/>
      <c r="H44" s="1512"/>
      <c r="I44" s="1512"/>
      <c r="J44" s="1513"/>
      <c r="K44" s="146"/>
      <c r="L44" s="147"/>
      <c r="M44" s="147"/>
      <c r="N44" s="146"/>
      <c r="O44" s="146"/>
    </row>
    <row r="45" spans="1:15" x14ac:dyDescent="0.3">
      <c r="A45" s="444">
        <v>40</v>
      </c>
      <c r="B45" s="349">
        <v>42415</v>
      </c>
      <c r="C45" s="144" t="s">
        <v>2385</v>
      </c>
      <c r="D45" s="45">
        <v>4000</v>
      </c>
      <c r="E45" s="45"/>
      <c r="F45" s="511"/>
      <c r="G45" s="1511"/>
      <c r="H45" s="1512"/>
      <c r="I45" s="1512"/>
      <c r="J45" s="1513"/>
      <c r="K45" s="146"/>
      <c r="L45" s="147"/>
      <c r="M45" s="146"/>
      <c r="N45" s="146"/>
      <c r="O45" s="146"/>
    </row>
    <row r="46" spans="1:15" x14ac:dyDescent="0.3">
      <c r="A46" s="444">
        <v>41</v>
      </c>
      <c r="B46" s="349">
        <v>42415</v>
      </c>
      <c r="C46" s="144" t="s">
        <v>2384</v>
      </c>
      <c r="D46" s="45">
        <v>200</v>
      </c>
      <c r="E46" s="45"/>
      <c r="F46" s="511"/>
      <c r="G46" s="1511"/>
      <c r="H46" s="1512"/>
      <c r="I46" s="1512"/>
      <c r="J46" s="1513"/>
      <c r="K46" s="146"/>
      <c r="L46" s="146"/>
      <c r="M46" s="146"/>
      <c r="N46" s="146"/>
      <c r="O46" s="146"/>
    </row>
    <row r="47" spans="1:15" x14ac:dyDescent="0.3">
      <c r="A47" s="444">
        <v>42</v>
      </c>
      <c r="B47" s="349">
        <v>42416</v>
      </c>
      <c r="C47" s="144" t="s">
        <v>2385</v>
      </c>
      <c r="D47" s="45">
        <v>3500</v>
      </c>
      <c r="E47" s="45"/>
      <c r="F47" s="511"/>
      <c r="G47" s="1511"/>
      <c r="H47" s="1512"/>
      <c r="I47" s="1512"/>
      <c r="J47" s="1513"/>
      <c r="K47" s="146"/>
      <c r="L47" s="147"/>
      <c r="M47" s="146"/>
      <c r="N47" s="146"/>
      <c r="O47" s="146"/>
    </row>
    <row r="48" spans="1:15" x14ac:dyDescent="0.3">
      <c r="A48" s="444">
        <v>43</v>
      </c>
      <c r="B48" s="349">
        <v>42416</v>
      </c>
      <c r="C48" s="144" t="s">
        <v>2359</v>
      </c>
      <c r="D48" s="45"/>
      <c r="E48" s="45">
        <v>4120</v>
      </c>
      <c r="F48" s="511">
        <v>4120</v>
      </c>
      <c r="G48" s="1511" t="s">
        <v>604</v>
      </c>
      <c r="H48" s="1512"/>
      <c r="I48" s="1512"/>
      <c r="J48" s="1513"/>
      <c r="K48" s="146" t="s">
        <v>605</v>
      </c>
      <c r="L48" s="147">
        <v>42412</v>
      </c>
      <c r="M48" s="146" t="s">
        <v>2123</v>
      </c>
      <c r="N48" s="146" t="s">
        <v>986</v>
      </c>
      <c r="O48" s="146" t="s">
        <v>986</v>
      </c>
    </row>
    <row r="49" spans="1:15" x14ac:dyDescent="0.3">
      <c r="A49" s="444">
        <v>44</v>
      </c>
      <c r="B49" s="349">
        <v>42416</v>
      </c>
      <c r="C49" s="144" t="s">
        <v>2385</v>
      </c>
      <c r="D49" s="45"/>
      <c r="E49" s="45">
        <v>7500</v>
      </c>
      <c r="F49" s="511">
        <v>7540</v>
      </c>
      <c r="G49" s="1511" t="s">
        <v>606</v>
      </c>
      <c r="H49" s="1512"/>
      <c r="I49" s="1512"/>
      <c r="J49" s="1513"/>
      <c r="K49" s="146" t="s">
        <v>607</v>
      </c>
      <c r="L49" s="147">
        <v>42416</v>
      </c>
      <c r="M49" s="147" t="s">
        <v>2097</v>
      </c>
      <c r="N49" s="146" t="s">
        <v>603</v>
      </c>
      <c r="O49" s="146" t="s">
        <v>603</v>
      </c>
    </row>
    <row r="50" spans="1:15" x14ac:dyDescent="0.3">
      <c r="A50" s="444">
        <v>45</v>
      </c>
      <c r="B50" s="349">
        <v>42419</v>
      </c>
      <c r="C50" s="144" t="s">
        <v>2359</v>
      </c>
      <c r="D50" s="45">
        <v>1000</v>
      </c>
      <c r="E50" s="45"/>
      <c r="F50" s="511"/>
      <c r="G50" s="1511"/>
      <c r="H50" s="1512"/>
      <c r="I50" s="1512"/>
      <c r="J50" s="1513"/>
      <c r="K50" s="146"/>
      <c r="L50" s="147"/>
      <c r="M50" s="146"/>
      <c r="N50" s="146"/>
      <c r="O50" s="146"/>
    </row>
    <row r="51" spans="1:15" x14ac:dyDescent="0.3">
      <c r="A51" s="444">
        <v>46</v>
      </c>
      <c r="B51" s="349">
        <v>42422</v>
      </c>
      <c r="C51" s="144" t="s">
        <v>1777</v>
      </c>
      <c r="D51" s="45">
        <v>1000</v>
      </c>
      <c r="E51" s="45"/>
      <c r="F51" s="511"/>
      <c r="G51" s="1511"/>
      <c r="H51" s="1512"/>
      <c r="I51" s="1512"/>
      <c r="J51" s="1513"/>
      <c r="K51" s="146"/>
      <c r="L51" s="147"/>
      <c r="M51" s="147"/>
      <c r="N51" s="146"/>
      <c r="O51" s="146"/>
    </row>
    <row r="52" spans="1:15" x14ac:dyDescent="0.3">
      <c r="A52" s="444">
        <v>47</v>
      </c>
      <c r="B52" s="349">
        <v>42422</v>
      </c>
      <c r="C52" s="144" t="s">
        <v>2384</v>
      </c>
      <c r="D52" s="45">
        <v>200</v>
      </c>
      <c r="E52" s="45"/>
      <c r="F52" s="511"/>
      <c r="G52" s="1511"/>
      <c r="H52" s="1512"/>
      <c r="I52" s="1512"/>
      <c r="J52" s="1513"/>
      <c r="K52" s="146"/>
      <c r="L52" s="147"/>
      <c r="M52" s="147"/>
      <c r="N52" s="146"/>
      <c r="O52" s="146"/>
    </row>
    <row r="53" spans="1:15" x14ac:dyDescent="0.3">
      <c r="A53" s="444">
        <v>48</v>
      </c>
      <c r="B53" s="349">
        <v>42426</v>
      </c>
      <c r="C53" s="144" t="s">
        <v>2359</v>
      </c>
      <c r="D53" s="45">
        <v>1000</v>
      </c>
      <c r="E53" s="45"/>
      <c r="F53" s="511"/>
      <c r="G53" s="1511"/>
      <c r="H53" s="1512"/>
      <c r="I53" s="1512"/>
      <c r="J53" s="1513"/>
      <c r="K53" s="146"/>
      <c r="L53" s="146"/>
      <c r="M53" s="146"/>
      <c r="N53" s="146"/>
      <c r="O53" s="146"/>
    </row>
    <row r="54" spans="1:15" x14ac:dyDescent="0.3">
      <c r="A54" s="444">
        <v>49</v>
      </c>
      <c r="B54" s="349">
        <v>42429</v>
      </c>
      <c r="C54" s="144" t="s">
        <v>2359</v>
      </c>
      <c r="D54" s="45">
        <v>1280</v>
      </c>
      <c r="E54" s="45"/>
      <c r="F54" s="511"/>
      <c r="G54" s="1511"/>
      <c r="H54" s="1512"/>
      <c r="I54" s="1512"/>
      <c r="J54" s="1513"/>
      <c r="K54" s="146"/>
      <c r="L54" s="146"/>
      <c r="M54" s="146"/>
      <c r="N54" s="146"/>
      <c r="O54" s="146"/>
    </row>
    <row r="55" spans="1:15" x14ac:dyDescent="0.3">
      <c r="A55" s="444">
        <v>50</v>
      </c>
      <c r="B55" s="349">
        <v>42429</v>
      </c>
      <c r="C55" s="144" t="s">
        <v>2384</v>
      </c>
      <c r="D55" s="45">
        <v>400</v>
      </c>
      <c r="E55" s="45"/>
      <c r="F55" s="511"/>
      <c r="G55" s="1511"/>
      <c r="H55" s="1512"/>
      <c r="I55" s="1512"/>
      <c r="J55" s="1513"/>
      <c r="K55" s="146"/>
      <c r="L55" s="147"/>
      <c r="M55" s="146"/>
      <c r="N55" s="146"/>
      <c r="O55" s="146"/>
    </row>
    <row r="56" spans="1:15" x14ac:dyDescent="0.3">
      <c r="A56" s="444">
        <v>51</v>
      </c>
      <c r="B56" s="349">
        <v>42429</v>
      </c>
      <c r="C56" s="144" t="s">
        <v>164</v>
      </c>
      <c r="D56" s="45">
        <v>20</v>
      </c>
      <c r="E56" s="45"/>
      <c r="F56" s="511"/>
      <c r="G56" s="1511"/>
      <c r="H56" s="1512"/>
      <c r="I56" s="1512"/>
      <c r="J56" s="1513"/>
      <c r="K56" s="146"/>
      <c r="L56" s="146"/>
      <c r="M56" s="146"/>
      <c r="N56" s="146"/>
      <c r="O56" s="146"/>
    </row>
    <row r="57" spans="1:15" x14ac:dyDescent="0.3">
      <c r="A57" s="444">
        <v>52</v>
      </c>
      <c r="B57" s="349">
        <v>42429</v>
      </c>
      <c r="C57" s="144" t="s">
        <v>1982</v>
      </c>
      <c r="D57" s="45">
        <v>500</v>
      </c>
      <c r="E57" s="45"/>
      <c r="F57" s="511"/>
      <c r="G57" s="1511"/>
      <c r="H57" s="1512"/>
      <c r="I57" s="1512"/>
      <c r="J57" s="1513"/>
      <c r="K57" s="146"/>
      <c r="L57" s="147"/>
      <c r="M57" s="146"/>
      <c r="N57" s="146"/>
      <c r="O57" s="146"/>
    </row>
    <row r="58" spans="1:15" x14ac:dyDescent="0.3">
      <c r="A58" s="444">
        <v>53</v>
      </c>
      <c r="B58" s="349">
        <v>42429</v>
      </c>
      <c r="C58" s="144" t="s">
        <v>2584</v>
      </c>
      <c r="D58" s="45">
        <v>20</v>
      </c>
      <c r="E58" s="45"/>
      <c r="F58" s="511"/>
      <c r="G58" s="1511"/>
      <c r="H58" s="1512"/>
      <c r="I58" s="1512"/>
      <c r="J58" s="1513"/>
      <c r="K58" s="146"/>
      <c r="L58" s="147"/>
      <c r="M58" s="146"/>
      <c r="N58" s="146"/>
      <c r="O58" s="146"/>
    </row>
    <row r="59" spans="1:15" x14ac:dyDescent="0.3">
      <c r="A59" s="444">
        <v>54</v>
      </c>
      <c r="B59" s="349">
        <v>42429</v>
      </c>
      <c r="C59" s="144" t="s">
        <v>2385</v>
      </c>
      <c r="D59" s="45">
        <v>1000</v>
      </c>
      <c r="E59" s="45"/>
      <c r="F59" s="511"/>
      <c r="G59" s="1511"/>
      <c r="H59" s="1512"/>
      <c r="I59" s="1512"/>
      <c r="J59" s="1513"/>
      <c r="K59" s="146"/>
      <c r="L59" s="147"/>
      <c r="M59" s="146"/>
      <c r="N59" s="146"/>
      <c r="O59" s="146"/>
    </row>
    <row r="60" spans="1:15" x14ac:dyDescent="0.3">
      <c r="A60" s="444">
        <v>55</v>
      </c>
      <c r="B60" s="349">
        <v>42429</v>
      </c>
      <c r="C60" s="144" t="s">
        <v>2516</v>
      </c>
      <c r="D60" s="45">
        <v>100</v>
      </c>
      <c r="E60" s="45"/>
      <c r="F60" s="511"/>
      <c r="G60" s="1511"/>
      <c r="H60" s="1512"/>
      <c r="I60" s="1512"/>
      <c r="J60" s="1513"/>
      <c r="K60" s="146"/>
      <c r="L60" s="146"/>
      <c r="M60" s="146"/>
      <c r="N60" s="146"/>
      <c r="O60" s="146"/>
    </row>
    <row r="61" spans="1:15" x14ac:dyDescent="0.3">
      <c r="A61" s="444">
        <v>56</v>
      </c>
      <c r="B61" s="349">
        <v>42431</v>
      </c>
      <c r="C61" s="144" t="s">
        <v>2359</v>
      </c>
      <c r="D61" s="45"/>
      <c r="E61" s="45">
        <v>3280</v>
      </c>
      <c r="F61" s="511">
        <v>3280</v>
      </c>
      <c r="G61" s="1511" t="s">
        <v>132</v>
      </c>
      <c r="H61" s="1512"/>
      <c r="I61" s="1512"/>
      <c r="J61" s="1513"/>
      <c r="K61" s="146" t="s">
        <v>135</v>
      </c>
      <c r="L61" s="147">
        <v>42430</v>
      </c>
      <c r="M61" s="146" t="s">
        <v>2123</v>
      </c>
      <c r="N61" s="146" t="s">
        <v>986</v>
      </c>
      <c r="O61" s="146" t="s">
        <v>986</v>
      </c>
    </row>
    <row r="62" spans="1:15" x14ac:dyDescent="0.3">
      <c r="A62" s="444">
        <v>57</v>
      </c>
      <c r="B62" s="349">
        <v>42433</v>
      </c>
      <c r="C62" s="144" t="s">
        <v>2384</v>
      </c>
      <c r="D62" s="45">
        <v>240</v>
      </c>
      <c r="E62" s="45"/>
      <c r="F62" s="511"/>
      <c r="G62" s="1511"/>
      <c r="H62" s="1512"/>
      <c r="I62" s="1512"/>
      <c r="J62" s="1513"/>
      <c r="K62" s="146"/>
      <c r="L62" s="147"/>
      <c r="M62" s="146"/>
      <c r="N62" s="146"/>
      <c r="O62" s="146"/>
    </row>
    <row r="63" spans="1:15" x14ac:dyDescent="0.3">
      <c r="A63" s="444">
        <v>58</v>
      </c>
      <c r="B63" s="349">
        <v>42433</v>
      </c>
      <c r="C63" s="144" t="s">
        <v>1777</v>
      </c>
      <c r="D63" s="45">
        <v>1000</v>
      </c>
      <c r="E63" s="45"/>
      <c r="F63" s="511"/>
      <c r="G63" s="1511"/>
      <c r="H63" s="1512"/>
      <c r="I63" s="1512"/>
      <c r="J63" s="1513"/>
      <c r="K63" s="146"/>
      <c r="L63" s="147"/>
      <c r="M63" s="147"/>
      <c r="N63" s="146"/>
      <c r="O63" s="146"/>
    </row>
    <row r="64" spans="1:15" x14ac:dyDescent="0.3">
      <c r="A64" s="444">
        <v>59</v>
      </c>
      <c r="B64" s="349">
        <v>42433</v>
      </c>
      <c r="C64" s="144" t="s">
        <v>2384</v>
      </c>
      <c r="D64" s="45"/>
      <c r="E64" s="45">
        <v>1040</v>
      </c>
      <c r="F64" s="511">
        <v>1040</v>
      </c>
      <c r="G64" s="1511" t="s">
        <v>133</v>
      </c>
      <c r="H64" s="1512"/>
      <c r="I64" s="1512"/>
      <c r="J64" s="1513"/>
      <c r="K64" s="146" t="s">
        <v>134</v>
      </c>
      <c r="L64" s="147">
        <v>42433</v>
      </c>
      <c r="M64" s="147" t="s">
        <v>2123</v>
      </c>
      <c r="N64" s="146" t="s">
        <v>1762</v>
      </c>
      <c r="O64" s="146" t="s">
        <v>1762</v>
      </c>
    </row>
    <row r="65" spans="1:15" x14ac:dyDescent="0.3">
      <c r="A65" s="444">
        <v>60</v>
      </c>
      <c r="B65" s="349">
        <v>42433</v>
      </c>
      <c r="C65" s="144" t="s">
        <v>2574</v>
      </c>
      <c r="D65" s="45">
        <v>100</v>
      </c>
      <c r="E65" s="45"/>
      <c r="F65" s="511"/>
      <c r="G65" s="1511"/>
      <c r="H65" s="1512"/>
      <c r="I65" s="1512"/>
      <c r="J65" s="1513"/>
      <c r="K65" s="146"/>
      <c r="L65" s="146"/>
      <c r="M65" s="146"/>
      <c r="N65" s="146"/>
      <c r="O65" s="146"/>
    </row>
    <row r="66" spans="1:15" x14ac:dyDescent="0.3">
      <c r="A66" s="444">
        <v>61</v>
      </c>
      <c r="B66" s="349">
        <v>42436</v>
      </c>
      <c r="C66" s="144" t="s">
        <v>2359</v>
      </c>
      <c r="D66" s="45">
        <v>1000</v>
      </c>
      <c r="E66" s="45"/>
      <c r="F66" s="511"/>
      <c r="G66" s="1511"/>
      <c r="H66" s="1512"/>
      <c r="I66" s="1512"/>
      <c r="J66" s="1513"/>
      <c r="K66" s="146"/>
      <c r="L66" s="146"/>
      <c r="M66" s="146"/>
      <c r="N66" s="146"/>
      <c r="O66" s="146"/>
    </row>
    <row r="67" spans="1:15" x14ac:dyDescent="0.3">
      <c r="A67" s="444">
        <v>62</v>
      </c>
      <c r="B67" s="349">
        <v>42436</v>
      </c>
      <c r="C67" s="144" t="s">
        <v>2385</v>
      </c>
      <c r="D67" s="45">
        <v>1500</v>
      </c>
      <c r="E67" s="45"/>
      <c r="F67" s="511"/>
      <c r="G67" s="1511"/>
      <c r="H67" s="1512"/>
      <c r="I67" s="1512"/>
      <c r="J67" s="1513"/>
      <c r="K67" s="146"/>
      <c r="L67" s="147"/>
      <c r="M67" s="146"/>
      <c r="N67" s="146"/>
      <c r="O67" s="146"/>
    </row>
    <row r="68" spans="1:15" x14ac:dyDescent="0.3">
      <c r="A68" s="444">
        <v>63</v>
      </c>
      <c r="B68" s="349">
        <v>42437</v>
      </c>
      <c r="C68" s="144" t="s">
        <v>2385</v>
      </c>
      <c r="D68" s="45"/>
      <c r="E68" s="45">
        <v>2500</v>
      </c>
      <c r="F68" s="511">
        <v>2730</v>
      </c>
      <c r="G68" s="1511" t="s">
        <v>136</v>
      </c>
      <c r="H68" s="1512"/>
      <c r="I68" s="1512"/>
      <c r="J68" s="1513"/>
      <c r="K68" s="146" t="s">
        <v>139</v>
      </c>
      <c r="L68" s="147">
        <v>42436</v>
      </c>
      <c r="M68" s="146" t="s">
        <v>2123</v>
      </c>
      <c r="N68" s="146" t="s">
        <v>603</v>
      </c>
      <c r="O68" s="146" t="s">
        <v>603</v>
      </c>
    </row>
    <row r="69" spans="1:15" x14ac:dyDescent="0.3">
      <c r="A69" s="444">
        <v>64</v>
      </c>
      <c r="B69" s="349">
        <v>42440</v>
      </c>
      <c r="C69" s="144" t="s">
        <v>2359</v>
      </c>
      <c r="D69" s="45">
        <v>1000</v>
      </c>
      <c r="E69" s="45"/>
      <c r="F69" s="511"/>
      <c r="G69" s="1511"/>
      <c r="H69" s="1512"/>
      <c r="I69" s="1512"/>
      <c r="J69" s="1513"/>
      <c r="K69" s="146"/>
      <c r="L69" s="147"/>
      <c r="M69" s="146"/>
      <c r="N69" s="146"/>
      <c r="O69" s="146"/>
    </row>
    <row r="70" spans="1:15" x14ac:dyDescent="0.3">
      <c r="A70" s="444">
        <v>65</v>
      </c>
      <c r="B70" s="349">
        <v>42443</v>
      </c>
      <c r="C70" s="144" t="s">
        <v>1777</v>
      </c>
      <c r="D70" s="45">
        <v>1300</v>
      </c>
      <c r="E70" s="45"/>
      <c r="F70" s="511"/>
      <c r="G70" s="1511"/>
      <c r="H70" s="1512"/>
      <c r="I70" s="1512"/>
      <c r="J70" s="1513"/>
      <c r="K70" s="146"/>
      <c r="L70" s="147"/>
      <c r="M70" s="146"/>
      <c r="N70" s="146"/>
      <c r="O70" s="146"/>
    </row>
    <row r="71" spans="1:15" x14ac:dyDescent="0.3">
      <c r="A71" s="444">
        <v>66</v>
      </c>
      <c r="B71" s="349">
        <v>42443</v>
      </c>
      <c r="C71" s="144" t="s">
        <v>2384</v>
      </c>
      <c r="D71" s="45">
        <v>200</v>
      </c>
      <c r="E71" s="45"/>
      <c r="F71" s="511"/>
      <c r="G71" s="1511"/>
      <c r="H71" s="1512"/>
      <c r="I71" s="1512"/>
      <c r="J71" s="1513"/>
      <c r="K71" s="146"/>
      <c r="L71" s="147"/>
      <c r="M71" s="146"/>
      <c r="N71" s="146"/>
      <c r="O71" s="146"/>
    </row>
    <row r="72" spans="1:15" x14ac:dyDescent="0.3">
      <c r="A72" s="444">
        <v>67</v>
      </c>
      <c r="B72" s="349">
        <v>42445</v>
      </c>
      <c r="C72" s="144" t="s">
        <v>2359</v>
      </c>
      <c r="D72" s="45">
        <v>1220</v>
      </c>
      <c r="E72" s="45"/>
      <c r="F72" s="511"/>
      <c r="G72" s="1511"/>
      <c r="H72" s="1512"/>
      <c r="I72" s="1512"/>
      <c r="J72" s="1513"/>
      <c r="K72" s="146"/>
      <c r="L72" s="147"/>
      <c r="M72" s="146"/>
      <c r="N72" s="146"/>
      <c r="O72" s="146"/>
    </row>
    <row r="73" spans="1:15" x14ac:dyDescent="0.3">
      <c r="A73" s="444">
        <v>68</v>
      </c>
      <c r="B73" s="349">
        <v>42445</v>
      </c>
      <c r="C73" s="144" t="s">
        <v>2385</v>
      </c>
      <c r="D73" s="45">
        <v>1000</v>
      </c>
      <c r="E73" s="45"/>
      <c r="F73" s="511"/>
      <c r="G73" s="1511"/>
      <c r="H73" s="1512"/>
      <c r="I73" s="1512"/>
      <c r="J73" s="1513"/>
      <c r="K73" s="146"/>
      <c r="L73" s="147"/>
      <c r="M73" s="147"/>
      <c r="N73" s="146"/>
      <c r="O73" s="146"/>
    </row>
    <row r="74" spans="1:15" x14ac:dyDescent="0.3">
      <c r="A74" s="444">
        <v>69</v>
      </c>
      <c r="B74" s="349">
        <v>42446</v>
      </c>
      <c r="C74" s="144" t="s">
        <v>2359</v>
      </c>
      <c r="D74" s="45"/>
      <c r="E74" s="45">
        <v>3220</v>
      </c>
      <c r="F74" s="511">
        <v>3220</v>
      </c>
      <c r="G74" s="1511" t="s">
        <v>137</v>
      </c>
      <c r="H74" s="1512"/>
      <c r="I74" s="1512"/>
      <c r="J74" s="1513"/>
      <c r="K74" s="146" t="s">
        <v>138</v>
      </c>
      <c r="L74" s="147">
        <v>42445</v>
      </c>
      <c r="M74" s="146" t="s">
        <v>2097</v>
      </c>
      <c r="N74" s="146" t="s">
        <v>986</v>
      </c>
      <c r="O74" s="146" t="s">
        <v>986</v>
      </c>
    </row>
    <row r="75" spans="1:15" x14ac:dyDescent="0.3">
      <c r="A75" s="444">
        <v>70</v>
      </c>
      <c r="B75" s="349">
        <v>42446</v>
      </c>
      <c r="C75" s="144" t="s">
        <v>1777</v>
      </c>
      <c r="D75" s="45"/>
      <c r="E75" s="45">
        <v>9300</v>
      </c>
      <c r="F75" s="511">
        <v>9460</v>
      </c>
      <c r="G75" s="1511" t="s">
        <v>323</v>
      </c>
      <c r="H75" s="1512"/>
      <c r="I75" s="1512"/>
      <c r="J75" s="1513"/>
      <c r="K75" s="146" t="s">
        <v>324</v>
      </c>
      <c r="L75" s="147">
        <v>42445</v>
      </c>
      <c r="M75" s="147" t="s">
        <v>2123</v>
      </c>
      <c r="N75" s="146" t="s">
        <v>171</v>
      </c>
      <c r="O75" s="146" t="s">
        <v>485</v>
      </c>
    </row>
    <row r="76" spans="1:15" x14ac:dyDescent="0.3">
      <c r="A76" s="444">
        <v>71</v>
      </c>
      <c r="B76" s="349">
        <v>42450</v>
      </c>
      <c r="C76" s="144" t="s">
        <v>2385</v>
      </c>
      <c r="D76" s="45">
        <v>1400</v>
      </c>
      <c r="E76" s="45"/>
      <c r="F76" s="511"/>
      <c r="G76" s="1511"/>
      <c r="H76" s="1512"/>
      <c r="I76" s="1512"/>
      <c r="J76" s="1513"/>
      <c r="K76" s="146"/>
      <c r="L76" s="147"/>
      <c r="M76" s="147"/>
      <c r="N76" s="146"/>
      <c r="O76" s="146"/>
    </row>
    <row r="77" spans="1:15" x14ac:dyDescent="0.3">
      <c r="A77" s="444">
        <v>72</v>
      </c>
      <c r="B77" s="349">
        <v>42450</v>
      </c>
      <c r="C77" s="144" t="s">
        <v>2384</v>
      </c>
      <c r="D77" s="45">
        <v>200</v>
      </c>
      <c r="E77" s="45"/>
      <c r="F77" s="511"/>
      <c r="G77" s="1511"/>
      <c r="H77" s="1512"/>
      <c r="I77" s="1512"/>
      <c r="J77" s="1513"/>
      <c r="K77" s="146"/>
      <c r="L77" s="147"/>
      <c r="M77" s="147"/>
      <c r="N77" s="146"/>
      <c r="O77" s="146"/>
    </row>
    <row r="78" spans="1:15" x14ac:dyDescent="0.3">
      <c r="A78" s="444">
        <v>73</v>
      </c>
      <c r="B78" s="349">
        <v>42450</v>
      </c>
      <c r="C78" s="144" t="s">
        <v>2359</v>
      </c>
      <c r="D78" s="45">
        <v>1000</v>
      </c>
      <c r="E78" s="45"/>
      <c r="F78" s="511"/>
      <c r="G78" s="1511"/>
      <c r="H78" s="1512"/>
      <c r="I78" s="1512"/>
      <c r="J78" s="1513"/>
      <c r="K78" s="146"/>
      <c r="L78" s="147"/>
      <c r="M78" s="147"/>
      <c r="N78" s="146"/>
      <c r="O78" s="146"/>
    </row>
    <row r="79" spans="1:15" x14ac:dyDescent="0.3">
      <c r="A79" s="444">
        <v>74</v>
      </c>
      <c r="B79" s="349">
        <v>42450</v>
      </c>
      <c r="C79" s="144" t="s">
        <v>2385</v>
      </c>
      <c r="D79" s="45"/>
      <c r="E79" s="45">
        <v>2400</v>
      </c>
      <c r="F79" s="511">
        <v>2520</v>
      </c>
      <c r="G79" s="1511" t="s">
        <v>1726</v>
      </c>
      <c r="H79" s="1512"/>
      <c r="I79" s="1512"/>
      <c r="J79" s="1513"/>
      <c r="K79" s="146" t="s">
        <v>1727</v>
      </c>
      <c r="L79" s="147">
        <v>42447</v>
      </c>
      <c r="M79" s="146" t="s">
        <v>2123</v>
      </c>
      <c r="N79" s="146" t="s">
        <v>603</v>
      </c>
      <c r="O79" s="146" t="s">
        <v>603</v>
      </c>
    </row>
    <row r="80" spans="1:15" x14ac:dyDescent="0.3">
      <c r="A80" s="444">
        <v>75</v>
      </c>
      <c r="B80" s="349">
        <v>42451</v>
      </c>
      <c r="C80" s="144" t="s">
        <v>2385</v>
      </c>
      <c r="D80" s="45">
        <v>3000</v>
      </c>
      <c r="E80" s="45"/>
      <c r="F80" s="511"/>
      <c r="G80" s="1511"/>
      <c r="H80" s="1512"/>
      <c r="I80" s="1512"/>
      <c r="J80" s="1513"/>
      <c r="K80" s="146"/>
      <c r="L80" s="146"/>
      <c r="M80" s="146"/>
      <c r="N80" s="146"/>
      <c r="O80" s="146"/>
    </row>
    <row r="81" spans="1:15" x14ac:dyDescent="0.3">
      <c r="A81" s="444">
        <v>76</v>
      </c>
      <c r="B81" s="349">
        <v>42451</v>
      </c>
      <c r="C81" s="144" t="s">
        <v>2385</v>
      </c>
      <c r="D81" s="45"/>
      <c r="E81" s="45">
        <v>3000</v>
      </c>
      <c r="F81" s="511">
        <v>3240</v>
      </c>
      <c r="G81" s="1511" t="s">
        <v>597</v>
      </c>
      <c r="H81" s="1512"/>
      <c r="I81" s="1512"/>
      <c r="J81" s="1513"/>
      <c r="K81" s="146" t="s">
        <v>598</v>
      </c>
      <c r="L81" s="147">
        <v>42451</v>
      </c>
      <c r="M81" s="147" t="s">
        <v>2123</v>
      </c>
      <c r="N81" s="146" t="s">
        <v>603</v>
      </c>
      <c r="O81" s="146" t="s">
        <v>603</v>
      </c>
    </row>
    <row r="82" spans="1:15" x14ac:dyDescent="0.3">
      <c r="A82" s="444">
        <v>77</v>
      </c>
      <c r="B82" s="349">
        <v>42454</v>
      </c>
      <c r="C82" s="144" t="s">
        <v>2359</v>
      </c>
      <c r="D82" s="45">
        <v>1000</v>
      </c>
      <c r="E82" s="45"/>
      <c r="F82" s="511"/>
      <c r="G82" s="1511"/>
      <c r="H82" s="1512"/>
      <c r="I82" s="1512"/>
      <c r="J82" s="1513"/>
      <c r="K82" s="146"/>
      <c r="L82" s="147"/>
      <c r="M82" s="147"/>
      <c r="N82" s="146"/>
      <c r="O82" s="146"/>
    </row>
    <row r="83" spans="1:15" x14ac:dyDescent="0.3">
      <c r="A83" s="444">
        <v>78</v>
      </c>
      <c r="B83" s="349">
        <v>42458</v>
      </c>
      <c r="C83" s="144" t="s">
        <v>1777</v>
      </c>
      <c r="D83" s="45">
        <v>1000</v>
      </c>
      <c r="E83" s="45"/>
      <c r="F83" s="511"/>
      <c r="G83" s="1511"/>
      <c r="H83" s="1512"/>
      <c r="I83" s="1512"/>
      <c r="J83" s="1513"/>
      <c r="K83" s="146"/>
      <c r="L83" s="147"/>
      <c r="M83" s="146"/>
      <c r="N83" s="146"/>
      <c r="O83" s="146"/>
    </row>
    <row r="84" spans="1:15" x14ac:dyDescent="0.3">
      <c r="A84" s="444">
        <v>79</v>
      </c>
      <c r="B84" s="349">
        <v>42458</v>
      </c>
      <c r="C84" s="144" t="s">
        <v>164</v>
      </c>
      <c r="D84" s="45">
        <v>20</v>
      </c>
      <c r="E84" s="45"/>
      <c r="F84" s="511"/>
      <c r="G84" s="1511"/>
      <c r="H84" s="1512"/>
      <c r="I84" s="1512"/>
      <c r="J84" s="1513"/>
      <c r="K84" s="146"/>
      <c r="L84" s="147"/>
      <c r="M84" s="147"/>
      <c r="N84" s="146"/>
      <c r="O84" s="146"/>
    </row>
    <row r="85" spans="1:15" x14ac:dyDescent="0.3">
      <c r="A85" s="444">
        <v>80</v>
      </c>
      <c r="B85" s="349">
        <v>42458</v>
      </c>
      <c r="C85" s="144" t="s">
        <v>2516</v>
      </c>
      <c r="D85" s="45">
        <v>200</v>
      </c>
      <c r="E85" s="45"/>
      <c r="F85" s="511"/>
      <c r="G85" s="1511"/>
      <c r="H85" s="1512"/>
      <c r="I85" s="1512"/>
      <c r="J85" s="1513"/>
      <c r="K85" s="146"/>
      <c r="L85" s="147"/>
      <c r="M85" s="146"/>
      <c r="N85" s="146"/>
      <c r="O85" s="146"/>
    </row>
    <row r="86" spans="1:15" x14ac:dyDescent="0.3">
      <c r="A86" s="444">
        <v>81</v>
      </c>
      <c r="B86" s="349">
        <v>42458</v>
      </c>
      <c r="C86" s="144" t="s">
        <v>2384</v>
      </c>
      <c r="D86" s="45">
        <v>100</v>
      </c>
      <c r="E86" s="45"/>
      <c r="F86" s="511"/>
      <c r="G86" s="1511"/>
      <c r="H86" s="1512"/>
      <c r="I86" s="1512"/>
      <c r="J86" s="1513"/>
      <c r="K86" s="146"/>
      <c r="L86" s="147"/>
      <c r="M86" s="147"/>
      <c r="N86" s="146"/>
      <c r="O86" s="146"/>
    </row>
    <row r="87" spans="1:15" x14ac:dyDescent="0.3">
      <c r="A87" s="444">
        <v>82</v>
      </c>
      <c r="B87" s="349">
        <v>42458</v>
      </c>
      <c r="C87" s="144" t="s">
        <v>2359</v>
      </c>
      <c r="D87" s="45">
        <v>1000</v>
      </c>
      <c r="E87" s="45"/>
      <c r="F87" s="511"/>
      <c r="G87" s="1511"/>
      <c r="H87" s="1512"/>
      <c r="I87" s="1512"/>
      <c r="J87" s="1513"/>
      <c r="K87" s="146"/>
      <c r="L87" s="146"/>
      <c r="M87" s="146"/>
      <c r="N87" s="146"/>
      <c r="O87" s="146"/>
    </row>
    <row r="88" spans="1:15" x14ac:dyDescent="0.3">
      <c r="A88" s="444">
        <v>83</v>
      </c>
      <c r="B88" s="349">
        <v>42458</v>
      </c>
      <c r="C88" s="144" t="s">
        <v>1982</v>
      </c>
      <c r="D88" s="45">
        <v>500</v>
      </c>
      <c r="E88" s="45"/>
      <c r="F88" s="511"/>
      <c r="G88" s="1511"/>
      <c r="H88" s="1512"/>
      <c r="I88" s="1512"/>
      <c r="J88" s="1513"/>
      <c r="K88" s="146"/>
      <c r="L88" s="146"/>
      <c r="M88" s="146"/>
      <c r="N88" s="146"/>
      <c r="O88" s="146"/>
    </row>
    <row r="89" spans="1:15" x14ac:dyDescent="0.3">
      <c r="A89" s="444">
        <v>84</v>
      </c>
      <c r="B89" s="349">
        <v>42461</v>
      </c>
      <c r="C89" s="144" t="s">
        <v>2359</v>
      </c>
      <c r="D89" s="45">
        <v>1000</v>
      </c>
      <c r="E89" s="45"/>
      <c r="F89" s="511"/>
      <c r="G89" s="1511"/>
      <c r="H89" s="1512"/>
      <c r="I89" s="1512"/>
      <c r="J89" s="1513"/>
      <c r="K89" s="146"/>
      <c r="L89" s="147"/>
      <c r="M89" s="147"/>
      <c r="N89" s="146"/>
      <c r="O89" s="146"/>
    </row>
    <row r="90" spans="1:15" x14ac:dyDescent="0.3">
      <c r="A90" s="444">
        <v>85</v>
      </c>
      <c r="B90" s="349">
        <v>42464</v>
      </c>
      <c r="C90" s="144" t="s">
        <v>2359</v>
      </c>
      <c r="D90" s="45">
        <v>9320</v>
      </c>
      <c r="E90" s="45"/>
      <c r="F90" s="511"/>
      <c r="G90" s="1511"/>
      <c r="H90" s="1512"/>
      <c r="I90" s="1512"/>
      <c r="J90" s="1513"/>
      <c r="K90" s="146"/>
      <c r="L90" s="147"/>
      <c r="M90" s="146"/>
      <c r="N90" s="146"/>
      <c r="O90" s="146"/>
    </row>
    <row r="91" spans="1:15" x14ac:dyDescent="0.3">
      <c r="A91" s="444">
        <v>86</v>
      </c>
      <c r="B91" s="349">
        <v>42464</v>
      </c>
      <c r="C91" s="144" t="s">
        <v>2359</v>
      </c>
      <c r="D91" s="45"/>
      <c r="E91" s="45">
        <v>9320</v>
      </c>
      <c r="F91" s="511">
        <v>9160</v>
      </c>
      <c r="G91" s="1511" t="s">
        <v>1825</v>
      </c>
      <c r="H91" s="1512"/>
      <c r="I91" s="1512"/>
      <c r="J91" s="1513"/>
      <c r="K91" s="146" t="s">
        <v>1826</v>
      </c>
      <c r="L91" s="147">
        <v>42461</v>
      </c>
      <c r="M91" s="147" t="s">
        <v>2123</v>
      </c>
      <c r="N91" s="146" t="s">
        <v>1762</v>
      </c>
      <c r="O91" s="146" t="s">
        <v>946</v>
      </c>
    </row>
    <row r="92" spans="1:15" x14ac:dyDescent="0.3">
      <c r="A92" s="444">
        <v>87</v>
      </c>
      <c r="B92" s="349">
        <v>42465</v>
      </c>
      <c r="C92" s="144" t="s">
        <v>2359</v>
      </c>
      <c r="D92" s="45">
        <v>8920</v>
      </c>
      <c r="E92" s="45"/>
      <c r="F92" s="511"/>
      <c r="G92" s="1511"/>
      <c r="H92" s="1512"/>
      <c r="I92" s="1512"/>
      <c r="J92" s="1513"/>
      <c r="K92" s="146"/>
      <c r="L92" s="146"/>
      <c r="M92" s="146"/>
      <c r="N92" s="146"/>
      <c r="O92" s="146"/>
    </row>
    <row r="93" spans="1:15" x14ac:dyDescent="0.3">
      <c r="A93" s="444">
        <v>88</v>
      </c>
      <c r="B93" s="349">
        <v>42465</v>
      </c>
      <c r="C93" s="144" t="s">
        <v>2359</v>
      </c>
      <c r="D93" s="45"/>
      <c r="E93" s="45">
        <v>8920</v>
      </c>
      <c r="F93" s="511">
        <v>8760</v>
      </c>
      <c r="G93" s="1511" t="s">
        <v>1827</v>
      </c>
      <c r="H93" s="1512"/>
      <c r="I93" s="1512"/>
      <c r="J93" s="1513"/>
      <c r="K93" s="146" t="s">
        <v>1828</v>
      </c>
      <c r="L93" s="147">
        <v>42464</v>
      </c>
      <c r="M93" s="146" t="s">
        <v>2123</v>
      </c>
      <c r="N93" s="146" t="s">
        <v>1762</v>
      </c>
      <c r="O93" s="146" t="s">
        <v>946</v>
      </c>
    </row>
    <row r="94" spans="1:15" x14ac:dyDescent="0.3">
      <c r="A94" s="444">
        <v>89</v>
      </c>
      <c r="B94" s="349">
        <v>42465</v>
      </c>
      <c r="C94" s="144" t="s">
        <v>2385</v>
      </c>
      <c r="D94" s="45">
        <v>3000</v>
      </c>
      <c r="E94" s="45"/>
      <c r="F94" s="511"/>
      <c r="G94" s="1511"/>
      <c r="H94" s="1512"/>
      <c r="I94" s="1512"/>
      <c r="J94" s="1513"/>
      <c r="K94" s="146"/>
      <c r="L94" s="146"/>
      <c r="M94" s="146"/>
      <c r="N94" s="146"/>
      <c r="O94" s="146"/>
    </row>
    <row r="95" spans="1:15" x14ac:dyDescent="0.3">
      <c r="A95" s="444">
        <v>90</v>
      </c>
      <c r="B95" s="349">
        <v>42465</v>
      </c>
      <c r="C95" s="144" t="s">
        <v>2385</v>
      </c>
      <c r="D95" s="45"/>
      <c r="E95" s="45">
        <v>3000</v>
      </c>
      <c r="F95" s="511">
        <v>3240</v>
      </c>
      <c r="G95" s="1511" t="s">
        <v>2478</v>
      </c>
      <c r="H95" s="1512"/>
      <c r="I95" s="1512"/>
      <c r="J95" s="1513"/>
      <c r="K95" s="146" t="s">
        <v>1829</v>
      </c>
      <c r="L95" s="147">
        <v>42465</v>
      </c>
      <c r="M95" s="146" t="s">
        <v>2123</v>
      </c>
      <c r="N95" s="146" t="s">
        <v>603</v>
      </c>
      <c r="O95" s="146" t="s">
        <v>603</v>
      </c>
    </row>
    <row r="96" spans="1:15" x14ac:dyDescent="0.3">
      <c r="A96" s="444">
        <v>91</v>
      </c>
      <c r="B96" s="349">
        <v>42466</v>
      </c>
      <c r="C96" s="144" t="s">
        <v>2385</v>
      </c>
      <c r="D96" s="45">
        <v>5000</v>
      </c>
      <c r="E96" s="45"/>
      <c r="F96" s="511"/>
      <c r="G96" s="1511"/>
      <c r="H96" s="1512"/>
      <c r="I96" s="1512"/>
      <c r="J96" s="1513"/>
      <c r="K96" s="146"/>
      <c r="L96" s="147"/>
      <c r="M96" s="146"/>
      <c r="N96" s="146"/>
      <c r="O96" s="146"/>
    </row>
    <row r="97" spans="1:15" x14ac:dyDescent="0.3">
      <c r="A97" s="444">
        <v>92</v>
      </c>
      <c r="B97" s="349">
        <v>42466</v>
      </c>
      <c r="C97" s="144" t="s">
        <v>2385</v>
      </c>
      <c r="D97" s="45"/>
      <c r="E97" s="45">
        <v>5000</v>
      </c>
      <c r="F97" s="511">
        <v>5180</v>
      </c>
      <c r="G97" s="1511" t="s">
        <v>1830</v>
      </c>
      <c r="H97" s="1512"/>
      <c r="I97" s="1512"/>
      <c r="J97" s="1513"/>
      <c r="K97" s="146" t="s">
        <v>1831</v>
      </c>
      <c r="L97" s="147">
        <v>42466</v>
      </c>
      <c r="M97" s="146" t="s">
        <v>2123</v>
      </c>
      <c r="N97" s="146" t="s">
        <v>603</v>
      </c>
      <c r="O97" s="146" t="s">
        <v>603</v>
      </c>
    </row>
    <row r="98" spans="1:15" x14ac:dyDescent="0.3">
      <c r="A98" s="444">
        <v>93</v>
      </c>
      <c r="B98" s="349">
        <v>42467</v>
      </c>
      <c r="C98" s="144" t="s">
        <v>2359</v>
      </c>
      <c r="D98" s="45">
        <v>640</v>
      </c>
      <c r="E98" s="45"/>
      <c r="F98" s="511"/>
      <c r="G98" s="1511"/>
      <c r="H98" s="1512"/>
      <c r="I98" s="1512"/>
      <c r="J98" s="1513"/>
      <c r="K98" s="146"/>
      <c r="L98" s="147"/>
      <c r="M98" s="147"/>
      <c r="N98" s="146"/>
      <c r="O98" s="146"/>
    </row>
    <row r="99" spans="1:15" x14ac:dyDescent="0.3">
      <c r="A99" s="444">
        <v>94</v>
      </c>
      <c r="B99" s="349">
        <v>42467</v>
      </c>
      <c r="C99" s="144" t="s">
        <v>2359</v>
      </c>
      <c r="D99" s="45"/>
      <c r="E99" s="45">
        <v>4640</v>
      </c>
      <c r="F99" s="511">
        <v>4640</v>
      </c>
      <c r="G99" s="1511" t="s">
        <v>1832</v>
      </c>
      <c r="H99" s="1512"/>
      <c r="I99" s="1512"/>
      <c r="J99" s="1513"/>
      <c r="K99" s="146" t="s">
        <v>1833</v>
      </c>
      <c r="L99" s="147">
        <v>42467</v>
      </c>
      <c r="M99" s="146" t="s">
        <v>2123</v>
      </c>
      <c r="N99" s="146" t="s">
        <v>986</v>
      </c>
      <c r="O99" s="146" t="s">
        <v>986</v>
      </c>
    </row>
    <row r="100" spans="1:15" x14ac:dyDescent="0.3">
      <c r="A100" s="444">
        <v>95</v>
      </c>
      <c r="B100" s="349">
        <v>42468</v>
      </c>
      <c r="C100" s="144" t="s">
        <v>2359</v>
      </c>
      <c r="D100" s="45">
        <v>7500</v>
      </c>
      <c r="E100" s="45"/>
      <c r="F100" s="511"/>
      <c r="G100" s="1511"/>
      <c r="H100" s="1512"/>
      <c r="I100" s="1512"/>
      <c r="J100" s="1513"/>
      <c r="K100" s="146"/>
      <c r="L100" s="147"/>
      <c r="M100" s="147"/>
      <c r="N100" s="146"/>
      <c r="O100" s="146"/>
    </row>
    <row r="101" spans="1:15" x14ac:dyDescent="0.3">
      <c r="A101" s="444">
        <v>96</v>
      </c>
      <c r="B101" s="349">
        <v>42468</v>
      </c>
      <c r="C101" s="144" t="s">
        <v>1777</v>
      </c>
      <c r="D101" s="45">
        <v>1000</v>
      </c>
      <c r="E101" s="45"/>
      <c r="F101" s="511"/>
      <c r="G101" s="1511"/>
      <c r="H101" s="1512"/>
      <c r="I101" s="1512"/>
      <c r="J101" s="1513"/>
      <c r="K101" s="146"/>
      <c r="L101" s="147"/>
      <c r="M101" s="147"/>
      <c r="N101" s="146"/>
      <c r="O101" s="146"/>
    </row>
    <row r="102" spans="1:15" x14ac:dyDescent="0.3">
      <c r="A102" s="444">
        <v>97</v>
      </c>
      <c r="B102" s="349">
        <v>42468</v>
      </c>
      <c r="C102" s="144" t="s">
        <v>2359</v>
      </c>
      <c r="D102" s="45"/>
      <c r="E102" s="45">
        <v>7500</v>
      </c>
      <c r="F102" s="511">
        <v>7380</v>
      </c>
      <c r="G102" s="1511" t="s">
        <v>391</v>
      </c>
      <c r="H102" s="1512"/>
      <c r="I102" s="1512"/>
      <c r="J102" s="1513"/>
      <c r="K102" s="146" t="s">
        <v>508</v>
      </c>
      <c r="L102" s="147">
        <v>42467</v>
      </c>
      <c r="M102" s="146" t="s">
        <v>2123</v>
      </c>
      <c r="N102" s="146" t="s">
        <v>1762</v>
      </c>
      <c r="O102" s="146" t="s">
        <v>2648</v>
      </c>
    </row>
    <row r="103" spans="1:15" x14ac:dyDescent="0.3">
      <c r="A103" s="444">
        <v>98</v>
      </c>
      <c r="B103" s="349">
        <v>42471</v>
      </c>
      <c r="C103" s="144" t="s">
        <v>2359</v>
      </c>
      <c r="D103" s="45">
        <v>7480</v>
      </c>
      <c r="E103" s="45"/>
      <c r="F103" s="511"/>
      <c r="G103" s="1511"/>
      <c r="H103" s="1512"/>
      <c r="I103" s="1512"/>
      <c r="J103" s="1513"/>
      <c r="K103" s="146"/>
      <c r="L103" s="147"/>
      <c r="M103" s="147"/>
      <c r="N103" s="146"/>
      <c r="O103" s="146"/>
    </row>
    <row r="104" spans="1:15" x14ac:dyDescent="0.3">
      <c r="A104" s="444">
        <v>99</v>
      </c>
      <c r="B104" s="349">
        <v>42471</v>
      </c>
      <c r="C104" s="144" t="s">
        <v>2359</v>
      </c>
      <c r="D104" s="45"/>
      <c r="E104" s="45">
        <v>7480</v>
      </c>
      <c r="F104" s="511">
        <v>7480</v>
      </c>
      <c r="G104" s="1511" t="s">
        <v>2646</v>
      </c>
      <c r="H104" s="1512"/>
      <c r="I104" s="1512"/>
      <c r="J104" s="1513"/>
      <c r="K104" s="146" t="s">
        <v>2647</v>
      </c>
      <c r="L104" s="147">
        <v>42467</v>
      </c>
      <c r="M104" s="147" t="s">
        <v>2123</v>
      </c>
      <c r="N104" s="146" t="s">
        <v>1762</v>
      </c>
      <c r="O104" s="146" t="s">
        <v>2648</v>
      </c>
    </row>
    <row r="105" spans="1:15" x14ac:dyDescent="0.3">
      <c r="A105" s="444">
        <v>100</v>
      </c>
      <c r="B105" s="349">
        <v>42471</v>
      </c>
      <c r="C105" s="144" t="s">
        <v>2384</v>
      </c>
      <c r="D105" s="45">
        <v>1040</v>
      </c>
      <c r="E105" s="45"/>
      <c r="F105" s="511"/>
      <c r="G105" s="1511"/>
      <c r="H105" s="1512"/>
      <c r="I105" s="1512"/>
      <c r="J105" s="1513"/>
      <c r="K105" s="146"/>
      <c r="L105" s="147"/>
      <c r="M105" s="147"/>
      <c r="N105" s="146"/>
      <c r="O105" s="146"/>
    </row>
    <row r="106" spans="1:15" x14ac:dyDescent="0.3">
      <c r="A106" s="444">
        <v>101</v>
      </c>
      <c r="B106" s="349">
        <v>42473</v>
      </c>
      <c r="C106" s="144" t="s">
        <v>2384</v>
      </c>
      <c r="D106" s="45"/>
      <c r="E106" s="45">
        <v>1540</v>
      </c>
      <c r="F106" s="511">
        <v>1540</v>
      </c>
      <c r="G106" s="1511" t="s">
        <v>2649</v>
      </c>
      <c r="H106" s="1512"/>
      <c r="I106" s="1512"/>
      <c r="J106" s="1513"/>
      <c r="K106" s="146" t="s">
        <v>2650</v>
      </c>
      <c r="L106" s="147">
        <v>42472</v>
      </c>
      <c r="M106" s="147" t="s">
        <v>2123</v>
      </c>
      <c r="N106" s="146" t="s">
        <v>1762</v>
      </c>
      <c r="O106" s="146" t="s">
        <v>1762</v>
      </c>
    </row>
    <row r="107" spans="1:15" x14ac:dyDescent="0.3">
      <c r="A107" s="444">
        <v>102</v>
      </c>
      <c r="B107" s="349">
        <v>42475</v>
      </c>
      <c r="C107" s="144" t="s">
        <v>2359</v>
      </c>
      <c r="D107" s="45">
        <v>1000</v>
      </c>
      <c r="E107" s="45"/>
      <c r="F107" s="511"/>
      <c r="G107" s="1511"/>
      <c r="H107" s="1512"/>
      <c r="I107" s="1512"/>
      <c r="J107" s="1513"/>
      <c r="K107" s="146"/>
      <c r="L107" s="147"/>
      <c r="M107" s="147"/>
      <c r="N107" s="146"/>
      <c r="O107" s="146"/>
    </row>
    <row r="108" spans="1:15" x14ac:dyDescent="0.3">
      <c r="A108" s="444">
        <v>103</v>
      </c>
      <c r="B108" s="349">
        <v>42475</v>
      </c>
      <c r="C108" s="144" t="s">
        <v>2385</v>
      </c>
      <c r="D108" s="45">
        <v>1500</v>
      </c>
      <c r="E108" s="45"/>
      <c r="F108" s="511"/>
      <c r="G108" s="1511"/>
      <c r="H108" s="1512"/>
      <c r="I108" s="1512"/>
      <c r="J108" s="1513"/>
      <c r="K108" s="146"/>
      <c r="L108" s="147"/>
      <c r="M108" s="147"/>
      <c r="N108" s="146"/>
      <c r="O108" s="146"/>
    </row>
    <row r="109" spans="1:15" x14ac:dyDescent="0.3">
      <c r="A109" s="444">
        <v>104</v>
      </c>
      <c r="B109" s="349">
        <v>42478</v>
      </c>
      <c r="C109" s="144" t="s">
        <v>1777</v>
      </c>
      <c r="D109" s="45">
        <v>1000</v>
      </c>
      <c r="E109" s="45"/>
      <c r="F109" s="511"/>
      <c r="G109" s="1511"/>
      <c r="H109" s="1512"/>
      <c r="I109" s="1512"/>
      <c r="J109" s="1513"/>
      <c r="K109" s="146"/>
      <c r="L109" s="147"/>
      <c r="M109" s="147"/>
      <c r="N109" s="146"/>
      <c r="O109" s="146"/>
    </row>
    <row r="110" spans="1:15" x14ac:dyDescent="0.3">
      <c r="A110" s="444">
        <v>105</v>
      </c>
      <c r="B110" s="349">
        <v>42480</v>
      </c>
      <c r="C110" s="144" t="s">
        <v>2385</v>
      </c>
      <c r="D110" s="45">
        <v>1500</v>
      </c>
      <c r="E110" s="45"/>
      <c r="F110" s="511"/>
      <c r="G110" s="1511"/>
      <c r="H110" s="1512"/>
      <c r="I110" s="1512"/>
      <c r="J110" s="1513"/>
      <c r="K110" s="146"/>
      <c r="L110" s="147"/>
      <c r="M110" s="147"/>
      <c r="N110" s="146"/>
      <c r="O110" s="146"/>
    </row>
    <row r="111" spans="1:15" x14ac:dyDescent="0.3">
      <c r="A111" s="444">
        <v>106</v>
      </c>
      <c r="B111" s="349">
        <v>42480</v>
      </c>
      <c r="C111" s="144" t="s">
        <v>2385</v>
      </c>
      <c r="D111" s="45"/>
      <c r="E111" s="45">
        <v>3000</v>
      </c>
      <c r="F111" s="511">
        <v>3240</v>
      </c>
      <c r="G111" s="1511" t="s">
        <v>2652</v>
      </c>
      <c r="H111" s="1512"/>
      <c r="I111" s="1512"/>
      <c r="J111" s="1513"/>
      <c r="K111" s="146" t="s">
        <v>2653</v>
      </c>
      <c r="L111" s="147">
        <v>42480</v>
      </c>
      <c r="M111" s="147" t="s">
        <v>2123</v>
      </c>
      <c r="N111" s="146" t="s">
        <v>603</v>
      </c>
      <c r="O111" s="146" t="s">
        <v>603</v>
      </c>
    </row>
    <row r="112" spans="1:15" x14ac:dyDescent="0.3">
      <c r="A112" s="444">
        <v>107</v>
      </c>
      <c r="B112" s="349">
        <v>42482</v>
      </c>
      <c r="C112" s="144" t="s">
        <v>2359</v>
      </c>
      <c r="D112" s="45">
        <v>1000</v>
      </c>
      <c r="E112" s="45"/>
      <c r="F112" s="589"/>
      <c r="G112" s="1511"/>
      <c r="H112" s="1512"/>
      <c r="I112" s="1512"/>
      <c r="J112" s="1513"/>
      <c r="K112" s="146"/>
      <c r="L112" s="147"/>
      <c r="M112" s="147"/>
      <c r="N112" s="146"/>
      <c r="O112" s="146"/>
    </row>
    <row r="113" spans="1:15" x14ac:dyDescent="0.3">
      <c r="A113" s="444">
        <v>108</v>
      </c>
      <c r="B113" s="349">
        <v>42482</v>
      </c>
      <c r="C113" s="144" t="s">
        <v>2384</v>
      </c>
      <c r="D113" s="45">
        <v>200</v>
      </c>
      <c r="E113" s="45"/>
      <c r="F113" s="589"/>
      <c r="G113" s="1511"/>
      <c r="H113" s="1512"/>
      <c r="I113" s="1512"/>
      <c r="J113" s="1513"/>
      <c r="K113" s="146"/>
      <c r="L113" s="147"/>
      <c r="M113" s="147"/>
      <c r="N113" s="146"/>
      <c r="O113" s="146"/>
    </row>
    <row r="114" spans="1:15" x14ac:dyDescent="0.3">
      <c r="A114" s="444">
        <v>109</v>
      </c>
      <c r="B114" s="349">
        <v>42486</v>
      </c>
      <c r="C114" s="144" t="s">
        <v>2385</v>
      </c>
      <c r="D114" s="45">
        <v>2000</v>
      </c>
      <c r="E114" s="45"/>
      <c r="F114" s="511"/>
      <c r="G114" s="1511"/>
      <c r="H114" s="1512"/>
      <c r="I114" s="1512"/>
      <c r="J114" s="1513"/>
      <c r="K114" s="146"/>
      <c r="L114" s="147"/>
      <c r="M114" s="146"/>
      <c r="N114" s="146"/>
      <c r="O114" s="146"/>
    </row>
    <row r="115" spans="1:15" x14ac:dyDescent="0.3">
      <c r="A115" s="444">
        <v>110</v>
      </c>
      <c r="B115" s="349">
        <v>42486</v>
      </c>
      <c r="C115" s="144" t="s">
        <v>2385</v>
      </c>
      <c r="D115" s="45"/>
      <c r="E115" s="45">
        <v>2000</v>
      </c>
      <c r="F115" s="511">
        <v>2160</v>
      </c>
      <c r="G115" s="1511" t="s">
        <v>146</v>
      </c>
      <c r="H115" s="1512"/>
      <c r="I115" s="1512"/>
      <c r="J115" s="1513"/>
      <c r="K115" s="146" t="s">
        <v>147</v>
      </c>
      <c r="L115" s="147">
        <v>42486</v>
      </c>
      <c r="M115" s="147" t="s">
        <v>2123</v>
      </c>
      <c r="N115" s="146" t="s">
        <v>603</v>
      </c>
      <c r="O115" s="146" t="s">
        <v>603</v>
      </c>
    </row>
    <row r="116" spans="1:15" x14ac:dyDescent="0.3">
      <c r="A116" s="444">
        <v>111</v>
      </c>
      <c r="B116" s="349">
        <v>42487</v>
      </c>
      <c r="C116" s="144" t="s">
        <v>2584</v>
      </c>
      <c r="D116" s="45">
        <v>20</v>
      </c>
      <c r="E116" s="45"/>
      <c r="F116" s="511"/>
      <c r="G116" s="1511"/>
      <c r="H116" s="1512"/>
      <c r="I116" s="1512"/>
      <c r="J116" s="1513"/>
      <c r="K116" s="146"/>
      <c r="L116" s="146"/>
      <c r="M116" s="146"/>
      <c r="N116" s="146"/>
      <c r="O116" s="146"/>
    </row>
    <row r="117" spans="1:15" x14ac:dyDescent="0.3">
      <c r="A117" s="444">
        <v>112</v>
      </c>
      <c r="B117" s="349">
        <v>42487</v>
      </c>
      <c r="C117" s="144" t="s">
        <v>2516</v>
      </c>
      <c r="D117" s="45">
        <v>100</v>
      </c>
      <c r="E117" s="45"/>
      <c r="F117" s="511"/>
      <c r="G117" s="1511"/>
      <c r="H117" s="1512"/>
      <c r="I117" s="1512"/>
      <c r="J117" s="1513"/>
      <c r="K117" s="146"/>
      <c r="L117" s="147"/>
      <c r="M117" s="147"/>
      <c r="N117" s="146"/>
      <c r="O117" s="146"/>
    </row>
    <row r="118" spans="1:15" x14ac:dyDescent="0.3">
      <c r="A118" s="444">
        <v>113</v>
      </c>
      <c r="B118" s="349">
        <v>42487</v>
      </c>
      <c r="C118" s="144" t="s">
        <v>164</v>
      </c>
      <c r="D118" s="45">
        <v>20</v>
      </c>
      <c r="E118" s="45"/>
      <c r="F118" s="511"/>
      <c r="G118" s="1511"/>
      <c r="H118" s="1512"/>
      <c r="I118" s="1512"/>
      <c r="J118" s="1513"/>
      <c r="K118" s="146"/>
      <c r="L118" s="146"/>
      <c r="M118" s="146"/>
      <c r="N118" s="146"/>
      <c r="O118" s="146"/>
    </row>
    <row r="119" spans="1:15" x14ac:dyDescent="0.3">
      <c r="A119" s="444">
        <v>114</v>
      </c>
      <c r="B119" s="349">
        <v>42487</v>
      </c>
      <c r="C119" s="144" t="s">
        <v>1982</v>
      </c>
      <c r="D119" s="45">
        <v>500</v>
      </c>
      <c r="E119" s="45"/>
      <c r="F119" s="511"/>
      <c r="G119" s="1511"/>
      <c r="H119" s="1512"/>
      <c r="I119" s="1512"/>
      <c r="J119" s="1513"/>
      <c r="K119" s="146"/>
      <c r="L119" s="147"/>
      <c r="M119" s="147"/>
      <c r="N119" s="146"/>
      <c r="O119" s="146"/>
    </row>
    <row r="120" spans="1:15" x14ac:dyDescent="0.3">
      <c r="A120" s="444">
        <v>115</v>
      </c>
      <c r="B120" s="349">
        <v>42487</v>
      </c>
      <c r="C120" s="144" t="s">
        <v>1982</v>
      </c>
      <c r="D120" s="45">
        <v>500</v>
      </c>
      <c r="E120" s="45"/>
      <c r="F120" s="511"/>
      <c r="G120" s="1511"/>
      <c r="H120" s="1512"/>
      <c r="I120" s="1512"/>
      <c r="J120" s="1513"/>
      <c r="K120" s="146"/>
      <c r="L120" s="147"/>
      <c r="M120" s="146"/>
      <c r="N120" s="146"/>
      <c r="O120" s="146"/>
    </row>
    <row r="121" spans="1:15" x14ac:dyDescent="0.3">
      <c r="A121" s="444">
        <v>116</v>
      </c>
      <c r="B121" s="349">
        <v>42487</v>
      </c>
      <c r="C121" s="144" t="s">
        <v>2381</v>
      </c>
      <c r="D121" s="45">
        <v>20</v>
      </c>
      <c r="E121" s="45"/>
      <c r="F121" s="511"/>
      <c r="G121" s="1511"/>
      <c r="H121" s="1512"/>
      <c r="I121" s="1512"/>
      <c r="J121" s="1513"/>
      <c r="K121" s="146"/>
      <c r="L121" s="147"/>
      <c r="M121" s="147"/>
      <c r="N121" s="146"/>
      <c r="O121" s="146"/>
    </row>
    <row r="122" spans="1:15" x14ac:dyDescent="0.3">
      <c r="A122" s="444">
        <v>117</v>
      </c>
      <c r="B122" s="349">
        <v>42487</v>
      </c>
      <c r="C122" s="144" t="s">
        <v>2528</v>
      </c>
      <c r="D122" s="45">
        <v>200</v>
      </c>
      <c r="E122" s="45"/>
      <c r="F122" s="511"/>
      <c r="G122" s="1511"/>
      <c r="H122" s="1512"/>
      <c r="I122" s="1512"/>
      <c r="J122" s="1513"/>
      <c r="K122" s="146"/>
      <c r="L122" s="146"/>
      <c r="M122" s="146"/>
      <c r="N122" s="146"/>
      <c r="O122" s="146"/>
    </row>
    <row r="123" spans="1:15" x14ac:dyDescent="0.3">
      <c r="A123" s="444">
        <v>118</v>
      </c>
      <c r="B123" s="349">
        <v>42487</v>
      </c>
      <c r="C123" s="144" t="s">
        <v>2407</v>
      </c>
      <c r="D123" s="45">
        <v>10</v>
      </c>
      <c r="E123" s="45"/>
      <c r="F123" s="511"/>
      <c r="G123" s="1511"/>
      <c r="H123" s="1512"/>
      <c r="I123" s="1512"/>
      <c r="J123" s="1513"/>
      <c r="K123" s="146"/>
      <c r="L123" s="147"/>
      <c r="M123" s="147"/>
      <c r="N123" s="146"/>
      <c r="O123" s="146"/>
    </row>
    <row r="124" spans="1:15" x14ac:dyDescent="0.3">
      <c r="A124" s="444">
        <v>119</v>
      </c>
      <c r="B124" s="349">
        <v>42487</v>
      </c>
      <c r="C124" s="144" t="s">
        <v>2408</v>
      </c>
      <c r="D124" s="45">
        <v>1</v>
      </c>
      <c r="E124" s="45"/>
      <c r="F124" s="511"/>
      <c r="G124" s="1511"/>
      <c r="H124" s="1512"/>
      <c r="I124" s="1512"/>
      <c r="J124" s="1513"/>
      <c r="K124" s="146"/>
      <c r="L124" s="147"/>
      <c r="M124" s="146"/>
      <c r="N124" s="146"/>
      <c r="O124" s="146"/>
    </row>
    <row r="125" spans="1:15" x14ac:dyDescent="0.3">
      <c r="A125" s="444">
        <v>120</v>
      </c>
      <c r="B125" s="349">
        <v>42487</v>
      </c>
      <c r="C125" s="144" t="s">
        <v>2359</v>
      </c>
      <c r="D125" s="45">
        <v>1280</v>
      </c>
      <c r="E125" s="45"/>
      <c r="F125" s="511"/>
      <c r="G125" s="1511"/>
      <c r="H125" s="1512"/>
      <c r="I125" s="1512"/>
      <c r="J125" s="1513"/>
      <c r="K125" s="146"/>
      <c r="L125" s="147"/>
      <c r="M125" s="146"/>
      <c r="N125" s="146"/>
      <c r="O125" s="146"/>
    </row>
    <row r="126" spans="1:15" x14ac:dyDescent="0.3">
      <c r="A126" s="444">
        <v>121</v>
      </c>
      <c r="B126" s="349">
        <v>42488</v>
      </c>
      <c r="C126" s="144" t="s">
        <v>2359</v>
      </c>
      <c r="D126" s="45"/>
      <c r="E126" s="45">
        <v>3280</v>
      </c>
      <c r="F126" s="511">
        <v>3280</v>
      </c>
      <c r="G126" s="1511" t="s">
        <v>1304</v>
      </c>
      <c r="H126" s="1512"/>
      <c r="I126" s="1512"/>
      <c r="J126" s="1513"/>
      <c r="K126" s="146" t="s">
        <v>1305</v>
      </c>
      <c r="L126" s="147">
        <v>42487</v>
      </c>
      <c r="M126" s="146" t="s">
        <v>2123</v>
      </c>
      <c r="N126" s="146" t="s">
        <v>986</v>
      </c>
      <c r="O126" s="146" t="s">
        <v>986</v>
      </c>
    </row>
    <row r="127" spans="1:15" x14ac:dyDescent="0.3">
      <c r="A127" s="444">
        <v>122</v>
      </c>
      <c r="B127" s="349">
        <v>42492</v>
      </c>
      <c r="C127" s="144" t="s">
        <v>1777</v>
      </c>
      <c r="D127" s="45">
        <v>1000</v>
      </c>
      <c r="E127" s="45"/>
      <c r="F127" s="511"/>
      <c r="G127" s="1511"/>
      <c r="H127" s="1512"/>
      <c r="I127" s="1512"/>
      <c r="J127" s="1513"/>
      <c r="K127" s="146"/>
      <c r="L127" s="147"/>
      <c r="M127" s="146"/>
      <c r="N127" s="146"/>
      <c r="O127" s="146"/>
    </row>
    <row r="128" spans="1:15" x14ac:dyDescent="0.3">
      <c r="A128" s="444">
        <v>123</v>
      </c>
      <c r="B128" s="349">
        <v>42492</v>
      </c>
      <c r="C128" s="144" t="s">
        <v>2574</v>
      </c>
      <c r="D128" s="45">
        <v>100</v>
      </c>
      <c r="E128" s="45"/>
      <c r="F128" s="511"/>
      <c r="G128" s="1511"/>
      <c r="H128" s="1512"/>
      <c r="I128" s="1512"/>
      <c r="J128" s="1513"/>
      <c r="K128" s="146"/>
      <c r="L128" s="147"/>
      <c r="M128" s="147"/>
      <c r="N128" s="146"/>
      <c r="O128" s="146"/>
    </row>
    <row r="129" spans="1:15" x14ac:dyDescent="0.3">
      <c r="A129" s="444">
        <v>124</v>
      </c>
      <c r="B129" s="349">
        <v>42492</v>
      </c>
      <c r="C129" s="144" t="s">
        <v>2385</v>
      </c>
      <c r="D129" s="45">
        <v>1000</v>
      </c>
      <c r="E129" s="45"/>
      <c r="F129" s="511"/>
      <c r="G129" s="1511"/>
      <c r="H129" s="1512"/>
      <c r="I129" s="1512"/>
      <c r="J129" s="1513"/>
      <c r="K129" s="146"/>
      <c r="L129" s="147"/>
      <c r="M129" s="146"/>
      <c r="N129" s="146"/>
      <c r="O129" s="146"/>
    </row>
    <row r="130" spans="1:15" x14ac:dyDescent="0.3">
      <c r="A130" s="444">
        <v>125</v>
      </c>
      <c r="B130" s="349">
        <v>42492</v>
      </c>
      <c r="C130" s="144" t="s">
        <v>2359</v>
      </c>
      <c r="D130" s="45">
        <v>1000</v>
      </c>
      <c r="E130" s="45"/>
      <c r="F130" s="511"/>
      <c r="G130" s="1511"/>
      <c r="H130" s="1512"/>
      <c r="I130" s="1512"/>
      <c r="J130" s="1513"/>
      <c r="K130" s="146"/>
      <c r="L130" s="147"/>
      <c r="M130" s="146"/>
      <c r="N130" s="146"/>
      <c r="O130" s="146"/>
    </row>
    <row r="131" spans="1:15" x14ac:dyDescent="0.3">
      <c r="A131" s="444">
        <v>126</v>
      </c>
      <c r="B131" s="349">
        <v>42492</v>
      </c>
      <c r="C131" s="144" t="s">
        <v>2384</v>
      </c>
      <c r="D131" s="45">
        <v>300</v>
      </c>
      <c r="E131" s="45"/>
      <c r="F131" s="511"/>
      <c r="G131" s="1511"/>
      <c r="H131" s="1512"/>
      <c r="I131" s="1512"/>
      <c r="J131" s="1513"/>
      <c r="K131" s="146"/>
      <c r="L131" s="147"/>
      <c r="M131" s="146"/>
      <c r="N131" s="146"/>
      <c r="O131" s="146"/>
    </row>
    <row r="132" spans="1:15" x14ac:dyDescent="0.3">
      <c r="A132" s="444">
        <v>127</v>
      </c>
      <c r="B132" s="349">
        <v>42499</v>
      </c>
      <c r="C132" s="144" t="s">
        <v>2359</v>
      </c>
      <c r="D132" s="45">
        <v>1000</v>
      </c>
      <c r="E132" s="45"/>
      <c r="F132" s="511"/>
      <c r="G132" s="1511"/>
      <c r="H132" s="1512"/>
      <c r="I132" s="1512"/>
      <c r="J132" s="1513"/>
      <c r="K132" s="146"/>
      <c r="L132" s="147"/>
      <c r="M132" s="146"/>
      <c r="N132" s="146"/>
      <c r="O132" s="146"/>
    </row>
    <row r="133" spans="1:15" x14ac:dyDescent="0.3">
      <c r="A133" s="444">
        <v>128</v>
      </c>
      <c r="B133" s="349">
        <v>42499</v>
      </c>
      <c r="C133" s="144" t="s">
        <v>1777</v>
      </c>
      <c r="D133" s="45">
        <v>1000</v>
      </c>
      <c r="E133" s="45"/>
      <c r="F133" s="511"/>
      <c r="G133" s="1511"/>
      <c r="H133" s="1512"/>
      <c r="I133" s="1512"/>
      <c r="J133" s="1513"/>
      <c r="K133" s="146"/>
      <c r="L133" s="147"/>
      <c r="M133" s="147"/>
      <c r="N133" s="146"/>
      <c r="O133" s="146"/>
    </row>
    <row r="134" spans="1:15" x14ac:dyDescent="0.3">
      <c r="A134" s="444">
        <v>129</v>
      </c>
      <c r="B134" s="349">
        <v>42502</v>
      </c>
      <c r="C134" s="144" t="s">
        <v>2385</v>
      </c>
      <c r="D134" s="45">
        <v>2500</v>
      </c>
      <c r="E134" s="45"/>
      <c r="F134" s="511"/>
      <c r="G134" s="1511"/>
      <c r="H134" s="1512"/>
      <c r="I134" s="1512"/>
      <c r="J134" s="1513"/>
      <c r="K134" s="146"/>
      <c r="L134" s="147"/>
      <c r="M134" s="147"/>
      <c r="N134" s="146"/>
      <c r="O134" s="146"/>
    </row>
    <row r="135" spans="1:15" x14ac:dyDescent="0.3">
      <c r="A135" s="444">
        <v>130</v>
      </c>
      <c r="B135" s="349">
        <v>42502</v>
      </c>
      <c r="C135" s="144" t="s">
        <v>2385</v>
      </c>
      <c r="D135" s="45"/>
      <c r="E135" s="45">
        <v>3500</v>
      </c>
      <c r="F135" s="511">
        <v>3600</v>
      </c>
      <c r="G135" s="1511" t="s">
        <v>1306</v>
      </c>
      <c r="H135" s="1512"/>
      <c r="I135" s="1512"/>
      <c r="J135" s="1513"/>
      <c r="K135" s="146" t="s">
        <v>1307</v>
      </c>
      <c r="L135" s="147">
        <v>42502</v>
      </c>
      <c r="M135" s="147" t="s">
        <v>2123</v>
      </c>
      <c r="N135" s="146" t="s">
        <v>603</v>
      </c>
      <c r="O135" s="146" t="s">
        <v>603</v>
      </c>
    </row>
    <row r="136" spans="1:15" x14ac:dyDescent="0.3">
      <c r="A136" s="444">
        <v>131</v>
      </c>
      <c r="B136" s="349">
        <v>42507</v>
      </c>
      <c r="C136" s="144" t="s">
        <v>1777</v>
      </c>
      <c r="D136" s="45">
        <v>1000</v>
      </c>
      <c r="E136" s="45"/>
      <c r="F136" s="511"/>
      <c r="G136" s="1511"/>
      <c r="H136" s="1512"/>
      <c r="I136" s="1512"/>
      <c r="J136" s="1513"/>
      <c r="K136" s="146"/>
      <c r="L136" s="147"/>
      <c r="M136" s="147"/>
      <c r="N136" s="146"/>
      <c r="O136" s="146"/>
    </row>
    <row r="137" spans="1:15" x14ac:dyDescent="0.3">
      <c r="A137" s="444">
        <v>132</v>
      </c>
      <c r="B137" s="349">
        <v>42507</v>
      </c>
      <c r="C137" s="144" t="s">
        <v>2359</v>
      </c>
      <c r="D137" s="45">
        <v>1520</v>
      </c>
      <c r="E137" s="45"/>
      <c r="F137" s="511"/>
      <c r="G137" s="1511"/>
      <c r="H137" s="1512"/>
      <c r="I137" s="1512"/>
      <c r="J137" s="1513"/>
      <c r="K137" s="146"/>
      <c r="L137" s="147"/>
      <c r="M137" s="147"/>
      <c r="N137" s="146"/>
      <c r="O137" s="146"/>
    </row>
    <row r="138" spans="1:15" x14ac:dyDescent="0.3">
      <c r="A138" s="444">
        <v>133</v>
      </c>
      <c r="B138" s="349">
        <v>42507</v>
      </c>
      <c r="C138" s="144" t="s">
        <v>2384</v>
      </c>
      <c r="D138" s="45">
        <v>500</v>
      </c>
      <c r="E138" s="45"/>
      <c r="F138" s="511"/>
      <c r="G138" s="1511"/>
      <c r="H138" s="1512"/>
      <c r="I138" s="1512"/>
      <c r="J138" s="1513"/>
      <c r="K138" s="146"/>
      <c r="L138" s="147"/>
      <c r="M138" s="147"/>
      <c r="N138" s="146"/>
      <c r="O138" s="146"/>
    </row>
    <row r="139" spans="1:15" x14ac:dyDescent="0.3">
      <c r="A139" s="444">
        <v>134</v>
      </c>
      <c r="B139" s="349">
        <v>42507</v>
      </c>
      <c r="C139" s="144" t="s">
        <v>2359</v>
      </c>
      <c r="D139" s="45"/>
      <c r="E139" s="45">
        <v>3520</v>
      </c>
      <c r="F139" s="511">
        <v>3520</v>
      </c>
      <c r="G139" s="1511" t="s">
        <v>1308</v>
      </c>
      <c r="H139" s="1512"/>
      <c r="I139" s="1512"/>
      <c r="J139" s="1513"/>
      <c r="K139" s="146" t="s">
        <v>1309</v>
      </c>
      <c r="L139" s="147">
        <v>42503</v>
      </c>
      <c r="M139" s="147" t="s">
        <v>2123</v>
      </c>
      <c r="N139" s="146" t="s">
        <v>986</v>
      </c>
      <c r="O139" s="146" t="s">
        <v>986</v>
      </c>
    </row>
    <row r="140" spans="1:15" x14ac:dyDescent="0.3">
      <c r="A140" s="444">
        <v>135</v>
      </c>
      <c r="B140" s="349">
        <v>42509</v>
      </c>
      <c r="C140" s="144" t="s">
        <v>2384</v>
      </c>
      <c r="D140" s="45">
        <v>280</v>
      </c>
      <c r="E140" s="45"/>
      <c r="F140" s="511"/>
      <c r="G140" s="1511"/>
      <c r="H140" s="1512"/>
      <c r="I140" s="1512"/>
      <c r="J140" s="1513"/>
      <c r="K140" s="146"/>
      <c r="L140" s="147"/>
      <c r="M140" s="147"/>
      <c r="N140" s="146"/>
      <c r="O140" s="146"/>
    </row>
    <row r="141" spans="1:15" x14ac:dyDescent="0.3">
      <c r="A141" s="444">
        <v>136</v>
      </c>
      <c r="B141" s="349">
        <v>42509</v>
      </c>
      <c r="C141" s="144" t="s">
        <v>2385</v>
      </c>
      <c r="D141" s="45">
        <v>1500</v>
      </c>
      <c r="E141" s="45"/>
      <c r="F141" s="511"/>
      <c r="G141" s="1511"/>
      <c r="H141" s="1512"/>
      <c r="I141" s="1512"/>
      <c r="J141" s="1513"/>
      <c r="K141" s="146"/>
      <c r="L141" s="147"/>
      <c r="M141" s="147"/>
      <c r="N141" s="146"/>
      <c r="O141" s="146"/>
    </row>
    <row r="142" spans="1:15" x14ac:dyDescent="0.3">
      <c r="A142" s="444">
        <v>137</v>
      </c>
      <c r="B142" s="349">
        <v>42509</v>
      </c>
      <c r="C142" s="144" t="s">
        <v>2384</v>
      </c>
      <c r="D142" s="45"/>
      <c r="E142" s="45">
        <v>1280</v>
      </c>
      <c r="F142" s="511">
        <v>1280</v>
      </c>
      <c r="G142" s="1511" t="s">
        <v>1310</v>
      </c>
      <c r="H142" s="1512"/>
      <c r="I142" s="1512"/>
      <c r="J142" s="1513"/>
      <c r="K142" s="146" t="s">
        <v>1311</v>
      </c>
      <c r="L142" s="147">
        <v>42508</v>
      </c>
      <c r="M142" s="147" t="s">
        <v>2123</v>
      </c>
      <c r="N142" s="146" t="s">
        <v>1762</v>
      </c>
      <c r="O142" s="146" t="s">
        <v>1762</v>
      </c>
    </row>
    <row r="143" spans="1:15" x14ac:dyDescent="0.3">
      <c r="A143" s="444">
        <v>138</v>
      </c>
      <c r="B143" s="349">
        <v>42513</v>
      </c>
      <c r="C143" s="144" t="s">
        <v>1777</v>
      </c>
      <c r="D143" s="45">
        <v>1000</v>
      </c>
      <c r="E143" s="45"/>
      <c r="F143" s="589"/>
      <c r="G143" s="1511"/>
      <c r="H143" s="1512"/>
      <c r="I143" s="1512"/>
      <c r="J143" s="1513"/>
      <c r="K143" s="146"/>
      <c r="L143" s="147"/>
      <c r="M143" s="147"/>
      <c r="N143" s="146"/>
      <c r="O143" s="146"/>
    </row>
    <row r="144" spans="1:15" x14ac:dyDescent="0.3">
      <c r="A144" s="444">
        <v>139</v>
      </c>
      <c r="B144" s="349">
        <v>42513</v>
      </c>
      <c r="C144" s="144" t="s">
        <v>2385</v>
      </c>
      <c r="D144" s="45">
        <v>1500</v>
      </c>
      <c r="E144" s="45"/>
      <c r="F144" s="511"/>
      <c r="G144" s="1511"/>
      <c r="H144" s="1512"/>
      <c r="I144" s="1512"/>
      <c r="J144" s="1513"/>
      <c r="K144" s="146"/>
      <c r="L144" s="147"/>
      <c r="M144" s="147"/>
      <c r="N144" s="146"/>
      <c r="O144" s="146"/>
    </row>
    <row r="145" spans="1:15" x14ac:dyDescent="0.3">
      <c r="A145" s="444">
        <v>140</v>
      </c>
      <c r="B145" s="349">
        <v>42513</v>
      </c>
      <c r="C145" s="144" t="s">
        <v>2584</v>
      </c>
      <c r="D145" s="45">
        <v>20</v>
      </c>
      <c r="E145" s="45"/>
      <c r="F145" s="511"/>
      <c r="G145" s="1511"/>
      <c r="H145" s="1512"/>
      <c r="I145" s="1512"/>
      <c r="J145" s="1513"/>
      <c r="K145" s="146"/>
      <c r="L145" s="147"/>
      <c r="M145" s="147"/>
      <c r="N145" s="146"/>
      <c r="O145" s="146"/>
    </row>
    <row r="146" spans="1:15" x14ac:dyDescent="0.3">
      <c r="A146" s="444">
        <v>141</v>
      </c>
      <c r="B146" s="349">
        <v>42513</v>
      </c>
      <c r="C146" s="144" t="s">
        <v>164</v>
      </c>
      <c r="D146" s="45">
        <v>80</v>
      </c>
      <c r="E146" s="45"/>
      <c r="F146" s="511"/>
      <c r="G146" s="1511"/>
      <c r="H146" s="1512"/>
      <c r="I146" s="1512"/>
      <c r="J146" s="1513"/>
      <c r="K146" s="146"/>
      <c r="L146" s="147"/>
      <c r="M146" s="146"/>
      <c r="N146" s="146"/>
      <c r="O146" s="146"/>
    </row>
    <row r="147" spans="1:15" x14ac:dyDescent="0.3">
      <c r="A147" s="444">
        <v>142</v>
      </c>
      <c r="B147" s="349">
        <v>42513</v>
      </c>
      <c r="C147" s="144" t="s">
        <v>2359</v>
      </c>
      <c r="D147" s="45">
        <v>1000</v>
      </c>
      <c r="E147" s="45"/>
      <c r="F147" s="511"/>
      <c r="G147" s="1511"/>
      <c r="H147" s="1512"/>
      <c r="I147" s="1512"/>
      <c r="J147" s="1513"/>
      <c r="K147" s="146"/>
      <c r="L147" s="147"/>
      <c r="M147" s="146"/>
      <c r="N147" s="146"/>
      <c r="O147" s="146"/>
    </row>
    <row r="148" spans="1:15" x14ac:dyDescent="0.3">
      <c r="A148" s="444">
        <v>143</v>
      </c>
      <c r="B148" s="349">
        <v>42520</v>
      </c>
      <c r="C148" s="144" t="s">
        <v>2359</v>
      </c>
      <c r="D148" s="45">
        <v>1000</v>
      </c>
      <c r="E148" s="45"/>
      <c r="F148" s="589"/>
      <c r="G148" s="1511"/>
      <c r="H148" s="1512"/>
      <c r="I148" s="1512"/>
      <c r="J148" s="1513"/>
      <c r="K148" s="146"/>
      <c r="L148" s="147"/>
      <c r="M148" s="147"/>
      <c r="N148" s="146"/>
      <c r="O148" s="146"/>
    </row>
    <row r="149" spans="1:15" x14ac:dyDescent="0.3">
      <c r="A149" s="444">
        <v>144</v>
      </c>
      <c r="B149" s="349">
        <v>42520</v>
      </c>
      <c r="C149" s="144" t="s">
        <v>2385</v>
      </c>
      <c r="D149" s="45">
        <v>2900</v>
      </c>
      <c r="E149" s="45"/>
      <c r="F149" s="511"/>
      <c r="G149" s="1511"/>
      <c r="H149" s="1512"/>
      <c r="I149" s="1512"/>
      <c r="J149" s="1513"/>
      <c r="K149" s="146"/>
      <c r="L149" s="147"/>
      <c r="M149" s="146"/>
      <c r="N149" s="146"/>
      <c r="O149" s="146"/>
    </row>
    <row r="150" spans="1:15" x14ac:dyDescent="0.3">
      <c r="A150" s="444">
        <v>145</v>
      </c>
      <c r="B150" s="349">
        <v>42520</v>
      </c>
      <c r="C150" s="144" t="s">
        <v>2385</v>
      </c>
      <c r="D150" s="45"/>
      <c r="E150" s="45">
        <v>5900</v>
      </c>
      <c r="F150" s="511">
        <v>6120</v>
      </c>
      <c r="G150" s="1511" t="s">
        <v>110</v>
      </c>
      <c r="H150" s="1512"/>
      <c r="I150" s="1512"/>
      <c r="J150" s="1513"/>
      <c r="K150" s="146" t="s">
        <v>121</v>
      </c>
      <c r="L150" s="147">
        <v>42517</v>
      </c>
      <c r="M150" s="146" t="s">
        <v>2123</v>
      </c>
      <c r="N150" s="146" t="s">
        <v>603</v>
      </c>
      <c r="O150" s="146" t="s">
        <v>603</v>
      </c>
    </row>
    <row r="151" spans="1:15" x14ac:dyDescent="0.3">
      <c r="A151" s="444">
        <v>146</v>
      </c>
      <c r="B151" s="349">
        <v>42520</v>
      </c>
      <c r="C151" s="144" t="s">
        <v>1982</v>
      </c>
      <c r="D151" s="45">
        <v>500</v>
      </c>
      <c r="E151" s="45"/>
      <c r="F151" s="511"/>
      <c r="G151" s="1511"/>
      <c r="H151" s="1512"/>
      <c r="I151" s="1512"/>
      <c r="J151" s="1513"/>
      <c r="K151" s="146"/>
      <c r="L151" s="147"/>
      <c r="M151" s="146"/>
      <c r="N151" s="146"/>
      <c r="O151" s="146"/>
    </row>
    <row r="152" spans="1:15" x14ac:dyDescent="0.3">
      <c r="A152" s="444">
        <v>147</v>
      </c>
      <c r="B152" s="349">
        <v>42520</v>
      </c>
      <c r="C152" s="144" t="s">
        <v>2384</v>
      </c>
      <c r="D152" s="45">
        <v>200</v>
      </c>
      <c r="E152" s="45"/>
      <c r="F152" s="511"/>
      <c r="G152" s="1511"/>
      <c r="H152" s="1512"/>
      <c r="I152" s="1512"/>
      <c r="J152" s="1513"/>
      <c r="K152" s="146"/>
      <c r="L152" s="147"/>
      <c r="M152" s="146"/>
      <c r="N152" s="146"/>
      <c r="O152" s="146"/>
    </row>
    <row r="153" spans="1:15" x14ac:dyDescent="0.3">
      <c r="A153" s="444">
        <v>148</v>
      </c>
      <c r="B153" s="349">
        <v>42524</v>
      </c>
      <c r="C153" s="144" t="s">
        <v>164</v>
      </c>
      <c r="D153" s="45">
        <v>70</v>
      </c>
      <c r="E153" s="45"/>
      <c r="F153" s="511"/>
      <c r="G153" s="1511"/>
      <c r="H153" s="1512"/>
      <c r="I153" s="1512"/>
      <c r="J153" s="1513"/>
      <c r="K153" s="146"/>
      <c r="L153" s="147"/>
      <c r="M153" s="146"/>
      <c r="N153" s="146"/>
      <c r="O153" s="146"/>
    </row>
    <row r="154" spans="1:15" x14ac:dyDescent="0.3">
      <c r="A154" s="444">
        <v>149</v>
      </c>
      <c r="B154" s="349">
        <v>42524</v>
      </c>
      <c r="C154" s="144" t="s">
        <v>2407</v>
      </c>
      <c r="D154" s="45">
        <v>30</v>
      </c>
      <c r="E154" s="45"/>
      <c r="F154" s="511"/>
      <c r="G154" s="1511"/>
      <c r="H154" s="1512"/>
      <c r="I154" s="1512"/>
      <c r="J154" s="1513"/>
      <c r="K154" s="146"/>
      <c r="L154" s="147"/>
      <c r="M154" s="147"/>
      <c r="N154" s="146"/>
      <c r="O154" s="146"/>
    </row>
    <row r="155" spans="1:15" x14ac:dyDescent="0.3">
      <c r="A155" s="444">
        <v>150</v>
      </c>
      <c r="B155" s="349">
        <v>42524</v>
      </c>
      <c r="C155" s="144" t="s">
        <v>2408</v>
      </c>
      <c r="D155" s="45">
        <v>2</v>
      </c>
      <c r="E155" s="45"/>
      <c r="F155" s="511"/>
      <c r="G155" s="1511"/>
      <c r="H155" s="1512"/>
      <c r="I155" s="1512"/>
      <c r="J155" s="1513"/>
      <c r="K155" s="146"/>
      <c r="L155" s="147"/>
      <c r="M155" s="146"/>
      <c r="N155" s="146"/>
      <c r="O155" s="146"/>
    </row>
    <row r="156" spans="1:15" x14ac:dyDescent="0.3">
      <c r="A156" s="444">
        <v>151</v>
      </c>
      <c r="B156" s="349">
        <v>42524</v>
      </c>
      <c r="C156" s="144" t="s">
        <v>2381</v>
      </c>
      <c r="D156" s="45">
        <v>40</v>
      </c>
      <c r="E156" s="45"/>
      <c r="F156" s="511"/>
      <c r="G156" s="1511"/>
      <c r="H156" s="1512"/>
      <c r="I156" s="1512"/>
      <c r="J156" s="1513"/>
      <c r="K156" s="146"/>
      <c r="L156" s="146"/>
      <c r="M156" s="146"/>
      <c r="N156" s="146"/>
      <c r="O156" s="146"/>
    </row>
    <row r="157" spans="1:15" x14ac:dyDescent="0.3">
      <c r="A157" s="444">
        <v>152</v>
      </c>
      <c r="B157" s="349">
        <v>42527</v>
      </c>
      <c r="C157" s="144" t="s">
        <v>1777</v>
      </c>
      <c r="D157" s="45">
        <v>940</v>
      </c>
      <c r="E157" s="45"/>
      <c r="F157" s="511"/>
      <c r="G157" s="1511"/>
      <c r="H157" s="1512"/>
      <c r="I157" s="1512"/>
      <c r="J157" s="1513"/>
      <c r="K157" s="146"/>
      <c r="L157" s="147"/>
      <c r="M157" s="146"/>
      <c r="N157" s="146"/>
      <c r="O157" s="146"/>
    </row>
    <row r="158" spans="1:15" x14ac:dyDescent="0.3">
      <c r="A158" s="444">
        <v>153</v>
      </c>
      <c r="B158" s="349">
        <v>42527</v>
      </c>
      <c r="C158" s="144" t="s">
        <v>2359</v>
      </c>
      <c r="D158" s="45">
        <v>1560</v>
      </c>
      <c r="E158" s="45"/>
      <c r="F158" s="511"/>
      <c r="G158" s="1511"/>
      <c r="H158" s="1512"/>
      <c r="I158" s="1512"/>
      <c r="J158" s="1513"/>
      <c r="K158" s="146"/>
      <c r="L158" s="147"/>
      <c r="M158" s="146"/>
      <c r="N158" s="146"/>
      <c r="O158" s="146"/>
    </row>
    <row r="159" spans="1:15" x14ac:dyDescent="0.3">
      <c r="A159" s="444">
        <v>154</v>
      </c>
      <c r="B159" s="349">
        <v>42527</v>
      </c>
      <c r="C159" s="144" t="s">
        <v>1777</v>
      </c>
      <c r="D159" s="45"/>
      <c r="E159" s="45">
        <v>7940</v>
      </c>
      <c r="F159" s="511">
        <v>7860</v>
      </c>
      <c r="G159" s="1511" t="s">
        <v>1838</v>
      </c>
      <c r="H159" s="1512"/>
      <c r="I159" s="1512"/>
      <c r="J159" s="1513"/>
      <c r="K159" s="146" t="s">
        <v>1839</v>
      </c>
      <c r="L159" s="147">
        <v>42522</v>
      </c>
      <c r="M159" s="146" t="s">
        <v>2123</v>
      </c>
      <c r="N159" s="146" t="s">
        <v>171</v>
      </c>
      <c r="O159" s="146" t="s">
        <v>485</v>
      </c>
    </row>
    <row r="160" spans="1:15" x14ac:dyDescent="0.3">
      <c r="A160" s="444">
        <v>155</v>
      </c>
      <c r="B160" s="349">
        <v>42528</v>
      </c>
      <c r="C160" s="144" t="s">
        <v>2359</v>
      </c>
      <c r="D160" s="45"/>
      <c r="E160" s="45">
        <v>3560</v>
      </c>
      <c r="F160" s="511">
        <v>3560</v>
      </c>
      <c r="G160" s="1511" t="s">
        <v>1840</v>
      </c>
      <c r="H160" s="1512"/>
      <c r="I160" s="1512"/>
      <c r="J160" s="1513"/>
      <c r="K160" s="146" t="s">
        <v>1851</v>
      </c>
      <c r="L160" s="147">
        <v>42527</v>
      </c>
      <c r="M160" s="146" t="s">
        <v>2123</v>
      </c>
      <c r="N160" s="146" t="s">
        <v>986</v>
      </c>
      <c r="O160" s="146" t="s">
        <v>986</v>
      </c>
    </row>
    <row r="161" spans="1:15" x14ac:dyDescent="0.3">
      <c r="A161" s="444">
        <v>156</v>
      </c>
      <c r="B161" s="349">
        <v>42530</v>
      </c>
      <c r="C161" s="144" t="s">
        <v>2384</v>
      </c>
      <c r="D161" s="45">
        <v>440</v>
      </c>
      <c r="E161" s="45"/>
      <c r="F161" s="511"/>
      <c r="G161" s="1511"/>
      <c r="H161" s="1512"/>
      <c r="I161" s="1512"/>
      <c r="J161" s="1513"/>
      <c r="K161" s="146"/>
      <c r="L161" s="147"/>
      <c r="M161" s="147"/>
      <c r="N161" s="146"/>
      <c r="O161" s="146"/>
    </row>
    <row r="162" spans="1:15" x14ac:dyDescent="0.3">
      <c r="A162" s="444">
        <v>157</v>
      </c>
      <c r="B162" s="349">
        <v>42530</v>
      </c>
      <c r="C162" s="144" t="s">
        <v>1263</v>
      </c>
      <c r="D162" s="45">
        <v>56</v>
      </c>
      <c r="E162" s="45"/>
      <c r="F162" s="511"/>
      <c r="G162" s="1511"/>
      <c r="H162" s="1512"/>
      <c r="I162" s="1512"/>
      <c r="J162" s="1513"/>
      <c r="K162" s="146"/>
      <c r="L162" s="147"/>
      <c r="M162" s="147"/>
      <c r="N162" s="146"/>
      <c r="O162" s="146"/>
    </row>
    <row r="163" spans="1:15" x14ac:dyDescent="0.3">
      <c r="A163" s="444">
        <v>158</v>
      </c>
      <c r="B163" s="349">
        <v>42530</v>
      </c>
      <c r="C163" s="144" t="s">
        <v>2384</v>
      </c>
      <c r="D163" s="45"/>
      <c r="E163" s="45">
        <v>640</v>
      </c>
      <c r="F163" s="511">
        <v>640</v>
      </c>
      <c r="G163" s="1511" t="s">
        <v>1852</v>
      </c>
      <c r="H163" s="1512"/>
      <c r="I163" s="1512"/>
      <c r="J163" s="1513"/>
      <c r="K163" s="146" t="s">
        <v>1853</v>
      </c>
      <c r="L163" s="147">
        <v>42530</v>
      </c>
      <c r="M163" s="147" t="s">
        <v>2123</v>
      </c>
      <c r="N163" s="146" t="s">
        <v>1762</v>
      </c>
      <c r="O163" s="146" t="s">
        <v>1762</v>
      </c>
    </row>
    <row r="164" spans="1:15" x14ac:dyDescent="0.3">
      <c r="A164" s="444">
        <v>159</v>
      </c>
      <c r="B164" s="349">
        <v>42530</v>
      </c>
      <c r="C164" s="144" t="s">
        <v>1975</v>
      </c>
      <c r="D164" s="45">
        <v>2000</v>
      </c>
      <c r="E164" s="45"/>
      <c r="F164" s="511"/>
      <c r="G164" s="1511"/>
      <c r="H164" s="1512"/>
      <c r="I164" s="1512"/>
      <c r="J164" s="1513"/>
      <c r="K164" s="146"/>
      <c r="L164" s="147"/>
      <c r="M164" s="146"/>
      <c r="N164" s="146"/>
      <c r="O164" s="146"/>
    </row>
    <row r="165" spans="1:15" x14ac:dyDescent="0.3">
      <c r="A165" s="444">
        <v>160</v>
      </c>
      <c r="B165" s="349">
        <v>42531</v>
      </c>
      <c r="C165" s="144" t="s">
        <v>1975</v>
      </c>
      <c r="D165" s="45">
        <v>2240</v>
      </c>
      <c r="E165" s="45"/>
      <c r="F165" s="511"/>
      <c r="G165" s="1511"/>
      <c r="H165" s="1512"/>
      <c r="I165" s="1512"/>
      <c r="J165" s="1513"/>
      <c r="K165" s="146"/>
      <c r="L165" s="147"/>
      <c r="M165" s="146"/>
      <c r="N165" s="146"/>
      <c r="O165" s="146"/>
    </row>
    <row r="166" spans="1:15" x14ac:dyDescent="0.3">
      <c r="A166" s="444">
        <v>161</v>
      </c>
      <c r="B166" s="349">
        <v>42531</v>
      </c>
      <c r="C166" s="144" t="s">
        <v>2385</v>
      </c>
      <c r="D166" s="45">
        <v>3000</v>
      </c>
      <c r="E166" s="45"/>
      <c r="F166" s="511"/>
      <c r="G166" s="1511"/>
      <c r="H166" s="1512"/>
      <c r="I166" s="1512"/>
      <c r="J166" s="1513"/>
      <c r="K166" s="146"/>
      <c r="L166" s="147"/>
      <c r="M166" s="147"/>
      <c r="N166" s="146"/>
      <c r="O166" s="146"/>
    </row>
    <row r="167" spans="1:15" x14ac:dyDescent="0.3">
      <c r="A167" s="444">
        <v>162</v>
      </c>
      <c r="B167" s="349">
        <v>42531</v>
      </c>
      <c r="C167" s="144" t="s">
        <v>1975</v>
      </c>
      <c r="D167" s="45"/>
      <c r="E167" s="45">
        <v>4240</v>
      </c>
      <c r="F167" s="511">
        <v>4240</v>
      </c>
      <c r="G167" s="1511" t="s">
        <v>814</v>
      </c>
      <c r="H167" s="1512"/>
      <c r="I167" s="1512"/>
      <c r="J167" s="1513"/>
      <c r="K167" s="146" t="s">
        <v>815</v>
      </c>
      <c r="L167" s="147">
        <v>42530</v>
      </c>
      <c r="M167" s="147" t="s">
        <v>2123</v>
      </c>
      <c r="N167" s="146" t="s">
        <v>1762</v>
      </c>
      <c r="O167" s="146" t="s">
        <v>2648</v>
      </c>
    </row>
    <row r="168" spans="1:15" x14ac:dyDescent="0.3">
      <c r="A168" s="444">
        <v>163</v>
      </c>
      <c r="B168" s="349">
        <v>42531</v>
      </c>
      <c r="C168" s="144" t="s">
        <v>2385</v>
      </c>
      <c r="D168" s="45"/>
      <c r="E168" s="45">
        <v>3000</v>
      </c>
      <c r="F168" s="511">
        <v>3240</v>
      </c>
      <c r="G168" s="1511" t="s">
        <v>816</v>
      </c>
      <c r="H168" s="1512"/>
      <c r="I168" s="1512"/>
      <c r="J168" s="1513"/>
      <c r="K168" s="146" t="s">
        <v>817</v>
      </c>
      <c r="L168" s="147">
        <v>42531</v>
      </c>
      <c r="M168" s="147" t="s">
        <v>2123</v>
      </c>
      <c r="N168" s="146" t="s">
        <v>603</v>
      </c>
      <c r="O168" s="146" t="s">
        <v>603</v>
      </c>
    </row>
    <row r="169" spans="1:15" x14ac:dyDescent="0.3">
      <c r="A169" s="444">
        <v>164</v>
      </c>
      <c r="B169" s="349">
        <v>42531</v>
      </c>
      <c r="C169" s="144" t="s">
        <v>164</v>
      </c>
      <c r="D169" s="45"/>
      <c r="E169" s="45">
        <v>230</v>
      </c>
      <c r="F169" s="511">
        <v>240</v>
      </c>
      <c r="G169" s="1511" t="s">
        <v>818</v>
      </c>
      <c r="H169" s="1512"/>
      <c r="I169" s="1512"/>
      <c r="J169" s="1513"/>
      <c r="K169" s="146" t="s">
        <v>819</v>
      </c>
      <c r="L169" s="147">
        <v>42530</v>
      </c>
      <c r="M169" s="146" t="s">
        <v>2123</v>
      </c>
      <c r="N169" s="146" t="s">
        <v>171</v>
      </c>
      <c r="O169" s="146" t="s">
        <v>442</v>
      </c>
    </row>
    <row r="170" spans="1:15" x14ac:dyDescent="0.3">
      <c r="A170" s="444">
        <v>165</v>
      </c>
      <c r="B170" s="349">
        <v>42531</v>
      </c>
      <c r="C170" s="144" t="s">
        <v>2407</v>
      </c>
      <c r="D170" s="45"/>
      <c r="E170" s="45">
        <v>40</v>
      </c>
      <c r="F170" s="511">
        <v>60</v>
      </c>
      <c r="G170" s="1511" t="s">
        <v>820</v>
      </c>
      <c r="H170" s="1512"/>
      <c r="I170" s="1512"/>
      <c r="J170" s="1513"/>
      <c r="K170" s="146" t="s">
        <v>821</v>
      </c>
      <c r="L170" s="147">
        <v>42530</v>
      </c>
      <c r="M170" s="146" t="s">
        <v>2123</v>
      </c>
      <c r="N170" s="146" t="s">
        <v>171</v>
      </c>
      <c r="O170" s="146" t="s">
        <v>442</v>
      </c>
    </row>
    <row r="171" spans="1:15" x14ac:dyDescent="0.3">
      <c r="A171" s="444">
        <v>166</v>
      </c>
      <c r="B171" s="349">
        <v>42531</v>
      </c>
      <c r="C171" s="144" t="s">
        <v>2408</v>
      </c>
      <c r="D171" s="45"/>
      <c r="E171" s="45">
        <v>3</v>
      </c>
      <c r="F171" s="511">
        <v>3</v>
      </c>
      <c r="G171" s="1511" t="s">
        <v>828</v>
      </c>
      <c r="H171" s="1512"/>
      <c r="I171" s="1512"/>
      <c r="J171" s="1513"/>
      <c r="K171" s="146" t="s">
        <v>829</v>
      </c>
      <c r="L171" s="147">
        <v>42530</v>
      </c>
      <c r="M171" s="146" t="s">
        <v>2123</v>
      </c>
      <c r="N171" s="146" t="s">
        <v>171</v>
      </c>
      <c r="O171" s="146" t="s">
        <v>442</v>
      </c>
    </row>
    <row r="172" spans="1:15" x14ac:dyDescent="0.3">
      <c r="A172" s="444">
        <v>167</v>
      </c>
      <c r="B172" s="349">
        <v>42531</v>
      </c>
      <c r="C172" s="144" t="s">
        <v>2381</v>
      </c>
      <c r="D172" s="45"/>
      <c r="E172" s="45">
        <v>60</v>
      </c>
      <c r="F172" s="511">
        <v>60</v>
      </c>
      <c r="G172" s="1511" t="s">
        <v>830</v>
      </c>
      <c r="H172" s="1512"/>
      <c r="I172" s="1512"/>
      <c r="J172" s="1513"/>
      <c r="K172" s="146" t="s">
        <v>831</v>
      </c>
      <c r="L172" s="147">
        <v>42530</v>
      </c>
      <c r="M172" s="146" t="s">
        <v>2123</v>
      </c>
      <c r="N172" s="146" t="s">
        <v>171</v>
      </c>
      <c r="O172" s="146" t="s">
        <v>442</v>
      </c>
    </row>
    <row r="173" spans="1:15" x14ac:dyDescent="0.3">
      <c r="A173" s="444">
        <v>168</v>
      </c>
      <c r="B173" s="349">
        <v>42531</v>
      </c>
      <c r="C173" s="144" t="s">
        <v>1263</v>
      </c>
      <c r="D173" s="45"/>
      <c r="E173" s="45">
        <v>56</v>
      </c>
      <c r="F173" s="511">
        <v>56</v>
      </c>
      <c r="G173" s="1511" t="s">
        <v>832</v>
      </c>
      <c r="H173" s="1512"/>
      <c r="I173" s="1512"/>
      <c r="J173" s="1513"/>
      <c r="K173" s="146" t="s">
        <v>833</v>
      </c>
      <c r="L173" s="147">
        <v>42530</v>
      </c>
      <c r="M173" s="147" t="s">
        <v>2123</v>
      </c>
      <c r="N173" s="146" t="s">
        <v>171</v>
      </c>
      <c r="O173" s="146" t="s">
        <v>442</v>
      </c>
    </row>
    <row r="174" spans="1:15" x14ac:dyDescent="0.3">
      <c r="A174" s="444">
        <v>169</v>
      </c>
      <c r="B174" s="349">
        <v>42531</v>
      </c>
      <c r="C174" s="144" t="s">
        <v>2584</v>
      </c>
      <c r="D174" s="45"/>
      <c r="E174" s="45">
        <v>60</v>
      </c>
      <c r="F174" s="511">
        <v>60</v>
      </c>
      <c r="G174" s="1511" t="s">
        <v>834</v>
      </c>
      <c r="H174" s="1512"/>
      <c r="I174" s="1512"/>
      <c r="J174" s="1513"/>
      <c r="K174" s="146" t="s">
        <v>835</v>
      </c>
      <c r="L174" s="147">
        <v>42530</v>
      </c>
      <c r="M174" s="147" t="s">
        <v>2123</v>
      </c>
      <c r="N174" s="146" t="s">
        <v>171</v>
      </c>
      <c r="O174" s="146" t="s">
        <v>1762</v>
      </c>
    </row>
    <row r="175" spans="1:15" x14ac:dyDescent="0.3">
      <c r="A175" s="444">
        <v>170</v>
      </c>
      <c r="B175" s="349">
        <v>42534</v>
      </c>
      <c r="C175" s="144" t="s">
        <v>2359</v>
      </c>
      <c r="D175" s="45">
        <v>1000</v>
      </c>
      <c r="E175" s="45"/>
      <c r="F175" s="511"/>
      <c r="G175" s="1511"/>
      <c r="H175" s="1512"/>
      <c r="I175" s="1512"/>
      <c r="J175" s="1513"/>
      <c r="K175" s="146"/>
      <c r="L175" s="147"/>
      <c r="M175" s="147"/>
      <c r="N175" s="146"/>
      <c r="O175" s="146"/>
    </row>
    <row r="176" spans="1:15" x14ac:dyDescent="0.3">
      <c r="A176" s="444">
        <v>171</v>
      </c>
      <c r="B176" s="349">
        <v>42534</v>
      </c>
      <c r="C176" s="144" t="s">
        <v>2516</v>
      </c>
      <c r="D176" s="45">
        <v>800</v>
      </c>
      <c r="E176" s="45"/>
      <c r="F176" s="511"/>
      <c r="G176" s="1511"/>
      <c r="H176" s="1512"/>
      <c r="I176" s="1512"/>
      <c r="J176" s="1513"/>
      <c r="K176" s="146"/>
      <c r="L176" s="147"/>
      <c r="M176" s="147"/>
      <c r="N176" s="146"/>
      <c r="O176" s="146"/>
    </row>
    <row r="177" spans="1:15" x14ac:dyDescent="0.3">
      <c r="A177" s="444">
        <v>172</v>
      </c>
      <c r="B177" s="349">
        <v>42534</v>
      </c>
      <c r="C177" s="144" t="s">
        <v>2516</v>
      </c>
      <c r="D177" s="45"/>
      <c r="E177" s="45">
        <v>1200</v>
      </c>
      <c r="F177" s="511">
        <v>1200</v>
      </c>
      <c r="G177" s="1511" t="s">
        <v>836</v>
      </c>
      <c r="H177" s="1512"/>
      <c r="I177" s="1512"/>
      <c r="J177" s="1513"/>
      <c r="K177" s="146" t="s">
        <v>837</v>
      </c>
      <c r="L177" s="147">
        <v>42534</v>
      </c>
      <c r="M177" s="146" t="s">
        <v>2123</v>
      </c>
      <c r="N177" s="146" t="s">
        <v>2681</v>
      </c>
      <c r="O177" s="146" t="s">
        <v>2681</v>
      </c>
    </row>
    <row r="178" spans="1:15" x14ac:dyDescent="0.3">
      <c r="A178" s="444">
        <v>173</v>
      </c>
      <c r="B178" s="349">
        <v>42534</v>
      </c>
      <c r="C178" s="144" t="s">
        <v>1777</v>
      </c>
      <c r="D178" s="45">
        <v>1000</v>
      </c>
      <c r="E178" s="45"/>
      <c r="F178" s="511"/>
      <c r="G178" s="1511"/>
      <c r="H178" s="1512"/>
      <c r="I178" s="1512"/>
      <c r="J178" s="1513"/>
      <c r="K178" s="146"/>
      <c r="L178" s="147"/>
      <c r="M178" s="147"/>
      <c r="N178" s="146"/>
      <c r="O178" s="146"/>
    </row>
    <row r="179" spans="1:15" x14ac:dyDescent="0.3">
      <c r="A179" s="444">
        <v>174</v>
      </c>
      <c r="B179" s="349">
        <v>42534</v>
      </c>
      <c r="C179" s="144" t="s">
        <v>2385</v>
      </c>
      <c r="D179" s="45">
        <v>3000</v>
      </c>
      <c r="E179" s="45"/>
      <c r="F179" s="511"/>
      <c r="G179" s="1511"/>
      <c r="H179" s="1512"/>
      <c r="I179" s="1512"/>
      <c r="J179" s="1513"/>
      <c r="K179" s="146"/>
      <c r="L179" s="146"/>
      <c r="M179" s="146"/>
      <c r="N179" s="146"/>
      <c r="O179" s="146"/>
    </row>
    <row r="180" spans="1:15" x14ac:dyDescent="0.3">
      <c r="A180" s="444">
        <v>175</v>
      </c>
      <c r="B180" s="349">
        <v>42535</v>
      </c>
      <c r="C180" s="144" t="s">
        <v>1982</v>
      </c>
      <c r="D180" s="45"/>
      <c r="E180" s="45">
        <v>2500</v>
      </c>
      <c r="F180" s="511">
        <v>3760</v>
      </c>
      <c r="G180" s="1511" t="s">
        <v>112</v>
      </c>
      <c r="H180" s="1512"/>
      <c r="I180" s="1512"/>
      <c r="J180" s="1513"/>
      <c r="K180" s="146" t="s">
        <v>113</v>
      </c>
      <c r="L180" s="147">
        <v>42534</v>
      </c>
      <c r="M180" s="147" t="s">
        <v>2123</v>
      </c>
      <c r="N180" s="146" t="s">
        <v>1762</v>
      </c>
      <c r="O180" s="146" t="s">
        <v>1213</v>
      </c>
    </row>
    <row r="181" spans="1:15" x14ac:dyDescent="0.3">
      <c r="A181" s="444">
        <v>176</v>
      </c>
      <c r="B181" s="349">
        <v>42536</v>
      </c>
      <c r="C181" s="144" t="s">
        <v>2384</v>
      </c>
      <c r="D181" s="45">
        <v>100</v>
      </c>
      <c r="E181" s="45"/>
      <c r="F181" s="511"/>
      <c r="G181" s="1511"/>
      <c r="H181" s="1512"/>
      <c r="I181" s="1512"/>
      <c r="J181" s="1513"/>
      <c r="K181" s="146"/>
      <c r="L181" s="147"/>
      <c r="M181" s="146"/>
      <c r="N181" s="146"/>
      <c r="O181" s="146"/>
    </row>
    <row r="182" spans="1:15" x14ac:dyDescent="0.3">
      <c r="A182" s="444">
        <v>177</v>
      </c>
      <c r="B182" s="349">
        <v>42536</v>
      </c>
      <c r="C182" s="144" t="s">
        <v>2385</v>
      </c>
      <c r="D182" s="45">
        <v>2500</v>
      </c>
      <c r="E182" s="45"/>
      <c r="F182" s="511"/>
      <c r="G182" s="1511"/>
      <c r="H182" s="1512"/>
      <c r="I182" s="1512"/>
      <c r="J182" s="1513"/>
      <c r="K182" s="146"/>
      <c r="L182" s="147"/>
      <c r="M182" s="146"/>
      <c r="N182" s="146"/>
      <c r="O182" s="146"/>
    </row>
    <row r="183" spans="1:15" x14ac:dyDescent="0.3">
      <c r="A183" s="444">
        <v>178</v>
      </c>
      <c r="B183" s="349">
        <v>42536</v>
      </c>
      <c r="C183" s="144" t="s">
        <v>2410</v>
      </c>
      <c r="D183" s="45">
        <v>200</v>
      </c>
      <c r="E183" s="45"/>
      <c r="F183" s="511"/>
      <c r="G183" s="1511"/>
      <c r="H183" s="1512"/>
      <c r="I183" s="1512"/>
      <c r="J183" s="1513"/>
      <c r="K183" s="146"/>
      <c r="L183" s="146"/>
      <c r="M183" s="146"/>
      <c r="N183" s="146"/>
      <c r="O183" s="146"/>
    </row>
    <row r="184" spans="1:15" x14ac:dyDescent="0.3">
      <c r="A184" s="444">
        <v>179</v>
      </c>
      <c r="B184" s="349">
        <v>42536</v>
      </c>
      <c r="C184" s="144" t="s">
        <v>2407</v>
      </c>
      <c r="D184" s="45">
        <v>2</v>
      </c>
      <c r="E184" s="45"/>
      <c r="F184" s="511"/>
      <c r="G184" s="1511"/>
      <c r="H184" s="1512"/>
      <c r="I184" s="1512"/>
      <c r="J184" s="1513"/>
      <c r="K184" s="146"/>
      <c r="L184" s="146"/>
      <c r="M184" s="146"/>
      <c r="N184" s="146"/>
      <c r="O184" s="146"/>
    </row>
    <row r="185" spans="1:15" x14ac:dyDescent="0.3">
      <c r="A185" s="444">
        <v>180</v>
      </c>
      <c r="B185" s="349">
        <v>42536</v>
      </c>
      <c r="C185" s="144" t="s">
        <v>2385</v>
      </c>
      <c r="D185" s="45"/>
      <c r="E185" s="45">
        <v>5500</v>
      </c>
      <c r="F185" s="511">
        <v>5920</v>
      </c>
      <c r="G185" s="1511" t="s">
        <v>114</v>
      </c>
      <c r="H185" s="1512"/>
      <c r="I185" s="1512"/>
      <c r="J185" s="1513"/>
      <c r="K185" s="146" t="s">
        <v>115</v>
      </c>
      <c r="L185" s="147">
        <v>42535</v>
      </c>
      <c r="M185" s="147" t="s">
        <v>2123</v>
      </c>
      <c r="N185" s="146" t="s">
        <v>603</v>
      </c>
      <c r="O185" s="146" t="s">
        <v>603</v>
      </c>
    </row>
    <row r="186" spans="1:15" x14ac:dyDescent="0.3">
      <c r="A186" s="444">
        <v>181</v>
      </c>
      <c r="B186" s="349">
        <v>42541</v>
      </c>
      <c r="C186" s="144" t="s">
        <v>2359</v>
      </c>
      <c r="D186" s="45">
        <v>1000</v>
      </c>
      <c r="E186" s="45"/>
      <c r="F186" s="511"/>
      <c r="G186" s="1511"/>
      <c r="H186" s="1512"/>
      <c r="I186" s="1512"/>
      <c r="J186" s="1513"/>
      <c r="K186" s="146"/>
      <c r="L186" s="147"/>
      <c r="M186" s="147"/>
      <c r="N186" s="146"/>
      <c r="O186" s="146"/>
    </row>
    <row r="187" spans="1:15" x14ac:dyDescent="0.3">
      <c r="A187" s="444">
        <v>182</v>
      </c>
      <c r="B187" s="349">
        <v>42541</v>
      </c>
      <c r="C187" s="144" t="s">
        <v>2384</v>
      </c>
      <c r="D187" s="45">
        <v>200</v>
      </c>
      <c r="E187" s="45"/>
      <c r="F187" s="511"/>
      <c r="G187" s="1511"/>
      <c r="H187" s="1512"/>
      <c r="I187" s="1512"/>
      <c r="J187" s="1513"/>
      <c r="K187" s="146"/>
      <c r="L187" s="147"/>
      <c r="M187" s="146"/>
      <c r="N187" s="146"/>
      <c r="O187" s="146"/>
    </row>
    <row r="188" spans="1:15" x14ac:dyDescent="0.3">
      <c r="A188" s="444">
        <v>183</v>
      </c>
      <c r="B188" s="349">
        <v>42544</v>
      </c>
      <c r="C188" s="144" t="s">
        <v>2359</v>
      </c>
      <c r="D188" s="45">
        <v>780</v>
      </c>
      <c r="E188" s="45"/>
      <c r="F188" s="511"/>
      <c r="G188" s="1511"/>
      <c r="H188" s="1512"/>
      <c r="I188" s="1512"/>
      <c r="J188" s="1513"/>
      <c r="K188" s="146"/>
      <c r="L188" s="147"/>
      <c r="M188" s="147"/>
      <c r="N188" s="146"/>
      <c r="O188" s="146"/>
    </row>
    <row r="189" spans="1:15" x14ac:dyDescent="0.3">
      <c r="A189" s="444">
        <v>184</v>
      </c>
      <c r="B189" s="349">
        <v>42544</v>
      </c>
      <c r="C189" s="144" t="s">
        <v>2574</v>
      </c>
      <c r="D189" s="45">
        <v>50</v>
      </c>
      <c r="E189" s="45"/>
      <c r="F189" s="589"/>
      <c r="G189" s="1511"/>
      <c r="H189" s="1512"/>
      <c r="I189" s="1512"/>
      <c r="J189" s="1513"/>
      <c r="K189" s="146"/>
      <c r="L189" s="147"/>
      <c r="M189" s="146"/>
      <c r="N189" s="146"/>
      <c r="O189" s="146"/>
    </row>
    <row r="190" spans="1:15" x14ac:dyDescent="0.3">
      <c r="A190" s="444">
        <v>185</v>
      </c>
      <c r="B190" s="349">
        <v>42544</v>
      </c>
      <c r="C190" s="144" t="s">
        <v>2359</v>
      </c>
      <c r="D190" s="45"/>
      <c r="E190" s="45">
        <v>2780</v>
      </c>
      <c r="F190" s="511">
        <v>2780</v>
      </c>
      <c r="G190" s="1511" t="s">
        <v>988</v>
      </c>
      <c r="H190" s="1512"/>
      <c r="I190" s="1512"/>
      <c r="J190" s="1513"/>
      <c r="K190" s="146" t="s">
        <v>989</v>
      </c>
      <c r="L190" s="147">
        <v>42543</v>
      </c>
      <c r="M190" s="147" t="s">
        <v>2123</v>
      </c>
      <c r="N190" s="146" t="s">
        <v>986</v>
      </c>
      <c r="O190" s="146" t="s">
        <v>986</v>
      </c>
    </row>
    <row r="191" spans="1:15" x14ac:dyDescent="0.3">
      <c r="A191" s="444">
        <v>186</v>
      </c>
      <c r="B191" s="349">
        <v>42548</v>
      </c>
      <c r="C191" s="144" t="s">
        <v>1777</v>
      </c>
      <c r="D191" s="45">
        <v>1000</v>
      </c>
      <c r="E191" s="45"/>
      <c r="F191" s="511"/>
      <c r="G191" s="1511"/>
      <c r="H191" s="1512"/>
      <c r="I191" s="1512"/>
      <c r="J191" s="1513"/>
      <c r="K191" s="146"/>
      <c r="L191" s="147"/>
      <c r="M191" s="147"/>
      <c r="N191" s="146"/>
      <c r="O191" s="146"/>
    </row>
    <row r="192" spans="1:15" x14ac:dyDescent="0.3">
      <c r="A192" s="444">
        <v>187</v>
      </c>
      <c r="B192" s="349">
        <v>42548</v>
      </c>
      <c r="C192" s="144" t="s">
        <v>2385</v>
      </c>
      <c r="D192" s="45">
        <v>1000</v>
      </c>
      <c r="E192" s="45"/>
      <c r="F192" s="511"/>
      <c r="G192" s="1511"/>
      <c r="H192" s="1512"/>
      <c r="I192" s="1512"/>
      <c r="J192" s="1513"/>
      <c r="K192" s="146"/>
      <c r="L192" s="146"/>
      <c r="M192" s="146"/>
      <c r="N192" s="146"/>
      <c r="O192" s="146"/>
    </row>
    <row r="193" spans="1:15" x14ac:dyDescent="0.3">
      <c r="A193" s="444">
        <v>188</v>
      </c>
      <c r="B193" s="349">
        <v>42548</v>
      </c>
      <c r="C193" s="144" t="s">
        <v>1982</v>
      </c>
      <c r="D193" s="45">
        <v>500</v>
      </c>
      <c r="E193" s="45"/>
      <c r="F193" s="511"/>
      <c r="G193" s="1511"/>
      <c r="H193" s="1512"/>
      <c r="I193" s="1512"/>
      <c r="J193" s="1513"/>
      <c r="K193" s="146"/>
      <c r="L193" s="146"/>
      <c r="M193" s="146"/>
      <c r="N193" s="146"/>
      <c r="O193" s="146"/>
    </row>
    <row r="194" spans="1:15" x14ac:dyDescent="0.3">
      <c r="A194" s="444">
        <v>189</v>
      </c>
      <c r="B194" s="349">
        <v>42555</v>
      </c>
      <c r="C194" s="144" t="s">
        <v>2359</v>
      </c>
      <c r="D194" s="45">
        <v>1000</v>
      </c>
      <c r="E194" s="45"/>
      <c r="F194" s="511"/>
      <c r="G194" s="1511"/>
      <c r="H194" s="1512"/>
      <c r="I194" s="1512"/>
      <c r="J194" s="1513"/>
      <c r="K194" s="146"/>
      <c r="L194" s="147"/>
      <c r="M194" s="147"/>
      <c r="N194" s="146"/>
      <c r="O194" s="146"/>
    </row>
    <row r="195" spans="1:15" x14ac:dyDescent="0.3">
      <c r="A195" s="444">
        <v>190</v>
      </c>
      <c r="B195" s="349">
        <v>42555</v>
      </c>
      <c r="C195" s="144" t="s">
        <v>2384</v>
      </c>
      <c r="D195" s="45">
        <v>300</v>
      </c>
      <c r="E195" s="45"/>
      <c r="F195" s="589"/>
      <c r="G195" s="1511"/>
      <c r="H195" s="1512"/>
      <c r="I195" s="1512"/>
      <c r="J195" s="1513"/>
      <c r="K195" s="146"/>
      <c r="L195" s="147"/>
      <c r="M195" s="147"/>
      <c r="N195" s="146"/>
      <c r="O195" s="146"/>
    </row>
    <row r="196" spans="1:15" x14ac:dyDescent="0.3">
      <c r="A196" s="444">
        <v>191</v>
      </c>
      <c r="B196" s="349">
        <v>42559</v>
      </c>
      <c r="C196" s="144" t="s">
        <v>2359</v>
      </c>
      <c r="D196" s="45">
        <v>1000</v>
      </c>
      <c r="E196" s="45"/>
      <c r="F196" s="511"/>
      <c r="G196" s="1511"/>
      <c r="H196" s="1512"/>
      <c r="I196" s="1512"/>
      <c r="J196" s="1513"/>
      <c r="K196" s="146"/>
      <c r="L196" s="146"/>
      <c r="M196" s="146"/>
      <c r="N196" s="146"/>
      <c r="O196" s="146"/>
    </row>
    <row r="197" spans="1:15" x14ac:dyDescent="0.3">
      <c r="A197" s="444">
        <v>192</v>
      </c>
      <c r="B197" s="349">
        <v>42559</v>
      </c>
      <c r="C197" s="144" t="s">
        <v>1777</v>
      </c>
      <c r="D197" s="45">
        <v>1000</v>
      </c>
      <c r="E197" s="45"/>
      <c r="F197" s="511"/>
      <c r="G197" s="1511"/>
      <c r="H197" s="1512"/>
      <c r="I197" s="1512"/>
      <c r="J197" s="1513"/>
      <c r="K197" s="146"/>
      <c r="L197" s="146"/>
      <c r="M197" s="146"/>
      <c r="N197" s="146"/>
      <c r="O197" s="146"/>
    </row>
    <row r="198" spans="1:15" x14ac:dyDescent="0.3">
      <c r="A198" s="444">
        <v>193</v>
      </c>
      <c r="B198" s="349">
        <v>42562</v>
      </c>
      <c r="C198" s="144" t="s">
        <v>2574</v>
      </c>
      <c r="D198" s="45">
        <v>50</v>
      </c>
      <c r="E198" s="45"/>
      <c r="F198" s="511"/>
      <c r="G198" s="1511"/>
      <c r="H198" s="1512"/>
      <c r="I198" s="1512"/>
      <c r="J198" s="1513"/>
      <c r="K198" s="146"/>
      <c r="L198" s="147"/>
      <c r="M198" s="146"/>
      <c r="N198" s="146"/>
      <c r="O198" s="146"/>
    </row>
    <row r="199" spans="1:15" x14ac:dyDescent="0.3">
      <c r="A199" s="444">
        <v>194</v>
      </c>
      <c r="B199" s="349">
        <v>42565</v>
      </c>
      <c r="C199" s="144" t="s">
        <v>2359</v>
      </c>
      <c r="D199" s="45">
        <v>1280</v>
      </c>
      <c r="E199" s="45"/>
      <c r="F199" s="511"/>
      <c r="G199" s="1511"/>
      <c r="H199" s="1512"/>
      <c r="I199" s="1512"/>
      <c r="J199" s="1513"/>
      <c r="K199" s="146"/>
      <c r="L199" s="146"/>
      <c r="M199" s="146"/>
      <c r="N199" s="146"/>
      <c r="O199" s="146"/>
    </row>
    <row r="200" spans="1:15" x14ac:dyDescent="0.3">
      <c r="A200" s="444">
        <v>195</v>
      </c>
      <c r="B200" s="349">
        <v>42565</v>
      </c>
      <c r="C200" s="144" t="s">
        <v>2385</v>
      </c>
      <c r="D200" s="45">
        <v>2000</v>
      </c>
      <c r="E200" s="45"/>
      <c r="F200" s="511"/>
      <c r="G200" s="1511"/>
      <c r="H200" s="1512"/>
      <c r="I200" s="1512"/>
      <c r="J200" s="1513"/>
      <c r="K200" s="146"/>
      <c r="L200" s="147"/>
      <c r="M200" s="147"/>
      <c r="N200" s="146"/>
      <c r="O200" s="146"/>
    </row>
    <row r="201" spans="1:15" x14ac:dyDescent="0.3">
      <c r="A201" s="444">
        <v>196</v>
      </c>
      <c r="B201" s="349">
        <v>42565</v>
      </c>
      <c r="C201" s="144" t="s">
        <v>2359</v>
      </c>
      <c r="D201" s="45"/>
      <c r="E201" s="45">
        <v>3280</v>
      </c>
      <c r="F201" s="511">
        <v>3280</v>
      </c>
      <c r="G201" s="1511" t="s">
        <v>990</v>
      </c>
      <c r="H201" s="1512"/>
      <c r="I201" s="1512"/>
      <c r="J201" s="1513"/>
      <c r="K201" s="146" t="s">
        <v>991</v>
      </c>
      <c r="L201" s="147">
        <v>42564</v>
      </c>
      <c r="M201" s="146" t="s">
        <v>2123</v>
      </c>
      <c r="N201" s="146" t="s">
        <v>986</v>
      </c>
      <c r="O201" s="146" t="s">
        <v>986</v>
      </c>
    </row>
    <row r="202" spans="1:15" x14ac:dyDescent="0.3">
      <c r="A202" s="444">
        <v>197</v>
      </c>
      <c r="B202" s="349">
        <v>42570</v>
      </c>
      <c r="C202" s="144" t="s">
        <v>2385</v>
      </c>
      <c r="D202" s="45">
        <v>2900</v>
      </c>
      <c r="E202" s="45"/>
      <c r="F202" s="511"/>
      <c r="G202" s="1511"/>
      <c r="H202" s="1512"/>
      <c r="I202" s="1512"/>
      <c r="J202" s="1513"/>
      <c r="K202" s="146"/>
      <c r="L202" s="147"/>
      <c r="M202" s="146"/>
      <c r="N202" s="146"/>
      <c r="O202" s="146"/>
    </row>
    <row r="203" spans="1:15" x14ac:dyDescent="0.3">
      <c r="A203" s="444">
        <v>198</v>
      </c>
      <c r="B203" s="349">
        <v>42570</v>
      </c>
      <c r="C203" s="144" t="s">
        <v>1777</v>
      </c>
      <c r="D203" s="45">
        <v>1000</v>
      </c>
      <c r="E203" s="45"/>
      <c r="F203" s="511"/>
      <c r="G203" s="1511"/>
      <c r="H203" s="1512"/>
      <c r="I203" s="1512"/>
      <c r="J203" s="1513"/>
      <c r="K203" s="146"/>
      <c r="L203" s="147"/>
      <c r="M203" s="146"/>
      <c r="N203" s="146"/>
      <c r="O203" s="146"/>
    </row>
    <row r="204" spans="1:15" x14ac:dyDescent="0.3">
      <c r="A204" s="444">
        <v>199</v>
      </c>
      <c r="B204" s="349">
        <v>42570</v>
      </c>
      <c r="C204" s="144" t="s">
        <v>2359</v>
      </c>
      <c r="D204" s="45">
        <v>1000</v>
      </c>
      <c r="E204" s="45"/>
      <c r="F204" s="511"/>
      <c r="G204" s="1511"/>
      <c r="H204" s="1512"/>
      <c r="I204" s="1512"/>
      <c r="J204" s="1513"/>
      <c r="K204" s="146"/>
      <c r="L204" s="147"/>
      <c r="M204" s="146"/>
      <c r="N204" s="146"/>
      <c r="O204" s="146"/>
    </row>
    <row r="205" spans="1:15" x14ac:dyDescent="0.3">
      <c r="A205" s="444">
        <v>200</v>
      </c>
      <c r="B205" s="349">
        <v>42570</v>
      </c>
      <c r="C205" s="144" t="s">
        <v>2385</v>
      </c>
      <c r="D205" s="45"/>
      <c r="E205" s="45">
        <v>5900</v>
      </c>
      <c r="F205" s="511">
        <v>5960</v>
      </c>
      <c r="G205" s="1511" t="s">
        <v>2416</v>
      </c>
      <c r="H205" s="1512"/>
      <c r="I205" s="1512"/>
      <c r="J205" s="1513"/>
      <c r="K205" s="146" t="s">
        <v>2417</v>
      </c>
      <c r="L205" s="147">
        <v>42569</v>
      </c>
      <c r="M205" s="147" t="s">
        <v>2123</v>
      </c>
      <c r="N205" s="146" t="s">
        <v>603</v>
      </c>
      <c r="O205" s="146" t="s">
        <v>603</v>
      </c>
    </row>
    <row r="206" spans="1:15" x14ac:dyDescent="0.3">
      <c r="A206" s="444">
        <v>201</v>
      </c>
      <c r="B206" s="349">
        <v>42573</v>
      </c>
      <c r="C206" s="144" t="s">
        <v>2384</v>
      </c>
      <c r="D206" s="45">
        <v>500</v>
      </c>
      <c r="E206" s="45"/>
      <c r="F206" s="511"/>
      <c r="G206" s="1511"/>
      <c r="H206" s="1512"/>
      <c r="I206" s="1512"/>
      <c r="J206" s="1513"/>
      <c r="K206" s="146"/>
      <c r="L206" s="146"/>
      <c r="M206" s="146"/>
      <c r="N206" s="146"/>
      <c r="O206" s="146"/>
    </row>
    <row r="207" spans="1:15" x14ac:dyDescent="0.3">
      <c r="A207" s="444">
        <v>202</v>
      </c>
      <c r="B207" s="349">
        <v>42576</v>
      </c>
      <c r="C207" s="144" t="s">
        <v>2384</v>
      </c>
      <c r="D207" s="45">
        <v>440</v>
      </c>
      <c r="E207" s="45"/>
      <c r="F207" s="511"/>
      <c r="G207" s="1511"/>
      <c r="H207" s="1512"/>
      <c r="I207" s="1512"/>
      <c r="J207" s="1513"/>
      <c r="K207" s="146"/>
      <c r="L207" s="147"/>
      <c r="M207" s="147"/>
      <c r="N207" s="146"/>
      <c r="O207" s="146"/>
    </row>
    <row r="208" spans="1:15" x14ac:dyDescent="0.3">
      <c r="A208" s="444">
        <v>203</v>
      </c>
      <c r="B208" s="349">
        <v>42576</v>
      </c>
      <c r="C208" s="144" t="s">
        <v>1777</v>
      </c>
      <c r="D208" s="45">
        <v>1000</v>
      </c>
      <c r="E208" s="45"/>
      <c r="F208" s="511"/>
      <c r="G208" s="1511"/>
      <c r="H208" s="1512"/>
      <c r="I208" s="1512"/>
      <c r="J208" s="1513"/>
      <c r="K208" s="146"/>
      <c r="L208" s="147"/>
      <c r="M208" s="146"/>
      <c r="N208" s="146"/>
      <c r="O208" s="146"/>
    </row>
    <row r="209" spans="1:15" x14ac:dyDescent="0.3">
      <c r="A209" s="444">
        <v>204</v>
      </c>
      <c r="B209" s="349">
        <v>42576</v>
      </c>
      <c r="C209" s="144" t="s">
        <v>2384</v>
      </c>
      <c r="D209" s="45"/>
      <c r="E209" s="45">
        <v>1540</v>
      </c>
      <c r="F209" s="511">
        <v>1540</v>
      </c>
      <c r="G209" s="1511" t="s">
        <v>2418</v>
      </c>
      <c r="H209" s="1512"/>
      <c r="I209" s="1512"/>
      <c r="J209" s="1513"/>
      <c r="K209" s="146" t="s">
        <v>2419</v>
      </c>
      <c r="L209" s="147">
        <v>42573</v>
      </c>
      <c r="M209" s="147" t="s">
        <v>2123</v>
      </c>
      <c r="N209" s="146" t="s">
        <v>1762</v>
      </c>
      <c r="O209" s="146" t="s">
        <v>1762</v>
      </c>
    </row>
    <row r="210" spans="1:15" x14ac:dyDescent="0.3">
      <c r="A210" s="444">
        <v>205</v>
      </c>
      <c r="B210" s="349">
        <v>42580</v>
      </c>
      <c r="C210" s="144" t="s">
        <v>2359</v>
      </c>
      <c r="D210" s="45">
        <v>1000</v>
      </c>
      <c r="E210" s="45"/>
      <c r="F210" s="511"/>
      <c r="G210" s="1511"/>
      <c r="H210" s="1512"/>
      <c r="I210" s="1512"/>
      <c r="J210" s="1513"/>
      <c r="K210" s="146"/>
      <c r="L210" s="147"/>
      <c r="M210" s="146"/>
      <c r="N210" s="146"/>
      <c r="O210" s="146"/>
    </row>
    <row r="211" spans="1:15" x14ac:dyDescent="0.3">
      <c r="A211" s="444">
        <v>206</v>
      </c>
      <c r="B211" s="349">
        <v>42580</v>
      </c>
      <c r="C211" s="144" t="s">
        <v>1777</v>
      </c>
      <c r="D211" s="45">
        <v>1000</v>
      </c>
      <c r="E211" s="45"/>
      <c r="F211" s="511"/>
      <c r="G211" s="1511"/>
      <c r="H211" s="1512"/>
      <c r="I211" s="1512"/>
      <c r="J211" s="1513"/>
      <c r="K211" s="146"/>
      <c r="L211" s="146"/>
      <c r="M211" s="146"/>
      <c r="N211" s="146"/>
      <c r="O211" s="146"/>
    </row>
    <row r="212" spans="1:15" x14ac:dyDescent="0.3">
      <c r="A212" s="444">
        <v>207</v>
      </c>
      <c r="B212" s="349">
        <v>42580</v>
      </c>
      <c r="C212" s="144" t="s">
        <v>1982</v>
      </c>
      <c r="D212" s="45">
        <v>500</v>
      </c>
      <c r="E212" s="45"/>
      <c r="F212" s="511"/>
      <c r="G212" s="1511"/>
      <c r="H212" s="1512"/>
      <c r="I212" s="1512"/>
      <c r="J212" s="1513"/>
      <c r="K212" s="146"/>
      <c r="L212" s="146"/>
      <c r="M212" s="146"/>
      <c r="N212" s="146"/>
      <c r="O212" s="146"/>
    </row>
    <row r="213" spans="1:15" x14ac:dyDescent="0.3">
      <c r="A213" s="444">
        <v>208</v>
      </c>
      <c r="B213" s="349">
        <v>42580</v>
      </c>
      <c r="C213" s="144" t="s">
        <v>164</v>
      </c>
      <c r="D213" s="45">
        <v>30</v>
      </c>
      <c r="E213" s="45"/>
      <c r="F213" s="511"/>
      <c r="G213" s="1511"/>
      <c r="H213" s="1512"/>
      <c r="I213" s="1512"/>
      <c r="J213" s="1513"/>
      <c r="K213" s="146"/>
      <c r="L213" s="147"/>
      <c r="M213" s="146"/>
      <c r="N213" s="146"/>
      <c r="O213" s="146"/>
    </row>
    <row r="214" spans="1:15" x14ac:dyDescent="0.3">
      <c r="A214" s="444">
        <v>209</v>
      </c>
      <c r="B214" s="349">
        <v>42580</v>
      </c>
      <c r="C214" s="144" t="s">
        <v>2516</v>
      </c>
      <c r="D214" s="45">
        <v>100</v>
      </c>
      <c r="E214" s="45"/>
      <c r="F214" s="45"/>
      <c r="G214" s="1511"/>
      <c r="H214" s="1512"/>
      <c r="I214" s="1512"/>
      <c r="J214" s="1513"/>
      <c r="K214" s="146"/>
      <c r="L214" s="147"/>
      <c r="M214" s="146"/>
      <c r="N214" s="146"/>
      <c r="O214" s="146"/>
    </row>
    <row r="215" spans="1:15" x14ac:dyDescent="0.3">
      <c r="A215" s="444">
        <v>210</v>
      </c>
      <c r="B215" s="349">
        <v>42580</v>
      </c>
      <c r="C215" s="144" t="s">
        <v>2584</v>
      </c>
      <c r="D215" s="45">
        <v>5</v>
      </c>
      <c r="E215" s="45"/>
      <c r="F215" s="511"/>
      <c r="G215" s="1511"/>
      <c r="H215" s="1512"/>
      <c r="I215" s="1512"/>
      <c r="J215" s="1513"/>
      <c r="K215" s="146"/>
      <c r="L215" s="147"/>
      <c r="M215" s="147"/>
      <c r="N215" s="146"/>
      <c r="O215" s="146"/>
    </row>
    <row r="216" spans="1:15" x14ac:dyDescent="0.3">
      <c r="A216" s="444">
        <v>211</v>
      </c>
      <c r="B216" s="349">
        <v>42585</v>
      </c>
      <c r="C216" s="144" t="s">
        <v>2359</v>
      </c>
      <c r="D216" s="45">
        <v>1260</v>
      </c>
      <c r="E216" s="45"/>
      <c r="F216" s="511"/>
      <c r="G216" s="1511"/>
      <c r="H216" s="1512"/>
      <c r="I216" s="1512"/>
      <c r="J216" s="1513"/>
      <c r="K216" s="146"/>
      <c r="L216" s="146"/>
      <c r="M216" s="146"/>
      <c r="N216" s="146"/>
      <c r="O216" s="146"/>
    </row>
    <row r="217" spans="1:15" x14ac:dyDescent="0.3">
      <c r="A217" s="444">
        <v>212</v>
      </c>
      <c r="B217" s="349">
        <v>42585</v>
      </c>
      <c r="C217" s="144" t="s">
        <v>2359</v>
      </c>
      <c r="D217" s="45"/>
      <c r="E217" s="45">
        <v>3260</v>
      </c>
      <c r="F217" s="511">
        <v>3260</v>
      </c>
      <c r="G217" s="1511" t="s">
        <v>2626</v>
      </c>
      <c r="H217" s="1512"/>
      <c r="I217" s="1512"/>
      <c r="J217" s="1513"/>
      <c r="K217" s="146" t="s">
        <v>2627</v>
      </c>
      <c r="L217" s="147">
        <v>42584</v>
      </c>
      <c r="M217" s="147" t="s">
        <v>2123</v>
      </c>
      <c r="N217" s="146" t="s">
        <v>986</v>
      </c>
      <c r="O217" s="146" t="s">
        <v>986</v>
      </c>
    </row>
    <row r="218" spans="1:15" x14ac:dyDescent="0.3">
      <c r="A218" s="444">
        <v>213</v>
      </c>
      <c r="B218" s="349">
        <v>42585</v>
      </c>
      <c r="C218" s="144" t="s">
        <v>1982</v>
      </c>
      <c r="D218" s="45">
        <v>2280</v>
      </c>
      <c r="E218" s="45"/>
      <c r="F218" s="511"/>
      <c r="G218" s="1511"/>
      <c r="H218" s="1512"/>
      <c r="I218" s="1512"/>
      <c r="J218" s="1513"/>
      <c r="K218" s="146"/>
      <c r="L218" s="147"/>
      <c r="M218" s="147"/>
      <c r="N218" s="146"/>
      <c r="O218" s="146"/>
    </row>
    <row r="219" spans="1:15" x14ac:dyDescent="0.3">
      <c r="A219" s="444">
        <v>214</v>
      </c>
      <c r="B219" s="349">
        <v>42590</v>
      </c>
      <c r="C219" s="144" t="s">
        <v>2359</v>
      </c>
      <c r="D219" s="45">
        <v>1000</v>
      </c>
      <c r="E219" s="45"/>
      <c r="F219" s="511"/>
      <c r="G219" s="1511"/>
      <c r="H219" s="1512"/>
      <c r="I219" s="1512"/>
      <c r="J219" s="1513"/>
      <c r="K219" s="146"/>
      <c r="L219" s="146"/>
      <c r="M219" s="146"/>
      <c r="N219" s="146"/>
      <c r="O219" s="146"/>
    </row>
    <row r="220" spans="1:15" x14ac:dyDescent="0.3">
      <c r="A220" s="444">
        <v>215</v>
      </c>
      <c r="B220" s="349">
        <v>42590</v>
      </c>
      <c r="C220" s="144" t="s">
        <v>1982</v>
      </c>
      <c r="D220" s="45">
        <v>1720</v>
      </c>
      <c r="E220" s="45"/>
      <c r="F220" s="511"/>
      <c r="G220" s="1511"/>
      <c r="H220" s="1512"/>
      <c r="I220" s="1512"/>
      <c r="J220" s="1513"/>
      <c r="K220" s="146"/>
      <c r="L220" s="147"/>
      <c r="M220" s="147"/>
      <c r="N220" s="146"/>
      <c r="O220" s="146"/>
    </row>
    <row r="221" spans="1:15" x14ac:dyDescent="0.3">
      <c r="A221" s="444">
        <v>216</v>
      </c>
      <c r="B221" s="349">
        <v>42590</v>
      </c>
      <c r="C221" s="144" t="s">
        <v>2384</v>
      </c>
      <c r="D221" s="45">
        <v>300</v>
      </c>
      <c r="E221" s="45"/>
      <c r="F221" s="511"/>
      <c r="G221" s="1511"/>
      <c r="H221" s="1512"/>
      <c r="I221" s="1512"/>
      <c r="J221" s="1513"/>
      <c r="K221" s="146"/>
      <c r="L221" s="147"/>
      <c r="M221" s="146"/>
      <c r="N221" s="146"/>
      <c r="O221" s="146"/>
    </row>
    <row r="222" spans="1:15" x14ac:dyDescent="0.3">
      <c r="A222" s="444">
        <v>217</v>
      </c>
      <c r="B222" s="349">
        <v>42591</v>
      </c>
      <c r="C222" s="144" t="s">
        <v>1982</v>
      </c>
      <c r="D222" s="45"/>
      <c r="E222" s="45">
        <v>5000</v>
      </c>
      <c r="F222" s="511">
        <v>8220</v>
      </c>
      <c r="G222" s="1511" t="s">
        <v>178</v>
      </c>
      <c r="H222" s="1512"/>
      <c r="I222" s="1512"/>
      <c r="J222" s="1513"/>
      <c r="K222" s="146" t="s">
        <v>179</v>
      </c>
      <c r="L222" s="147">
        <v>42591</v>
      </c>
      <c r="M222" s="146" t="s">
        <v>2123</v>
      </c>
      <c r="N222" s="146" t="s">
        <v>1762</v>
      </c>
      <c r="O222" s="146" t="s">
        <v>1213</v>
      </c>
    </row>
    <row r="223" spans="1:15" x14ac:dyDescent="0.3">
      <c r="A223" s="444">
        <v>218</v>
      </c>
      <c r="B223" s="349">
        <v>42592</v>
      </c>
      <c r="C223" s="144" t="s">
        <v>1982</v>
      </c>
      <c r="D223" s="45">
        <v>2000</v>
      </c>
      <c r="E223" s="45"/>
      <c r="F223" s="511"/>
      <c r="G223" s="1511"/>
      <c r="H223" s="1512"/>
      <c r="I223" s="1512"/>
      <c r="J223" s="1513"/>
      <c r="K223" s="146"/>
      <c r="L223" s="147"/>
      <c r="M223" s="146"/>
      <c r="N223" s="146"/>
      <c r="O223" s="146"/>
    </row>
    <row r="224" spans="1:15" x14ac:dyDescent="0.3">
      <c r="A224" s="444">
        <v>219</v>
      </c>
      <c r="B224" s="349">
        <v>42594</v>
      </c>
      <c r="C224" s="144" t="s">
        <v>1982</v>
      </c>
      <c r="D224" s="45">
        <v>3000</v>
      </c>
      <c r="E224" s="45"/>
      <c r="F224" s="511"/>
      <c r="G224" s="1511"/>
      <c r="H224" s="1512"/>
      <c r="I224" s="1512"/>
      <c r="J224" s="1513"/>
      <c r="K224" s="146"/>
      <c r="L224" s="146"/>
      <c r="M224" s="146"/>
      <c r="N224" s="146"/>
      <c r="O224" s="146"/>
    </row>
    <row r="225" spans="1:15" x14ac:dyDescent="0.3">
      <c r="A225" s="444">
        <v>220</v>
      </c>
      <c r="B225" s="349">
        <v>42598</v>
      </c>
      <c r="C225" s="144" t="s">
        <v>2359</v>
      </c>
      <c r="D225" s="45">
        <v>1000</v>
      </c>
      <c r="E225" s="45"/>
      <c r="F225" s="511"/>
      <c r="G225" s="1511"/>
      <c r="H225" s="1512"/>
      <c r="I225" s="1512"/>
      <c r="J225" s="1513"/>
      <c r="K225" s="146"/>
      <c r="L225" s="147"/>
      <c r="M225" s="147"/>
      <c r="N225" s="146"/>
      <c r="O225" s="146"/>
    </row>
    <row r="226" spans="1:15" x14ac:dyDescent="0.3">
      <c r="A226" s="444">
        <v>221</v>
      </c>
      <c r="B226" s="349">
        <v>42599</v>
      </c>
      <c r="C226" s="144" t="s">
        <v>1982</v>
      </c>
      <c r="D226" s="45">
        <v>2000</v>
      </c>
      <c r="E226" s="45"/>
      <c r="F226" s="589"/>
      <c r="G226" s="1511"/>
      <c r="H226" s="1512"/>
      <c r="I226" s="1512"/>
      <c r="J226" s="1513"/>
      <c r="K226" s="146"/>
      <c r="L226" s="147"/>
      <c r="M226" s="146"/>
      <c r="N226" s="146"/>
      <c r="O226" s="146"/>
    </row>
    <row r="227" spans="1:15" x14ac:dyDescent="0.3">
      <c r="A227" s="444">
        <v>222</v>
      </c>
      <c r="B227" s="349">
        <v>42599</v>
      </c>
      <c r="C227" s="144" t="s">
        <v>1982</v>
      </c>
      <c r="D227" s="45"/>
      <c r="E227" s="45">
        <v>7000</v>
      </c>
      <c r="F227" s="511">
        <v>10020</v>
      </c>
      <c r="G227" s="1511" t="s">
        <v>180</v>
      </c>
      <c r="H227" s="1512"/>
      <c r="I227" s="1512"/>
      <c r="J227" s="1513"/>
      <c r="K227" s="146" t="s">
        <v>181</v>
      </c>
      <c r="L227" s="147">
        <v>42598</v>
      </c>
      <c r="M227" s="146" t="s">
        <v>2123</v>
      </c>
      <c r="N227" s="146" t="s">
        <v>1762</v>
      </c>
      <c r="O227" s="146" t="s">
        <v>1213</v>
      </c>
    </row>
    <row r="228" spans="1:15" x14ac:dyDescent="0.3">
      <c r="A228" s="444">
        <v>223</v>
      </c>
      <c r="B228" s="349">
        <v>42601</v>
      </c>
      <c r="C228" s="144" t="s">
        <v>2384</v>
      </c>
      <c r="D228" s="45">
        <v>500</v>
      </c>
      <c r="E228" s="45"/>
      <c r="F228" s="511"/>
      <c r="G228" s="1511"/>
      <c r="H228" s="1512"/>
      <c r="I228" s="1512"/>
      <c r="J228" s="1513"/>
      <c r="K228" s="146"/>
      <c r="L228" s="147"/>
      <c r="M228" s="147"/>
      <c r="N228" s="146"/>
      <c r="O228" s="146"/>
    </row>
    <row r="229" spans="1:15" x14ac:dyDescent="0.3">
      <c r="A229" s="444">
        <v>224</v>
      </c>
      <c r="B229" s="349">
        <v>42604</v>
      </c>
      <c r="C229" s="144" t="s">
        <v>1777</v>
      </c>
      <c r="D229" s="45">
        <v>1000</v>
      </c>
      <c r="E229" s="45"/>
      <c r="F229" s="511"/>
      <c r="G229" s="1511"/>
      <c r="H229" s="1512"/>
      <c r="I229" s="1512"/>
      <c r="J229" s="1513"/>
      <c r="K229" s="146"/>
      <c r="L229" s="147"/>
      <c r="M229" s="147"/>
      <c r="N229" s="146"/>
      <c r="O229" s="146"/>
    </row>
    <row r="230" spans="1:15" x14ac:dyDescent="0.3">
      <c r="A230" s="444">
        <v>225</v>
      </c>
      <c r="B230" s="349">
        <v>42608</v>
      </c>
      <c r="C230" s="144" t="s">
        <v>2359</v>
      </c>
      <c r="D230" s="45">
        <v>1000</v>
      </c>
      <c r="E230" s="45"/>
      <c r="F230" s="511"/>
      <c r="G230" s="1511"/>
      <c r="H230" s="1512"/>
      <c r="I230" s="1512"/>
      <c r="J230" s="1513"/>
      <c r="K230" s="146"/>
      <c r="L230" s="146"/>
      <c r="M230" s="146"/>
      <c r="N230" s="146"/>
      <c r="O230" s="146"/>
    </row>
    <row r="231" spans="1:15" x14ac:dyDescent="0.3">
      <c r="A231" s="444">
        <v>226</v>
      </c>
      <c r="B231" s="349">
        <v>42608</v>
      </c>
      <c r="C231" s="144" t="s">
        <v>2384</v>
      </c>
      <c r="D231" s="45">
        <v>740</v>
      </c>
      <c r="E231" s="45"/>
      <c r="F231" s="511"/>
      <c r="G231" s="1511"/>
      <c r="H231" s="1512"/>
      <c r="I231" s="1512"/>
      <c r="J231" s="1513"/>
      <c r="K231" s="146"/>
      <c r="L231" s="146"/>
      <c r="M231" s="146"/>
      <c r="N231" s="146"/>
      <c r="O231" s="146"/>
    </row>
    <row r="232" spans="1:15" x14ac:dyDescent="0.3">
      <c r="A232" s="444">
        <v>227</v>
      </c>
      <c r="B232" s="349">
        <v>42608</v>
      </c>
      <c r="C232" s="144" t="s">
        <v>2384</v>
      </c>
      <c r="D232" s="45"/>
      <c r="E232" s="45">
        <v>1540</v>
      </c>
      <c r="F232" s="511">
        <v>1540</v>
      </c>
      <c r="G232" s="1511" t="s">
        <v>182</v>
      </c>
      <c r="H232" s="1512"/>
      <c r="I232" s="1512"/>
      <c r="J232" s="1513"/>
      <c r="K232" s="146" t="s">
        <v>183</v>
      </c>
      <c r="L232" s="147">
        <v>42608</v>
      </c>
      <c r="M232" s="146" t="s">
        <v>2123</v>
      </c>
      <c r="N232" s="146" t="s">
        <v>1762</v>
      </c>
      <c r="O232" s="146" t="s">
        <v>1762</v>
      </c>
    </row>
    <row r="233" spans="1:15" x14ac:dyDescent="0.3">
      <c r="A233" s="444">
        <v>228</v>
      </c>
      <c r="B233" s="349">
        <v>42611</v>
      </c>
      <c r="C233" s="144" t="s">
        <v>164</v>
      </c>
      <c r="D233" s="45">
        <v>40</v>
      </c>
      <c r="E233" s="45"/>
      <c r="F233" s="511"/>
      <c r="G233" s="1511"/>
      <c r="H233" s="1512"/>
      <c r="I233" s="1512"/>
      <c r="J233" s="1513"/>
      <c r="K233" s="146"/>
      <c r="L233" s="147"/>
      <c r="M233" s="146"/>
      <c r="N233" s="146"/>
      <c r="O233" s="146"/>
    </row>
    <row r="234" spans="1:15" x14ac:dyDescent="0.3">
      <c r="A234" s="444">
        <v>229</v>
      </c>
      <c r="B234" s="349">
        <v>42611</v>
      </c>
      <c r="C234" s="144" t="s">
        <v>2516</v>
      </c>
      <c r="D234" s="45">
        <v>100</v>
      </c>
      <c r="E234" s="45"/>
      <c r="F234" s="511"/>
      <c r="G234" s="1511"/>
      <c r="H234" s="1512"/>
      <c r="I234" s="1512"/>
      <c r="J234" s="1513"/>
      <c r="K234" s="146"/>
      <c r="L234" s="147"/>
      <c r="M234" s="146"/>
      <c r="N234" s="146"/>
      <c r="O234" s="146"/>
    </row>
    <row r="235" spans="1:15" x14ac:dyDescent="0.3">
      <c r="A235" s="444">
        <v>230</v>
      </c>
      <c r="B235" s="349">
        <v>42611</v>
      </c>
      <c r="C235" s="144" t="s">
        <v>2584</v>
      </c>
      <c r="D235" s="45">
        <v>5</v>
      </c>
      <c r="E235" s="45"/>
      <c r="F235" s="511"/>
      <c r="G235" s="590"/>
      <c r="H235" s="591"/>
      <c r="I235" s="591"/>
      <c r="J235" s="592"/>
      <c r="K235" s="146"/>
      <c r="L235" s="147"/>
      <c r="M235" s="146"/>
      <c r="N235" s="146"/>
      <c r="O235" s="146"/>
    </row>
    <row r="236" spans="1:15" x14ac:dyDescent="0.3">
      <c r="A236" s="444">
        <v>231</v>
      </c>
      <c r="B236" s="349">
        <v>42611</v>
      </c>
      <c r="C236" s="144" t="s">
        <v>1982</v>
      </c>
      <c r="D236" s="45">
        <v>500</v>
      </c>
      <c r="E236" s="45"/>
      <c r="F236" s="45"/>
      <c r="G236" s="1511"/>
      <c r="H236" s="1512"/>
      <c r="I236" s="1512"/>
      <c r="J236" s="1513"/>
      <c r="K236" s="146"/>
      <c r="L236" s="147"/>
      <c r="M236" s="146"/>
      <c r="N236" s="146"/>
      <c r="O236" s="146"/>
    </row>
    <row r="237" spans="1:15" x14ac:dyDescent="0.3">
      <c r="A237" s="444">
        <v>232</v>
      </c>
      <c r="B237" s="349">
        <v>42611</v>
      </c>
      <c r="C237" s="144" t="s">
        <v>1982</v>
      </c>
      <c r="D237" s="45">
        <v>500</v>
      </c>
      <c r="E237" s="45"/>
      <c r="F237" s="511"/>
      <c r="G237" s="1511"/>
      <c r="H237" s="1512"/>
      <c r="I237" s="1512"/>
      <c r="J237" s="1513"/>
      <c r="K237" s="146"/>
      <c r="L237" s="146"/>
      <c r="M237" s="146"/>
      <c r="N237" s="146"/>
      <c r="O237" s="146"/>
    </row>
    <row r="238" spans="1:15" x14ac:dyDescent="0.3">
      <c r="A238" s="444">
        <v>233</v>
      </c>
      <c r="B238" s="349">
        <v>42614</v>
      </c>
      <c r="C238" s="144" t="s">
        <v>2359</v>
      </c>
      <c r="D238" s="45">
        <v>1560</v>
      </c>
      <c r="E238" s="45"/>
      <c r="F238" s="511"/>
      <c r="G238" s="1511"/>
      <c r="H238" s="1512"/>
      <c r="I238" s="1512"/>
      <c r="J238" s="1513"/>
      <c r="K238" s="146"/>
      <c r="L238" s="147"/>
      <c r="M238" s="146"/>
      <c r="N238" s="146"/>
      <c r="O238" s="146"/>
    </row>
    <row r="239" spans="1:15" x14ac:dyDescent="0.3">
      <c r="A239" s="444">
        <v>234</v>
      </c>
      <c r="B239" s="349">
        <v>42614</v>
      </c>
      <c r="C239" s="144" t="s">
        <v>2359</v>
      </c>
      <c r="D239" s="45"/>
      <c r="E239" s="45">
        <v>4560</v>
      </c>
      <c r="F239" s="511">
        <v>4560</v>
      </c>
      <c r="G239" s="1511" t="s">
        <v>184</v>
      </c>
      <c r="H239" s="1512"/>
      <c r="I239" s="1512"/>
      <c r="J239" s="1513"/>
      <c r="K239" s="146" t="s">
        <v>185</v>
      </c>
      <c r="L239" s="147">
        <v>42614</v>
      </c>
      <c r="M239" s="146" t="s">
        <v>2123</v>
      </c>
      <c r="N239" s="146" t="s">
        <v>292</v>
      </c>
      <c r="O239" s="146" t="s">
        <v>986</v>
      </c>
    </row>
    <row r="240" spans="1:15" x14ac:dyDescent="0.3">
      <c r="A240" s="444">
        <v>235</v>
      </c>
      <c r="B240" s="349">
        <v>42614</v>
      </c>
      <c r="C240" s="144" t="s">
        <v>1777</v>
      </c>
      <c r="D240" s="45">
        <v>1000</v>
      </c>
      <c r="E240" s="45"/>
      <c r="F240" s="511"/>
      <c r="G240" s="1511"/>
      <c r="H240" s="1512"/>
      <c r="I240" s="1512"/>
      <c r="J240" s="1513"/>
      <c r="K240" s="146"/>
      <c r="L240" s="146"/>
      <c r="M240" s="146"/>
      <c r="N240" s="146"/>
      <c r="O240" s="146"/>
    </row>
    <row r="241" spans="1:15" x14ac:dyDescent="0.3">
      <c r="A241" s="444">
        <v>236</v>
      </c>
      <c r="B241" s="349">
        <v>42618</v>
      </c>
      <c r="C241" s="144" t="s">
        <v>2384</v>
      </c>
      <c r="D241" s="45">
        <v>200</v>
      </c>
      <c r="E241" s="45"/>
      <c r="F241" s="511"/>
      <c r="G241" s="1511"/>
      <c r="H241" s="1512"/>
      <c r="I241" s="1512"/>
      <c r="J241" s="1513"/>
      <c r="K241" s="146"/>
      <c r="L241" s="146"/>
      <c r="M241" s="146"/>
      <c r="N241" s="146"/>
      <c r="O241" s="146"/>
    </row>
    <row r="242" spans="1:15" ht="14.25" customHeight="1" x14ac:dyDescent="0.3">
      <c r="A242" s="444">
        <v>237</v>
      </c>
      <c r="B242" s="349">
        <v>42618</v>
      </c>
      <c r="C242" s="144" t="s">
        <v>2359</v>
      </c>
      <c r="D242" s="45">
        <v>1000</v>
      </c>
      <c r="E242" s="45"/>
      <c r="F242" s="511"/>
      <c r="G242" s="1511"/>
      <c r="H242" s="1512"/>
      <c r="I242" s="1512"/>
      <c r="J242" s="1513"/>
      <c r="K242" s="146"/>
      <c r="L242" s="146"/>
      <c r="M242" s="146"/>
      <c r="N242" s="146"/>
      <c r="O242" s="146"/>
    </row>
    <row r="243" spans="1:15" ht="14.25" customHeight="1" x14ac:dyDescent="0.3">
      <c r="A243" s="444">
        <v>238</v>
      </c>
      <c r="B243" s="349">
        <v>42622</v>
      </c>
      <c r="C243" s="144" t="s">
        <v>2574</v>
      </c>
      <c r="D243" s="45">
        <v>150</v>
      </c>
      <c r="E243" s="45"/>
      <c r="F243" s="511"/>
      <c r="G243" s="1511"/>
      <c r="H243" s="1512"/>
      <c r="I243" s="1512"/>
      <c r="J243" s="1513"/>
      <c r="K243" s="146"/>
      <c r="L243" s="147"/>
      <c r="M243" s="147"/>
      <c r="N243" s="146"/>
      <c r="O243" s="146"/>
    </row>
    <row r="244" spans="1:15" ht="14.25" customHeight="1" x14ac:dyDescent="0.3">
      <c r="A244" s="444">
        <v>239</v>
      </c>
      <c r="B244" s="349">
        <v>42622</v>
      </c>
      <c r="C244" s="144" t="s">
        <v>1777</v>
      </c>
      <c r="D244" s="45">
        <v>1000</v>
      </c>
      <c r="E244" s="45"/>
      <c r="F244" s="511"/>
      <c r="G244" s="1511"/>
      <c r="H244" s="1512"/>
      <c r="I244" s="1512"/>
      <c r="J244" s="1513"/>
      <c r="K244" s="146"/>
      <c r="L244" s="147"/>
      <c r="M244" s="147"/>
      <c r="N244" s="146"/>
      <c r="O244" s="146"/>
    </row>
    <row r="245" spans="1:15" ht="14.25" customHeight="1" x14ac:dyDescent="0.3">
      <c r="A245" s="444">
        <v>240</v>
      </c>
      <c r="B245" s="349">
        <v>42625</v>
      </c>
      <c r="C245" s="144" t="s">
        <v>2359</v>
      </c>
      <c r="D245" s="45">
        <v>1000</v>
      </c>
      <c r="E245" s="45"/>
      <c r="F245" s="511"/>
      <c r="G245" s="1511"/>
      <c r="H245" s="1512"/>
      <c r="I245" s="1512"/>
      <c r="J245" s="1513"/>
      <c r="K245" s="146"/>
      <c r="L245" s="147"/>
      <c r="M245" s="146"/>
      <c r="N245" s="146"/>
      <c r="O245" s="146"/>
    </row>
    <row r="246" spans="1:15" ht="14.25" customHeight="1" x14ac:dyDescent="0.3">
      <c r="A246" s="444">
        <v>241</v>
      </c>
      <c r="B246" s="349">
        <v>42629</v>
      </c>
      <c r="C246" s="144" t="s">
        <v>1777</v>
      </c>
      <c r="D246" s="45">
        <v>1000</v>
      </c>
      <c r="E246" s="45"/>
      <c r="F246" s="511"/>
      <c r="G246" s="1511"/>
      <c r="H246" s="1512"/>
      <c r="I246" s="1512"/>
      <c r="J246" s="1513"/>
      <c r="K246" s="146"/>
      <c r="L246" s="147"/>
      <c r="M246" s="146"/>
      <c r="N246" s="146"/>
      <c r="O246" s="146"/>
    </row>
    <row r="247" spans="1:15" ht="14.25" customHeight="1" x14ac:dyDescent="0.3">
      <c r="A247" s="444">
        <v>242</v>
      </c>
      <c r="B247" s="349">
        <v>42629</v>
      </c>
      <c r="C247" s="144" t="s">
        <v>2384</v>
      </c>
      <c r="D247" s="45">
        <v>200</v>
      </c>
      <c r="E247" s="45"/>
      <c r="F247" s="511"/>
      <c r="G247" s="1511"/>
      <c r="H247" s="1512"/>
      <c r="I247" s="1512"/>
      <c r="J247" s="1513"/>
      <c r="K247" s="146"/>
      <c r="L247" s="147"/>
      <c r="M247" s="147"/>
      <c r="N247" s="146"/>
      <c r="O247" s="146"/>
    </row>
    <row r="248" spans="1:15" ht="14.25" customHeight="1" x14ac:dyDescent="0.3">
      <c r="A248" s="444">
        <v>243</v>
      </c>
      <c r="B248" s="349">
        <v>42635</v>
      </c>
      <c r="C248" s="144" t="s">
        <v>1777</v>
      </c>
      <c r="D248" s="45">
        <v>880</v>
      </c>
      <c r="E248" s="45"/>
      <c r="F248" s="511"/>
      <c r="G248" s="1511"/>
      <c r="H248" s="1512"/>
      <c r="I248" s="1512"/>
      <c r="J248" s="1513"/>
      <c r="K248" s="146"/>
      <c r="L248" s="147"/>
      <c r="M248" s="147"/>
      <c r="N248" s="146"/>
      <c r="O248" s="146"/>
    </row>
    <row r="249" spans="1:15" ht="14.25" customHeight="1" x14ac:dyDescent="0.3">
      <c r="A249" s="444">
        <v>244</v>
      </c>
      <c r="B249" s="349">
        <v>42635</v>
      </c>
      <c r="C249" s="144" t="s">
        <v>2574</v>
      </c>
      <c r="D249" s="45">
        <v>100</v>
      </c>
      <c r="E249" s="45"/>
      <c r="F249" s="511"/>
      <c r="G249" s="1511"/>
      <c r="H249" s="1512"/>
      <c r="I249" s="1512"/>
      <c r="J249" s="1513"/>
      <c r="K249" s="146"/>
      <c r="L249" s="147"/>
      <c r="M249" s="146"/>
      <c r="N249" s="146"/>
      <c r="O249" s="146"/>
    </row>
    <row r="250" spans="1:15" ht="14.25" customHeight="1" x14ac:dyDescent="0.3">
      <c r="A250" s="444">
        <v>245</v>
      </c>
      <c r="B250" s="349">
        <v>42635</v>
      </c>
      <c r="C250" s="144" t="s">
        <v>2359</v>
      </c>
      <c r="D250" s="45">
        <v>1000</v>
      </c>
      <c r="E250" s="45"/>
      <c r="F250" s="511"/>
      <c r="G250" s="1511"/>
      <c r="H250" s="1512"/>
      <c r="I250" s="1512"/>
      <c r="J250" s="1513"/>
      <c r="K250" s="146"/>
      <c r="L250" s="146"/>
      <c r="M250" s="146"/>
      <c r="N250" s="146"/>
      <c r="O250" s="146"/>
    </row>
    <row r="251" spans="1:15" ht="14.25" customHeight="1" x14ac:dyDescent="0.3">
      <c r="A251" s="444">
        <v>246</v>
      </c>
      <c r="B251" s="349">
        <v>42635</v>
      </c>
      <c r="C251" s="144" t="s">
        <v>1777</v>
      </c>
      <c r="D251" s="45"/>
      <c r="E251" s="45">
        <v>10880</v>
      </c>
      <c r="F251" s="511">
        <v>10880</v>
      </c>
      <c r="G251" s="1511" t="s">
        <v>186</v>
      </c>
      <c r="H251" s="1512"/>
      <c r="I251" s="1512"/>
      <c r="J251" s="1513"/>
      <c r="K251" s="146" t="s">
        <v>187</v>
      </c>
      <c r="L251" s="147">
        <v>42634</v>
      </c>
      <c r="M251" s="146" t="s">
        <v>2123</v>
      </c>
      <c r="N251" s="146" t="s">
        <v>171</v>
      </c>
      <c r="O251" s="146" t="s">
        <v>485</v>
      </c>
    </row>
    <row r="252" spans="1:15" ht="14.25" customHeight="1" x14ac:dyDescent="0.3">
      <c r="A252" s="444">
        <v>247</v>
      </c>
      <c r="B252" s="349">
        <v>42640</v>
      </c>
      <c r="C252" s="144" t="s">
        <v>2359</v>
      </c>
      <c r="D252" s="45">
        <v>1980</v>
      </c>
      <c r="E252" s="45"/>
      <c r="F252" s="511"/>
      <c r="G252" s="1511"/>
      <c r="H252" s="1512"/>
      <c r="I252" s="1512"/>
      <c r="J252" s="1513"/>
      <c r="K252" s="146"/>
      <c r="L252" s="147"/>
      <c r="M252" s="146"/>
      <c r="N252" s="146"/>
      <c r="O252" s="146"/>
    </row>
    <row r="253" spans="1:15" ht="14.25" customHeight="1" x14ac:dyDescent="0.3">
      <c r="A253" s="444">
        <v>248</v>
      </c>
      <c r="B253" s="349">
        <v>42640</v>
      </c>
      <c r="C253" s="144" t="s">
        <v>2384</v>
      </c>
      <c r="D253" s="45">
        <v>580</v>
      </c>
      <c r="E253" s="45"/>
      <c r="F253" s="511"/>
      <c r="G253" s="1511"/>
      <c r="H253" s="1512"/>
      <c r="I253" s="1512"/>
      <c r="J253" s="1513"/>
      <c r="K253" s="146"/>
      <c r="L253" s="146"/>
      <c r="M253" s="146"/>
      <c r="N253" s="146"/>
      <c r="O253" s="146"/>
    </row>
    <row r="254" spans="1:15" ht="14.25" customHeight="1" x14ac:dyDescent="0.3">
      <c r="A254" s="444">
        <v>249</v>
      </c>
      <c r="B254" s="349">
        <v>42640</v>
      </c>
      <c r="C254" s="144" t="s">
        <v>2359</v>
      </c>
      <c r="D254" s="45"/>
      <c r="E254" s="45">
        <v>4980</v>
      </c>
      <c r="F254" s="511">
        <v>4980</v>
      </c>
      <c r="G254" s="1511" t="s">
        <v>1693</v>
      </c>
      <c r="H254" s="1512"/>
      <c r="I254" s="1512"/>
      <c r="J254" s="1513"/>
      <c r="K254" s="146" t="s">
        <v>1694</v>
      </c>
      <c r="L254" s="147">
        <v>42640</v>
      </c>
      <c r="M254" s="146" t="s">
        <v>2097</v>
      </c>
      <c r="N254" s="146" t="s">
        <v>986</v>
      </c>
      <c r="O254" s="146" t="s">
        <v>986</v>
      </c>
    </row>
    <row r="255" spans="1:15" ht="14.25" customHeight="1" x14ac:dyDescent="0.3">
      <c r="A255" s="444">
        <v>250</v>
      </c>
      <c r="B255" s="349">
        <v>42642</v>
      </c>
      <c r="C255" s="144" t="s">
        <v>2384</v>
      </c>
      <c r="D255" s="45"/>
      <c r="E255" s="45">
        <v>980</v>
      </c>
      <c r="F255" s="511">
        <v>980</v>
      </c>
      <c r="G255" s="1511" t="s">
        <v>1695</v>
      </c>
      <c r="H255" s="1512"/>
      <c r="I255" s="1512"/>
      <c r="J255" s="1513"/>
      <c r="K255" s="146" t="s">
        <v>1696</v>
      </c>
      <c r="L255" s="147">
        <v>42642</v>
      </c>
      <c r="M255" s="146" t="s">
        <v>2123</v>
      </c>
      <c r="N255" s="146" t="s">
        <v>1762</v>
      </c>
      <c r="O255" s="146" t="s">
        <v>1762</v>
      </c>
    </row>
    <row r="256" spans="1:15" ht="14.25" customHeight="1" x14ac:dyDescent="0.3">
      <c r="A256" s="444">
        <v>251</v>
      </c>
      <c r="B256" s="349">
        <v>42643</v>
      </c>
      <c r="C256" s="144" t="s">
        <v>2528</v>
      </c>
      <c r="D256" s="45">
        <v>200</v>
      </c>
      <c r="E256" s="45"/>
      <c r="F256" s="511"/>
      <c r="G256" s="1511"/>
      <c r="H256" s="1512"/>
      <c r="I256" s="1512"/>
      <c r="J256" s="1513"/>
      <c r="K256" s="146"/>
      <c r="L256" s="147"/>
      <c r="M256" s="147"/>
      <c r="N256" s="146"/>
      <c r="O256" s="146"/>
    </row>
    <row r="257" spans="1:15" ht="14.25" customHeight="1" x14ac:dyDescent="0.3">
      <c r="A257" s="444">
        <v>252</v>
      </c>
      <c r="B257" s="349">
        <v>42643</v>
      </c>
      <c r="C257" s="144" t="s">
        <v>2381</v>
      </c>
      <c r="D257" s="45">
        <v>50</v>
      </c>
      <c r="E257" s="45"/>
      <c r="F257" s="511"/>
      <c r="G257" s="1511"/>
      <c r="H257" s="1512"/>
      <c r="I257" s="1512"/>
      <c r="J257" s="1513"/>
      <c r="K257" s="146"/>
      <c r="L257" s="147"/>
      <c r="M257" s="147"/>
      <c r="N257" s="146"/>
      <c r="O257" s="146"/>
    </row>
    <row r="258" spans="1:15" ht="14.25" customHeight="1" x14ac:dyDescent="0.3">
      <c r="A258" s="444">
        <v>253</v>
      </c>
      <c r="B258" s="349">
        <v>42643</v>
      </c>
      <c r="C258" s="144" t="s">
        <v>2410</v>
      </c>
      <c r="D258" s="45">
        <v>100</v>
      </c>
      <c r="E258" s="45"/>
      <c r="F258" s="511"/>
      <c r="G258" s="1511"/>
      <c r="H258" s="1512"/>
      <c r="I258" s="1512"/>
      <c r="J258" s="1513"/>
      <c r="K258" s="146"/>
      <c r="L258" s="147"/>
      <c r="M258" s="147"/>
      <c r="N258" s="146"/>
      <c r="O258" s="146"/>
    </row>
    <row r="259" spans="1:15" ht="14.25" customHeight="1" x14ac:dyDescent="0.3">
      <c r="A259" s="444">
        <v>254</v>
      </c>
      <c r="B259" s="349">
        <v>42643</v>
      </c>
      <c r="C259" s="144" t="s">
        <v>2407</v>
      </c>
      <c r="D259" s="45">
        <v>5</v>
      </c>
      <c r="E259" s="45"/>
      <c r="F259" s="511"/>
      <c r="G259" s="1511"/>
      <c r="H259" s="1512"/>
      <c r="I259" s="1512"/>
      <c r="J259" s="1513"/>
      <c r="K259" s="146"/>
      <c r="L259" s="147"/>
      <c r="M259" s="147"/>
      <c r="N259" s="146"/>
      <c r="O259" s="146"/>
    </row>
    <row r="260" spans="1:15" ht="14.25" customHeight="1" x14ac:dyDescent="0.3">
      <c r="A260" s="444">
        <v>255</v>
      </c>
      <c r="B260" s="349">
        <v>42643</v>
      </c>
      <c r="C260" s="144" t="s">
        <v>2407</v>
      </c>
      <c r="D260" s="45">
        <v>5</v>
      </c>
      <c r="E260" s="45"/>
      <c r="F260" s="511"/>
      <c r="G260" s="1511"/>
      <c r="H260" s="1512"/>
      <c r="I260" s="1512"/>
      <c r="J260" s="1513"/>
      <c r="K260" s="146"/>
      <c r="L260" s="147"/>
      <c r="M260" s="147"/>
      <c r="N260" s="146"/>
      <c r="O260" s="146"/>
    </row>
    <row r="261" spans="1:15" ht="14.25" customHeight="1" x14ac:dyDescent="0.3">
      <c r="A261" s="444">
        <v>256</v>
      </c>
      <c r="B261" s="349">
        <v>42643</v>
      </c>
      <c r="C261" s="144" t="s">
        <v>2408</v>
      </c>
      <c r="D261" s="45">
        <v>3</v>
      </c>
      <c r="E261" s="45"/>
      <c r="F261" s="511"/>
      <c r="G261" s="1511"/>
      <c r="H261" s="1512"/>
      <c r="I261" s="1512"/>
      <c r="J261" s="1513"/>
      <c r="K261" s="146"/>
      <c r="L261" s="147"/>
      <c r="M261" s="147"/>
      <c r="N261" s="146"/>
      <c r="O261" s="146"/>
    </row>
    <row r="262" spans="1:15" ht="14.25" customHeight="1" x14ac:dyDescent="0.3">
      <c r="A262" s="444">
        <v>257</v>
      </c>
      <c r="B262" s="349">
        <v>42643</v>
      </c>
      <c r="C262" s="144" t="s">
        <v>1982</v>
      </c>
      <c r="D262" s="45">
        <v>1300</v>
      </c>
      <c r="E262" s="45"/>
      <c r="F262" s="589"/>
      <c r="G262" s="1511"/>
      <c r="H262" s="1512"/>
      <c r="I262" s="1512"/>
      <c r="J262" s="1513"/>
      <c r="K262" s="146"/>
      <c r="L262" s="147"/>
      <c r="M262" s="147"/>
      <c r="N262" s="146"/>
      <c r="O262" s="146"/>
    </row>
    <row r="263" spans="1:15" ht="14.25" customHeight="1" x14ac:dyDescent="0.3">
      <c r="A263" s="444">
        <v>258</v>
      </c>
      <c r="B263" s="349">
        <v>42643</v>
      </c>
      <c r="C263" s="144" t="s">
        <v>164</v>
      </c>
      <c r="D263" s="45">
        <v>30</v>
      </c>
      <c r="E263" s="45"/>
      <c r="F263" s="511"/>
      <c r="G263" s="1511"/>
      <c r="H263" s="1512"/>
      <c r="I263" s="1512"/>
      <c r="J263" s="1513"/>
      <c r="K263" s="146"/>
      <c r="L263" s="147"/>
      <c r="M263" s="147"/>
      <c r="N263" s="146"/>
      <c r="O263" s="146"/>
    </row>
    <row r="264" spans="1:15" ht="14.25" customHeight="1" x14ac:dyDescent="0.3">
      <c r="A264" s="444">
        <v>259</v>
      </c>
      <c r="B264" s="349">
        <v>42643</v>
      </c>
      <c r="C264" s="144" t="s">
        <v>2516</v>
      </c>
      <c r="D264" s="45">
        <v>100</v>
      </c>
      <c r="E264" s="45"/>
      <c r="F264" s="511"/>
      <c r="G264" s="1511"/>
      <c r="H264" s="1512"/>
      <c r="I264" s="1512"/>
      <c r="J264" s="1513"/>
      <c r="K264" s="146"/>
      <c r="L264" s="147"/>
      <c r="M264" s="147"/>
      <c r="N264" s="146"/>
      <c r="O264" s="146"/>
    </row>
    <row r="265" spans="1:15" ht="14.25" customHeight="1" x14ac:dyDescent="0.3">
      <c r="A265" s="444">
        <v>260</v>
      </c>
      <c r="B265" s="349">
        <v>42646</v>
      </c>
      <c r="C265" s="144" t="s">
        <v>2359</v>
      </c>
      <c r="D265" s="45">
        <v>1000</v>
      </c>
      <c r="E265" s="45"/>
      <c r="F265" s="511"/>
      <c r="G265" s="1511"/>
      <c r="H265" s="1512"/>
      <c r="I265" s="1512"/>
      <c r="J265" s="1513"/>
      <c r="K265" s="146"/>
      <c r="L265" s="147"/>
      <c r="M265" s="147"/>
      <c r="N265" s="146"/>
      <c r="O265" s="146"/>
    </row>
    <row r="266" spans="1:15" ht="14.25" customHeight="1" x14ac:dyDescent="0.3">
      <c r="A266" s="444">
        <v>261</v>
      </c>
      <c r="B266" s="349">
        <v>42646</v>
      </c>
      <c r="C266" s="144" t="s">
        <v>1777</v>
      </c>
      <c r="D266" s="45">
        <v>1000</v>
      </c>
      <c r="E266" s="45"/>
      <c r="F266" s="511"/>
      <c r="G266" s="1511"/>
      <c r="H266" s="1512"/>
      <c r="I266" s="1512"/>
      <c r="J266" s="1513"/>
      <c r="K266" s="146"/>
      <c r="L266" s="147"/>
      <c r="M266" s="147"/>
      <c r="N266" s="146"/>
      <c r="O266" s="146"/>
    </row>
    <row r="267" spans="1:15" ht="14.25" customHeight="1" x14ac:dyDescent="0.3">
      <c r="A267" s="444">
        <v>262</v>
      </c>
      <c r="B267" s="349">
        <v>42646</v>
      </c>
      <c r="C267" s="144" t="s">
        <v>1697</v>
      </c>
      <c r="D267" s="45">
        <v>1300</v>
      </c>
      <c r="E267" s="45"/>
      <c r="F267" s="511"/>
      <c r="G267" s="1511"/>
      <c r="H267" s="1512"/>
      <c r="I267" s="1512"/>
      <c r="J267" s="1513"/>
      <c r="K267" s="146"/>
      <c r="L267" s="147"/>
      <c r="M267" s="147"/>
      <c r="N267" s="146"/>
      <c r="O267" s="146"/>
    </row>
    <row r="268" spans="1:15" ht="14.25" customHeight="1" x14ac:dyDescent="0.3">
      <c r="A268" s="444">
        <v>263</v>
      </c>
      <c r="B268" s="349">
        <v>42647</v>
      </c>
      <c r="C268" s="144" t="s">
        <v>2528</v>
      </c>
      <c r="D268" s="45"/>
      <c r="E268" s="45">
        <v>400</v>
      </c>
      <c r="F268" s="511">
        <v>400</v>
      </c>
      <c r="G268" s="1511" t="s">
        <v>937</v>
      </c>
      <c r="H268" s="1512"/>
      <c r="I268" s="1512"/>
      <c r="J268" s="1513"/>
      <c r="K268" s="146" t="s">
        <v>938</v>
      </c>
      <c r="L268" s="147">
        <v>42641</v>
      </c>
      <c r="M268" s="147" t="s">
        <v>2123</v>
      </c>
      <c r="N268" s="146" t="s">
        <v>1521</v>
      </c>
      <c r="O268" s="146" t="s">
        <v>2538</v>
      </c>
    </row>
    <row r="269" spans="1:15" ht="14.25" customHeight="1" x14ac:dyDescent="0.3">
      <c r="A269" s="444">
        <v>264</v>
      </c>
      <c r="B269" s="349">
        <v>42647</v>
      </c>
      <c r="C269" s="144" t="s">
        <v>1697</v>
      </c>
      <c r="D269" s="45"/>
      <c r="E269" s="45">
        <v>1300</v>
      </c>
      <c r="F269" s="511">
        <v>1300</v>
      </c>
      <c r="G269" s="1511" t="s">
        <v>939</v>
      </c>
      <c r="H269" s="1512"/>
      <c r="I269" s="1512"/>
      <c r="J269" s="1513"/>
      <c r="K269" s="146" t="s">
        <v>940</v>
      </c>
      <c r="L269" s="147">
        <v>42647</v>
      </c>
      <c r="M269" s="147" t="s">
        <v>2123</v>
      </c>
      <c r="N269" s="146" t="s">
        <v>1521</v>
      </c>
      <c r="O269" s="146" t="s">
        <v>2538</v>
      </c>
    </row>
    <row r="270" spans="1:15" ht="14.25" customHeight="1" x14ac:dyDescent="0.3">
      <c r="A270" s="444">
        <v>265</v>
      </c>
      <c r="B270" s="349">
        <v>42650</v>
      </c>
      <c r="C270" s="144" t="s">
        <v>2359</v>
      </c>
      <c r="D270" s="45">
        <v>1000</v>
      </c>
      <c r="E270" s="45"/>
      <c r="F270" s="511"/>
      <c r="G270" s="1511"/>
      <c r="H270" s="1512"/>
      <c r="I270" s="1512"/>
      <c r="J270" s="1513"/>
      <c r="K270" s="146"/>
      <c r="L270" s="147"/>
      <c r="M270" s="146"/>
      <c r="N270" s="146"/>
      <c r="O270" s="146"/>
    </row>
    <row r="271" spans="1:15" ht="14.25" customHeight="1" x14ac:dyDescent="0.3">
      <c r="A271" s="444">
        <v>266</v>
      </c>
      <c r="B271" s="349">
        <v>42650</v>
      </c>
      <c r="C271" s="144" t="s">
        <v>2384</v>
      </c>
      <c r="D271" s="45">
        <v>300</v>
      </c>
      <c r="E271" s="45"/>
      <c r="F271" s="45"/>
      <c r="G271" s="1511"/>
      <c r="H271" s="1512"/>
      <c r="I271" s="1512"/>
      <c r="J271" s="1513"/>
      <c r="K271" s="146"/>
      <c r="L271" s="147"/>
      <c r="M271" s="146"/>
      <c r="N271" s="146"/>
      <c r="O271" s="146"/>
    </row>
    <row r="272" spans="1:15" ht="14.25" customHeight="1" x14ac:dyDescent="0.3">
      <c r="A272" s="444">
        <v>267</v>
      </c>
      <c r="B272" s="349">
        <v>42653</v>
      </c>
      <c r="C272" s="144" t="s">
        <v>2359</v>
      </c>
      <c r="D272" s="45">
        <v>1000</v>
      </c>
      <c r="E272" s="45"/>
      <c r="F272" s="511"/>
      <c r="G272" s="1511"/>
      <c r="H272" s="1512"/>
      <c r="I272" s="1512"/>
      <c r="J272" s="1513"/>
      <c r="K272" s="146"/>
      <c r="L272" s="147"/>
      <c r="M272" s="147"/>
      <c r="N272" s="146"/>
      <c r="O272" s="146"/>
    </row>
    <row r="273" spans="1:15" ht="14.25" customHeight="1" x14ac:dyDescent="0.3">
      <c r="A273" s="444">
        <v>268</v>
      </c>
      <c r="B273" s="349">
        <v>42655</v>
      </c>
      <c r="C273" s="144" t="s">
        <v>2359</v>
      </c>
      <c r="D273" s="45">
        <v>760</v>
      </c>
      <c r="E273" s="45"/>
      <c r="F273" s="511"/>
      <c r="G273" s="1511"/>
      <c r="H273" s="1512"/>
      <c r="I273" s="1512"/>
      <c r="J273" s="1513"/>
      <c r="K273" s="146"/>
      <c r="L273" s="146"/>
      <c r="M273" s="146"/>
      <c r="N273" s="146"/>
      <c r="O273" s="146"/>
    </row>
    <row r="274" spans="1:15" ht="14.25" customHeight="1" x14ac:dyDescent="0.3">
      <c r="A274" s="444">
        <v>269</v>
      </c>
      <c r="B274" s="349">
        <v>42655</v>
      </c>
      <c r="C274" s="144" t="s">
        <v>2359</v>
      </c>
      <c r="D274" s="45"/>
      <c r="E274" s="45">
        <v>3760</v>
      </c>
      <c r="F274" s="511">
        <v>3760</v>
      </c>
      <c r="G274" s="1511" t="s">
        <v>941</v>
      </c>
      <c r="H274" s="1512"/>
      <c r="I274" s="1512"/>
      <c r="J274" s="1513"/>
      <c r="K274" s="146" t="s">
        <v>942</v>
      </c>
      <c r="L274" s="147">
        <v>42654</v>
      </c>
      <c r="M274" s="147" t="s">
        <v>2123</v>
      </c>
      <c r="N274" s="146" t="s">
        <v>986</v>
      </c>
      <c r="O274" s="146" t="s">
        <v>986</v>
      </c>
    </row>
    <row r="275" spans="1:15" ht="14.25" customHeight="1" x14ac:dyDescent="0.3">
      <c r="A275" s="444">
        <v>270</v>
      </c>
      <c r="B275" s="349">
        <v>42657</v>
      </c>
      <c r="C275" s="144" t="s">
        <v>1777</v>
      </c>
      <c r="D275" s="45">
        <v>1000</v>
      </c>
      <c r="E275" s="45"/>
      <c r="F275" s="511"/>
      <c r="G275" s="1511"/>
      <c r="H275" s="1512"/>
      <c r="I275" s="1512"/>
      <c r="J275" s="1513"/>
      <c r="K275" s="146"/>
      <c r="L275" s="147"/>
      <c r="M275" s="146"/>
      <c r="N275" s="146"/>
      <c r="O275" s="146"/>
    </row>
    <row r="276" spans="1:15" ht="14.25" customHeight="1" x14ac:dyDescent="0.3">
      <c r="A276" s="444">
        <v>271</v>
      </c>
      <c r="B276" s="349">
        <v>42657</v>
      </c>
      <c r="C276" s="144" t="s">
        <v>2384</v>
      </c>
      <c r="D276" s="45">
        <v>300</v>
      </c>
      <c r="E276" s="45"/>
      <c r="F276" s="511"/>
      <c r="G276" s="1511"/>
      <c r="H276" s="1512"/>
      <c r="I276" s="1512"/>
      <c r="J276" s="1513"/>
      <c r="K276" s="146"/>
      <c r="L276" s="147"/>
      <c r="M276" s="146"/>
      <c r="N276" s="146"/>
      <c r="O276" s="146"/>
    </row>
    <row r="277" spans="1:15" ht="14.25" customHeight="1" x14ac:dyDescent="0.3">
      <c r="A277" s="444">
        <v>272</v>
      </c>
      <c r="B277" s="349">
        <v>42660</v>
      </c>
      <c r="C277" s="144" t="s">
        <v>2410</v>
      </c>
      <c r="D277" s="45"/>
      <c r="E277" s="45">
        <v>300</v>
      </c>
      <c r="F277" s="511">
        <v>310</v>
      </c>
      <c r="G277" s="1511" t="s">
        <v>943</v>
      </c>
      <c r="H277" s="1512"/>
      <c r="I277" s="1512"/>
      <c r="J277" s="1513"/>
      <c r="K277" s="146" t="s">
        <v>944</v>
      </c>
      <c r="L277" s="147">
        <v>42657</v>
      </c>
      <c r="M277" s="146" t="s">
        <v>2123</v>
      </c>
      <c r="N277" s="146" t="s">
        <v>171</v>
      </c>
      <c r="O277" s="146" t="s">
        <v>2538</v>
      </c>
    </row>
    <row r="278" spans="1:15" ht="14.25" customHeight="1" x14ac:dyDescent="0.3">
      <c r="A278" s="444">
        <v>273</v>
      </c>
      <c r="B278" s="349">
        <v>42660</v>
      </c>
      <c r="C278" s="144" t="s">
        <v>2359</v>
      </c>
      <c r="D278" s="45">
        <v>1000</v>
      </c>
      <c r="E278" s="45"/>
      <c r="F278" s="511"/>
      <c r="G278" s="1511"/>
      <c r="H278" s="1512"/>
      <c r="I278" s="1512"/>
      <c r="J278" s="1513"/>
      <c r="K278" s="146"/>
      <c r="L278" s="147"/>
      <c r="M278" s="147"/>
      <c r="N278" s="146"/>
      <c r="O278" s="146"/>
    </row>
    <row r="279" spans="1:15" ht="14.25" customHeight="1" x14ac:dyDescent="0.3">
      <c r="A279" s="444">
        <v>274</v>
      </c>
      <c r="B279" s="349">
        <v>42664</v>
      </c>
      <c r="C279" s="144" t="s">
        <v>2359</v>
      </c>
      <c r="D279" s="45">
        <v>1000</v>
      </c>
      <c r="E279" s="45"/>
      <c r="F279" s="511"/>
      <c r="G279" s="1511"/>
      <c r="H279" s="1512"/>
      <c r="I279" s="1512"/>
      <c r="J279" s="1513"/>
      <c r="K279" s="146"/>
      <c r="L279" s="147"/>
      <c r="M279" s="147"/>
      <c r="N279" s="146"/>
      <c r="O279" s="146"/>
    </row>
    <row r="280" spans="1:15" ht="14.25" customHeight="1" x14ac:dyDescent="0.3">
      <c r="A280" s="444">
        <v>275</v>
      </c>
      <c r="B280" s="349">
        <v>42664</v>
      </c>
      <c r="C280" s="144" t="s">
        <v>2384</v>
      </c>
      <c r="D280" s="45">
        <v>300</v>
      </c>
      <c r="E280" s="45"/>
      <c r="F280" s="511"/>
      <c r="G280" s="1511"/>
      <c r="H280" s="1512"/>
      <c r="I280" s="1512"/>
      <c r="J280" s="1513"/>
      <c r="K280" s="146"/>
      <c r="L280" s="147"/>
      <c r="M280" s="147"/>
      <c r="N280" s="146"/>
      <c r="O280" s="146"/>
    </row>
    <row r="281" spans="1:15" ht="14.25" customHeight="1" x14ac:dyDescent="0.3">
      <c r="A281" s="444">
        <v>276</v>
      </c>
      <c r="B281" s="349">
        <v>42670</v>
      </c>
      <c r="C281" s="144" t="s">
        <v>2384</v>
      </c>
      <c r="D281" s="45">
        <v>200</v>
      </c>
      <c r="E281" s="45"/>
      <c r="F281" s="45"/>
      <c r="G281" s="1511"/>
      <c r="H281" s="1512"/>
      <c r="I281" s="1512"/>
      <c r="J281" s="1513"/>
      <c r="K281" s="145"/>
      <c r="L281" s="147"/>
      <c r="M281" s="147"/>
      <c r="N281" s="146"/>
      <c r="O281" s="146"/>
    </row>
    <row r="282" spans="1:15" ht="14.25" customHeight="1" x14ac:dyDescent="0.3">
      <c r="A282" s="444">
        <v>277</v>
      </c>
      <c r="B282" s="349">
        <v>42670</v>
      </c>
      <c r="C282" s="144" t="s">
        <v>2359</v>
      </c>
      <c r="D282" s="45">
        <v>1840</v>
      </c>
      <c r="E282" s="45"/>
      <c r="F282" s="511"/>
      <c r="G282" s="1511"/>
      <c r="H282" s="1512"/>
      <c r="I282" s="1512"/>
      <c r="J282" s="1513"/>
      <c r="K282" s="146"/>
      <c r="L282" s="146"/>
      <c r="M282" s="146"/>
      <c r="N282" s="146"/>
      <c r="O282" s="146"/>
    </row>
    <row r="283" spans="1:15" ht="14.25" customHeight="1" x14ac:dyDescent="0.3">
      <c r="A283" s="444">
        <v>278</v>
      </c>
      <c r="B283" s="349">
        <v>42670</v>
      </c>
      <c r="C283" s="144" t="s">
        <v>1777</v>
      </c>
      <c r="D283" s="45">
        <v>1000</v>
      </c>
      <c r="E283" s="45"/>
      <c r="F283" s="511"/>
      <c r="G283" s="1511"/>
      <c r="H283" s="1512"/>
      <c r="I283" s="1512"/>
      <c r="J283" s="1513"/>
      <c r="K283" s="146"/>
      <c r="L283" s="146"/>
      <c r="M283" s="146"/>
      <c r="N283" s="146"/>
      <c r="O283" s="146"/>
    </row>
    <row r="284" spans="1:15" ht="14.25" customHeight="1" x14ac:dyDescent="0.3">
      <c r="A284" s="444">
        <v>279</v>
      </c>
      <c r="B284" s="349">
        <v>42670</v>
      </c>
      <c r="C284" s="144" t="s">
        <v>2384</v>
      </c>
      <c r="D284" s="45"/>
      <c r="E284" s="45">
        <v>1100</v>
      </c>
      <c r="F284" s="511">
        <v>1100</v>
      </c>
      <c r="G284" s="1511" t="s">
        <v>2362</v>
      </c>
      <c r="H284" s="1512"/>
      <c r="I284" s="1512"/>
      <c r="J284" s="1513"/>
      <c r="K284" s="146" t="s">
        <v>2363</v>
      </c>
      <c r="L284" s="147">
        <v>42669</v>
      </c>
      <c r="M284" s="146" t="s">
        <v>2123</v>
      </c>
      <c r="N284" s="146" t="s">
        <v>1762</v>
      </c>
      <c r="O284" s="146" t="s">
        <v>1762</v>
      </c>
    </row>
    <row r="285" spans="1:15" ht="14.25" customHeight="1" x14ac:dyDescent="0.3">
      <c r="A285" s="444">
        <v>280</v>
      </c>
      <c r="B285" s="349">
        <v>42670</v>
      </c>
      <c r="C285" s="144" t="s">
        <v>2359</v>
      </c>
      <c r="D285" s="45"/>
      <c r="E285" s="45">
        <v>3840</v>
      </c>
      <c r="F285" s="511">
        <v>3840</v>
      </c>
      <c r="G285" s="1511" t="s">
        <v>2364</v>
      </c>
      <c r="H285" s="1512"/>
      <c r="I285" s="1512"/>
      <c r="J285" s="1513"/>
      <c r="K285" s="146" t="s">
        <v>2365</v>
      </c>
      <c r="L285" s="147">
        <v>42669</v>
      </c>
      <c r="M285" s="146" t="s">
        <v>2123</v>
      </c>
      <c r="N285" s="146" t="s">
        <v>986</v>
      </c>
      <c r="O285" s="146" t="s">
        <v>986</v>
      </c>
    </row>
    <row r="286" spans="1:15" ht="14.25" customHeight="1" x14ac:dyDescent="0.3">
      <c r="A286" s="444">
        <v>281</v>
      </c>
      <c r="B286" s="349">
        <v>42674</v>
      </c>
      <c r="C286" s="144" t="s">
        <v>2516</v>
      </c>
      <c r="D286" s="45">
        <v>100</v>
      </c>
      <c r="E286" s="45"/>
      <c r="F286" s="511"/>
      <c r="G286" s="1511"/>
      <c r="H286" s="1512"/>
      <c r="I286" s="1512"/>
      <c r="J286" s="1513"/>
      <c r="K286" s="146"/>
      <c r="L286" s="147"/>
      <c r="M286" s="146"/>
      <c r="N286" s="146"/>
      <c r="O286" s="146"/>
    </row>
    <row r="287" spans="1:15" ht="14.25" customHeight="1" x14ac:dyDescent="0.3">
      <c r="A287" s="444">
        <v>282</v>
      </c>
      <c r="B287" s="349">
        <v>42674</v>
      </c>
      <c r="C287" s="144" t="s">
        <v>164</v>
      </c>
      <c r="D287" s="45">
        <v>30</v>
      </c>
      <c r="E287" s="45"/>
      <c r="F287" s="511"/>
      <c r="G287" s="1511"/>
      <c r="H287" s="1512"/>
      <c r="I287" s="1512"/>
      <c r="J287" s="1513"/>
      <c r="K287" s="146"/>
      <c r="L287" s="147"/>
      <c r="M287" s="147"/>
      <c r="N287" s="146"/>
      <c r="O287" s="146"/>
    </row>
    <row r="288" spans="1:15" ht="14.25" customHeight="1" x14ac:dyDescent="0.3">
      <c r="A288" s="444">
        <v>283</v>
      </c>
      <c r="B288" s="349">
        <v>42674</v>
      </c>
      <c r="C288" s="144" t="s">
        <v>1982</v>
      </c>
      <c r="D288" s="45">
        <v>500</v>
      </c>
      <c r="E288" s="45"/>
      <c r="F288" s="511"/>
      <c r="G288" s="1511"/>
      <c r="H288" s="1512"/>
      <c r="I288" s="1512"/>
      <c r="J288" s="1513"/>
      <c r="K288" s="146"/>
      <c r="L288" s="147"/>
      <c r="M288" s="146"/>
      <c r="N288" s="146"/>
      <c r="O288" s="146"/>
    </row>
    <row r="289" spans="1:15" ht="14.25" customHeight="1" x14ac:dyDescent="0.3">
      <c r="A289" s="444">
        <v>284</v>
      </c>
      <c r="B289" s="349">
        <v>42678</v>
      </c>
      <c r="C289" s="144" t="s">
        <v>2359</v>
      </c>
      <c r="D289" s="45">
        <v>2000</v>
      </c>
      <c r="E289" s="45"/>
      <c r="F289" s="511"/>
      <c r="G289" s="1511"/>
      <c r="H289" s="1512"/>
      <c r="I289" s="1512"/>
      <c r="J289" s="1513"/>
      <c r="K289" s="146"/>
      <c r="L289" s="147"/>
      <c r="M289" s="146"/>
      <c r="N289" s="146"/>
      <c r="O289" s="146"/>
    </row>
    <row r="290" spans="1:15" ht="14.25" customHeight="1" x14ac:dyDescent="0.3">
      <c r="A290" s="444">
        <v>285</v>
      </c>
      <c r="B290" s="349">
        <v>42678</v>
      </c>
      <c r="C290" s="144" t="s">
        <v>2574</v>
      </c>
      <c r="D290" s="45">
        <v>100</v>
      </c>
      <c r="E290" s="45"/>
      <c r="F290" s="511"/>
      <c r="G290" s="1511"/>
      <c r="H290" s="1512"/>
      <c r="I290" s="1512"/>
      <c r="J290" s="1513"/>
      <c r="K290" s="146"/>
      <c r="L290" s="147"/>
      <c r="M290" s="147"/>
      <c r="N290" s="146"/>
      <c r="O290" s="146"/>
    </row>
    <row r="291" spans="1:15" ht="14.25" customHeight="1" x14ac:dyDescent="0.3">
      <c r="A291" s="444">
        <v>286</v>
      </c>
      <c r="B291" s="349">
        <v>42678</v>
      </c>
      <c r="C291" s="144" t="s">
        <v>1777</v>
      </c>
      <c r="D291" s="45">
        <v>1000</v>
      </c>
      <c r="E291" s="45"/>
      <c r="F291" s="511"/>
      <c r="G291" s="1511"/>
      <c r="H291" s="1512"/>
      <c r="I291" s="1512"/>
      <c r="J291" s="1513"/>
      <c r="K291" s="146"/>
      <c r="L291" s="146"/>
      <c r="M291" s="146"/>
      <c r="N291" s="146"/>
      <c r="O291" s="146"/>
    </row>
    <row r="292" spans="1:15" ht="14.25" customHeight="1" x14ac:dyDescent="0.3">
      <c r="A292" s="444">
        <v>287</v>
      </c>
      <c r="B292" s="349">
        <v>42678</v>
      </c>
      <c r="C292" s="144" t="s">
        <v>2384</v>
      </c>
      <c r="D292" s="45">
        <v>300</v>
      </c>
      <c r="E292" s="45"/>
      <c r="F292" s="511"/>
      <c r="G292" s="1511"/>
      <c r="H292" s="1512"/>
      <c r="I292" s="1512"/>
      <c r="J292" s="1513"/>
      <c r="K292" s="146"/>
      <c r="L292" s="146"/>
      <c r="M292" s="146"/>
      <c r="N292" s="146"/>
      <c r="O292" s="146"/>
    </row>
    <row r="293" spans="1:15" ht="14.25" customHeight="1" x14ac:dyDescent="0.3">
      <c r="A293" s="444">
        <v>288</v>
      </c>
      <c r="B293" s="349">
        <v>42685</v>
      </c>
      <c r="C293" s="144" t="s">
        <v>2359</v>
      </c>
      <c r="D293" s="45">
        <v>2060</v>
      </c>
      <c r="E293" s="45"/>
      <c r="F293" s="511"/>
      <c r="G293" s="1511"/>
      <c r="H293" s="1512"/>
      <c r="I293" s="1512"/>
      <c r="J293" s="1513"/>
      <c r="K293" s="146"/>
      <c r="L293" s="147"/>
      <c r="M293" s="147"/>
      <c r="N293" s="146"/>
      <c r="O293" s="146"/>
    </row>
    <row r="294" spans="1:15" ht="14.25" customHeight="1" x14ac:dyDescent="0.3">
      <c r="A294" s="444">
        <v>289</v>
      </c>
      <c r="B294" s="349">
        <v>42685</v>
      </c>
      <c r="C294" s="144" t="s">
        <v>1777</v>
      </c>
      <c r="D294" s="45">
        <v>1000</v>
      </c>
      <c r="E294" s="45"/>
      <c r="F294" s="511"/>
      <c r="G294" s="1511"/>
      <c r="H294" s="1512"/>
      <c r="I294" s="1512"/>
      <c r="J294" s="1513"/>
      <c r="K294" s="146"/>
      <c r="L294" s="147"/>
      <c r="M294" s="146"/>
      <c r="N294" s="146"/>
      <c r="O294" s="146"/>
    </row>
    <row r="295" spans="1:15" ht="14.25" customHeight="1" x14ac:dyDescent="0.3">
      <c r="A295" s="444">
        <v>290</v>
      </c>
      <c r="B295" s="349">
        <v>42685</v>
      </c>
      <c r="C295" s="144" t="s">
        <v>1982</v>
      </c>
      <c r="D295" s="45">
        <v>700</v>
      </c>
      <c r="E295" s="45"/>
      <c r="F295" s="45"/>
      <c r="G295" s="1511"/>
      <c r="H295" s="1512"/>
      <c r="I295" s="1512"/>
      <c r="J295" s="1513"/>
      <c r="K295" s="146"/>
      <c r="L295" s="147"/>
      <c r="M295" s="146"/>
      <c r="N295" s="146"/>
      <c r="O295" s="146"/>
    </row>
    <row r="296" spans="1:15" ht="14.25" customHeight="1" x14ac:dyDescent="0.3">
      <c r="A296" s="444">
        <v>291</v>
      </c>
      <c r="B296" s="349">
        <v>42685</v>
      </c>
      <c r="C296" s="144" t="s">
        <v>2384</v>
      </c>
      <c r="D296" s="45">
        <v>300</v>
      </c>
      <c r="E296" s="45"/>
      <c r="F296" s="511"/>
      <c r="G296" s="1511"/>
      <c r="H296" s="1512"/>
      <c r="I296" s="1512"/>
      <c r="J296" s="1513"/>
      <c r="K296" s="146"/>
      <c r="L296" s="147"/>
      <c r="M296" s="146"/>
      <c r="N296" s="146"/>
      <c r="O296" s="146"/>
    </row>
    <row r="297" spans="1:15" ht="14.25" customHeight="1" x14ac:dyDescent="0.3">
      <c r="A297" s="444">
        <v>292</v>
      </c>
      <c r="B297" s="349">
        <v>42685</v>
      </c>
      <c r="C297" s="144" t="s">
        <v>2359</v>
      </c>
      <c r="D297" s="45"/>
      <c r="E297" s="45">
        <v>4060</v>
      </c>
      <c r="F297" s="511">
        <v>4060</v>
      </c>
      <c r="G297" s="1511" t="s">
        <v>2366</v>
      </c>
      <c r="H297" s="1512"/>
      <c r="I297" s="1512"/>
      <c r="J297" s="1513"/>
      <c r="K297" s="146" t="s">
        <v>2367</v>
      </c>
      <c r="L297" s="147">
        <v>42684</v>
      </c>
      <c r="M297" s="146" t="s">
        <v>2123</v>
      </c>
      <c r="N297" s="146" t="s">
        <v>986</v>
      </c>
      <c r="O297" s="146" t="s">
        <v>986</v>
      </c>
    </row>
    <row r="298" spans="1:15" ht="14.25" customHeight="1" x14ac:dyDescent="0.3">
      <c r="A298" s="444">
        <v>293</v>
      </c>
      <c r="B298" s="349">
        <v>42688</v>
      </c>
      <c r="C298" s="144" t="s">
        <v>2384</v>
      </c>
      <c r="D298" s="45">
        <v>300</v>
      </c>
      <c r="E298" s="45"/>
      <c r="F298" s="511"/>
      <c r="G298" s="1511"/>
      <c r="H298" s="1512"/>
      <c r="I298" s="1512"/>
      <c r="J298" s="1513"/>
      <c r="K298" s="146"/>
      <c r="L298" s="147"/>
      <c r="M298" s="146"/>
      <c r="N298" s="146"/>
      <c r="O298" s="146"/>
    </row>
    <row r="299" spans="1:15" ht="14.25" customHeight="1" x14ac:dyDescent="0.3">
      <c r="A299" s="444">
        <v>294</v>
      </c>
      <c r="B299" s="349">
        <v>42690</v>
      </c>
      <c r="C299" s="144" t="s">
        <v>1982</v>
      </c>
      <c r="D299" s="45">
        <v>500</v>
      </c>
      <c r="E299" s="45"/>
      <c r="F299" s="511"/>
      <c r="G299" s="1511"/>
      <c r="H299" s="1512"/>
      <c r="I299" s="1512"/>
      <c r="J299" s="1513"/>
      <c r="K299" s="146"/>
      <c r="L299" s="147"/>
      <c r="M299" s="146"/>
      <c r="N299" s="146"/>
      <c r="O299" s="146"/>
    </row>
    <row r="300" spans="1:15" ht="14.25" customHeight="1" x14ac:dyDescent="0.3">
      <c r="A300" s="444">
        <v>295</v>
      </c>
      <c r="B300" s="349">
        <v>42690</v>
      </c>
      <c r="C300" s="144" t="s">
        <v>2384</v>
      </c>
      <c r="D300" s="45">
        <v>380</v>
      </c>
      <c r="E300" s="45"/>
      <c r="F300" s="45"/>
      <c r="G300" s="1511"/>
      <c r="H300" s="1512"/>
      <c r="I300" s="1512"/>
      <c r="J300" s="1513"/>
      <c r="K300" s="146"/>
      <c r="L300" s="147"/>
      <c r="M300" s="146"/>
      <c r="N300" s="146"/>
      <c r="O300" s="146"/>
    </row>
    <row r="301" spans="1:15" ht="14.25" customHeight="1" x14ac:dyDescent="0.3">
      <c r="A301" s="444">
        <v>296</v>
      </c>
      <c r="B301" s="349">
        <v>42690</v>
      </c>
      <c r="C301" s="144" t="s">
        <v>1982</v>
      </c>
      <c r="D301" s="45"/>
      <c r="E301" s="45">
        <v>3500</v>
      </c>
      <c r="F301" s="511">
        <v>8280</v>
      </c>
      <c r="G301" s="1511" t="s">
        <v>2368</v>
      </c>
      <c r="H301" s="1512"/>
      <c r="I301" s="1512"/>
      <c r="J301" s="1513"/>
      <c r="K301" s="146" t="s">
        <v>2369</v>
      </c>
      <c r="L301" s="147">
        <v>42689</v>
      </c>
      <c r="M301" s="146" t="s">
        <v>2123</v>
      </c>
      <c r="N301" s="146" t="s">
        <v>1762</v>
      </c>
      <c r="O301" s="146" t="s">
        <v>1213</v>
      </c>
    </row>
    <row r="302" spans="1:15" ht="14.25" customHeight="1" x14ac:dyDescent="0.3">
      <c r="A302" s="444">
        <v>297</v>
      </c>
      <c r="B302" s="349">
        <v>42690</v>
      </c>
      <c r="C302" s="144" t="s">
        <v>2384</v>
      </c>
      <c r="D302" s="45"/>
      <c r="E302" s="45">
        <v>1280</v>
      </c>
      <c r="F302" s="511">
        <v>1280</v>
      </c>
      <c r="G302" s="1511" t="s">
        <v>2370</v>
      </c>
      <c r="H302" s="1512"/>
      <c r="I302" s="1512"/>
      <c r="J302" s="1513"/>
      <c r="K302" s="146" t="s">
        <v>2371</v>
      </c>
      <c r="L302" s="147">
        <v>42689</v>
      </c>
      <c r="M302" s="146" t="s">
        <v>2123</v>
      </c>
      <c r="N302" s="146" t="s">
        <v>1762</v>
      </c>
      <c r="O302" s="146" t="s">
        <v>1762</v>
      </c>
    </row>
    <row r="303" spans="1:15" ht="14.25" customHeight="1" x14ac:dyDescent="0.3">
      <c r="A303" s="444">
        <v>298</v>
      </c>
      <c r="B303" s="349">
        <v>42692</v>
      </c>
      <c r="C303" s="144" t="s">
        <v>2359</v>
      </c>
      <c r="D303" s="45">
        <v>1000</v>
      </c>
      <c r="E303" s="45"/>
      <c r="F303" s="45"/>
      <c r="G303" s="1511"/>
      <c r="H303" s="1512"/>
      <c r="I303" s="1512"/>
      <c r="J303" s="1513"/>
      <c r="K303" s="146"/>
      <c r="L303" s="147"/>
      <c r="M303" s="147"/>
      <c r="N303" s="146"/>
      <c r="O303" s="146"/>
    </row>
    <row r="304" spans="1:15" ht="14.25" customHeight="1" x14ac:dyDescent="0.3">
      <c r="A304" s="444">
        <v>299</v>
      </c>
      <c r="B304" s="349">
        <v>42692</v>
      </c>
      <c r="C304" s="144" t="s">
        <v>1777</v>
      </c>
      <c r="D304" s="45">
        <v>1000</v>
      </c>
      <c r="E304" s="45"/>
      <c r="F304" s="511"/>
      <c r="G304" s="1511"/>
      <c r="H304" s="1512"/>
      <c r="I304" s="1512"/>
      <c r="J304" s="1513"/>
      <c r="K304" s="146"/>
      <c r="L304" s="146"/>
      <c r="M304" s="146"/>
      <c r="N304" s="146"/>
      <c r="O304" s="146"/>
    </row>
    <row r="305" spans="1:15" ht="14.25" customHeight="1" x14ac:dyDescent="0.3">
      <c r="A305" s="444">
        <v>300</v>
      </c>
      <c r="B305" s="349">
        <v>42695</v>
      </c>
      <c r="C305" s="144" t="s">
        <v>2359</v>
      </c>
      <c r="D305" s="45">
        <v>1000</v>
      </c>
      <c r="E305" s="45"/>
      <c r="F305" s="45"/>
      <c r="G305" s="1511"/>
      <c r="H305" s="1512"/>
      <c r="I305" s="1512"/>
      <c r="J305" s="1513"/>
      <c r="K305" s="146"/>
      <c r="L305" s="146"/>
      <c r="M305" s="146"/>
      <c r="N305" s="146"/>
      <c r="O305" s="146"/>
    </row>
    <row r="306" spans="1:15" ht="14.25" customHeight="1" x14ac:dyDescent="0.3">
      <c r="A306" s="444">
        <v>301</v>
      </c>
      <c r="B306" s="349">
        <v>42695</v>
      </c>
      <c r="C306" s="144" t="s">
        <v>2384</v>
      </c>
      <c r="D306" s="45">
        <v>300</v>
      </c>
      <c r="E306" s="45"/>
      <c r="F306" s="45"/>
      <c r="G306" s="1511"/>
      <c r="H306" s="1512"/>
      <c r="I306" s="1512"/>
      <c r="J306" s="1513"/>
      <c r="K306" s="145"/>
      <c r="L306" s="147"/>
      <c r="M306" s="147"/>
      <c r="N306" s="146"/>
      <c r="O306" s="146"/>
    </row>
    <row r="307" spans="1:15" ht="14.25" customHeight="1" x14ac:dyDescent="0.3">
      <c r="A307" s="444">
        <v>302</v>
      </c>
      <c r="B307" s="349">
        <v>42697</v>
      </c>
      <c r="C307" s="144" t="s">
        <v>2359</v>
      </c>
      <c r="D307" s="45">
        <v>1660</v>
      </c>
      <c r="E307" s="45"/>
      <c r="F307" s="45"/>
      <c r="G307" s="1511"/>
      <c r="H307" s="1512"/>
      <c r="I307" s="1512"/>
      <c r="J307" s="1513"/>
      <c r="K307" s="145"/>
      <c r="L307" s="147"/>
      <c r="M307" s="146"/>
      <c r="N307" s="146"/>
      <c r="O307" s="146"/>
    </row>
    <row r="308" spans="1:15" ht="14.25" customHeight="1" x14ac:dyDescent="0.3">
      <c r="A308" s="444">
        <v>303</v>
      </c>
      <c r="B308" s="349">
        <v>42697</v>
      </c>
      <c r="C308" s="144" t="s">
        <v>2359</v>
      </c>
      <c r="D308" s="45"/>
      <c r="E308" s="45">
        <v>3660</v>
      </c>
      <c r="F308" s="511">
        <v>3660</v>
      </c>
      <c r="G308" s="1511" t="s">
        <v>140</v>
      </c>
      <c r="H308" s="1512"/>
      <c r="I308" s="1512"/>
      <c r="J308" s="1513"/>
      <c r="K308" s="146" t="s">
        <v>141</v>
      </c>
      <c r="L308" s="147">
        <v>42696</v>
      </c>
      <c r="M308" s="146" t="s">
        <v>2123</v>
      </c>
      <c r="N308" s="146" t="s">
        <v>986</v>
      </c>
      <c r="O308" s="146" t="s">
        <v>986</v>
      </c>
    </row>
    <row r="309" spans="1:15" ht="14.25" customHeight="1" x14ac:dyDescent="0.3">
      <c r="A309" s="444">
        <v>304</v>
      </c>
      <c r="B309" s="349">
        <v>42697</v>
      </c>
      <c r="C309" s="144" t="s">
        <v>1777</v>
      </c>
      <c r="D309" s="45">
        <v>1000</v>
      </c>
      <c r="E309" s="45"/>
      <c r="F309" s="45"/>
      <c r="G309" s="1511"/>
      <c r="H309" s="1512"/>
      <c r="I309" s="1512"/>
      <c r="J309" s="1513"/>
      <c r="K309" s="146"/>
      <c r="L309" s="147"/>
      <c r="M309" s="146"/>
      <c r="N309" s="146"/>
      <c r="O309" s="146"/>
    </row>
    <row r="310" spans="1:15" ht="14.25" customHeight="1" x14ac:dyDescent="0.3">
      <c r="A310" s="444">
        <v>305</v>
      </c>
      <c r="B310" s="349">
        <v>42699</v>
      </c>
      <c r="C310" s="144" t="s">
        <v>1777</v>
      </c>
      <c r="D310" s="45">
        <v>1000</v>
      </c>
      <c r="E310" s="45"/>
      <c r="F310" s="511"/>
      <c r="G310" s="1511"/>
      <c r="H310" s="1512"/>
      <c r="I310" s="1512"/>
      <c r="J310" s="1513"/>
      <c r="K310" s="146"/>
      <c r="L310" s="146"/>
      <c r="M310" s="146"/>
      <c r="N310" s="146"/>
      <c r="O310" s="146"/>
    </row>
    <row r="311" spans="1:15" ht="14.25" customHeight="1" x14ac:dyDescent="0.3">
      <c r="A311" s="444">
        <v>306</v>
      </c>
      <c r="B311" s="349">
        <v>42702</v>
      </c>
      <c r="C311" s="144" t="s">
        <v>2359</v>
      </c>
      <c r="D311" s="45">
        <v>1000</v>
      </c>
      <c r="E311" s="45"/>
      <c r="F311" s="511"/>
      <c r="G311" s="1511"/>
      <c r="H311" s="1512"/>
      <c r="I311" s="1512"/>
      <c r="J311" s="1513"/>
      <c r="K311" s="146"/>
      <c r="L311" s="147"/>
      <c r="M311" s="146"/>
      <c r="N311" s="146"/>
      <c r="O311" s="146"/>
    </row>
    <row r="312" spans="1:15" ht="14.25" customHeight="1" x14ac:dyDescent="0.3">
      <c r="A312" s="444">
        <v>307</v>
      </c>
      <c r="B312" s="349">
        <v>42702</v>
      </c>
      <c r="C312" s="144" t="s">
        <v>164</v>
      </c>
      <c r="D312" s="45">
        <v>50</v>
      </c>
      <c r="E312" s="45"/>
      <c r="F312" s="511"/>
      <c r="G312" s="1511"/>
      <c r="H312" s="1512"/>
      <c r="I312" s="1512"/>
      <c r="J312" s="1513"/>
      <c r="K312" s="146"/>
      <c r="L312" s="146"/>
      <c r="M312" s="146"/>
      <c r="N312" s="146"/>
      <c r="O312" s="146"/>
    </row>
    <row r="313" spans="1:15" ht="14.25" customHeight="1" x14ac:dyDescent="0.3">
      <c r="A313" s="444">
        <v>308</v>
      </c>
      <c r="B313" s="349">
        <v>42702</v>
      </c>
      <c r="C313" s="144" t="s">
        <v>2516</v>
      </c>
      <c r="D313" s="45">
        <v>100</v>
      </c>
      <c r="E313" s="45"/>
      <c r="F313" s="511"/>
      <c r="G313" s="1511"/>
      <c r="H313" s="1512"/>
      <c r="I313" s="1512"/>
      <c r="J313" s="1513"/>
      <c r="K313" s="146"/>
      <c r="L313" s="146"/>
      <c r="M313" s="146"/>
      <c r="N313" s="146"/>
      <c r="O313" s="146"/>
    </row>
    <row r="314" spans="1:15" ht="14.25" customHeight="1" x14ac:dyDescent="0.3">
      <c r="A314" s="444">
        <v>309</v>
      </c>
      <c r="B314" s="349">
        <v>42702</v>
      </c>
      <c r="C314" s="144" t="s">
        <v>2383</v>
      </c>
      <c r="D314" s="45">
        <v>500</v>
      </c>
      <c r="E314" s="45"/>
      <c r="F314" s="511"/>
      <c r="G314" s="1511"/>
      <c r="H314" s="1512"/>
      <c r="I314" s="1512"/>
      <c r="J314" s="1513"/>
      <c r="K314" s="146"/>
      <c r="L314" s="147"/>
      <c r="M314" s="146"/>
      <c r="N314" s="146"/>
      <c r="O314" s="146"/>
    </row>
    <row r="315" spans="1:15" ht="14.25" customHeight="1" x14ac:dyDescent="0.3">
      <c r="A315" s="444">
        <v>310</v>
      </c>
      <c r="B315" s="349">
        <v>42706</v>
      </c>
      <c r="C315" s="144" t="s">
        <v>2359</v>
      </c>
      <c r="D315" s="45">
        <v>1000</v>
      </c>
      <c r="E315" s="45"/>
      <c r="F315" s="511"/>
      <c r="G315" s="1511"/>
      <c r="H315" s="1512"/>
      <c r="I315" s="1512"/>
      <c r="J315" s="1513"/>
      <c r="K315" s="146"/>
      <c r="L315" s="146"/>
      <c r="M315" s="146"/>
      <c r="N315" s="146"/>
      <c r="O315" s="146"/>
    </row>
    <row r="316" spans="1:15" ht="14.25" customHeight="1" x14ac:dyDescent="0.3">
      <c r="A316" s="444">
        <v>311</v>
      </c>
      <c r="B316" s="349">
        <v>42706</v>
      </c>
      <c r="C316" s="144" t="s">
        <v>1777</v>
      </c>
      <c r="D316" s="45">
        <v>1000</v>
      </c>
      <c r="E316" s="45"/>
      <c r="F316" s="511"/>
      <c r="G316" s="1511"/>
      <c r="H316" s="1512"/>
      <c r="I316" s="1512"/>
      <c r="J316" s="1513"/>
      <c r="K316" s="146"/>
      <c r="L316" s="147"/>
      <c r="M316" s="147"/>
      <c r="N316" s="146"/>
      <c r="O316" s="146"/>
    </row>
    <row r="317" spans="1:15" ht="14.25" customHeight="1" x14ac:dyDescent="0.3">
      <c r="A317" s="444">
        <v>312</v>
      </c>
      <c r="B317" s="349">
        <v>42706</v>
      </c>
      <c r="C317" s="144" t="s">
        <v>2384</v>
      </c>
      <c r="D317" s="45">
        <v>200</v>
      </c>
      <c r="E317" s="45"/>
      <c r="F317" s="511"/>
      <c r="G317" s="1511"/>
      <c r="H317" s="1512"/>
      <c r="I317" s="1512"/>
      <c r="J317" s="1513"/>
      <c r="K317" s="146"/>
      <c r="L317" s="146"/>
      <c r="M317" s="146"/>
      <c r="N317" s="146"/>
      <c r="O317" s="146"/>
    </row>
    <row r="318" spans="1:15" ht="14.25" customHeight="1" x14ac:dyDescent="0.3">
      <c r="A318" s="444">
        <v>313</v>
      </c>
      <c r="B318" s="349">
        <v>42709</v>
      </c>
      <c r="C318" s="144" t="s">
        <v>1777</v>
      </c>
      <c r="D318" s="45">
        <v>1000</v>
      </c>
      <c r="E318" s="45"/>
      <c r="F318" s="511"/>
      <c r="G318" s="1511"/>
      <c r="H318" s="1512"/>
      <c r="I318" s="1512"/>
      <c r="J318" s="1513"/>
      <c r="K318" s="146"/>
      <c r="L318" s="146"/>
      <c r="M318" s="146"/>
      <c r="N318" s="146"/>
      <c r="O318" s="146"/>
    </row>
    <row r="319" spans="1:15" ht="14.25" customHeight="1" x14ac:dyDescent="0.3">
      <c r="A319" s="444">
        <v>314</v>
      </c>
      <c r="B319" s="349">
        <v>42713</v>
      </c>
      <c r="C319" s="144" t="s">
        <v>2359</v>
      </c>
      <c r="D319" s="45">
        <v>1540</v>
      </c>
      <c r="E319" s="45"/>
      <c r="F319" s="511"/>
      <c r="G319" s="1511"/>
      <c r="H319" s="1512"/>
      <c r="I319" s="1512"/>
      <c r="J319" s="1513"/>
      <c r="K319" s="146"/>
      <c r="L319" s="146"/>
      <c r="M319" s="146"/>
      <c r="N319" s="146"/>
      <c r="O319" s="146"/>
    </row>
    <row r="320" spans="1:15" ht="14.25" customHeight="1" x14ac:dyDescent="0.3">
      <c r="A320" s="444">
        <v>315</v>
      </c>
      <c r="B320" s="349">
        <v>42713</v>
      </c>
      <c r="C320" s="144" t="s">
        <v>2359</v>
      </c>
      <c r="D320" s="45"/>
      <c r="E320" s="45">
        <v>3540</v>
      </c>
      <c r="F320" s="511">
        <v>3540</v>
      </c>
      <c r="G320" s="1511" t="s">
        <v>1744</v>
      </c>
      <c r="H320" s="1512"/>
      <c r="I320" s="1512"/>
      <c r="J320" s="1513"/>
      <c r="K320" s="146" t="s">
        <v>1745</v>
      </c>
      <c r="L320" s="147">
        <v>42711</v>
      </c>
      <c r="M320" s="146" t="s">
        <v>2123</v>
      </c>
      <c r="N320" s="146" t="s">
        <v>986</v>
      </c>
      <c r="O320" s="146" t="s">
        <v>986</v>
      </c>
    </row>
    <row r="321" spans="1:15" ht="14.25" customHeight="1" x14ac:dyDescent="0.3">
      <c r="A321" s="444">
        <v>316</v>
      </c>
      <c r="B321" s="349">
        <v>42716</v>
      </c>
      <c r="C321" s="144" t="s">
        <v>2383</v>
      </c>
      <c r="D321" s="45">
        <v>280</v>
      </c>
      <c r="E321" s="45"/>
      <c r="F321" s="511"/>
      <c r="G321" s="1511"/>
      <c r="H321" s="1512"/>
      <c r="I321" s="1512"/>
      <c r="J321" s="1513"/>
      <c r="K321" s="146"/>
      <c r="L321" s="146"/>
      <c r="M321" s="146"/>
      <c r="N321" s="146"/>
      <c r="O321" s="146"/>
    </row>
    <row r="322" spans="1:15" ht="14.25" customHeight="1" x14ac:dyDescent="0.3">
      <c r="A322" s="444">
        <v>317</v>
      </c>
      <c r="B322" s="349">
        <v>42716</v>
      </c>
      <c r="C322" s="144" t="s">
        <v>2383</v>
      </c>
      <c r="D322" s="45"/>
      <c r="E322" s="45">
        <v>780</v>
      </c>
      <c r="F322" s="511">
        <v>660</v>
      </c>
      <c r="G322" s="1511" t="s">
        <v>1746</v>
      </c>
      <c r="H322" s="1512"/>
      <c r="I322" s="1512"/>
      <c r="J322" s="1513"/>
      <c r="K322" s="146" t="s">
        <v>1747</v>
      </c>
      <c r="L322" s="147">
        <v>42711</v>
      </c>
      <c r="M322" s="147" t="s">
        <v>2123</v>
      </c>
      <c r="N322" s="146" t="s">
        <v>171</v>
      </c>
      <c r="O322" s="146" t="s">
        <v>1121</v>
      </c>
    </row>
    <row r="323" spans="1:15" ht="14.25" customHeight="1" x14ac:dyDescent="0.3">
      <c r="A323" s="444">
        <v>318</v>
      </c>
      <c r="B323" s="349">
        <v>42718</v>
      </c>
      <c r="C323" s="144" t="s">
        <v>1777</v>
      </c>
      <c r="D323" s="45">
        <v>2020</v>
      </c>
      <c r="E323" s="45"/>
      <c r="F323" s="511"/>
      <c r="G323" s="1511"/>
      <c r="H323" s="1512"/>
      <c r="I323" s="1512"/>
      <c r="J323" s="1513"/>
      <c r="K323" s="147"/>
      <c r="L323" s="147"/>
      <c r="M323" s="146"/>
      <c r="N323" s="146"/>
      <c r="O323" s="146"/>
    </row>
    <row r="324" spans="1:15" ht="14.25" customHeight="1" x14ac:dyDescent="0.3">
      <c r="A324" s="444">
        <v>319</v>
      </c>
      <c r="B324" s="349">
        <v>42718</v>
      </c>
      <c r="C324" s="144" t="s">
        <v>1982</v>
      </c>
      <c r="D324" s="45">
        <v>1000</v>
      </c>
      <c r="E324" s="45"/>
      <c r="F324" s="511"/>
      <c r="G324" s="1511"/>
      <c r="H324" s="1512"/>
      <c r="I324" s="1512"/>
      <c r="J324" s="1513"/>
      <c r="K324" s="146"/>
      <c r="L324" s="146"/>
      <c r="M324" s="146"/>
      <c r="N324" s="146"/>
      <c r="O324" s="146"/>
    </row>
    <row r="325" spans="1:15" ht="14.25" customHeight="1" x14ac:dyDescent="0.3">
      <c r="A325" s="444">
        <v>320</v>
      </c>
      <c r="B325" s="349">
        <v>42718</v>
      </c>
      <c r="C325" s="144" t="s">
        <v>1982</v>
      </c>
      <c r="D325" s="45">
        <v>2000</v>
      </c>
      <c r="E325" s="45"/>
      <c r="F325" s="511"/>
      <c r="G325" s="1511"/>
      <c r="H325" s="1512"/>
      <c r="I325" s="1512"/>
      <c r="J325" s="1513"/>
      <c r="K325" s="146"/>
      <c r="L325" s="147"/>
      <c r="M325" s="146"/>
      <c r="N325" s="146"/>
      <c r="O325" s="146"/>
    </row>
    <row r="326" spans="1:15" ht="14.25" customHeight="1" x14ac:dyDescent="0.3">
      <c r="A326" s="444">
        <v>321</v>
      </c>
      <c r="B326" s="349">
        <v>42718</v>
      </c>
      <c r="C326" s="144" t="s">
        <v>1777</v>
      </c>
      <c r="D326" s="45"/>
      <c r="E326" s="45">
        <v>12020</v>
      </c>
      <c r="F326" s="511">
        <v>12080</v>
      </c>
      <c r="G326" s="1511" t="s">
        <v>1748</v>
      </c>
      <c r="H326" s="1512"/>
      <c r="I326" s="1512"/>
      <c r="J326" s="1513"/>
      <c r="K326" s="146" t="s">
        <v>1749</v>
      </c>
      <c r="L326" s="147">
        <v>42717</v>
      </c>
      <c r="M326" s="146" t="s">
        <v>2123</v>
      </c>
      <c r="N326" s="146" t="s">
        <v>171</v>
      </c>
      <c r="O326" s="146" t="s">
        <v>485</v>
      </c>
    </row>
    <row r="327" spans="1:15" ht="14.25" customHeight="1" x14ac:dyDescent="0.3">
      <c r="A327" s="444">
        <v>322</v>
      </c>
      <c r="B327" s="349">
        <v>42720</v>
      </c>
      <c r="C327" s="144" t="s">
        <v>2384</v>
      </c>
      <c r="D327" s="45">
        <v>200</v>
      </c>
      <c r="E327" s="45"/>
      <c r="F327" s="511"/>
      <c r="G327" s="1511"/>
      <c r="H327" s="1512"/>
      <c r="I327" s="1512"/>
      <c r="J327" s="1513"/>
      <c r="K327" s="146"/>
      <c r="L327" s="147"/>
      <c r="M327" s="147"/>
      <c r="N327" s="146"/>
      <c r="O327" s="146"/>
    </row>
    <row r="328" spans="1:15" ht="14.25" customHeight="1" x14ac:dyDescent="0.3">
      <c r="A328" s="444">
        <v>323</v>
      </c>
      <c r="B328" s="349">
        <v>42720</v>
      </c>
      <c r="C328" s="144" t="s">
        <v>2359</v>
      </c>
      <c r="D328" s="45">
        <v>1000</v>
      </c>
      <c r="E328" s="45"/>
      <c r="F328" s="511"/>
      <c r="G328" s="1511"/>
      <c r="H328" s="1512"/>
      <c r="I328" s="1512"/>
      <c r="J328" s="1513"/>
      <c r="K328" s="146"/>
      <c r="L328" s="146"/>
      <c r="M328" s="146"/>
      <c r="N328" s="146"/>
      <c r="O328" s="146"/>
    </row>
    <row r="329" spans="1:15" ht="14.25" customHeight="1" x14ac:dyDescent="0.3">
      <c r="A329" s="444">
        <v>324</v>
      </c>
      <c r="B329" s="349">
        <v>42723</v>
      </c>
      <c r="C329" s="144" t="s">
        <v>2359</v>
      </c>
      <c r="D329" s="45">
        <v>1000</v>
      </c>
      <c r="E329" s="45"/>
      <c r="F329" s="511"/>
      <c r="G329" s="1511"/>
      <c r="H329" s="1512"/>
      <c r="I329" s="1512"/>
      <c r="J329" s="1513"/>
      <c r="K329" s="146"/>
      <c r="L329" s="146"/>
      <c r="M329" s="146"/>
      <c r="N329" s="146"/>
      <c r="O329" s="146"/>
    </row>
    <row r="330" spans="1:15" ht="14.25" customHeight="1" x14ac:dyDescent="0.3">
      <c r="A330" s="444">
        <v>325</v>
      </c>
      <c r="B330" s="349">
        <v>42723</v>
      </c>
      <c r="C330" s="144" t="s">
        <v>2384</v>
      </c>
      <c r="D330" s="45">
        <v>280</v>
      </c>
      <c r="E330" s="45"/>
      <c r="F330" s="511"/>
      <c r="G330" s="1511"/>
      <c r="H330" s="1512"/>
      <c r="I330" s="1512"/>
      <c r="J330" s="1513"/>
      <c r="K330" s="146"/>
      <c r="L330" s="146"/>
      <c r="M330" s="146"/>
      <c r="N330" s="146"/>
      <c r="O330" s="146"/>
    </row>
    <row r="331" spans="1:15" ht="14.25" customHeight="1" x14ac:dyDescent="0.3">
      <c r="A331" s="444">
        <v>326</v>
      </c>
      <c r="B331" s="349">
        <v>42723</v>
      </c>
      <c r="C331" s="144" t="s">
        <v>1982</v>
      </c>
      <c r="D331" s="45">
        <v>2000</v>
      </c>
      <c r="E331" s="45"/>
      <c r="F331" s="589"/>
      <c r="G331" s="1511"/>
      <c r="H331" s="1512"/>
      <c r="I331" s="1512"/>
      <c r="J331" s="1513"/>
      <c r="K331" s="146"/>
      <c r="L331" s="147"/>
      <c r="M331" s="146"/>
      <c r="N331" s="146"/>
      <c r="O331" s="146"/>
    </row>
    <row r="332" spans="1:15" ht="14.25" customHeight="1" x14ac:dyDescent="0.3">
      <c r="A332" s="444">
        <v>327</v>
      </c>
      <c r="B332" s="349">
        <v>42724</v>
      </c>
      <c r="C332" s="144" t="s">
        <v>2574</v>
      </c>
      <c r="D332" s="45">
        <v>100</v>
      </c>
      <c r="E332" s="45"/>
      <c r="F332" s="511"/>
      <c r="G332" s="1511"/>
      <c r="H332" s="1512"/>
      <c r="I332" s="1512"/>
      <c r="J332" s="1513"/>
      <c r="K332" s="146"/>
      <c r="L332" s="147"/>
      <c r="M332" s="146"/>
      <c r="N332" s="146"/>
      <c r="O332" s="146"/>
    </row>
    <row r="333" spans="1:15" ht="14.25" customHeight="1" x14ac:dyDescent="0.3">
      <c r="A333" s="444">
        <v>328</v>
      </c>
      <c r="B333" s="349">
        <v>42724</v>
      </c>
      <c r="C333" s="144" t="s">
        <v>1982</v>
      </c>
      <c r="D333" s="45">
        <v>2000</v>
      </c>
      <c r="E333" s="45"/>
      <c r="F333" s="511"/>
      <c r="G333" s="1511"/>
      <c r="H333" s="1512"/>
      <c r="I333" s="1512"/>
      <c r="J333" s="1513"/>
      <c r="K333" s="146"/>
      <c r="L333" s="146"/>
      <c r="M333" s="146"/>
      <c r="N333" s="146"/>
      <c r="O333" s="146"/>
    </row>
    <row r="334" spans="1:15" ht="14.25" customHeight="1" x14ac:dyDescent="0.3">
      <c r="A334" s="444">
        <v>329</v>
      </c>
      <c r="B334" s="349">
        <v>42724</v>
      </c>
      <c r="C334" s="144" t="s">
        <v>1982</v>
      </c>
      <c r="D334" s="45"/>
      <c r="E334" s="45">
        <v>6000</v>
      </c>
      <c r="F334" s="511">
        <v>5700</v>
      </c>
      <c r="G334" s="1511" t="s">
        <v>1841</v>
      </c>
      <c r="H334" s="1512"/>
      <c r="I334" s="1512"/>
      <c r="J334" s="1513"/>
      <c r="K334" s="146" t="s">
        <v>1842</v>
      </c>
      <c r="L334" s="147">
        <v>42723</v>
      </c>
      <c r="M334" s="147" t="s">
        <v>2123</v>
      </c>
      <c r="N334" s="146" t="s">
        <v>1762</v>
      </c>
      <c r="O334" s="146" t="s">
        <v>1213</v>
      </c>
    </row>
    <row r="335" spans="1:15" ht="14.25" customHeight="1" x14ac:dyDescent="0.3">
      <c r="A335" s="444">
        <v>330</v>
      </c>
      <c r="B335" s="349">
        <v>42724</v>
      </c>
      <c r="C335" s="144" t="s">
        <v>1982</v>
      </c>
      <c r="D335" s="45"/>
      <c r="E335" s="45">
        <v>2000</v>
      </c>
      <c r="F335" s="511">
        <v>2060</v>
      </c>
      <c r="G335" s="1511" t="s">
        <v>1843</v>
      </c>
      <c r="H335" s="1512"/>
      <c r="I335" s="1512"/>
      <c r="J335" s="1513"/>
      <c r="K335" s="146" t="s">
        <v>1844</v>
      </c>
      <c r="L335" s="147">
        <v>42723</v>
      </c>
      <c r="M335" s="147" t="s">
        <v>2123</v>
      </c>
      <c r="N335" s="146" t="s">
        <v>1762</v>
      </c>
      <c r="O335" s="146" t="s">
        <v>1213</v>
      </c>
    </row>
    <row r="336" spans="1:15" ht="14.25" customHeight="1" x14ac:dyDescent="0.3">
      <c r="A336" s="444">
        <v>331</v>
      </c>
      <c r="B336" s="349">
        <v>42724</v>
      </c>
      <c r="C336" s="144" t="s">
        <v>2384</v>
      </c>
      <c r="D336" s="45"/>
      <c r="E336" s="45">
        <v>980</v>
      </c>
      <c r="F336" s="511">
        <v>980</v>
      </c>
      <c r="G336" s="1511" t="s">
        <v>1845</v>
      </c>
      <c r="H336" s="1512"/>
      <c r="I336" s="1512"/>
      <c r="J336" s="1513"/>
      <c r="K336" s="146" t="s">
        <v>1846</v>
      </c>
      <c r="L336" s="147">
        <v>42723</v>
      </c>
      <c r="M336" s="146" t="s">
        <v>2123</v>
      </c>
      <c r="N336" s="146" t="s">
        <v>1762</v>
      </c>
      <c r="O336" s="146" t="s">
        <v>1762</v>
      </c>
    </row>
    <row r="337" spans="1:15" ht="14.25" customHeight="1" x14ac:dyDescent="0.3">
      <c r="A337" s="444">
        <v>332</v>
      </c>
      <c r="B337" s="349">
        <v>42724</v>
      </c>
      <c r="C337" s="144" t="s">
        <v>2574</v>
      </c>
      <c r="D337" s="45"/>
      <c r="E337" s="45">
        <v>1100</v>
      </c>
      <c r="F337" s="511">
        <v>1100</v>
      </c>
      <c r="G337" s="1511" t="s">
        <v>1847</v>
      </c>
      <c r="H337" s="1512"/>
      <c r="I337" s="1512"/>
      <c r="J337" s="1513"/>
      <c r="K337" s="146" t="s">
        <v>1848</v>
      </c>
      <c r="L337" s="147">
        <v>42723</v>
      </c>
      <c r="M337" s="146" t="s">
        <v>2123</v>
      </c>
      <c r="N337" s="146" t="s">
        <v>1762</v>
      </c>
      <c r="O337" s="146" t="s">
        <v>1762</v>
      </c>
    </row>
    <row r="338" spans="1:15" ht="14.25" customHeight="1" x14ac:dyDescent="0.3">
      <c r="A338" s="444">
        <v>333</v>
      </c>
      <c r="B338" s="349">
        <v>42727</v>
      </c>
      <c r="C338" s="144" t="s">
        <v>2359</v>
      </c>
      <c r="D338" s="45">
        <v>1000</v>
      </c>
      <c r="E338" s="45"/>
      <c r="F338" s="511"/>
      <c r="G338" s="1511"/>
      <c r="H338" s="1512"/>
      <c r="I338" s="1512"/>
      <c r="J338" s="1513"/>
      <c r="K338" s="146"/>
      <c r="L338" s="147"/>
      <c r="M338" s="146"/>
      <c r="N338" s="146"/>
      <c r="O338" s="146"/>
    </row>
    <row r="339" spans="1:15" ht="14.25" customHeight="1" x14ac:dyDescent="0.3">
      <c r="A339" s="444">
        <v>334</v>
      </c>
      <c r="B339" s="349">
        <v>42731</v>
      </c>
      <c r="C339" s="144" t="s">
        <v>164</v>
      </c>
      <c r="D339" s="45">
        <v>40</v>
      </c>
      <c r="E339" s="45"/>
      <c r="F339" s="511"/>
      <c r="G339" s="1511"/>
      <c r="H339" s="1512"/>
      <c r="I339" s="1512"/>
      <c r="J339" s="1513"/>
      <c r="K339" s="146"/>
      <c r="L339" s="147"/>
      <c r="M339" s="146"/>
      <c r="N339" s="146"/>
      <c r="O339" s="146"/>
    </row>
    <row r="340" spans="1:15" ht="14.25" customHeight="1" x14ac:dyDescent="0.3">
      <c r="A340" s="444">
        <v>335</v>
      </c>
      <c r="B340" s="349">
        <v>42731</v>
      </c>
      <c r="C340" s="144" t="s">
        <v>2359</v>
      </c>
      <c r="D340" s="45">
        <v>1020</v>
      </c>
      <c r="E340" s="45"/>
      <c r="F340" s="511"/>
      <c r="G340" s="1511"/>
      <c r="H340" s="1512"/>
      <c r="I340" s="1512"/>
      <c r="J340" s="1513"/>
      <c r="K340" s="146"/>
      <c r="L340" s="147"/>
      <c r="M340" s="146"/>
      <c r="N340" s="146"/>
      <c r="O340" s="146"/>
    </row>
    <row r="341" spans="1:15" ht="14.25" customHeight="1" x14ac:dyDescent="0.3">
      <c r="A341" s="444">
        <v>336</v>
      </c>
      <c r="B341" s="349">
        <v>42731</v>
      </c>
      <c r="C341" s="144" t="s">
        <v>2359</v>
      </c>
      <c r="D341" s="45"/>
      <c r="E341" s="45">
        <v>4020</v>
      </c>
      <c r="F341" s="511">
        <v>4020</v>
      </c>
      <c r="G341" s="1511" t="s">
        <v>1849</v>
      </c>
      <c r="H341" s="1512"/>
      <c r="I341" s="1512"/>
      <c r="J341" s="1513"/>
      <c r="K341" s="146" t="s">
        <v>1850</v>
      </c>
      <c r="L341" s="147">
        <v>42725</v>
      </c>
      <c r="M341" s="146" t="s">
        <v>2123</v>
      </c>
      <c r="N341" s="146" t="s">
        <v>986</v>
      </c>
      <c r="O341" s="146" t="s">
        <v>986</v>
      </c>
    </row>
    <row r="342" spans="1:15" ht="14.25" customHeight="1" x14ac:dyDescent="0.3">
      <c r="A342" s="444">
        <v>337</v>
      </c>
      <c r="B342" s="349">
        <v>42731</v>
      </c>
      <c r="C342" s="144" t="s">
        <v>2516</v>
      </c>
      <c r="D342" s="45">
        <v>2200</v>
      </c>
      <c r="E342" s="45"/>
      <c r="F342" s="511"/>
      <c r="G342" s="1511"/>
      <c r="H342" s="1512"/>
      <c r="I342" s="1512"/>
      <c r="J342" s="1513"/>
      <c r="K342" s="146"/>
      <c r="L342" s="147"/>
      <c r="M342" s="146"/>
      <c r="N342" s="146"/>
      <c r="O342" s="146"/>
    </row>
    <row r="343" spans="1:15" ht="14.25" customHeight="1" x14ac:dyDescent="0.3">
      <c r="A343" s="444">
        <v>338</v>
      </c>
      <c r="B343" s="349">
        <v>42732</v>
      </c>
      <c r="C343" s="144" t="s">
        <v>2516</v>
      </c>
      <c r="D343" s="45"/>
      <c r="E343" s="45">
        <v>2700</v>
      </c>
      <c r="F343" s="511">
        <v>2700</v>
      </c>
      <c r="G343" s="1511" t="s">
        <v>1940</v>
      </c>
      <c r="H343" s="1512"/>
      <c r="I343" s="1512"/>
      <c r="J343" s="1513"/>
      <c r="K343" s="146" t="s">
        <v>1941</v>
      </c>
      <c r="L343" s="147">
        <v>42732</v>
      </c>
      <c r="M343" s="146" t="s">
        <v>2123</v>
      </c>
      <c r="N343" s="146" t="s">
        <v>2681</v>
      </c>
      <c r="O343" s="146" t="s">
        <v>2681</v>
      </c>
    </row>
    <row r="344" spans="1:15" ht="14.25" customHeight="1" x14ac:dyDescent="0.3">
      <c r="A344" s="444">
        <v>339</v>
      </c>
      <c r="B344" s="349">
        <v>42732</v>
      </c>
      <c r="C344" s="144" t="s">
        <v>2381</v>
      </c>
      <c r="D344" s="45">
        <v>50</v>
      </c>
      <c r="E344" s="45"/>
      <c r="F344" s="511"/>
      <c r="G344" s="1511"/>
      <c r="H344" s="1512"/>
      <c r="I344" s="1512"/>
      <c r="J344" s="1513"/>
      <c r="K344" s="146"/>
      <c r="L344" s="147"/>
      <c r="M344" s="146"/>
      <c r="N344" s="146"/>
      <c r="O344" s="146"/>
    </row>
    <row r="345" spans="1:15" ht="14.25" customHeight="1" x14ac:dyDescent="0.3">
      <c r="A345" s="444">
        <v>340</v>
      </c>
      <c r="B345" s="349">
        <v>42732</v>
      </c>
      <c r="C345" s="144" t="s">
        <v>2382</v>
      </c>
      <c r="D345" s="45">
        <v>10</v>
      </c>
      <c r="E345" s="45"/>
      <c r="F345" s="511"/>
      <c r="G345" s="1511"/>
      <c r="H345" s="1512"/>
      <c r="I345" s="1512"/>
      <c r="J345" s="1513"/>
      <c r="K345" s="146"/>
      <c r="L345" s="147"/>
      <c r="M345" s="146"/>
      <c r="N345" s="146"/>
      <c r="O345" s="146"/>
    </row>
    <row r="346" spans="1:15" ht="14.25" customHeight="1" x14ac:dyDescent="0.3">
      <c r="A346" s="444">
        <v>341</v>
      </c>
      <c r="B346" s="349">
        <v>42732</v>
      </c>
      <c r="C346" s="144" t="s">
        <v>2407</v>
      </c>
      <c r="D346" s="45">
        <v>2</v>
      </c>
      <c r="E346" s="45"/>
      <c r="F346" s="589"/>
      <c r="G346" s="1511"/>
      <c r="H346" s="1512"/>
      <c r="I346" s="1512"/>
      <c r="J346" s="1513"/>
      <c r="K346" s="146"/>
      <c r="L346" s="147"/>
      <c r="M346" s="146"/>
      <c r="N346" s="146"/>
      <c r="O346" s="146"/>
    </row>
    <row r="347" spans="1:15" ht="14.25" customHeight="1" x14ac:dyDescent="0.3">
      <c r="A347" s="444">
        <v>342</v>
      </c>
      <c r="B347" s="349">
        <v>42732</v>
      </c>
      <c r="C347" s="144" t="s">
        <v>164</v>
      </c>
      <c r="D347" s="45">
        <v>63</v>
      </c>
      <c r="E347" s="45"/>
      <c r="F347" s="511"/>
      <c r="G347" s="1511"/>
      <c r="H347" s="1512"/>
      <c r="I347" s="1512"/>
      <c r="J347" s="1513"/>
      <c r="K347" s="146"/>
      <c r="L347" s="146"/>
      <c r="M347" s="146"/>
      <c r="N347" s="146"/>
      <c r="O347" s="146"/>
    </row>
    <row r="348" spans="1:15" ht="14.25" customHeight="1" x14ac:dyDescent="0.3">
      <c r="A348" s="444">
        <v>343</v>
      </c>
      <c r="B348" s="349">
        <v>42733</v>
      </c>
      <c r="C348" s="144" t="s">
        <v>2407</v>
      </c>
      <c r="D348" s="45"/>
      <c r="E348" s="45">
        <v>7</v>
      </c>
      <c r="F348" s="511">
        <v>7</v>
      </c>
      <c r="G348" s="1511" t="s">
        <v>2107</v>
      </c>
      <c r="H348" s="1512"/>
      <c r="I348" s="1512"/>
      <c r="J348" s="1513"/>
      <c r="K348" s="146" t="s">
        <v>2108</v>
      </c>
      <c r="L348" s="147">
        <v>42732</v>
      </c>
      <c r="M348" s="146" t="s">
        <v>2123</v>
      </c>
      <c r="N348" s="146" t="s">
        <v>171</v>
      </c>
      <c r="O348" s="146" t="s">
        <v>442</v>
      </c>
    </row>
    <row r="349" spans="1:15" ht="14.25" customHeight="1" x14ac:dyDescent="0.3">
      <c r="A349" s="444">
        <v>344</v>
      </c>
      <c r="B349" s="349">
        <v>42733</v>
      </c>
      <c r="C349" s="144" t="s">
        <v>2407</v>
      </c>
      <c r="D349" s="45"/>
      <c r="E349" s="45">
        <v>7</v>
      </c>
      <c r="F349" s="511">
        <v>7</v>
      </c>
      <c r="G349" s="1511" t="s">
        <v>2109</v>
      </c>
      <c r="H349" s="1512"/>
      <c r="I349" s="1512"/>
      <c r="J349" s="1513"/>
      <c r="K349" s="146" t="s">
        <v>2110</v>
      </c>
      <c r="L349" s="147">
        <v>42732</v>
      </c>
      <c r="M349" s="146" t="s">
        <v>2123</v>
      </c>
      <c r="N349" s="146" t="s">
        <v>171</v>
      </c>
      <c r="O349" s="146" t="s">
        <v>442</v>
      </c>
    </row>
    <row r="350" spans="1:15" ht="14.25" customHeight="1" x14ac:dyDescent="0.3">
      <c r="A350" s="444">
        <v>345</v>
      </c>
      <c r="B350" s="349">
        <v>42733</v>
      </c>
      <c r="C350" s="144" t="s">
        <v>2408</v>
      </c>
      <c r="D350" s="45"/>
      <c r="E350" s="45">
        <v>3</v>
      </c>
      <c r="F350" s="511">
        <v>3</v>
      </c>
      <c r="G350" s="1511" t="s">
        <v>2111</v>
      </c>
      <c r="H350" s="1512"/>
      <c r="I350" s="1512"/>
      <c r="J350" s="1513"/>
      <c r="K350" s="146" t="s">
        <v>2112</v>
      </c>
      <c r="L350" s="147">
        <v>42732</v>
      </c>
      <c r="M350" s="146" t="s">
        <v>2123</v>
      </c>
      <c r="N350" s="146" t="s">
        <v>171</v>
      </c>
      <c r="O350" s="146" t="s">
        <v>442</v>
      </c>
    </row>
    <row r="351" spans="1:15" ht="14.25" customHeight="1" x14ac:dyDescent="0.3">
      <c r="A351" s="444">
        <v>346</v>
      </c>
      <c r="B351" s="349">
        <v>42733</v>
      </c>
      <c r="C351" s="144" t="s">
        <v>2381</v>
      </c>
      <c r="D351" s="45"/>
      <c r="E351" s="45">
        <v>100</v>
      </c>
      <c r="F351" s="511">
        <v>120</v>
      </c>
      <c r="G351" s="1511" t="s">
        <v>2113</v>
      </c>
      <c r="H351" s="1512"/>
      <c r="I351" s="1512"/>
      <c r="J351" s="1513"/>
      <c r="K351" s="146" t="s">
        <v>2114</v>
      </c>
      <c r="L351" s="147">
        <v>42732</v>
      </c>
      <c r="M351" s="146" t="s">
        <v>2123</v>
      </c>
      <c r="N351" s="146" t="s">
        <v>171</v>
      </c>
      <c r="O351" s="146" t="s">
        <v>442</v>
      </c>
    </row>
    <row r="352" spans="1:15" ht="14.25" customHeight="1" x14ac:dyDescent="0.3">
      <c r="A352" s="444">
        <v>347</v>
      </c>
      <c r="B352" s="349">
        <v>42733</v>
      </c>
      <c r="C352" s="144" t="s">
        <v>2382</v>
      </c>
      <c r="D352" s="45"/>
      <c r="E352" s="45">
        <v>10</v>
      </c>
      <c r="F352" s="511">
        <v>10</v>
      </c>
      <c r="G352" s="1511" t="s">
        <v>2115</v>
      </c>
      <c r="H352" s="1512"/>
      <c r="I352" s="1512"/>
      <c r="J352" s="1513"/>
      <c r="K352" s="146" t="s">
        <v>2116</v>
      </c>
      <c r="L352" s="147">
        <v>42732</v>
      </c>
      <c r="M352" s="146" t="s">
        <v>2123</v>
      </c>
      <c r="N352" s="146" t="s">
        <v>171</v>
      </c>
      <c r="O352" s="146" t="s">
        <v>442</v>
      </c>
    </row>
    <row r="353" spans="1:15" ht="14.25" customHeight="1" x14ac:dyDescent="0.3">
      <c r="A353" s="444">
        <v>348</v>
      </c>
      <c r="B353" s="349">
        <v>42733</v>
      </c>
      <c r="C353" s="144" t="s">
        <v>164</v>
      </c>
      <c r="D353" s="45"/>
      <c r="E353" s="45">
        <v>283</v>
      </c>
      <c r="F353" s="511">
        <v>220</v>
      </c>
      <c r="G353" s="1511" t="s">
        <v>2117</v>
      </c>
      <c r="H353" s="1512"/>
      <c r="I353" s="1512"/>
      <c r="J353" s="1513"/>
      <c r="K353" s="146" t="s">
        <v>2118</v>
      </c>
      <c r="L353" s="147">
        <v>42732</v>
      </c>
      <c r="M353" s="146" t="s">
        <v>2123</v>
      </c>
      <c r="N353" s="146" t="s">
        <v>171</v>
      </c>
      <c r="O353" s="146" t="s">
        <v>442</v>
      </c>
    </row>
    <row r="354" spans="1:15" ht="14.25" customHeight="1" x14ac:dyDescent="0.3">
      <c r="A354" s="444">
        <v>349</v>
      </c>
      <c r="B354" s="349">
        <v>42733</v>
      </c>
      <c r="C354" s="144" t="s">
        <v>2584</v>
      </c>
      <c r="D354" s="45"/>
      <c r="E354" s="45">
        <v>10</v>
      </c>
      <c r="F354" s="511">
        <v>10</v>
      </c>
      <c r="G354" s="1511" t="s">
        <v>2119</v>
      </c>
      <c r="H354" s="1512"/>
      <c r="I354" s="1512"/>
      <c r="J354" s="1513"/>
      <c r="K354" s="146" t="s">
        <v>2120</v>
      </c>
      <c r="L354" s="147">
        <v>42732</v>
      </c>
      <c r="M354" s="147" t="s">
        <v>2123</v>
      </c>
      <c r="N354" s="146" t="s">
        <v>171</v>
      </c>
      <c r="O354" s="146" t="s">
        <v>1762</v>
      </c>
    </row>
    <row r="355" spans="1:15" ht="14.25" customHeight="1" x14ac:dyDescent="0.3">
      <c r="A355" s="444"/>
      <c r="B355" s="349"/>
      <c r="C355" s="144"/>
      <c r="D355" s="45"/>
      <c r="E355" s="45"/>
      <c r="F355" s="511"/>
      <c r="G355" s="1511"/>
      <c r="H355" s="1512"/>
      <c r="I355" s="1512"/>
      <c r="J355" s="1513"/>
      <c r="K355" s="146"/>
      <c r="L355" s="147"/>
      <c r="M355" s="147"/>
      <c r="N355" s="146"/>
      <c r="O355" s="146"/>
    </row>
    <row r="356" spans="1:15" ht="14.25" customHeight="1" x14ac:dyDescent="0.3">
      <c r="A356" s="444"/>
      <c r="B356" s="349"/>
      <c r="C356" s="144"/>
      <c r="D356" s="45"/>
      <c r="E356" s="45"/>
      <c r="F356" s="511"/>
      <c r="G356" s="1511"/>
      <c r="H356" s="1512"/>
      <c r="I356" s="1512"/>
      <c r="J356" s="1513"/>
      <c r="K356" s="146"/>
      <c r="L356" s="147"/>
      <c r="M356" s="146"/>
      <c r="N356" s="146"/>
      <c r="O356" s="146"/>
    </row>
    <row r="357" spans="1:15" ht="14.25" customHeight="1" x14ac:dyDescent="0.3">
      <c r="A357" s="444"/>
      <c r="B357" s="349"/>
      <c r="C357" s="144"/>
      <c r="D357" s="45"/>
      <c r="E357" s="45"/>
      <c r="F357" s="511"/>
      <c r="G357" s="1511"/>
      <c r="H357" s="1512"/>
      <c r="I357" s="1512"/>
      <c r="J357" s="1513"/>
      <c r="K357" s="146"/>
      <c r="L357" s="146"/>
      <c r="M357" s="146"/>
      <c r="N357" s="146"/>
      <c r="O357" s="146"/>
    </row>
    <row r="358" spans="1:15" ht="14.25" customHeight="1" x14ac:dyDescent="0.3">
      <c r="A358" s="444"/>
      <c r="B358" s="349"/>
      <c r="C358" s="144"/>
      <c r="D358" s="45"/>
      <c r="E358" s="45"/>
      <c r="F358" s="511"/>
      <c r="G358" s="1511"/>
      <c r="H358" s="1512"/>
      <c r="I358" s="1512"/>
      <c r="J358" s="1513"/>
      <c r="K358" s="146"/>
      <c r="L358" s="146"/>
      <c r="M358" s="146"/>
      <c r="N358" s="146"/>
      <c r="O358" s="146"/>
    </row>
    <row r="359" spans="1:15" ht="14.25" customHeight="1" x14ac:dyDescent="0.3">
      <c r="A359" s="444"/>
      <c r="B359" s="349"/>
      <c r="C359" s="144"/>
      <c r="D359" s="45"/>
      <c r="E359" s="45"/>
      <c r="F359" s="511"/>
      <c r="G359" s="1511"/>
      <c r="H359" s="1512"/>
      <c r="I359" s="1512"/>
      <c r="J359" s="1513"/>
      <c r="K359" s="146"/>
      <c r="L359" s="146"/>
      <c r="M359" s="146"/>
      <c r="N359" s="146"/>
      <c r="O359" s="146"/>
    </row>
    <row r="360" spans="1:15" ht="14.25" customHeight="1" x14ac:dyDescent="0.3">
      <c r="A360" s="444"/>
      <c r="B360" s="349"/>
      <c r="C360" s="144"/>
      <c r="D360" s="45"/>
      <c r="E360" s="45"/>
      <c r="F360" s="511"/>
      <c r="G360" s="1511"/>
      <c r="H360" s="1512"/>
      <c r="I360" s="1512"/>
      <c r="J360" s="1513"/>
      <c r="K360" s="146"/>
      <c r="L360" s="147"/>
      <c r="M360" s="147"/>
      <c r="N360" s="146"/>
      <c r="O360" s="146"/>
    </row>
    <row r="361" spans="1:15" ht="14.25" customHeight="1" x14ac:dyDescent="0.3">
      <c r="A361" s="444"/>
      <c r="B361" s="349"/>
      <c r="C361" s="144"/>
      <c r="D361" s="45"/>
      <c r="E361" s="45"/>
      <c r="F361" s="511"/>
      <c r="G361" s="1511"/>
      <c r="H361" s="1512"/>
      <c r="I361" s="1512"/>
      <c r="J361" s="1513"/>
      <c r="K361" s="146"/>
      <c r="L361" s="147"/>
      <c r="M361" s="147"/>
      <c r="N361" s="146"/>
      <c r="O361" s="146"/>
    </row>
    <row r="362" spans="1:15" ht="14.25" customHeight="1" x14ac:dyDescent="0.3">
      <c r="A362" s="444"/>
      <c r="B362" s="349"/>
      <c r="C362" s="144"/>
      <c r="D362" s="45"/>
      <c r="E362" s="45"/>
      <c r="F362" s="511"/>
      <c r="G362" s="1511"/>
      <c r="H362" s="1512"/>
      <c r="I362" s="1512"/>
      <c r="J362" s="1513"/>
      <c r="K362" s="146"/>
      <c r="L362" s="147"/>
      <c r="M362" s="147"/>
      <c r="N362" s="146"/>
      <c r="O362" s="146"/>
    </row>
    <row r="363" spans="1:15" ht="14.25" customHeight="1" x14ac:dyDescent="0.3">
      <c r="A363" s="444"/>
      <c r="B363" s="349"/>
      <c r="C363" s="144"/>
      <c r="D363" s="45"/>
      <c r="E363" s="45"/>
      <c r="F363" s="511"/>
      <c r="G363" s="1511"/>
      <c r="H363" s="1512"/>
      <c r="I363" s="1512"/>
      <c r="J363" s="1513"/>
      <c r="K363" s="146"/>
      <c r="L363" s="147"/>
      <c r="M363" s="147"/>
      <c r="N363" s="146"/>
      <c r="O363" s="146"/>
    </row>
    <row r="364" spans="1:15" ht="14.25" customHeight="1" x14ac:dyDescent="0.3">
      <c r="A364" s="444"/>
      <c r="B364" s="349"/>
      <c r="C364" s="144"/>
      <c r="D364" s="45"/>
      <c r="E364" s="45"/>
      <c r="F364" s="511"/>
      <c r="G364" s="1511"/>
      <c r="H364" s="1512"/>
      <c r="I364" s="1512"/>
      <c r="J364" s="1513"/>
      <c r="K364" s="146"/>
      <c r="L364" s="147"/>
      <c r="M364" s="147"/>
      <c r="N364" s="146"/>
      <c r="O364" s="146"/>
    </row>
    <row r="365" spans="1:15" ht="14.25" customHeight="1" x14ac:dyDescent="0.3">
      <c r="A365" s="444"/>
      <c r="B365" s="349"/>
      <c r="C365" s="144"/>
      <c r="D365" s="45"/>
      <c r="E365" s="45"/>
      <c r="F365" s="511"/>
      <c r="G365" s="1511"/>
      <c r="H365" s="1512"/>
      <c r="I365" s="1512"/>
      <c r="J365" s="1513"/>
      <c r="K365" s="146"/>
      <c r="L365" s="147"/>
      <c r="M365" s="147"/>
      <c r="N365" s="146"/>
      <c r="O365" s="146"/>
    </row>
    <row r="366" spans="1:15" ht="14.25" customHeight="1" x14ac:dyDescent="0.3">
      <c r="A366" s="444"/>
      <c r="B366" s="349"/>
      <c r="C366" s="144"/>
      <c r="D366" s="45"/>
      <c r="E366" s="45"/>
      <c r="F366" s="511"/>
      <c r="G366" s="1511"/>
      <c r="H366" s="1512"/>
      <c r="I366" s="1512"/>
      <c r="J366" s="1513"/>
      <c r="K366" s="146"/>
      <c r="L366" s="147"/>
      <c r="M366" s="147"/>
      <c r="N366" s="146"/>
      <c r="O366" s="146"/>
    </row>
    <row r="367" spans="1:15" ht="14.25" customHeight="1" x14ac:dyDescent="0.3">
      <c r="A367" s="444"/>
      <c r="B367" s="349"/>
      <c r="C367" s="144"/>
      <c r="D367" s="45"/>
      <c r="E367" s="45"/>
      <c r="F367" s="511"/>
      <c r="G367" s="1511"/>
      <c r="H367" s="1512"/>
      <c r="I367" s="1512"/>
      <c r="J367" s="1513"/>
      <c r="K367" s="146"/>
      <c r="L367" s="147"/>
      <c r="M367" s="147"/>
      <c r="N367" s="146"/>
      <c r="O367" s="146"/>
    </row>
    <row r="368" spans="1:15" ht="14.25" customHeight="1" x14ac:dyDescent="0.3">
      <c r="A368" s="444"/>
      <c r="B368" s="349"/>
      <c r="C368" s="144"/>
      <c r="D368" s="45"/>
      <c r="E368" s="45"/>
      <c r="F368" s="511"/>
      <c r="G368" s="1511"/>
      <c r="H368" s="1512"/>
      <c r="I368" s="1512"/>
      <c r="J368" s="1513"/>
      <c r="K368" s="146"/>
      <c r="L368" s="147"/>
      <c r="M368" s="147"/>
      <c r="N368" s="146"/>
      <c r="O368" s="146"/>
    </row>
    <row r="369" spans="1:15" ht="14.25" customHeight="1" x14ac:dyDescent="0.3">
      <c r="A369" s="444"/>
      <c r="B369" s="349"/>
      <c r="C369" s="144"/>
      <c r="D369" s="45"/>
      <c r="E369" s="45"/>
      <c r="F369" s="511"/>
      <c r="G369" s="1511"/>
      <c r="H369" s="1512"/>
      <c r="I369" s="1512"/>
      <c r="J369" s="1513"/>
      <c r="K369" s="146"/>
      <c r="L369" s="147"/>
      <c r="M369" s="146"/>
      <c r="N369" s="146"/>
      <c r="O369" s="146"/>
    </row>
    <row r="370" spans="1:15" ht="14.25" customHeight="1" x14ac:dyDescent="0.3">
      <c r="A370" s="444"/>
      <c r="B370" s="349"/>
      <c r="C370" s="144"/>
      <c r="D370" s="45"/>
      <c r="E370" s="45"/>
      <c r="F370" s="511"/>
      <c r="G370" s="1511"/>
      <c r="H370" s="1512"/>
      <c r="I370" s="1512"/>
      <c r="J370" s="1513"/>
      <c r="K370" s="146"/>
      <c r="L370" s="147"/>
      <c r="M370" s="147"/>
      <c r="N370" s="146"/>
      <c r="O370" s="146"/>
    </row>
    <row r="371" spans="1:15" ht="14.25" customHeight="1" x14ac:dyDescent="0.3">
      <c r="A371" s="444"/>
      <c r="B371" s="349"/>
      <c r="C371" s="144"/>
      <c r="D371" s="45"/>
      <c r="E371" s="45"/>
      <c r="F371" s="511"/>
      <c r="G371" s="1511"/>
      <c r="H371" s="1512"/>
      <c r="I371" s="1512"/>
      <c r="J371" s="1513"/>
      <c r="K371" s="146"/>
      <c r="L371" s="147"/>
      <c r="M371" s="146"/>
      <c r="N371" s="146"/>
      <c r="O371" s="146"/>
    </row>
    <row r="372" spans="1:15" ht="14.25" customHeight="1" x14ac:dyDescent="0.3">
      <c r="A372" s="444"/>
      <c r="B372" s="349"/>
      <c r="C372" s="144"/>
      <c r="D372" s="45"/>
      <c r="E372" s="45"/>
      <c r="F372" s="511"/>
      <c r="G372" s="1511"/>
      <c r="H372" s="1512"/>
      <c r="I372" s="1512"/>
      <c r="J372" s="1513"/>
      <c r="K372" s="146"/>
      <c r="L372" s="147"/>
      <c r="M372" s="147"/>
      <c r="N372" s="146"/>
      <c r="O372" s="146"/>
    </row>
    <row r="373" spans="1:15" ht="14.25" customHeight="1" x14ac:dyDescent="0.3">
      <c r="A373" s="444"/>
      <c r="B373" s="349"/>
      <c r="C373" s="144"/>
      <c r="D373" s="45"/>
      <c r="E373" s="45"/>
      <c r="F373" s="511"/>
      <c r="G373" s="1511"/>
      <c r="H373" s="1512"/>
      <c r="I373" s="1512"/>
      <c r="J373" s="1513"/>
      <c r="K373" s="146"/>
      <c r="L373" s="147"/>
      <c r="M373" s="146"/>
      <c r="N373" s="146"/>
      <c r="O373" s="146"/>
    </row>
    <row r="374" spans="1:15" ht="14.25" customHeight="1" x14ac:dyDescent="0.3">
      <c r="A374" s="444"/>
      <c r="B374" s="349"/>
      <c r="C374" s="144"/>
      <c r="D374" s="45"/>
      <c r="E374" s="45"/>
      <c r="F374" s="511"/>
      <c r="G374" s="1511"/>
      <c r="H374" s="1512"/>
      <c r="I374" s="1512"/>
      <c r="J374" s="1513"/>
      <c r="K374" s="146"/>
      <c r="L374" s="147"/>
      <c r="M374" s="147"/>
      <c r="N374" s="146"/>
      <c r="O374" s="146"/>
    </row>
    <row r="375" spans="1:15" ht="14.25" customHeight="1" x14ac:dyDescent="0.3">
      <c r="A375" s="444"/>
      <c r="B375" s="349"/>
      <c r="C375" s="144"/>
      <c r="D375" s="45"/>
      <c r="E375" s="45"/>
      <c r="F375" s="511"/>
      <c r="G375" s="1511"/>
      <c r="H375" s="1512"/>
      <c r="I375" s="1512"/>
      <c r="J375" s="1513"/>
      <c r="K375" s="146"/>
      <c r="L375" s="147"/>
      <c r="M375" s="146"/>
      <c r="N375" s="146"/>
      <c r="O375" s="146"/>
    </row>
    <row r="376" spans="1:15" ht="14.25" customHeight="1" x14ac:dyDescent="0.3">
      <c r="A376" s="444"/>
      <c r="B376" s="349"/>
      <c r="C376" s="144"/>
      <c r="D376" s="45"/>
      <c r="E376" s="45"/>
      <c r="F376" s="511"/>
      <c r="G376" s="1511"/>
      <c r="H376" s="1512"/>
      <c r="I376" s="1512"/>
      <c r="J376" s="1513"/>
      <c r="K376" s="146"/>
      <c r="L376" s="147"/>
      <c r="M376" s="146"/>
      <c r="N376" s="146"/>
      <c r="O376" s="146"/>
    </row>
    <row r="377" spans="1:15" ht="14.25" customHeight="1" x14ac:dyDescent="0.3">
      <c r="A377" s="444"/>
      <c r="B377" s="349"/>
      <c r="C377" s="144"/>
      <c r="D377" s="45"/>
      <c r="E377" s="45"/>
      <c r="F377" s="511"/>
      <c r="G377" s="1511"/>
      <c r="H377" s="1512"/>
      <c r="I377" s="1512"/>
      <c r="J377" s="1513"/>
      <c r="K377" s="146"/>
      <c r="L377" s="147"/>
      <c r="M377" s="146"/>
      <c r="N377" s="146"/>
      <c r="O377" s="146"/>
    </row>
    <row r="378" spans="1:15" ht="14.25" customHeight="1" x14ac:dyDescent="0.3">
      <c r="A378" s="444"/>
      <c r="B378" s="349"/>
      <c r="C378" s="144"/>
      <c r="D378" s="45"/>
      <c r="E378" s="45"/>
      <c r="F378" s="511"/>
      <c r="G378" s="1511"/>
      <c r="H378" s="1512"/>
      <c r="I378" s="1512"/>
      <c r="J378" s="1513"/>
      <c r="K378" s="146"/>
      <c r="L378" s="147"/>
      <c r="M378" s="146"/>
      <c r="N378" s="146"/>
      <c r="O378" s="146"/>
    </row>
    <row r="379" spans="1:15" x14ac:dyDescent="0.3">
      <c r="A379" s="444"/>
      <c r="B379" s="349"/>
      <c r="C379" s="144"/>
      <c r="D379" s="45"/>
      <c r="E379" s="45"/>
      <c r="F379" s="511"/>
      <c r="G379" s="1511"/>
      <c r="H379" s="1512"/>
      <c r="I379" s="1512"/>
      <c r="J379" s="1513"/>
      <c r="K379" s="146"/>
      <c r="L379" s="147"/>
      <c r="M379" s="146"/>
      <c r="N379" s="146"/>
      <c r="O379" s="146"/>
    </row>
    <row r="380" spans="1:15" x14ac:dyDescent="0.3">
      <c r="A380" s="444"/>
      <c r="B380" s="349"/>
      <c r="C380" s="144"/>
      <c r="D380" s="45"/>
      <c r="E380" s="45"/>
      <c r="F380" s="511"/>
      <c r="G380" s="1511"/>
      <c r="H380" s="1512"/>
      <c r="I380" s="1512"/>
      <c r="J380" s="1513"/>
      <c r="K380" s="146"/>
      <c r="L380" s="147"/>
      <c r="M380" s="146"/>
      <c r="N380" s="146"/>
      <c r="O380" s="146"/>
    </row>
    <row r="381" spans="1:15" x14ac:dyDescent="0.3">
      <c r="A381" s="444"/>
      <c r="B381" s="349"/>
      <c r="C381" s="144"/>
      <c r="D381" s="45"/>
      <c r="E381" s="45"/>
      <c r="F381" s="511"/>
      <c r="G381" s="1511"/>
      <c r="H381" s="1512"/>
      <c r="I381" s="1512"/>
      <c r="J381" s="1513"/>
      <c r="K381" s="146"/>
      <c r="L381" s="147"/>
      <c r="M381" s="146"/>
      <c r="N381" s="146"/>
      <c r="O381" s="146"/>
    </row>
    <row r="382" spans="1:15" x14ac:dyDescent="0.3">
      <c r="A382" s="444"/>
      <c r="B382" s="349"/>
      <c r="C382" s="144"/>
      <c r="D382" s="45"/>
      <c r="E382" s="45"/>
      <c r="F382" s="511"/>
      <c r="G382" s="1511"/>
      <c r="H382" s="1512"/>
      <c r="I382" s="1512"/>
      <c r="J382" s="1513"/>
      <c r="K382" s="146"/>
      <c r="L382" s="147"/>
      <c r="M382" s="146"/>
      <c r="N382" s="146"/>
      <c r="O382" s="146"/>
    </row>
    <row r="383" spans="1:15" x14ac:dyDescent="0.3">
      <c r="A383" s="444"/>
      <c r="B383" s="349"/>
      <c r="C383" s="144"/>
      <c r="D383" s="45"/>
      <c r="E383" s="45"/>
      <c r="F383" s="511"/>
      <c r="G383" s="1511"/>
      <c r="H383" s="1512"/>
      <c r="I383" s="1512"/>
      <c r="J383" s="1513"/>
      <c r="K383" s="146"/>
      <c r="L383" s="147"/>
      <c r="M383" s="146"/>
      <c r="N383" s="146"/>
      <c r="O383" s="146"/>
    </row>
    <row r="384" spans="1:15" x14ac:dyDescent="0.3">
      <c r="A384" s="444"/>
      <c r="B384" s="349"/>
      <c r="C384" s="144"/>
      <c r="D384" s="45"/>
      <c r="E384" s="45"/>
      <c r="F384" s="511"/>
      <c r="G384" s="1511"/>
      <c r="H384" s="1512"/>
      <c r="I384" s="1512"/>
      <c r="J384" s="1513"/>
      <c r="K384" s="146"/>
      <c r="L384" s="147"/>
      <c r="M384" s="146"/>
      <c r="N384" s="146"/>
      <c r="O384" s="146"/>
    </row>
    <row r="385" spans="1:15" x14ac:dyDescent="0.3">
      <c r="A385" s="444"/>
      <c r="B385" s="143"/>
      <c r="C385" s="144"/>
      <c r="D385" s="45"/>
      <c r="E385" s="45"/>
      <c r="F385" s="511"/>
      <c r="G385" s="1511"/>
      <c r="H385" s="1512"/>
      <c r="I385" s="1512"/>
      <c r="J385" s="1513"/>
      <c r="K385" s="146"/>
      <c r="L385" s="146"/>
      <c r="M385" s="146"/>
      <c r="N385" s="146"/>
      <c r="O385" s="146"/>
    </row>
    <row r="386" spans="1:15" x14ac:dyDescent="0.3">
      <c r="A386" s="444"/>
      <c r="B386" s="143"/>
      <c r="C386" s="144"/>
      <c r="D386" s="45"/>
      <c r="E386" s="45"/>
      <c r="F386" s="511"/>
      <c r="G386" s="1511"/>
      <c r="H386" s="1512"/>
      <c r="I386" s="1512"/>
      <c r="J386" s="1513"/>
      <c r="K386" s="146"/>
      <c r="L386" s="146"/>
      <c r="M386" s="146"/>
      <c r="N386" s="146"/>
      <c r="O386" s="146"/>
    </row>
    <row r="387" spans="1:15" x14ac:dyDescent="0.3">
      <c r="A387" s="444"/>
      <c r="B387" s="143"/>
      <c r="C387" s="144"/>
      <c r="D387" s="45"/>
      <c r="E387" s="45"/>
      <c r="F387" s="511"/>
      <c r="G387" s="1511"/>
      <c r="H387" s="1512"/>
      <c r="I387" s="1512"/>
      <c r="J387" s="1513"/>
      <c r="K387" s="146"/>
      <c r="L387" s="146"/>
      <c r="M387" s="146"/>
      <c r="N387" s="146"/>
      <c r="O387" s="146"/>
    </row>
    <row r="388" spans="1:15" x14ac:dyDescent="0.3">
      <c r="A388" s="444"/>
      <c r="B388" s="143"/>
      <c r="C388" s="144"/>
      <c r="D388" s="45"/>
      <c r="E388" s="45"/>
      <c r="F388" s="511"/>
      <c r="G388" s="1511"/>
      <c r="H388" s="1512"/>
      <c r="I388" s="1512"/>
      <c r="J388" s="1513"/>
      <c r="K388" s="146"/>
      <c r="L388" s="146"/>
      <c r="M388" s="146"/>
      <c r="N388" s="146"/>
      <c r="O388" s="146"/>
    </row>
    <row r="389" spans="1:15" x14ac:dyDescent="0.3">
      <c r="A389" s="444"/>
      <c r="B389" s="143"/>
      <c r="C389" s="144"/>
      <c r="D389" s="45"/>
      <c r="E389" s="45"/>
      <c r="F389" s="511"/>
      <c r="G389" s="1511"/>
      <c r="H389" s="1512"/>
      <c r="I389" s="1512"/>
      <c r="J389" s="1513"/>
      <c r="K389" s="146"/>
      <c r="L389" s="146"/>
      <c r="M389" s="146"/>
      <c r="N389" s="146"/>
      <c r="O389" s="146"/>
    </row>
    <row r="390" spans="1:15" x14ac:dyDescent="0.3">
      <c r="A390" s="444"/>
      <c r="B390" s="143"/>
      <c r="C390" s="144"/>
      <c r="D390" s="45"/>
      <c r="E390" s="45"/>
      <c r="F390" s="511"/>
      <c r="G390" s="1511"/>
      <c r="H390" s="1512"/>
      <c r="I390" s="1512"/>
      <c r="J390" s="1513"/>
      <c r="K390" s="146"/>
      <c r="L390" s="146"/>
      <c r="M390" s="146"/>
      <c r="N390" s="146"/>
      <c r="O390" s="146"/>
    </row>
    <row r="391" spans="1:15" x14ac:dyDescent="0.3">
      <c r="A391" s="444"/>
      <c r="B391" s="143"/>
      <c r="C391" s="144"/>
      <c r="D391" s="45"/>
      <c r="E391" s="45"/>
      <c r="F391" s="511"/>
      <c r="G391" s="1511"/>
      <c r="H391" s="1512"/>
      <c r="I391" s="1512"/>
      <c r="J391" s="1513"/>
      <c r="K391" s="146"/>
      <c r="L391" s="146"/>
      <c r="M391" s="146"/>
      <c r="N391" s="146"/>
      <c r="O391" s="146"/>
    </row>
    <row r="392" spans="1:15" x14ac:dyDescent="0.3">
      <c r="A392" s="444"/>
      <c r="B392" s="143"/>
      <c r="C392" s="144"/>
      <c r="D392" s="45"/>
      <c r="E392" s="45"/>
      <c r="F392" s="511"/>
      <c r="G392" s="1511"/>
      <c r="H392" s="1512"/>
      <c r="I392" s="1512"/>
      <c r="J392" s="1513"/>
      <c r="K392" s="146"/>
      <c r="L392" s="146"/>
      <c r="M392" s="146"/>
      <c r="N392" s="146"/>
      <c r="O392" s="146"/>
    </row>
    <row r="393" spans="1:15" x14ac:dyDescent="0.3">
      <c r="A393" s="444"/>
      <c r="B393" s="143"/>
      <c r="C393" s="144"/>
      <c r="D393" s="45"/>
      <c r="E393" s="45"/>
      <c r="F393" s="511"/>
      <c r="G393" s="1511"/>
      <c r="H393" s="1512"/>
      <c r="I393" s="1512"/>
      <c r="J393" s="1513"/>
      <c r="K393" s="146"/>
      <c r="L393" s="146"/>
      <c r="M393" s="146"/>
      <c r="N393" s="146"/>
      <c r="O393" s="146"/>
    </row>
    <row r="394" spans="1:15" x14ac:dyDescent="0.3">
      <c r="A394" s="444"/>
      <c r="B394" s="143"/>
      <c r="C394" s="144"/>
      <c r="D394" s="45"/>
      <c r="E394" s="45"/>
      <c r="F394" s="511"/>
      <c r="G394" s="1511"/>
      <c r="H394" s="1512"/>
      <c r="I394" s="1512"/>
      <c r="J394" s="1513"/>
      <c r="K394" s="146"/>
      <c r="L394" s="146"/>
      <c r="M394" s="146"/>
      <c r="N394" s="146"/>
      <c r="O394" s="146"/>
    </row>
    <row r="395" spans="1:15" x14ac:dyDescent="0.3">
      <c r="A395" s="444"/>
      <c r="B395" s="143"/>
      <c r="C395" s="144"/>
      <c r="D395" s="45"/>
      <c r="E395" s="45"/>
      <c r="F395" s="511"/>
      <c r="G395" s="1511"/>
      <c r="H395" s="1512"/>
      <c r="I395" s="1512"/>
      <c r="J395" s="1513"/>
      <c r="K395" s="146"/>
      <c r="L395" s="146"/>
      <c r="M395" s="146"/>
      <c r="N395" s="146"/>
      <c r="O395" s="146"/>
    </row>
    <row r="396" spans="1:15" x14ac:dyDescent="0.3">
      <c r="A396" s="444"/>
      <c r="B396" s="143"/>
      <c r="C396" s="144"/>
      <c r="D396" s="45"/>
      <c r="E396" s="45"/>
      <c r="F396" s="511"/>
      <c r="G396" s="1511"/>
      <c r="H396" s="1512"/>
      <c r="I396" s="1512"/>
      <c r="J396" s="1513"/>
      <c r="K396" s="146"/>
      <c r="L396" s="146"/>
      <c r="M396" s="146"/>
      <c r="N396" s="146"/>
      <c r="O396" s="146"/>
    </row>
    <row r="397" spans="1:15" x14ac:dyDescent="0.3">
      <c r="A397" s="444"/>
      <c r="B397" s="143"/>
      <c r="C397" s="144"/>
      <c r="D397" s="45"/>
      <c r="E397" s="45"/>
      <c r="F397" s="511"/>
      <c r="G397" s="1511"/>
      <c r="H397" s="1512"/>
      <c r="I397" s="1512"/>
      <c r="J397" s="1513"/>
      <c r="K397" s="146"/>
      <c r="L397" s="146"/>
      <c r="M397" s="146"/>
      <c r="N397" s="146"/>
      <c r="O397" s="146"/>
    </row>
    <row r="398" spans="1:15" x14ac:dyDescent="0.3">
      <c r="A398" s="444"/>
      <c r="B398" s="143"/>
      <c r="C398" s="144"/>
      <c r="D398" s="45"/>
      <c r="E398" s="45"/>
      <c r="F398" s="511"/>
      <c r="G398" s="1511"/>
      <c r="H398" s="1512"/>
      <c r="I398" s="1512"/>
      <c r="J398" s="1513"/>
      <c r="K398" s="146"/>
      <c r="L398" s="146"/>
      <c r="M398" s="146"/>
      <c r="N398" s="146"/>
      <c r="O398" s="146"/>
    </row>
    <row r="399" spans="1:15" x14ac:dyDescent="0.3">
      <c r="A399" s="444"/>
      <c r="B399" s="143"/>
      <c r="C399" s="144"/>
      <c r="D399" s="45"/>
      <c r="E399" s="45"/>
      <c r="F399" s="511"/>
      <c r="G399" s="1511"/>
      <c r="H399" s="1512"/>
      <c r="I399" s="1512"/>
      <c r="J399" s="1513"/>
      <c r="K399" s="146"/>
      <c r="L399" s="146"/>
      <c r="M399" s="146"/>
      <c r="N399" s="146"/>
      <c r="O399" s="146"/>
    </row>
    <row r="400" spans="1:15" x14ac:dyDescent="0.3">
      <c r="A400" s="444"/>
      <c r="B400" s="143"/>
      <c r="C400" s="144"/>
      <c r="D400" s="45"/>
      <c r="E400" s="45"/>
      <c r="F400" s="511"/>
      <c r="G400" s="1511"/>
      <c r="H400" s="1512"/>
      <c r="I400" s="1512"/>
      <c r="J400" s="1513"/>
      <c r="K400" s="146"/>
      <c r="L400" s="146"/>
      <c r="M400" s="146"/>
      <c r="N400" s="146"/>
      <c r="O400" s="146"/>
    </row>
    <row r="401" spans="1:15" x14ac:dyDescent="0.3">
      <c r="A401" s="444"/>
      <c r="B401" s="143"/>
      <c r="C401" s="144"/>
      <c r="D401" s="45"/>
      <c r="E401" s="45"/>
      <c r="F401" s="511"/>
      <c r="G401" s="1511"/>
      <c r="H401" s="1512"/>
      <c r="I401" s="1512"/>
      <c r="J401" s="1513"/>
      <c r="K401" s="146"/>
      <c r="L401" s="146"/>
      <c r="M401" s="146"/>
      <c r="N401" s="146"/>
      <c r="O401" s="146"/>
    </row>
    <row r="402" spans="1:15" x14ac:dyDescent="0.3">
      <c r="A402" s="444"/>
      <c r="B402" s="143"/>
      <c r="C402" s="144"/>
      <c r="D402" s="45"/>
      <c r="E402" s="45"/>
      <c r="F402" s="511"/>
      <c r="G402" s="1511"/>
      <c r="H402" s="1512"/>
      <c r="I402" s="1512"/>
      <c r="J402" s="1513"/>
      <c r="K402" s="146"/>
      <c r="L402" s="146"/>
      <c r="M402" s="146"/>
      <c r="N402" s="146"/>
      <c r="O402" s="146"/>
    </row>
    <row r="403" spans="1:15" x14ac:dyDescent="0.3">
      <c r="A403" s="444"/>
      <c r="B403" s="143"/>
      <c r="C403" s="144"/>
      <c r="D403" s="45"/>
      <c r="E403" s="45"/>
      <c r="F403" s="511"/>
      <c r="G403" s="1511"/>
      <c r="H403" s="1512"/>
      <c r="I403" s="1512"/>
      <c r="J403" s="1513"/>
      <c r="K403" s="146"/>
      <c r="L403" s="146"/>
      <c r="M403" s="146"/>
      <c r="N403" s="146"/>
      <c r="O403" s="146"/>
    </row>
    <row r="404" spans="1:15" x14ac:dyDescent="0.3">
      <c r="A404" s="444"/>
      <c r="B404" s="143"/>
      <c r="C404" s="144"/>
      <c r="D404" s="45"/>
      <c r="E404" s="45"/>
      <c r="F404" s="511"/>
      <c r="G404" s="1511"/>
      <c r="H404" s="1512"/>
      <c r="I404" s="1512"/>
      <c r="J404" s="1513"/>
      <c r="K404" s="146"/>
      <c r="L404" s="146"/>
      <c r="M404" s="146"/>
      <c r="N404" s="146"/>
      <c r="O404" s="146"/>
    </row>
    <row r="405" spans="1:15" x14ac:dyDescent="0.3">
      <c r="A405" s="444"/>
      <c r="B405" s="143"/>
      <c r="C405" s="144"/>
      <c r="D405" s="45"/>
      <c r="E405" s="45"/>
      <c r="F405" s="511"/>
      <c r="G405" s="1511"/>
      <c r="H405" s="1512"/>
      <c r="I405" s="1512"/>
      <c r="J405" s="1513"/>
      <c r="K405" s="146"/>
      <c r="L405" s="146"/>
      <c r="M405" s="146"/>
      <c r="N405" s="146"/>
      <c r="O405" s="146"/>
    </row>
    <row r="406" spans="1:15" x14ac:dyDescent="0.3">
      <c r="A406" s="444"/>
      <c r="B406" s="143"/>
      <c r="C406" s="144"/>
      <c r="D406" s="45"/>
      <c r="E406" s="45"/>
      <c r="F406" s="511"/>
      <c r="G406" s="1511"/>
      <c r="H406" s="1512"/>
      <c r="I406" s="1512"/>
      <c r="J406" s="1513"/>
      <c r="K406" s="146"/>
      <c r="L406" s="146"/>
      <c r="M406" s="146"/>
      <c r="N406" s="146"/>
      <c r="O406" s="146"/>
    </row>
    <row r="407" spans="1:15" x14ac:dyDescent="0.3">
      <c r="A407" s="444"/>
      <c r="B407" s="143"/>
      <c r="C407" s="144"/>
      <c r="D407" s="45"/>
      <c r="E407" s="45"/>
      <c r="F407" s="511"/>
      <c r="G407" s="1511"/>
      <c r="H407" s="1512"/>
      <c r="I407" s="1512"/>
      <c r="J407" s="1513"/>
      <c r="K407" s="146"/>
      <c r="L407" s="146"/>
      <c r="M407" s="146"/>
      <c r="N407" s="146"/>
      <c r="O407" s="146"/>
    </row>
    <row r="408" spans="1:15" x14ac:dyDescent="0.3">
      <c r="A408" s="444"/>
      <c r="B408" s="143"/>
      <c r="C408" s="144"/>
      <c r="D408" s="45"/>
      <c r="E408" s="45"/>
      <c r="F408" s="511"/>
      <c r="G408" s="1511"/>
      <c r="H408" s="1512"/>
      <c r="I408" s="1512"/>
      <c r="J408" s="1513"/>
      <c r="K408" s="146"/>
      <c r="L408" s="146"/>
      <c r="M408" s="146"/>
      <c r="N408" s="146"/>
      <c r="O408" s="146"/>
    </row>
    <row r="409" spans="1:15" x14ac:dyDescent="0.3">
      <c r="A409" s="444"/>
      <c r="B409" s="143"/>
      <c r="C409" s="144"/>
      <c r="D409" s="45"/>
      <c r="E409" s="45"/>
      <c r="F409" s="511"/>
      <c r="G409" s="1511"/>
      <c r="H409" s="1512"/>
      <c r="I409" s="1512"/>
      <c r="J409" s="1513"/>
      <c r="K409" s="146"/>
      <c r="L409" s="146"/>
      <c r="M409" s="146"/>
      <c r="N409" s="146"/>
      <c r="O409" s="146"/>
    </row>
    <row r="410" spans="1:15" x14ac:dyDescent="0.3">
      <c r="A410" s="444"/>
      <c r="B410" s="143"/>
      <c r="C410" s="144"/>
      <c r="D410" s="45"/>
      <c r="E410" s="45"/>
      <c r="F410" s="511"/>
      <c r="G410" s="1511"/>
      <c r="H410" s="1512"/>
      <c r="I410" s="1512"/>
      <c r="J410" s="1513"/>
      <c r="K410" s="146"/>
      <c r="L410" s="146"/>
      <c r="M410" s="146"/>
      <c r="N410" s="146"/>
      <c r="O410" s="146"/>
    </row>
    <row r="411" spans="1:15" x14ac:dyDescent="0.3">
      <c r="A411" s="444"/>
      <c r="B411" s="143"/>
      <c r="C411" s="144"/>
      <c r="D411" s="45"/>
      <c r="E411" s="45"/>
      <c r="F411" s="511"/>
      <c r="G411" s="1511"/>
      <c r="H411" s="1512"/>
      <c r="I411" s="1512"/>
      <c r="J411" s="1513"/>
      <c r="K411" s="146"/>
      <c r="L411" s="146"/>
      <c r="M411" s="146"/>
      <c r="N411" s="146"/>
      <c r="O411" s="146"/>
    </row>
    <row r="412" spans="1:15" x14ac:dyDescent="0.3">
      <c r="A412" s="444"/>
      <c r="B412" s="143"/>
      <c r="C412" s="144"/>
      <c r="D412" s="45"/>
      <c r="E412" s="45"/>
      <c r="F412" s="511"/>
      <c r="G412" s="1511"/>
      <c r="H412" s="1512"/>
      <c r="I412" s="1512"/>
      <c r="J412" s="1513"/>
      <c r="K412" s="146"/>
      <c r="L412" s="146"/>
      <c r="M412" s="146"/>
      <c r="N412" s="146"/>
      <c r="O412" s="146"/>
    </row>
    <row r="413" spans="1:15" x14ac:dyDescent="0.3">
      <c r="A413" s="444"/>
      <c r="B413" s="143"/>
      <c r="C413" s="144"/>
      <c r="D413" s="45"/>
      <c r="E413" s="45"/>
      <c r="F413" s="511"/>
      <c r="G413" s="1511"/>
      <c r="H413" s="1512"/>
      <c r="I413" s="1512"/>
      <c r="J413" s="1513"/>
      <c r="K413" s="146"/>
      <c r="L413" s="146"/>
      <c r="M413" s="146"/>
      <c r="N413" s="146"/>
      <c r="O413" s="146"/>
    </row>
    <row r="414" spans="1:15" x14ac:dyDescent="0.3">
      <c r="A414" s="444"/>
      <c r="B414" s="143"/>
      <c r="C414" s="144"/>
      <c r="D414" s="45"/>
      <c r="E414" s="45"/>
      <c r="F414" s="511"/>
      <c r="G414" s="1511"/>
      <c r="H414" s="1512"/>
      <c r="I414" s="1512"/>
      <c r="J414" s="1513"/>
      <c r="K414" s="146"/>
      <c r="L414" s="146"/>
      <c r="M414" s="146"/>
      <c r="N414" s="146"/>
      <c r="O414" s="146"/>
    </row>
    <row r="415" spans="1:15" x14ac:dyDescent="0.3">
      <c r="A415" s="444"/>
      <c r="B415" s="143"/>
      <c r="C415" s="144"/>
      <c r="D415" s="45"/>
      <c r="E415" s="45"/>
      <c r="F415" s="511"/>
      <c r="G415" s="1511"/>
      <c r="H415" s="1512"/>
      <c r="I415" s="1512"/>
      <c r="J415" s="1513"/>
      <c r="K415" s="146"/>
      <c r="L415" s="146"/>
      <c r="M415" s="146"/>
      <c r="N415" s="146"/>
      <c r="O415" s="146"/>
    </row>
    <row r="416" spans="1:15" x14ac:dyDescent="0.3">
      <c r="A416" s="444"/>
      <c r="B416" s="143"/>
      <c r="C416" s="144"/>
      <c r="D416" s="45"/>
      <c r="E416" s="45"/>
      <c r="F416" s="511"/>
      <c r="G416" s="1511"/>
      <c r="H416" s="1512"/>
      <c r="I416" s="1512"/>
      <c r="J416" s="1513"/>
      <c r="K416" s="146"/>
      <c r="L416" s="146"/>
      <c r="M416" s="146"/>
      <c r="N416" s="146"/>
      <c r="O416" s="146"/>
    </row>
    <row r="417" spans="1:15" x14ac:dyDescent="0.3">
      <c r="A417" s="444"/>
      <c r="B417" s="143"/>
      <c r="C417" s="144"/>
      <c r="D417" s="45"/>
      <c r="E417" s="45"/>
      <c r="F417" s="511"/>
      <c r="G417" s="1511"/>
      <c r="H417" s="1512"/>
      <c r="I417" s="1512"/>
      <c r="J417" s="1513"/>
      <c r="K417" s="146"/>
      <c r="L417" s="146"/>
      <c r="M417" s="146"/>
      <c r="N417" s="146"/>
      <c r="O417" s="146"/>
    </row>
    <row r="418" spans="1:15" x14ac:dyDescent="0.3">
      <c r="A418" s="444"/>
      <c r="B418" s="143"/>
      <c r="C418" s="144"/>
      <c r="D418" s="45"/>
      <c r="E418" s="45"/>
      <c r="F418" s="511"/>
      <c r="G418" s="1511"/>
      <c r="H418" s="1512"/>
      <c r="I418" s="1512"/>
      <c r="J418" s="1513"/>
      <c r="K418" s="146"/>
      <c r="L418" s="146"/>
      <c r="M418" s="146"/>
      <c r="N418" s="146"/>
      <c r="O418" s="146"/>
    </row>
    <row r="419" spans="1:15" x14ac:dyDescent="0.3">
      <c r="A419" s="444"/>
      <c r="B419" s="143"/>
      <c r="C419" s="144"/>
      <c r="D419" s="45"/>
      <c r="E419" s="45"/>
      <c r="F419" s="511"/>
      <c r="G419" s="1511"/>
      <c r="H419" s="1512"/>
      <c r="I419" s="1512"/>
      <c r="J419" s="1513"/>
      <c r="K419" s="146"/>
      <c r="L419" s="146"/>
      <c r="M419" s="146"/>
      <c r="N419" s="146"/>
      <c r="O419" s="146"/>
    </row>
    <row r="420" spans="1:15" x14ac:dyDescent="0.3">
      <c r="A420" s="444"/>
      <c r="B420" s="143"/>
      <c r="C420" s="144"/>
      <c r="D420" s="45"/>
      <c r="E420" s="45"/>
      <c r="F420" s="511"/>
      <c r="G420" s="1511"/>
      <c r="H420" s="1512"/>
      <c r="I420" s="1512"/>
      <c r="J420" s="1513"/>
      <c r="K420" s="146"/>
      <c r="L420" s="146"/>
      <c r="M420" s="146"/>
      <c r="N420" s="146"/>
      <c r="O420" s="146"/>
    </row>
    <row r="421" spans="1:15" x14ac:dyDescent="0.3">
      <c r="A421" s="444"/>
      <c r="B421" s="143"/>
      <c r="C421" s="144"/>
      <c r="D421" s="45"/>
      <c r="E421" s="45"/>
      <c r="F421" s="511"/>
      <c r="G421" s="1511"/>
      <c r="H421" s="1512"/>
      <c r="I421" s="1512"/>
      <c r="J421" s="1513"/>
      <c r="K421" s="146"/>
      <c r="L421" s="146"/>
      <c r="M421" s="146"/>
      <c r="N421" s="146"/>
      <c r="O421" s="146"/>
    </row>
    <row r="422" spans="1:15" x14ac:dyDescent="0.3">
      <c r="A422" s="444"/>
      <c r="B422" s="143"/>
      <c r="C422" s="144"/>
      <c r="D422" s="45"/>
      <c r="E422" s="45"/>
      <c r="F422" s="511"/>
      <c r="G422" s="1511"/>
      <c r="H422" s="1512"/>
      <c r="I422" s="1512"/>
      <c r="J422" s="1513"/>
      <c r="K422" s="146"/>
      <c r="L422" s="146"/>
      <c r="M422" s="146"/>
      <c r="N422" s="146"/>
      <c r="O422" s="146"/>
    </row>
    <row r="423" spans="1:15" x14ac:dyDescent="0.3">
      <c r="A423" s="444"/>
      <c r="B423" s="143"/>
      <c r="C423" s="144"/>
      <c r="D423" s="45"/>
      <c r="E423" s="45"/>
      <c r="F423" s="511"/>
      <c r="G423" s="1511"/>
      <c r="H423" s="1512"/>
      <c r="I423" s="1512"/>
      <c r="J423" s="1513"/>
      <c r="K423" s="146"/>
      <c r="L423" s="146"/>
      <c r="M423" s="146"/>
      <c r="N423" s="146"/>
      <c r="O423" s="146"/>
    </row>
    <row r="424" spans="1:15" x14ac:dyDescent="0.3">
      <c r="A424" s="444"/>
      <c r="B424" s="143"/>
      <c r="C424" s="144"/>
      <c r="D424" s="45"/>
      <c r="E424" s="45"/>
      <c r="F424" s="511"/>
      <c r="G424" s="1511"/>
      <c r="H424" s="1512"/>
      <c r="I424" s="1512"/>
      <c r="J424" s="1513"/>
      <c r="K424" s="146"/>
      <c r="L424" s="146"/>
      <c r="M424" s="146"/>
      <c r="N424" s="146"/>
      <c r="O424" s="146"/>
    </row>
    <row r="425" spans="1:15" x14ac:dyDescent="0.3">
      <c r="A425" s="444"/>
      <c r="B425" s="143"/>
      <c r="C425" s="144"/>
      <c r="D425" s="45"/>
      <c r="E425" s="45"/>
      <c r="F425" s="511"/>
      <c r="G425" s="1511"/>
      <c r="H425" s="1512"/>
      <c r="I425" s="1512"/>
      <c r="J425" s="1513"/>
      <c r="K425" s="146"/>
      <c r="L425" s="146"/>
      <c r="M425" s="146"/>
      <c r="N425" s="146"/>
      <c r="O425" s="146"/>
    </row>
    <row r="426" spans="1:15" x14ac:dyDescent="0.3">
      <c r="A426" s="444"/>
      <c r="B426" s="143"/>
      <c r="C426" s="144"/>
      <c r="D426" s="45"/>
      <c r="E426" s="45"/>
      <c r="F426" s="511"/>
      <c r="G426" s="1511"/>
      <c r="H426" s="1512"/>
      <c r="I426" s="1512"/>
      <c r="J426" s="1513"/>
      <c r="K426" s="146"/>
      <c r="L426" s="146"/>
      <c r="M426" s="146"/>
      <c r="N426" s="146"/>
      <c r="O426" s="146"/>
    </row>
    <row r="427" spans="1:15" x14ac:dyDescent="0.3">
      <c r="A427" s="444"/>
      <c r="B427" s="143"/>
      <c r="C427" s="144"/>
      <c r="D427" s="45"/>
      <c r="E427" s="45"/>
      <c r="F427" s="511"/>
      <c r="G427" s="1511"/>
      <c r="H427" s="1512"/>
      <c r="I427" s="1512"/>
      <c r="J427" s="1513"/>
      <c r="K427" s="146"/>
      <c r="L427" s="146"/>
      <c r="M427" s="146"/>
      <c r="N427" s="146"/>
      <c r="O427" s="146"/>
    </row>
    <row r="428" spans="1:15" x14ac:dyDescent="0.3">
      <c r="A428" s="444"/>
      <c r="B428" s="143"/>
      <c r="C428" s="144"/>
      <c r="D428" s="45"/>
      <c r="E428" s="45"/>
      <c r="F428" s="511"/>
      <c r="G428" s="1511"/>
      <c r="H428" s="1512"/>
      <c r="I428" s="1512"/>
      <c r="J428" s="1513"/>
      <c r="K428" s="146"/>
      <c r="L428" s="146"/>
      <c r="M428" s="146"/>
      <c r="N428" s="146"/>
      <c r="O428" s="146"/>
    </row>
    <row r="429" spans="1:15" x14ac:dyDescent="0.3">
      <c r="A429" s="444"/>
      <c r="B429" s="143"/>
      <c r="C429" s="144"/>
      <c r="D429" s="45"/>
      <c r="E429" s="45"/>
      <c r="F429" s="511"/>
      <c r="G429" s="1511"/>
      <c r="H429" s="1512"/>
      <c r="I429" s="1512"/>
      <c r="J429" s="1513"/>
      <c r="K429" s="146"/>
      <c r="L429" s="146"/>
      <c r="M429" s="146"/>
      <c r="N429" s="146"/>
      <c r="O429" s="146"/>
    </row>
    <row r="430" spans="1:15" x14ac:dyDescent="0.3">
      <c r="A430" s="444"/>
      <c r="B430" s="143"/>
      <c r="C430" s="144"/>
      <c r="D430" s="45"/>
      <c r="E430" s="45"/>
      <c r="F430" s="511"/>
      <c r="G430" s="1511"/>
      <c r="H430" s="1512"/>
      <c r="I430" s="1512"/>
      <c r="J430" s="1513"/>
      <c r="K430" s="146"/>
      <c r="L430" s="146"/>
      <c r="M430" s="146"/>
      <c r="N430" s="146"/>
      <c r="O430" s="146"/>
    </row>
    <row r="431" spans="1:15" x14ac:dyDescent="0.3">
      <c r="A431" s="444"/>
      <c r="B431" s="143"/>
      <c r="C431" s="144"/>
      <c r="D431" s="45"/>
      <c r="E431" s="45"/>
      <c r="F431" s="511"/>
      <c r="G431" s="1511"/>
      <c r="H431" s="1512"/>
      <c r="I431" s="1512"/>
      <c r="J431" s="1513"/>
      <c r="K431" s="146"/>
      <c r="L431" s="146"/>
      <c r="M431" s="146"/>
      <c r="N431" s="146"/>
      <c r="O431" s="146"/>
    </row>
    <row r="432" spans="1:15" x14ac:dyDescent="0.3">
      <c r="A432" s="444"/>
      <c r="B432" s="143"/>
      <c r="C432" s="144"/>
      <c r="D432" s="45"/>
      <c r="E432" s="45"/>
      <c r="F432" s="511"/>
      <c r="G432" s="1511"/>
      <c r="H432" s="1512"/>
      <c r="I432" s="1512"/>
      <c r="J432" s="1513"/>
      <c r="K432" s="146"/>
      <c r="L432" s="146"/>
      <c r="M432" s="146"/>
      <c r="N432" s="146"/>
      <c r="O432" s="146"/>
    </row>
    <row r="433" spans="1:15" x14ac:dyDescent="0.3">
      <c r="A433" s="444"/>
      <c r="B433" s="143"/>
      <c r="C433" s="144"/>
      <c r="D433" s="45"/>
      <c r="E433" s="45"/>
      <c r="F433" s="511"/>
      <c r="G433" s="1511"/>
      <c r="H433" s="1512"/>
      <c r="I433" s="1512"/>
      <c r="J433" s="1513"/>
      <c r="K433" s="146"/>
      <c r="L433" s="146"/>
      <c r="M433" s="146"/>
      <c r="N433" s="146"/>
      <c r="O433" s="146"/>
    </row>
    <row r="434" spans="1:15" x14ac:dyDescent="0.3">
      <c r="A434" s="444"/>
      <c r="B434" s="143"/>
      <c r="C434" s="144"/>
      <c r="D434" s="45"/>
      <c r="E434" s="45"/>
      <c r="F434" s="511"/>
      <c r="G434" s="1511"/>
      <c r="H434" s="1512"/>
      <c r="I434" s="1512"/>
      <c r="J434" s="1513"/>
      <c r="K434" s="146"/>
      <c r="L434" s="146"/>
      <c r="M434" s="146"/>
      <c r="N434" s="146"/>
      <c r="O434" s="146"/>
    </row>
    <row r="435" spans="1:15" x14ac:dyDescent="0.3">
      <c r="A435" s="444"/>
      <c r="B435" s="143"/>
      <c r="C435" s="144"/>
      <c r="D435" s="45"/>
      <c r="E435" s="45"/>
      <c r="F435" s="511"/>
      <c r="G435" s="1511"/>
      <c r="H435" s="1512"/>
      <c r="I435" s="1512"/>
      <c r="J435" s="1513"/>
      <c r="K435" s="146"/>
      <c r="L435" s="146"/>
      <c r="M435" s="146"/>
      <c r="N435" s="146"/>
      <c r="O435" s="146"/>
    </row>
    <row r="436" spans="1:15" x14ac:dyDescent="0.3">
      <c r="A436" s="444"/>
      <c r="B436" s="143"/>
      <c r="C436" s="144"/>
      <c r="D436" s="45"/>
      <c r="E436" s="45"/>
      <c r="F436" s="511"/>
      <c r="G436" s="1511"/>
      <c r="H436" s="1512"/>
      <c r="I436" s="1512"/>
      <c r="J436" s="1513"/>
      <c r="K436" s="146"/>
      <c r="L436" s="146"/>
      <c r="M436" s="146"/>
      <c r="N436" s="146"/>
      <c r="O436" s="146"/>
    </row>
    <row r="437" spans="1:15" x14ac:dyDescent="0.3">
      <c r="A437" s="444"/>
      <c r="B437" s="143"/>
      <c r="C437" s="144"/>
      <c r="D437" s="45"/>
      <c r="E437" s="45"/>
      <c r="F437" s="511"/>
      <c r="G437" s="1511"/>
      <c r="H437" s="1512"/>
      <c r="I437" s="1512"/>
      <c r="J437" s="1513"/>
      <c r="K437" s="146"/>
      <c r="L437" s="146"/>
      <c r="M437" s="146"/>
      <c r="N437" s="146"/>
      <c r="O437" s="146"/>
    </row>
    <row r="438" spans="1:15" x14ac:dyDescent="0.3">
      <c r="A438" s="444"/>
      <c r="B438" s="143"/>
      <c r="C438" s="144"/>
      <c r="D438" s="45"/>
      <c r="E438" s="45"/>
      <c r="F438" s="511"/>
      <c r="G438" s="1511"/>
      <c r="H438" s="1512"/>
      <c r="I438" s="1512"/>
      <c r="J438" s="1513"/>
      <c r="K438" s="146"/>
      <c r="L438" s="146"/>
      <c r="M438" s="146"/>
      <c r="N438" s="146"/>
      <c r="O438" s="146"/>
    </row>
    <row r="439" spans="1:15" x14ac:dyDescent="0.3">
      <c r="A439" s="444"/>
      <c r="B439" s="143"/>
      <c r="C439" s="144"/>
      <c r="D439" s="45"/>
      <c r="E439" s="45"/>
      <c r="F439" s="511"/>
      <c r="G439" s="1511"/>
      <c r="H439" s="1512"/>
      <c r="I439" s="1512"/>
      <c r="J439" s="1513"/>
      <c r="K439" s="146"/>
      <c r="L439" s="146"/>
      <c r="M439" s="146"/>
      <c r="N439" s="146"/>
      <c r="O439" s="146"/>
    </row>
    <row r="440" spans="1:15" x14ac:dyDescent="0.3">
      <c r="A440" s="444"/>
      <c r="B440" s="143"/>
      <c r="C440" s="144"/>
      <c r="D440" s="45"/>
      <c r="E440" s="45"/>
      <c r="F440" s="511"/>
      <c r="G440" s="1511"/>
      <c r="H440" s="1512"/>
      <c r="I440" s="1512"/>
      <c r="J440" s="1513"/>
      <c r="K440" s="146"/>
      <c r="L440" s="146"/>
      <c r="M440" s="146"/>
      <c r="N440" s="146"/>
      <c r="O440" s="146"/>
    </row>
    <row r="441" spans="1:15" x14ac:dyDescent="0.3">
      <c r="A441" s="444"/>
      <c r="B441" s="143"/>
      <c r="C441" s="144"/>
      <c r="D441" s="45"/>
      <c r="E441" s="45"/>
      <c r="F441" s="511"/>
      <c r="G441" s="1511"/>
      <c r="H441" s="1512"/>
      <c r="I441" s="1512"/>
      <c r="J441" s="1513"/>
      <c r="K441" s="146"/>
      <c r="L441" s="146"/>
      <c r="M441" s="146"/>
      <c r="N441" s="146"/>
      <c r="O441" s="146"/>
    </row>
    <row r="442" spans="1:15" x14ac:dyDescent="0.3">
      <c r="A442" s="444"/>
      <c r="B442" s="143"/>
      <c r="C442" s="144"/>
      <c r="D442" s="45"/>
      <c r="E442" s="45"/>
      <c r="F442" s="511"/>
      <c r="G442" s="1511"/>
      <c r="H442" s="1512"/>
      <c r="I442" s="1512"/>
      <c r="J442" s="1513"/>
      <c r="K442" s="146"/>
      <c r="L442" s="146"/>
      <c r="M442" s="146"/>
      <c r="N442" s="146"/>
      <c r="O442" s="146"/>
    </row>
    <row r="443" spans="1:15" x14ac:dyDescent="0.3">
      <c r="A443" s="444"/>
      <c r="B443" s="143"/>
      <c r="C443" s="144"/>
      <c r="D443" s="45"/>
      <c r="E443" s="45"/>
      <c r="F443" s="511"/>
      <c r="G443" s="1511"/>
      <c r="H443" s="1512"/>
      <c r="I443" s="1512"/>
      <c r="J443" s="1513"/>
      <c r="K443" s="146"/>
      <c r="L443" s="146"/>
      <c r="M443" s="146"/>
      <c r="N443" s="146"/>
      <c r="O443" s="146"/>
    </row>
    <row r="444" spans="1:15" x14ac:dyDescent="0.3">
      <c r="A444" s="444"/>
      <c r="B444" s="143"/>
      <c r="C444" s="144"/>
      <c r="D444" s="45"/>
      <c r="E444" s="45"/>
      <c r="F444" s="511"/>
      <c r="G444" s="1511"/>
      <c r="H444" s="1512"/>
      <c r="I444" s="1512"/>
      <c r="J444" s="1513"/>
      <c r="K444" s="146"/>
      <c r="L444" s="146"/>
      <c r="M444" s="146"/>
      <c r="N444" s="146"/>
      <c r="O444" s="146"/>
    </row>
    <row r="445" spans="1:15" x14ac:dyDescent="0.3">
      <c r="A445" s="444"/>
      <c r="B445" s="143"/>
      <c r="C445" s="144"/>
      <c r="D445" s="45"/>
      <c r="E445" s="45"/>
      <c r="F445" s="511"/>
      <c r="G445" s="1511"/>
      <c r="H445" s="1512"/>
      <c r="I445" s="1512"/>
      <c r="J445" s="1513"/>
      <c r="K445" s="146"/>
      <c r="L445" s="146"/>
      <c r="M445" s="146"/>
      <c r="N445" s="146"/>
      <c r="O445" s="146"/>
    </row>
    <row r="446" spans="1:15" x14ac:dyDescent="0.3">
      <c r="A446" s="444"/>
      <c r="B446" s="143"/>
      <c r="C446" s="144"/>
      <c r="D446" s="45"/>
      <c r="E446" s="45"/>
      <c r="F446" s="511"/>
      <c r="G446" s="1511"/>
      <c r="H446" s="1512"/>
      <c r="I446" s="1512"/>
      <c r="J446" s="1513"/>
      <c r="K446" s="146"/>
      <c r="L446" s="146"/>
      <c r="M446" s="146"/>
      <c r="N446" s="146"/>
      <c r="O446" s="146"/>
    </row>
    <row r="447" spans="1:15" x14ac:dyDescent="0.3">
      <c r="A447" s="444"/>
      <c r="B447" s="143"/>
      <c r="C447" s="144"/>
      <c r="D447" s="45"/>
      <c r="E447" s="45"/>
      <c r="F447" s="511"/>
      <c r="G447" s="1511"/>
      <c r="H447" s="1512"/>
      <c r="I447" s="1512"/>
      <c r="J447" s="1513"/>
      <c r="K447" s="146"/>
      <c r="L447" s="146"/>
      <c r="M447" s="146"/>
      <c r="N447" s="146"/>
      <c r="O447" s="146"/>
    </row>
    <row r="448" spans="1:15" x14ac:dyDescent="0.3">
      <c r="A448" s="444"/>
      <c r="B448" s="143"/>
      <c r="C448" s="144"/>
      <c r="D448" s="45"/>
      <c r="E448" s="45"/>
      <c r="F448" s="511"/>
      <c r="G448" s="1511"/>
      <c r="H448" s="1512"/>
      <c r="I448" s="1512"/>
      <c r="J448" s="1513"/>
      <c r="K448" s="146"/>
      <c r="L448" s="146"/>
      <c r="M448" s="146"/>
      <c r="N448" s="146"/>
      <c r="O448" s="146"/>
    </row>
    <row r="449" spans="1:15" x14ac:dyDescent="0.3">
      <c r="A449" s="444"/>
      <c r="B449" s="143"/>
      <c r="C449" s="144"/>
      <c r="D449" s="45"/>
      <c r="E449" s="45"/>
      <c r="F449" s="511"/>
      <c r="G449" s="1511"/>
      <c r="H449" s="1512"/>
      <c r="I449" s="1512"/>
      <c r="J449" s="1513"/>
      <c r="K449" s="146"/>
      <c r="L449" s="146"/>
      <c r="M449" s="146"/>
      <c r="N449" s="146"/>
      <c r="O449" s="146"/>
    </row>
  </sheetData>
  <autoFilter ref="A5:AC384" xr:uid="{00000000-0009-0000-0000-000018000000}">
    <filterColumn colId="6" showButton="0"/>
    <filterColumn colId="7" showButton="0"/>
    <filterColumn colId="8" showButton="0"/>
  </autoFilter>
  <mergeCells count="444">
    <mergeCell ref="G440:J440"/>
    <mergeCell ref="G428:J428"/>
    <mergeCell ref="G439:J439"/>
    <mergeCell ref="G437:J437"/>
    <mergeCell ref="G429:J429"/>
    <mergeCell ref="G431:J431"/>
    <mergeCell ref="G436:J436"/>
    <mergeCell ref="G404:J404"/>
    <mergeCell ref="G410:J410"/>
    <mergeCell ref="G417:J417"/>
    <mergeCell ref="G405:J405"/>
    <mergeCell ref="G414:J414"/>
    <mergeCell ref="G407:J407"/>
    <mergeCell ref="G415:J415"/>
    <mergeCell ref="G409:J409"/>
    <mergeCell ref="G425:J425"/>
    <mergeCell ref="G420:J420"/>
    <mergeCell ref="G434:J434"/>
    <mergeCell ref="G438:J438"/>
    <mergeCell ref="G435:J435"/>
    <mergeCell ref="G416:J416"/>
    <mergeCell ref="G418:J418"/>
    <mergeCell ref="G421:J421"/>
    <mergeCell ref="G422:J422"/>
    <mergeCell ref="G449:J449"/>
    <mergeCell ref="G443:J443"/>
    <mergeCell ref="G444:J444"/>
    <mergeCell ref="G445:J445"/>
    <mergeCell ref="G446:J446"/>
    <mergeCell ref="G441:J441"/>
    <mergeCell ref="G442:J442"/>
    <mergeCell ref="G447:J447"/>
    <mergeCell ref="G448:J448"/>
    <mergeCell ref="G398:J398"/>
    <mergeCell ref="G397:J397"/>
    <mergeCell ref="G395:J395"/>
    <mergeCell ref="G396:J396"/>
    <mergeCell ref="G433:J433"/>
    <mergeCell ref="G399:J399"/>
    <mergeCell ref="G406:J406"/>
    <mergeCell ref="G413:J413"/>
    <mergeCell ref="G412:J412"/>
    <mergeCell ref="G411:J411"/>
    <mergeCell ref="G408:J408"/>
    <mergeCell ref="G427:J427"/>
    <mergeCell ref="G423:J423"/>
    <mergeCell ref="G424:J424"/>
    <mergeCell ref="G426:J426"/>
    <mergeCell ref="G432:J432"/>
    <mergeCell ref="G430:J430"/>
    <mergeCell ref="G419:J419"/>
    <mergeCell ref="G400:J400"/>
    <mergeCell ref="G403:J403"/>
    <mergeCell ref="G401:J401"/>
    <mergeCell ref="G402:J402"/>
    <mergeCell ref="G393:J393"/>
    <mergeCell ref="G389:J389"/>
    <mergeCell ref="G392:J392"/>
    <mergeCell ref="G391:J391"/>
    <mergeCell ref="G390:J390"/>
    <mergeCell ref="G382:J382"/>
    <mergeCell ref="G387:J387"/>
    <mergeCell ref="G386:J386"/>
    <mergeCell ref="G394:J394"/>
    <mergeCell ref="G375:J375"/>
    <mergeCell ref="G367:J367"/>
    <mergeCell ref="G377:J377"/>
    <mergeCell ref="G379:J379"/>
    <mergeCell ref="G385:J385"/>
    <mergeCell ref="G381:J381"/>
    <mergeCell ref="G378:J378"/>
    <mergeCell ref="G380:J380"/>
    <mergeCell ref="G388:J388"/>
    <mergeCell ref="G384:J384"/>
    <mergeCell ref="G383:J383"/>
    <mergeCell ref="G345:J345"/>
    <mergeCell ref="G341:J341"/>
    <mergeCell ref="G342:J342"/>
    <mergeCell ref="G350:J350"/>
    <mergeCell ref="G351:J351"/>
    <mergeCell ref="G344:J344"/>
    <mergeCell ref="G368:J368"/>
    <mergeCell ref="G376:J376"/>
    <mergeCell ref="G370:J370"/>
    <mergeCell ref="G371:J371"/>
    <mergeCell ref="G372:J372"/>
    <mergeCell ref="G369:J369"/>
    <mergeCell ref="G357:J357"/>
    <mergeCell ref="G354:J354"/>
    <mergeCell ref="G363:J363"/>
    <mergeCell ref="G366:J366"/>
    <mergeCell ref="G361:J361"/>
    <mergeCell ref="G360:J360"/>
    <mergeCell ref="G362:J362"/>
    <mergeCell ref="G365:J365"/>
    <mergeCell ref="G364:J364"/>
    <mergeCell ref="G359:J359"/>
    <mergeCell ref="G373:J373"/>
    <mergeCell ref="G374:J374"/>
    <mergeCell ref="G346:J346"/>
    <mergeCell ref="G347:J347"/>
    <mergeCell ref="G349:J349"/>
    <mergeCell ref="G348:J348"/>
    <mergeCell ref="G355:J355"/>
    <mergeCell ref="G358:J358"/>
    <mergeCell ref="G356:J356"/>
    <mergeCell ref="G352:J352"/>
    <mergeCell ref="G353:J353"/>
    <mergeCell ref="G311:J311"/>
    <mergeCell ref="G310:J310"/>
    <mergeCell ref="G312:J312"/>
    <mergeCell ref="G309:J309"/>
    <mergeCell ref="G307:J307"/>
    <mergeCell ref="G322:J322"/>
    <mergeCell ref="G324:J324"/>
    <mergeCell ref="G337:J337"/>
    <mergeCell ref="G343:J343"/>
    <mergeCell ref="G328:J328"/>
    <mergeCell ref="G329:J329"/>
    <mergeCell ref="G330:J330"/>
    <mergeCell ref="G336:J336"/>
    <mergeCell ref="G335:J335"/>
    <mergeCell ref="G332:J332"/>
    <mergeCell ref="G331:J331"/>
    <mergeCell ref="G338:J338"/>
    <mergeCell ref="G339:J339"/>
    <mergeCell ref="G340:J340"/>
    <mergeCell ref="G298:J298"/>
    <mergeCell ref="G303:J303"/>
    <mergeCell ref="G301:J301"/>
    <mergeCell ref="G300:J300"/>
    <mergeCell ref="G299:J299"/>
    <mergeCell ref="G302:J302"/>
    <mergeCell ref="G306:J306"/>
    <mergeCell ref="G305:J305"/>
    <mergeCell ref="G334:J334"/>
    <mergeCell ref="G317:J317"/>
    <mergeCell ref="G318:J318"/>
    <mergeCell ref="G327:J327"/>
    <mergeCell ref="G326:J326"/>
    <mergeCell ref="G333:J333"/>
    <mergeCell ref="G325:J325"/>
    <mergeCell ref="G323:J323"/>
    <mergeCell ref="G321:J321"/>
    <mergeCell ref="G315:J315"/>
    <mergeCell ref="G313:J313"/>
    <mergeCell ref="G308:J308"/>
    <mergeCell ref="G314:J314"/>
    <mergeCell ref="G316:J316"/>
    <mergeCell ref="G319:J319"/>
    <mergeCell ref="G320:J320"/>
    <mergeCell ref="G280:J280"/>
    <mergeCell ref="G282:J282"/>
    <mergeCell ref="G281:J281"/>
    <mergeCell ref="G289:J289"/>
    <mergeCell ref="G290:J290"/>
    <mergeCell ref="G294:J294"/>
    <mergeCell ref="G295:J295"/>
    <mergeCell ref="G292:J292"/>
    <mergeCell ref="G285:J285"/>
    <mergeCell ref="G291:J291"/>
    <mergeCell ref="G288:J288"/>
    <mergeCell ref="G286:J286"/>
    <mergeCell ref="G287:J287"/>
    <mergeCell ref="G264:J264"/>
    <mergeCell ref="G268:J268"/>
    <mergeCell ref="G265:J265"/>
    <mergeCell ref="G262:J262"/>
    <mergeCell ref="G263:J263"/>
    <mergeCell ref="G266:J266"/>
    <mergeCell ref="G267:J267"/>
    <mergeCell ref="G304:J304"/>
    <mergeCell ref="G269:J269"/>
    <mergeCell ref="G276:J276"/>
    <mergeCell ref="G273:J273"/>
    <mergeCell ref="G272:J272"/>
    <mergeCell ref="G270:J270"/>
    <mergeCell ref="G271:J271"/>
    <mergeCell ref="G277:J277"/>
    <mergeCell ref="G274:J274"/>
    <mergeCell ref="G275:J275"/>
    <mergeCell ref="G293:J293"/>
    <mergeCell ref="G283:J283"/>
    <mergeCell ref="G284:J284"/>
    <mergeCell ref="G297:J297"/>
    <mergeCell ref="G296:J296"/>
    <mergeCell ref="G278:J278"/>
    <mergeCell ref="G279:J279"/>
    <mergeCell ref="G258:J258"/>
    <mergeCell ref="G259:J259"/>
    <mergeCell ref="G253:J253"/>
    <mergeCell ref="G254:J254"/>
    <mergeCell ref="G255:J255"/>
    <mergeCell ref="G256:J256"/>
    <mergeCell ref="G257:J257"/>
    <mergeCell ref="G260:J260"/>
    <mergeCell ref="G261:J261"/>
    <mergeCell ref="G249:J249"/>
    <mergeCell ref="G252:J252"/>
    <mergeCell ref="G242:J242"/>
    <mergeCell ref="G243:J243"/>
    <mergeCell ref="G245:J245"/>
    <mergeCell ref="G246:J246"/>
    <mergeCell ref="G247:J247"/>
    <mergeCell ref="G248:J248"/>
    <mergeCell ref="G250:J250"/>
    <mergeCell ref="G251:J251"/>
    <mergeCell ref="G224:J224"/>
    <mergeCell ref="G225:J225"/>
    <mergeCell ref="G227:J227"/>
    <mergeCell ref="G234:J234"/>
    <mergeCell ref="G220:J220"/>
    <mergeCell ref="G232:J232"/>
    <mergeCell ref="G223:J223"/>
    <mergeCell ref="G221:J221"/>
    <mergeCell ref="G244:J244"/>
    <mergeCell ref="G241:J241"/>
    <mergeCell ref="G240:J240"/>
    <mergeCell ref="G226:J226"/>
    <mergeCell ref="G229:J229"/>
    <mergeCell ref="G239:J239"/>
    <mergeCell ref="G238:J238"/>
    <mergeCell ref="G230:J230"/>
    <mergeCell ref="G237:J237"/>
    <mergeCell ref="G231:J231"/>
    <mergeCell ref="G228:J228"/>
    <mergeCell ref="G233:J233"/>
    <mergeCell ref="G236:J236"/>
    <mergeCell ref="G209:J209"/>
    <mergeCell ref="G204:J204"/>
    <mergeCell ref="G205:J205"/>
    <mergeCell ref="G206:J206"/>
    <mergeCell ref="G207:J207"/>
    <mergeCell ref="G222:J222"/>
    <mergeCell ref="G218:J218"/>
    <mergeCell ref="G212:J212"/>
    <mergeCell ref="G213:J213"/>
    <mergeCell ref="G214:J214"/>
    <mergeCell ref="G216:J216"/>
    <mergeCell ref="G217:J217"/>
    <mergeCell ref="G210:J210"/>
    <mergeCell ref="G211:J211"/>
    <mergeCell ref="G215:J215"/>
    <mergeCell ref="G219:J219"/>
    <mergeCell ref="G208:J208"/>
    <mergeCell ref="G170:J170"/>
    <mergeCell ref="G178:J178"/>
    <mergeCell ref="G179:J179"/>
    <mergeCell ref="G176:J176"/>
    <mergeCell ref="G175:J175"/>
    <mergeCell ref="G180:J180"/>
    <mergeCell ref="G181:J181"/>
    <mergeCell ref="G182:J182"/>
    <mergeCell ref="G187:J187"/>
    <mergeCell ref="G166:J166"/>
    <mergeCell ref="G164:J164"/>
    <mergeCell ref="G161:J161"/>
    <mergeCell ref="G153:J153"/>
    <mergeCell ref="G159:J159"/>
    <mergeCell ref="G152:J152"/>
    <mergeCell ref="G155:J155"/>
    <mergeCell ref="G162:J162"/>
    <mergeCell ref="G183:J183"/>
    <mergeCell ref="G168:J168"/>
    <mergeCell ref="G169:J169"/>
    <mergeCell ref="G165:J165"/>
    <mergeCell ref="G167:J167"/>
    <mergeCell ref="G177:J177"/>
    <mergeCell ref="G171:J171"/>
    <mergeCell ref="G163:J163"/>
    <mergeCell ref="G160:J160"/>
    <mergeCell ref="G156:J156"/>
    <mergeCell ref="G157:J157"/>
    <mergeCell ref="G154:J154"/>
    <mergeCell ref="G158:J158"/>
    <mergeCell ref="G172:J172"/>
    <mergeCell ref="G174:J174"/>
    <mergeCell ref="G173:J173"/>
    <mergeCell ref="G203:J203"/>
    <mergeCell ref="G188:J188"/>
    <mergeCell ref="G189:J189"/>
    <mergeCell ref="G190:J190"/>
    <mergeCell ref="G202:J202"/>
    <mergeCell ref="G191:J191"/>
    <mergeCell ref="G198:J198"/>
    <mergeCell ref="G184:J184"/>
    <mergeCell ref="G192:J192"/>
    <mergeCell ref="G201:J201"/>
    <mergeCell ref="G199:J199"/>
    <mergeCell ref="G193:J193"/>
    <mergeCell ref="G195:J195"/>
    <mergeCell ref="G196:J196"/>
    <mergeCell ref="G197:J197"/>
    <mergeCell ref="G185:J185"/>
    <mergeCell ref="G186:J186"/>
    <mergeCell ref="G200:J200"/>
    <mergeCell ref="G194:J194"/>
    <mergeCell ref="G138:J138"/>
    <mergeCell ref="G147:J147"/>
    <mergeCell ref="G146:J146"/>
    <mergeCell ref="G149:J149"/>
    <mergeCell ref="G150:J150"/>
    <mergeCell ref="G151:J151"/>
    <mergeCell ref="G136:J136"/>
    <mergeCell ref="G130:J130"/>
    <mergeCell ref="G133:J133"/>
    <mergeCell ref="G135:J135"/>
    <mergeCell ref="G131:J131"/>
    <mergeCell ref="G132:J132"/>
    <mergeCell ref="G148:J148"/>
    <mergeCell ref="G140:J140"/>
    <mergeCell ref="G139:J139"/>
    <mergeCell ref="G142:J142"/>
    <mergeCell ref="G141:J141"/>
    <mergeCell ref="G143:J143"/>
    <mergeCell ref="G144:J144"/>
    <mergeCell ref="G145:J145"/>
    <mergeCell ref="G137:J137"/>
    <mergeCell ref="G127:J127"/>
    <mergeCell ref="G134:J134"/>
    <mergeCell ref="G119:J119"/>
    <mergeCell ref="G121:J121"/>
    <mergeCell ref="G120:J120"/>
    <mergeCell ref="G126:J126"/>
    <mergeCell ref="G122:J122"/>
    <mergeCell ref="G128:J128"/>
    <mergeCell ref="G124:J124"/>
    <mergeCell ref="G129:J129"/>
    <mergeCell ref="G123:J123"/>
    <mergeCell ref="G118:J118"/>
    <mergeCell ref="G116:J116"/>
    <mergeCell ref="G114:J114"/>
    <mergeCell ref="G108:J108"/>
    <mergeCell ref="G112:J112"/>
    <mergeCell ref="G110:J110"/>
    <mergeCell ref="G109:J109"/>
    <mergeCell ref="G111:J111"/>
    <mergeCell ref="G125:J125"/>
    <mergeCell ref="G113:J113"/>
    <mergeCell ref="G115:J115"/>
    <mergeCell ref="G102:J102"/>
    <mergeCell ref="G106:J106"/>
    <mergeCell ref="G107:J107"/>
    <mergeCell ref="G105:J105"/>
    <mergeCell ref="G103:J103"/>
    <mergeCell ref="G104:J104"/>
    <mergeCell ref="G117:J117"/>
    <mergeCell ref="G92:J92"/>
    <mergeCell ref="G93:J93"/>
    <mergeCell ref="G98:J98"/>
    <mergeCell ref="G101:J101"/>
    <mergeCell ref="G94:J94"/>
    <mergeCell ref="G95:J95"/>
    <mergeCell ref="G96:J96"/>
    <mergeCell ref="G97:J97"/>
    <mergeCell ref="G99:J99"/>
    <mergeCell ref="G100:J100"/>
    <mergeCell ref="G76:J76"/>
    <mergeCell ref="G67:J67"/>
    <mergeCell ref="G68:J68"/>
    <mergeCell ref="G75:J75"/>
    <mergeCell ref="G70:J70"/>
    <mergeCell ref="G90:J90"/>
    <mergeCell ref="G91:J91"/>
    <mergeCell ref="G79:J79"/>
    <mergeCell ref="G80:J80"/>
    <mergeCell ref="G84:J84"/>
    <mergeCell ref="G85:J85"/>
    <mergeCell ref="G86:J86"/>
    <mergeCell ref="G87:J87"/>
    <mergeCell ref="G88:J88"/>
    <mergeCell ref="G89:J89"/>
    <mergeCell ref="G83:J83"/>
    <mergeCell ref="G82:J82"/>
    <mergeCell ref="G81:J81"/>
    <mergeCell ref="G78:J78"/>
    <mergeCell ref="G77:J77"/>
    <mergeCell ref="G55:J55"/>
    <mergeCell ref="G59:J59"/>
    <mergeCell ref="G58:J58"/>
    <mergeCell ref="G57:J57"/>
    <mergeCell ref="G51:J51"/>
    <mergeCell ref="G49:J49"/>
    <mergeCell ref="G50:J50"/>
    <mergeCell ref="G56:J56"/>
    <mergeCell ref="G52:J52"/>
    <mergeCell ref="G54:J54"/>
    <mergeCell ref="G53:J53"/>
    <mergeCell ref="G60:J60"/>
    <mergeCell ref="G63:J63"/>
    <mergeCell ref="G64:J64"/>
    <mergeCell ref="G66:J66"/>
    <mergeCell ref="G61:J61"/>
    <mergeCell ref="G72:J72"/>
    <mergeCell ref="G73:J73"/>
    <mergeCell ref="G71:J71"/>
    <mergeCell ref="G74:J74"/>
    <mergeCell ref="G62:J62"/>
    <mergeCell ref="G65:J65"/>
    <mergeCell ref="G69:J69"/>
    <mergeCell ref="G48:J48"/>
    <mergeCell ref="G41:J41"/>
    <mergeCell ref="G40:J40"/>
    <mergeCell ref="G44:J44"/>
    <mergeCell ref="G42:J42"/>
    <mergeCell ref="G47:J47"/>
    <mergeCell ref="G43:J43"/>
    <mergeCell ref="G45:J45"/>
    <mergeCell ref="G38:J38"/>
    <mergeCell ref="G39:J39"/>
    <mergeCell ref="G46:J46"/>
    <mergeCell ref="G5:J5"/>
    <mergeCell ref="G6:J6"/>
    <mergeCell ref="G19:J19"/>
    <mergeCell ref="G20:J20"/>
    <mergeCell ref="G7:J7"/>
    <mergeCell ref="G8:J8"/>
    <mergeCell ref="G36:J36"/>
    <mergeCell ref="G35:J35"/>
    <mergeCell ref="G32:J32"/>
    <mergeCell ref="G21:J21"/>
    <mergeCell ref="G26:J26"/>
    <mergeCell ref="G33:J33"/>
    <mergeCell ref="G22:J22"/>
    <mergeCell ref="G9:J9"/>
    <mergeCell ref="G10:J10"/>
    <mergeCell ref="G18:J18"/>
    <mergeCell ref="G16:J16"/>
    <mergeCell ref="G11:J11"/>
    <mergeCell ref="G17:J17"/>
    <mergeCell ref="G12:J12"/>
    <mergeCell ref="G14:J14"/>
    <mergeCell ref="G15:J15"/>
    <mergeCell ref="G13:J13"/>
    <mergeCell ref="G37:J37"/>
    <mergeCell ref="G30:J30"/>
    <mergeCell ref="G23:J23"/>
    <mergeCell ref="G25:J25"/>
    <mergeCell ref="G24:J24"/>
    <mergeCell ref="G27:J27"/>
    <mergeCell ref="G28:J28"/>
    <mergeCell ref="G31:J31"/>
    <mergeCell ref="G34:J34"/>
    <mergeCell ref="G29:J29"/>
  </mergeCells>
  <phoneticPr fontId="0" type="noConversion"/>
  <conditionalFormatting sqref="G3 J3">
    <cfRule type="cellIs" dxfId="72" priority="3" stopIfTrue="1" operator="between">
      <formula>25</formula>
      <formula>30</formula>
    </cfRule>
    <cfRule type="cellIs" dxfId="71" priority="4" stopIfTrue="1" operator="greaterThan">
      <formula>30</formula>
    </cfRule>
  </conditionalFormatting>
  <conditionalFormatting sqref="I3">
    <cfRule type="cellIs" dxfId="70" priority="1" stopIfTrue="1" operator="between">
      <formula>8</formula>
      <formula>10</formula>
    </cfRule>
    <cfRule type="cellIs" dxfId="69" priority="2" stopIfTrue="1" operator="greaterThan">
      <formula>10</formula>
    </cfRule>
  </conditionalFormatting>
  <hyperlinks>
    <hyperlink ref="A2" r:id="rId1" xr:uid="{00000000-0004-0000-1800-000000000000}"/>
  </hyperlinks>
  <pageMargins left="0.2" right="0.17" top="0.63" bottom="0.45" header="0.5" footer="0.5"/>
  <pageSetup paperSize="9" scale="60" orientation="portrait" r:id="rId2"/>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O666"/>
  <sheetViews>
    <sheetView zoomScale="90" workbookViewId="0">
      <pane ySplit="5" topLeftCell="A342" activePane="bottomLeft" state="frozen"/>
      <selection pane="bottomLeft" activeCell="A347" sqref="A347"/>
    </sheetView>
  </sheetViews>
  <sheetFormatPr defaultColWidth="9.109375" defaultRowHeight="13.2" x14ac:dyDescent="0.3"/>
  <cols>
    <col min="1" max="1" width="18.33203125" style="152" customWidth="1"/>
    <col min="2" max="2" width="15.109375" style="152" customWidth="1"/>
    <col min="3" max="3" width="18.88671875" style="149" customWidth="1"/>
    <col min="4" max="4" width="9.44140625" style="150" customWidth="1"/>
    <col min="5" max="5" width="10.44140625" style="150" customWidth="1"/>
    <col min="6" max="6" width="16.6640625" style="150" customWidth="1"/>
    <col min="7" max="7" width="20.109375" style="154" customWidth="1"/>
    <col min="8" max="8" width="1" style="154" customWidth="1"/>
    <col min="9" max="9" width="18.88671875" style="154" customWidth="1"/>
    <col min="10" max="10" width="21" style="154" customWidth="1"/>
    <col min="11" max="11" width="18.6640625" style="142" customWidth="1"/>
    <col min="12" max="12" width="20.109375" style="142" customWidth="1"/>
    <col min="13" max="13" width="14.5546875" style="142" customWidth="1"/>
    <col min="14" max="14" width="135.33203125" style="142" customWidth="1"/>
    <col min="15" max="15" width="147.44140625" style="142" customWidth="1"/>
    <col min="16" max="16384" width="9.109375" style="142"/>
  </cols>
  <sheetData>
    <row r="1" spans="1:15" ht="4.5" customHeight="1" thickBot="1" x14ac:dyDescent="0.35">
      <c r="A1" s="498"/>
      <c r="B1" s="498"/>
      <c r="C1" s="499"/>
      <c r="D1" s="500"/>
      <c r="E1" s="500"/>
      <c r="F1" s="500"/>
      <c r="G1" s="501"/>
      <c r="H1" s="501"/>
      <c r="I1" s="501"/>
      <c r="J1" s="501"/>
      <c r="K1" s="502"/>
      <c r="L1" s="502"/>
      <c r="M1" s="502"/>
      <c r="N1" s="502"/>
      <c r="O1" s="503"/>
    </row>
    <row r="2" spans="1:15" ht="59.25" customHeight="1" thickBot="1" x14ac:dyDescent="0.35">
      <c r="A2" s="497" t="s">
        <v>1902</v>
      </c>
      <c r="B2" s="498"/>
      <c r="C2" s="499"/>
      <c r="D2" s="500"/>
      <c r="E2" s="500"/>
      <c r="F2" s="500"/>
      <c r="G2" s="486" t="s">
        <v>1897</v>
      </c>
      <c r="I2" s="486" t="s">
        <v>1898</v>
      </c>
      <c r="J2" s="487" t="s">
        <v>1899</v>
      </c>
      <c r="K2" s="502"/>
      <c r="L2" s="502"/>
      <c r="M2" s="502"/>
      <c r="N2" s="502"/>
      <c r="O2" s="503"/>
    </row>
    <row r="3" spans="1:15" ht="21.75" customHeight="1" thickBot="1" x14ac:dyDescent="0.5">
      <c r="A3" s="498"/>
      <c r="B3" s="498"/>
      <c r="C3" s="499"/>
      <c r="D3" s="500"/>
      <c r="E3" s="500"/>
      <c r="F3" s="500"/>
      <c r="G3" s="509" t="e">
        <f>I3+J3</f>
        <v>#DIV/0!</v>
      </c>
      <c r="I3" s="509" t="e">
        <f>('prod e dest rifiuti'!AD6/'prod e dest rifiuti'!D6)+('prod e dest rifiuti'!AD8/'prod e dest rifiuti'!D8)+('prod e dest rifiuti'!AD15/'prod e dest rifiuti'!D15)+('prod e dest rifiuti'!AD17/'prod e dest rifiuti'!D17)+('prod e dest rifiuti'!AD18/'prod e dest rifiuti'!D18)+('prod e dest rifiuti'!AD21/'prod e dest rifiuti'!D21)+('prod e dest rifiuti'!AD31/'prod e dest rifiuti'!D31)+('prod e dest rifiuti'!AD33/'prod e dest rifiuti'!D33)+('prod e dest rifiuti'!AD34/'prod e dest rifiuti'!D34)+('prod e dest rifiuti'!AD38/'prod e dest rifiuti'!D38)+('prod e dest rifiuti'!AD42/'prod e dest rifiuti'!D42)+('prod e dest rifiuti'!AD50/'prod e dest rifiuti'!D50)+('prod e dest rifiuti'!AD52/'prod e dest rifiuti'!D52)+('prod e dest rifiuti'!AD58/'prod e dest rifiuti'!D58)+('prod e dest rifiuti'!AD69/'prod e dest rifiuti'!D69)</f>
        <v>#DIV/0!</v>
      </c>
      <c r="J3" s="509" t="e">
        <f>('prod e dest rifiuti'!AD5/'prod e dest rifiuti'!D5)+('prod e dest rifiuti'!AD10/'prod e dest rifiuti'!D10)+('prod e dest rifiuti'!AD12/'prod e dest rifiuti'!D12)+('prod e dest rifiuti'!AD23/'prod e dest rifiuti'!D23)+('prod e dest rifiuti'!AD27/'prod e dest rifiuti'!D27)+('prod e dest rifiuti'!AD29/'prod e dest rifiuti'!D29)+('prod e dest rifiuti'!AD37/'prod e dest rifiuti'!D37)+('prod e dest rifiuti'!AD40/'prod e dest rifiuti'!D40)+('prod e dest rifiuti'!AD45/'prod e dest rifiuti'!D45)+('prod e dest rifiuti'!AD55/'prod e dest rifiuti'!D55)+('prod e dest rifiuti'!AD57/'prod e dest rifiuti'!D57)+('prod e dest rifiuti'!AD62/'prod e dest rifiuti'!D62)+('prod e dest rifiuti'!AD64/'prod e dest rifiuti'!D64)+('prod e dest rifiuti'!AD67/'prod e dest rifiuti'!D67)+('prod e dest rifiuti'!AD70/'prod e dest rifiuti'!D70)</f>
        <v>#DIV/0!</v>
      </c>
      <c r="K3" s="502"/>
      <c r="L3" s="502"/>
      <c r="M3" s="502"/>
      <c r="N3" s="502"/>
      <c r="O3" s="503"/>
    </row>
    <row r="4" spans="1:15" ht="2.25" customHeight="1" x14ac:dyDescent="0.3">
      <c r="A4" s="498"/>
      <c r="B4" s="498"/>
      <c r="C4" s="499"/>
      <c r="D4" s="500"/>
      <c r="E4" s="500"/>
      <c r="F4" s="500"/>
      <c r="G4" s="501"/>
      <c r="H4" s="501"/>
      <c r="I4" s="501"/>
      <c r="J4" s="501"/>
      <c r="K4" s="502"/>
      <c r="L4" s="502"/>
      <c r="M4" s="502"/>
      <c r="N4" s="502"/>
      <c r="O4" s="504"/>
    </row>
    <row r="5" spans="1:15" s="485" customFormat="1" ht="59.25" customHeight="1" x14ac:dyDescent="0.25">
      <c r="A5" s="512" t="s">
        <v>374</v>
      </c>
      <c r="B5" s="481" t="s">
        <v>1393</v>
      </c>
      <c r="C5" s="482" t="s">
        <v>2351</v>
      </c>
      <c r="D5" s="483" t="s">
        <v>2352</v>
      </c>
      <c r="E5" s="483" t="s">
        <v>2341</v>
      </c>
      <c r="F5" s="483" t="s">
        <v>373</v>
      </c>
      <c r="G5" s="1508" t="s">
        <v>2354</v>
      </c>
      <c r="H5" s="1509"/>
      <c r="I5" s="1509"/>
      <c r="J5" s="1510"/>
      <c r="K5" s="484" t="s">
        <v>2355</v>
      </c>
      <c r="L5" s="484" t="s">
        <v>2356</v>
      </c>
      <c r="M5" s="483" t="s">
        <v>2342</v>
      </c>
      <c r="N5" s="481" t="s">
        <v>2357</v>
      </c>
      <c r="O5" s="481" t="s">
        <v>2358</v>
      </c>
    </row>
    <row r="6" spans="1:15" s="643" customFormat="1" x14ac:dyDescent="0.3">
      <c r="A6" s="634">
        <v>1</v>
      </c>
      <c r="B6" s="635">
        <v>42737</v>
      </c>
      <c r="C6" s="636" t="s">
        <v>2359</v>
      </c>
      <c r="D6" s="637">
        <v>1000</v>
      </c>
      <c r="E6" s="637"/>
      <c r="F6" s="638"/>
      <c r="G6" s="1514"/>
      <c r="H6" s="1515"/>
      <c r="I6" s="1515"/>
      <c r="J6" s="1516"/>
      <c r="K6" s="642"/>
      <c r="L6" s="642"/>
      <c r="M6" s="642"/>
      <c r="N6" s="642"/>
      <c r="O6" s="642"/>
    </row>
    <row r="7" spans="1:15" s="643" customFormat="1" x14ac:dyDescent="0.3">
      <c r="A7" s="634">
        <v>2</v>
      </c>
      <c r="B7" s="635">
        <v>42737</v>
      </c>
      <c r="C7" s="644" t="s">
        <v>1777</v>
      </c>
      <c r="D7" s="637">
        <v>1000</v>
      </c>
      <c r="E7" s="637"/>
      <c r="F7" s="638"/>
      <c r="G7" s="1514"/>
      <c r="H7" s="1515"/>
      <c r="I7" s="1515"/>
      <c r="J7" s="1516"/>
      <c r="K7" s="642"/>
      <c r="L7" s="642"/>
      <c r="M7" s="642"/>
      <c r="N7" s="642"/>
      <c r="O7" s="642"/>
    </row>
    <row r="8" spans="1:15" s="643" customFormat="1" x14ac:dyDescent="0.3">
      <c r="A8" s="634">
        <v>3</v>
      </c>
      <c r="B8" s="635">
        <v>42737</v>
      </c>
      <c r="C8" s="636" t="s">
        <v>2384</v>
      </c>
      <c r="D8" s="637">
        <v>200</v>
      </c>
      <c r="E8" s="645"/>
      <c r="F8" s="638"/>
      <c r="G8" s="1514"/>
      <c r="H8" s="1515"/>
      <c r="I8" s="1515"/>
      <c r="J8" s="1516"/>
      <c r="K8" s="642"/>
      <c r="L8" s="646"/>
      <c r="M8" s="642"/>
      <c r="N8" s="642"/>
      <c r="O8" s="642"/>
    </row>
    <row r="9" spans="1:15" s="643" customFormat="1" x14ac:dyDescent="0.3">
      <c r="A9" s="634">
        <v>4</v>
      </c>
      <c r="B9" s="635">
        <v>42740</v>
      </c>
      <c r="C9" s="636" t="s">
        <v>2359</v>
      </c>
      <c r="D9" s="637">
        <v>1000</v>
      </c>
      <c r="E9" s="637"/>
      <c r="F9" s="638"/>
      <c r="G9" s="1514"/>
      <c r="H9" s="1515"/>
      <c r="I9" s="1515"/>
      <c r="J9" s="1516"/>
      <c r="K9" s="642"/>
      <c r="L9" s="646"/>
      <c r="M9" s="646"/>
      <c r="N9" s="642"/>
      <c r="O9" s="642"/>
    </row>
    <row r="10" spans="1:15" s="643" customFormat="1" x14ac:dyDescent="0.3">
      <c r="A10" s="634">
        <v>5</v>
      </c>
      <c r="B10" s="635">
        <v>42740</v>
      </c>
      <c r="C10" s="636" t="s">
        <v>1777</v>
      </c>
      <c r="D10" s="637">
        <v>1000</v>
      </c>
      <c r="E10" s="637"/>
      <c r="F10" s="638"/>
      <c r="G10" s="1514"/>
      <c r="H10" s="1515"/>
      <c r="I10" s="1515"/>
      <c r="J10" s="1516"/>
      <c r="K10" s="642"/>
      <c r="L10" s="642"/>
      <c r="M10" s="642"/>
      <c r="N10" s="642"/>
      <c r="O10" s="642"/>
    </row>
    <row r="11" spans="1:15" s="643" customFormat="1" x14ac:dyDescent="0.3">
      <c r="A11" s="634">
        <v>6</v>
      </c>
      <c r="B11" s="635">
        <v>42744</v>
      </c>
      <c r="C11" s="636" t="s">
        <v>2359</v>
      </c>
      <c r="D11" s="637">
        <v>1000</v>
      </c>
      <c r="E11" s="637"/>
      <c r="F11" s="638"/>
      <c r="G11" s="1514"/>
      <c r="H11" s="1515"/>
      <c r="I11" s="1515"/>
      <c r="J11" s="1516"/>
      <c r="K11" s="642"/>
      <c r="L11" s="642"/>
      <c r="M11" s="642"/>
      <c r="N11" s="642"/>
      <c r="O11" s="642"/>
    </row>
    <row r="12" spans="1:15" s="643" customFormat="1" x14ac:dyDescent="0.3">
      <c r="A12" s="634">
        <v>7</v>
      </c>
      <c r="B12" s="635">
        <v>42744</v>
      </c>
      <c r="C12" s="636" t="s">
        <v>2384</v>
      </c>
      <c r="D12" s="637">
        <v>200</v>
      </c>
      <c r="E12" s="637"/>
      <c r="F12" s="638"/>
      <c r="G12" s="1514"/>
      <c r="H12" s="1515"/>
      <c r="I12" s="1515"/>
      <c r="J12" s="1516"/>
      <c r="K12" s="642"/>
      <c r="L12" s="646"/>
      <c r="M12" s="646"/>
      <c r="N12" s="642"/>
      <c r="O12" s="642"/>
    </row>
    <row r="13" spans="1:15" s="643" customFormat="1" x14ac:dyDescent="0.3">
      <c r="A13" s="634">
        <v>8</v>
      </c>
      <c r="B13" s="635">
        <v>42744</v>
      </c>
      <c r="C13" s="636" t="s">
        <v>1777</v>
      </c>
      <c r="D13" s="637">
        <v>1000</v>
      </c>
      <c r="E13" s="637"/>
      <c r="F13" s="638"/>
      <c r="G13" s="1514"/>
      <c r="H13" s="1515"/>
      <c r="I13" s="1515"/>
      <c r="J13" s="1516"/>
      <c r="K13" s="642"/>
      <c r="L13" s="646"/>
      <c r="M13" s="642"/>
      <c r="N13" s="642"/>
      <c r="O13" s="642"/>
    </row>
    <row r="14" spans="1:15" s="643" customFormat="1" x14ac:dyDescent="0.3">
      <c r="A14" s="634">
        <v>9</v>
      </c>
      <c r="B14" s="635">
        <v>42747</v>
      </c>
      <c r="C14" s="636" t="s">
        <v>2359</v>
      </c>
      <c r="D14" s="637">
        <v>780</v>
      </c>
      <c r="E14" s="637"/>
      <c r="F14" s="638"/>
      <c r="G14" s="1514"/>
      <c r="H14" s="1515"/>
      <c r="I14" s="1515"/>
      <c r="J14" s="1516"/>
      <c r="K14" s="642"/>
      <c r="L14" s="646"/>
      <c r="M14" s="642"/>
      <c r="N14" s="642"/>
      <c r="O14" s="642"/>
    </row>
    <row r="15" spans="1:15" s="643" customFormat="1" x14ac:dyDescent="0.3">
      <c r="A15" s="634">
        <v>10</v>
      </c>
      <c r="B15" s="635">
        <v>42747</v>
      </c>
      <c r="C15" s="636" t="s">
        <v>2359</v>
      </c>
      <c r="D15" s="637"/>
      <c r="E15" s="637">
        <v>3780</v>
      </c>
      <c r="F15" s="638">
        <v>3780</v>
      </c>
      <c r="G15" s="1514" t="s">
        <v>1064</v>
      </c>
      <c r="H15" s="1515"/>
      <c r="I15" s="1515"/>
      <c r="J15" s="1516"/>
      <c r="K15" s="642" t="s">
        <v>1065</v>
      </c>
      <c r="L15" s="646">
        <v>42747</v>
      </c>
      <c r="M15" s="642" t="s">
        <v>2123</v>
      </c>
      <c r="N15" s="146" t="s">
        <v>986</v>
      </c>
      <c r="O15" s="146" t="s">
        <v>986</v>
      </c>
    </row>
    <row r="16" spans="1:15" s="643" customFormat="1" x14ac:dyDescent="0.3">
      <c r="A16" s="634">
        <v>11</v>
      </c>
      <c r="B16" s="635">
        <v>42748</v>
      </c>
      <c r="C16" s="636" t="s">
        <v>1777</v>
      </c>
      <c r="D16" s="637">
        <v>1000</v>
      </c>
      <c r="E16" s="637"/>
      <c r="F16" s="638"/>
      <c r="G16" s="1514"/>
      <c r="H16" s="1515"/>
      <c r="I16" s="1515"/>
      <c r="J16" s="1516"/>
      <c r="K16" s="642"/>
      <c r="L16" s="642"/>
      <c r="M16" s="642"/>
      <c r="N16" s="642"/>
      <c r="O16" s="642"/>
    </row>
    <row r="17" spans="1:15" s="643" customFormat="1" x14ac:dyDescent="0.3">
      <c r="A17" s="634">
        <v>12</v>
      </c>
      <c r="B17" s="635">
        <v>42751</v>
      </c>
      <c r="C17" s="636" t="s">
        <v>2359</v>
      </c>
      <c r="D17" s="637">
        <v>1000</v>
      </c>
      <c r="E17" s="637"/>
      <c r="F17" s="638"/>
      <c r="G17" s="1514"/>
      <c r="H17" s="1515"/>
      <c r="I17" s="1515"/>
      <c r="J17" s="1516"/>
      <c r="K17" s="642"/>
      <c r="L17" s="646"/>
      <c r="M17" s="646"/>
      <c r="N17" s="642"/>
      <c r="O17" s="642"/>
    </row>
    <row r="18" spans="1:15" s="643" customFormat="1" x14ac:dyDescent="0.3">
      <c r="A18" s="634">
        <v>13</v>
      </c>
      <c r="B18" s="635">
        <v>42751</v>
      </c>
      <c r="C18" s="636" t="s">
        <v>2384</v>
      </c>
      <c r="D18" s="637">
        <v>260</v>
      </c>
      <c r="E18" s="637"/>
      <c r="F18" s="638"/>
      <c r="G18" s="1514"/>
      <c r="H18" s="1515"/>
      <c r="I18" s="1515"/>
      <c r="J18" s="1516"/>
      <c r="K18" s="642"/>
      <c r="L18" s="646"/>
      <c r="M18" s="642"/>
      <c r="N18" s="642"/>
      <c r="O18" s="642"/>
    </row>
    <row r="19" spans="1:15" s="643" customFormat="1" x14ac:dyDescent="0.3">
      <c r="A19" s="634">
        <v>14</v>
      </c>
      <c r="B19" s="635">
        <v>42751</v>
      </c>
      <c r="C19" s="636" t="s">
        <v>2384</v>
      </c>
      <c r="D19" s="637"/>
      <c r="E19" s="637">
        <v>660</v>
      </c>
      <c r="F19" s="638">
        <v>660</v>
      </c>
      <c r="G19" s="1514" t="s">
        <v>1066</v>
      </c>
      <c r="H19" s="1515"/>
      <c r="I19" s="1515"/>
      <c r="J19" s="1516"/>
      <c r="K19" s="642" t="s">
        <v>1067</v>
      </c>
      <c r="L19" s="646">
        <v>42748</v>
      </c>
      <c r="M19" s="642" t="s">
        <v>2123</v>
      </c>
      <c r="N19" s="146" t="s">
        <v>1762</v>
      </c>
      <c r="O19" s="146" t="s">
        <v>1762</v>
      </c>
    </row>
    <row r="20" spans="1:15" s="643" customFormat="1" x14ac:dyDescent="0.3">
      <c r="A20" s="634">
        <v>15</v>
      </c>
      <c r="B20" s="635">
        <v>42755</v>
      </c>
      <c r="C20" s="636" t="s">
        <v>2359</v>
      </c>
      <c r="D20" s="637">
        <v>1000</v>
      </c>
      <c r="E20" s="637"/>
      <c r="F20" s="638"/>
      <c r="G20" s="1514"/>
      <c r="H20" s="1515"/>
      <c r="I20" s="1515"/>
      <c r="J20" s="1516"/>
      <c r="K20" s="642"/>
      <c r="L20" s="646"/>
      <c r="M20" s="646"/>
      <c r="N20" s="642"/>
      <c r="O20" s="642"/>
    </row>
    <row r="21" spans="1:15" s="643" customFormat="1" x14ac:dyDescent="0.3">
      <c r="A21" s="634">
        <v>16</v>
      </c>
      <c r="B21" s="635">
        <v>42755</v>
      </c>
      <c r="C21" s="636" t="s">
        <v>1777</v>
      </c>
      <c r="D21" s="637">
        <v>1000</v>
      </c>
      <c r="E21" s="637"/>
      <c r="F21" s="638"/>
      <c r="G21" s="1514"/>
      <c r="H21" s="1515"/>
      <c r="I21" s="1515"/>
      <c r="J21" s="1516"/>
      <c r="K21" s="642"/>
      <c r="L21" s="646"/>
      <c r="M21" s="646"/>
      <c r="N21" s="642"/>
      <c r="O21" s="642"/>
    </row>
    <row r="22" spans="1:15" s="643" customFormat="1" x14ac:dyDescent="0.3">
      <c r="A22" s="634">
        <v>17</v>
      </c>
      <c r="B22" s="635">
        <v>42762</v>
      </c>
      <c r="C22" s="636" t="s">
        <v>2359</v>
      </c>
      <c r="D22" s="637">
        <v>1000</v>
      </c>
      <c r="E22" s="637"/>
      <c r="F22" s="638"/>
      <c r="G22" s="1514"/>
      <c r="H22" s="1515"/>
      <c r="I22" s="1515"/>
      <c r="J22" s="1516"/>
      <c r="K22" s="642"/>
      <c r="L22" s="646"/>
      <c r="M22" s="642"/>
      <c r="N22" s="642"/>
      <c r="O22" s="642"/>
    </row>
    <row r="23" spans="1:15" s="643" customFormat="1" x14ac:dyDescent="0.3">
      <c r="A23" s="634">
        <v>18</v>
      </c>
      <c r="B23" s="635">
        <v>42762</v>
      </c>
      <c r="C23" s="636" t="s">
        <v>1777</v>
      </c>
      <c r="D23" s="637">
        <v>1000</v>
      </c>
      <c r="E23" s="637"/>
      <c r="F23" s="638"/>
      <c r="G23" s="1514"/>
      <c r="H23" s="1515"/>
      <c r="I23" s="1515"/>
      <c r="J23" s="1516"/>
      <c r="K23" s="642"/>
      <c r="L23" s="646"/>
      <c r="M23" s="646"/>
      <c r="N23" s="642"/>
      <c r="O23" s="642"/>
    </row>
    <row r="24" spans="1:15" s="643" customFormat="1" x14ac:dyDescent="0.3">
      <c r="A24" s="634">
        <v>19</v>
      </c>
      <c r="B24" s="635">
        <v>42762</v>
      </c>
      <c r="C24" s="636" t="s">
        <v>1982</v>
      </c>
      <c r="D24" s="637">
        <v>500</v>
      </c>
      <c r="E24" s="637"/>
      <c r="F24" s="638"/>
      <c r="G24" s="1514"/>
      <c r="H24" s="1515"/>
      <c r="I24" s="1515"/>
      <c r="J24" s="1516"/>
      <c r="K24" s="642"/>
      <c r="L24" s="642"/>
      <c r="M24" s="642"/>
      <c r="N24" s="642"/>
      <c r="O24" s="642"/>
    </row>
    <row r="25" spans="1:15" s="643" customFormat="1" x14ac:dyDescent="0.3">
      <c r="A25" s="634">
        <v>20</v>
      </c>
      <c r="B25" s="635">
        <v>42762</v>
      </c>
      <c r="C25" s="636" t="s">
        <v>2384</v>
      </c>
      <c r="D25" s="637">
        <v>200</v>
      </c>
      <c r="E25" s="637"/>
      <c r="F25" s="638"/>
      <c r="G25" s="1514"/>
      <c r="H25" s="1515"/>
      <c r="I25" s="1515"/>
      <c r="J25" s="1516"/>
      <c r="K25" s="642"/>
      <c r="L25" s="646"/>
      <c r="M25" s="642"/>
      <c r="N25" s="642"/>
      <c r="O25" s="642"/>
    </row>
    <row r="26" spans="1:15" s="643" customFormat="1" x14ac:dyDescent="0.3">
      <c r="A26" s="634">
        <v>21</v>
      </c>
      <c r="B26" s="635">
        <v>42765</v>
      </c>
      <c r="C26" s="636" t="s">
        <v>2359</v>
      </c>
      <c r="D26" s="637">
        <v>800</v>
      </c>
      <c r="E26" s="637"/>
      <c r="F26" s="637"/>
      <c r="G26" s="1514"/>
      <c r="H26" s="1515"/>
      <c r="I26" s="1515"/>
      <c r="J26" s="1516"/>
      <c r="K26" s="642"/>
      <c r="L26" s="646"/>
      <c r="M26" s="642"/>
      <c r="N26" s="642"/>
      <c r="O26" s="642"/>
    </row>
    <row r="27" spans="1:15" s="643" customFormat="1" x14ac:dyDescent="0.3">
      <c r="A27" s="634">
        <v>22</v>
      </c>
      <c r="B27" s="635">
        <v>42765</v>
      </c>
      <c r="C27" s="636" t="s">
        <v>164</v>
      </c>
      <c r="D27" s="637">
        <v>20</v>
      </c>
      <c r="E27" s="637"/>
      <c r="F27" s="638"/>
      <c r="G27" s="1514"/>
      <c r="H27" s="1515"/>
      <c r="I27" s="1515"/>
      <c r="J27" s="1516"/>
      <c r="K27" s="642"/>
      <c r="L27" s="646"/>
      <c r="M27" s="646"/>
      <c r="N27" s="642"/>
      <c r="O27" s="642"/>
    </row>
    <row r="28" spans="1:15" s="643" customFormat="1" x14ac:dyDescent="0.3">
      <c r="A28" s="634">
        <v>23</v>
      </c>
      <c r="B28" s="635">
        <v>42765</v>
      </c>
      <c r="C28" s="636" t="s">
        <v>2584</v>
      </c>
      <c r="D28" s="637">
        <v>5</v>
      </c>
      <c r="E28" s="637"/>
      <c r="F28" s="638"/>
      <c r="G28" s="1514"/>
      <c r="H28" s="1515"/>
      <c r="I28" s="1515"/>
      <c r="J28" s="1516"/>
      <c r="K28" s="642"/>
      <c r="L28" s="642"/>
      <c r="M28" s="642"/>
      <c r="N28" s="642"/>
      <c r="O28" s="642"/>
    </row>
    <row r="29" spans="1:15" s="643" customFormat="1" x14ac:dyDescent="0.3">
      <c r="A29" s="634">
        <v>24</v>
      </c>
      <c r="B29" s="635">
        <v>42765</v>
      </c>
      <c r="C29" s="636" t="s">
        <v>1777</v>
      </c>
      <c r="D29" s="637">
        <v>1000</v>
      </c>
      <c r="E29" s="637"/>
      <c r="F29" s="638"/>
      <c r="G29" s="1514"/>
      <c r="H29" s="1515"/>
      <c r="I29" s="1515"/>
      <c r="J29" s="1516"/>
      <c r="K29" s="642"/>
      <c r="L29" s="642"/>
      <c r="M29" s="642"/>
      <c r="N29" s="642"/>
      <c r="O29" s="642"/>
    </row>
    <row r="30" spans="1:15" s="643" customFormat="1" x14ac:dyDescent="0.3">
      <c r="A30" s="634">
        <v>25</v>
      </c>
      <c r="B30" s="635">
        <v>42765</v>
      </c>
      <c r="C30" s="636" t="s">
        <v>2359</v>
      </c>
      <c r="D30" s="637"/>
      <c r="E30" s="637">
        <v>3800</v>
      </c>
      <c r="F30" s="638">
        <v>3800</v>
      </c>
      <c r="G30" s="1514" t="s">
        <v>1207</v>
      </c>
      <c r="H30" s="1515"/>
      <c r="I30" s="1515"/>
      <c r="J30" s="1516"/>
      <c r="K30" s="642" t="s">
        <v>1208</v>
      </c>
      <c r="L30" s="646">
        <v>42761</v>
      </c>
      <c r="M30" s="642" t="s">
        <v>2123</v>
      </c>
      <c r="N30" s="146" t="s">
        <v>986</v>
      </c>
      <c r="O30" s="146" t="s">
        <v>986</v>
      </c>
    </row>
    <row r="31" spans="1:15" s="643" customFormat="1" x14ac:dyDescent="0.3">
      <c r="A31" s="634">
        <v>26</v>
      </c>
      <c r="B31" s="635">
        <v>42769</v>
      </c>
      <c r="C31" s="636" t="s">
        <v>1777</v>
      </c>
      <c r="D31" s="637">
        <v>1000</v>
      </c>
      <c r="E31" s="637"/>
      <c r="F31" s="638"/>
      <c r="G31" s="1514"/>
      <c r="H31" s="1515"/>
      <c r="I31" s="1515"/>
      <c r="J31" s="1516"/>
      <c r="K31" s="642"/>
      <c r="L31" s="646"/>
      <c r="M31" s="646"/>
      <c r="N31" s="642"/>
      <c r="O31" s="642"/>
    </row>
    <row r="32" spans="1:15" s="643" customFormat="1" x14ac:dyDescent="0.3">
      <c r="A32" s="634">
        <v>27</v>
      </c>
      <c r="B32" s="635">
        <v>42772</v>
      </c>
      <c r="C32" s="636" t="s">
        <v>2359</v>
      </c>
      <c r="D32" s="637">
        <v>1000</v>
      </c>
      <c r="E32" s="637"/>
      <c r="F32" s="638"/>
      <c r="G32" s="1514"/>
      <c r="H32" s="1515"/>
      <c r="I32" s="1515"/>
      <c r="J32" s="1516"/>
      <c r="K32" s="642"/>
      <c r="L32" s="642"/>
      <c r="M32" s="642"/>
      <c r="N32" s="642"/>
      <c r="O32" s="642"/>
    </row>
    <row r="33" spans="1:15" s="643" customFormat="1" x14ac:dyDescent="0.3">
      <c r="A33" s="634">
        <v>28</v>
      </c>
      <c r="B33" s="635">
        <v>42772</v>
      </c>
      <c r="C33" s="636" t="s">
        <v>2384</v>
      </c>
      <c r="D33" s="637">
        <v>200</v>
      </c>
      <c r="E33" s="637"/>
      <c r="F33" s="638"/>
      <c r="G33" s="1514"/>
      <c r="H33" s="1515"/>
      <c r="I33" s="1515"/>
      <c r="J33" s="1516"/>
      <c r="K33" s="642"/>
      <c r="L33" s="646"/>
      <c r="M33" s="646"/>
      <c r="N33" s="642"/>
      <c r="O33" s="642"/>
    </row>
    <row r="34" spans="1:15" s="643" customFormat="1" x14ac:dyDescent="0.3">
      <c r="A34" s="634">
        <v>29</v>
      </c>
      <c r="B34" s="635">
        <v>42772</v>
      </c>
      <c r="C34" s="636" t="s">
        <v>1777</v>
      </c>
      <c r="D34" s="637">
        <v>1000</v>
      </c>
      <c r="E34" s="637"/>
      <c r="F34" s="638"/>
      <c r="G34" s="1514"/>
      <c r="H34" s="1515"/>
      <c r="I34" s="1515"/>
      <c r="J34" s="1516"/>
      <c r="K34" s="642"/>
      <c r="L34" s="646"/>
      <c r="M34" s="642"/>
      <c r="N34" s="642"/>
      <c r="O34" s="642"/>
    </row>
    <row r="35" spans="1:15" s="643" customFormat="1" x14ac:dyDescent="0.3">
      <c r="A35" s="634">
        <v>30</v>
      </c>
      <c r="B35" s="635">
        <v>42775</v>
      </c>
      <c r="C35" s="636" t="s">
        <v>1777</v>
      </c>
      <c r="D35" s="637">
        <v>1340</v>
      </c>
      <c r="E35" s="637"/>
      <c r="F35" s="638"/>
      <c r="G35" s="1514"/>
      <c r="H35" s="1515"/>
      <c r="I35" s="1515"/>
      <c r="J35" s="1516"/>
      <c r="K35" s="642"/>
      <c r="L35" s="642"/>
      <c r="M35" s="642"/>
      <c r="N35" s="642"/>
      <c r="O35" s="642"/>
    </row>
    <row r="36" spans="1:15" s="643" customFormat="1" x14ac:dyDescent="0.3">
      <c r="A36" s="634">
        <v>31</v>
      </c>
      <c r="B36" s="635">
        <v>42775</v>
      </c>
      <c r="C36" s="636" t="s">
        <v>1777</v>
      </c>
      <c r="D36" s="637"/>
      <c r="E36" s="637">
        <v>10340</v>
      </c>
      <c r="F36" s="589">
        <v>10640</v>
      </c>
      <c r="G36" s="1514" t="s">
        <v>1209</v>
      </c>
      <c r="H36" s="1515"/>
      <c r="I36" s="1515"/>
      <c r="J36" s="1516"/>
      <c r="K36" s="642" t="s">
        <v>1210</v>
      </c>
      <c r="L36" s="646">
        <v>42774</v>
      </c>
      <c r="M36" s="642" t="s">
        <v>2097</v>
      </c>
      <c r="N36" s="146" t="s">
        <v>171</v>
      </c>
      <c r="O36" s="146" t="s">
        <v>485</v>
      </c>
    </row>
    <row r="37" spans="1:15" s="643" customFormat="1" x14ac:dyDescent="0.3">
      <c r="A37" s="634">
        <v>32</v>
      </c>
      <c r="B37" s="635">
        <v>42776</v>
      </c>
      <c r="C37" s="636" t="s">
        <v>2359</v>
      </c>
      <c r="D37" s="637">
        <v>1000</v>
      </c>
      <c r="E37" s="637"/>
      <c r="F37" s="638"/>
      <c r="G37" s="1514"/>
      <c r="H37" s="1515"/>
      <c r="I37" s="1515"/>
      <c r="J37" s="1516"/>
      <c r="K37" s="642"/>
      <c r="L37" s="646"/>
      <c r="M37" s="646"/>
      <c r="N37" s="642"/>
      <c r="O37" s="642"/>
    </row>
    <row r="38" spans="1:15" s="643" customFormat="1" x14ac:dyDescent="0.3">
      <c r="A38" s="634">
        <v>33</v>
      </c>
      <c r="B38" s="635">
        <v>42779</v>
      </c>
      <c r="C38" s="636" t="s">
        <v>2359</v>
      </c>
      <c r="D38" s="637">
        <v>1000</v>
      </c>
      <c r="E38" s="637"/>
      <c r="F38" s="638"/>
      <c r="G38" s="1514"/>
      <c r="H38" s="1515"/>
      <c r="I38" s="1515"/>
      <c r="J38" s="1516"/>
      <c r="K38" s="642"/>
      <c r="L38" s="646"/>
      <c r="M38" s="642"/>
      <c r="N38" s="642"/>
      <c r="O38" s="642"/>
    </row>
    <row r="39" spans="1:15" s="643" customFormat="1" x14ac:dyDescent="0.3">
      <c r="A39" s="634">
        <v>34</v>
      </c>
      <c r="B39" s="635">
        <v>42779</v>
      </c>
      <c r="C39" s="636" t="s">
        <v>2384</v>
      </c>
      <c r="D39" s="637">
        <v>200</v>
      </c>
      <c r="E39" s="637"/>
      <c r="F39" s="637"/>
      <c r="G39" s="1514"/>
      <c r="H39" s="1515"/>
      <c r="I39" s="1515"/>
      <c r="J39" s="1516"/>
      <c r="K39" s="642"/>
      <c r="L39" s="646"/>
      <c r="M39" s="646"/>
      <c r="N39" s="642"/>
      <c r="O39" s="642"/>
    </row>
    <row r="40" spans="1:15" s="643" customFormat="1" x14ac:dyDescent="0.3">
      <c r="A40" s="634">
        <v>35</v>
      </c>
      <c r="B40" s="635">
        <v>42779</v>
      </c>
      <c r="C40" s="636" t="s">
        <v>1777</v>
      </c>
      <c r="D40" s="637">
        <v>1000</v>
      </c>
      <c r="E40" s="637"/>
      <c r="F40" s="638"/>
      <c r="G40" s="1514"/>
      <c r="H40" s="1515"/>
      <c r="I40" s="1515"/>
      <c r="J40" s="1516"/>
      <c r="K40" s="642"/>
      <c r="L40" s="646"/>
      <c r="M40" s="646"/>
      <c r="N40" s="642"/>
      <c r="O40" s="642"/>
    </row>
    <row r="41" spans="1:15" s="643" customFormat="1" x14ac:dyDescent="0.3">
      <c r="A41" s="634">
        <v>36</v>
      </c>
      <c r="B41" s="635">
        <v>42779</v>
      </c>
      <c r="C41" s="636" t="s">
        <v>1982</v>
      </c>
      <c r="D41" s="637">
        <v>1000</v>
      </c>
      <c r="E41" s="637"/>
      <c r="F41" s="638"/>
      <c r="G41" s="1514"/>
      <c r="H41" s="1515"/>
      <c r="I41" s="1515"/>
      <c r="J41" s="1516"/>
      <c r="K41" s="642"/>
      <c r="L41" s="646"/>
      <c r="M41" s="642"/>
      <c r="N41" s="642"/>
      <c r="O41" s="642"/>
    </row>
    <row r="42" spans="1:15" s="643" customFormat="1" x14ac:dyDescent="0.3">
      <c r="A42" s="634">
        <v>37</v>
      </c>
      <c r="B42" s="635">
        <v>42781</v>
      </c>
      <c r="C42" s="636" t="s">
        <v>2381</v>
      </c>
      <c r="D42" s="637">
        <v>20</v>
      </c>
      <c r="E42" s="637"/>
      <c r="F42" s="638"/>
      <c r="G42" s="1514"/>
      <c r="H42" s="1515"/>
      <c r="I42" s="1515"/>
      <c r="J42" s="1516"/>
      <c r="K42" s="642"/>
      <c r="L42" s="646"/>
      <c r="M42" s="646"/>
      <c r="N42" s="642"/>
      <c r="O42" s="642"/>
    </row>
    <row r="43" spans="1:15" s="643" customFormat="1" x14ac:dyDescent="0.3">
      <c r="A43" s="634">
        <v>38</v>
      </c>
      <c r="B43" s="635">
        <v>42781</v>
      </c>
      <c r="C43" s="636" t="s">
        <v>2359</v>
      </c>
      <c r="D43" s="637">
        <v>960</v>
      </c>
      <c r="E43" s="637"/>
      <c r="F43" s="638"/>
      <c r="G43" s="1514"/>
      <c r="H43" s="1515"/>
      <c r="I43" s="1515"/>
      <c r="J43" s="1516"/>
      <c r="K43" s="642"/>
      <c r="L43" s="646"/>
      <c r="M43" s="642"/>
      <c r="N43" s="642"/>
      <c r="O43" s="642"/>
    </row>
    <row r="44" spans="1:15" s="643" customFormat="1" x14ac:dyDescent="0.3">
      <c r="A44" s="634">
        <v>39</v>
      </c>
      <c r="B44" s="635">
        <v>42781</v>
      </c>
      <c r="C44" s="636" t="s">
        <v>2359</v>
      </c>
      <c r="D44" s="637"/>
      <c r="E44" s="637">
        <v>3960</v>
      </c>
      <c r="F44" s="638">
        <v>3960</v>
      </c>
      <c r="G44" s="1514" t="s">
        <v>2587</v>
      </c>
      <c r="H44" s="1515"/>
      <c r="I44" s="1515"/>
      <c r="J44" s="1516"/>
      <c r="K44" s="642" t="s">
        <v>2588</v>
      </c>
      <c r="L44" s="646">
        <v>42780</v>
      </c>
      <c r="M44" s="646" t="s">
        <v>2123</v>
      </c>
      <c r="N44" s="146" t="s">
        <v>986</v>
      </c>
      <c r="O44" s="146" t="s">
        <v>986</v>
      </c>
    </row>
    <row r="45" spans="1:15" s="643" customFormat="1" x14ac:dyDescent="0.3">
      <c r="A45" s="634">
        <v>40</v>
      </c>
      <c r="B45" s="635">
        <v>42783</v>
      </c>
      <c r="C45" s="636" t="s">
        <v>2384</v>
      </c>
      <c r="D45" s="637">
        <v>300</v>
      </c>
      <c r="E45" s="637"/>
      <c r="F45" s="638"/>
      <c r="G45" s="1514"/>
      <c r="H45" s="1515"/>
      <c r="I45" s="1515"/>
      <c r="J45" s="1516"/>
      <c r="K45" s="642"/>
      <c r="L45" s="646"/>
      <c r="M45" s="642"/>
      <c r="N45" s="642"/>
      <c r="O45" s="642"/>
    </row>
    <row r="46" spans="1:15" s="643" customFormat="1" x14ac:dyDescent="0.3">
      <c r="A46" s="634">
        <v>41</v>
      </c>
      <c r="B46" s="635">
        <v>42786</v>
      </c>
      <c r="C46" s="636" t="s">
        <v>2359</v>
      </c>
      <c r="D46" s="637">
        <v>1000</v>
      </c>
      <c r="E46" s="637"/>
      <c r="F46" s="638"/>
      <c r="G46" s="1514"/>
      <c r="H46" s="1515"/>
      <c r="I46" s="1515"/>
      <c r="J46" s="1516"/>
      <c r="K46" s="642"/>
      <c r="L46" s="642"/>
      <c r="M46" s="642"/>
      <c r="N46" s="642"/>
      <c r="O46" s="642"/>
    </row>
    <row r="47" spans="1:15" s="643" customFormat="1" x14ac:dyDescent="0.3">
      <c r="A47" s="634">
        <v>42</v>
      </c>
      <c r="B47" s="635">
        <v>42786</v>
      </c>
      <c r="C47" s="636" t="s">
        <v>2384</v>
      </c>
      <c r="D47" s="637">
        <v>260</v>
      </c>
      <c r="E47" s="637"/>
      <c r="F47" s="638"/>
      <c r="G47" s="1514"/>
      <c r="H47" s="1515"/>
      <c r="I47" s="1515"/>
      <c r="J47" s="1516"/>
      <c r="K47" s="642"/>
      <c r="L47" s="646"/>
      <c r="M47" s="642"/>
      <c r="N47" s="642"/>
      <c r="O47" s="642"/>
    </row>
    <row r="48" spans="1:15" s="643" customFormat="1" x14ac:dyDescent="0.3">
      <c r="A48" s="634">
        <v>43</v>
      </c>
      <c r="B48" s="635">
        <v>42786</v>
      </c>
      <c r="C48" s="636" t="s">
        <v>1777</v>
      </c>
      <c r="D48" s="637">
        <v>1000</v>
      </c>
      <c r="E48" s="637"/>
      <c r="F48" s="638"/>
      <c r="G48" s="1514"/>
      <c r="H48" s="1515"/>
      <c r="I48" s="1515"/>
      <c r="J48" s="1516"/>
      <c r="K48" s="642"/>
      <c r="L48" s="646"/>
      <c r="M48" s="642"/>
      <c r="N48" s="642"/>
      <c r="O48" s="642"/>
    </row>
    <row r="49" spans="1:15" s="643" customFormat="1" x14ac:dyDescent="0.3">
      <c r="A49" s="634">
        <v>44</v>
      </c>
      <c r="B49" s="635">
        <v>42786</v>
      </c>
      <c r="C49" s="636" t="s">
        <v>2384</v>
      </c>
      <c r="D49" s="637"/>
      <c r="E49" s="637">
        <v>1160</v>
      </c>
      <c r="F49" s="638">
        <v>1160</v>
      </c>
      <c r="G49" s="1514" t="s">
        <v>2738</v>
      </c>
      <c r="H49" s="1515"/>
      <c r="I49" s="1515"/>
      <c r="J49" s="1516"/>
      <c r="K49" s="642" t="s">
        <v>37</v>
      </c>
      <c r="L49" s="646">
        <v>42783</v>
      </c>
      <c r="M49" s="646" t="s">
        <v>2123</v>
      </c>
      <c r="N49" s="146" t="s">
        <v>1762</v>
      </c>
      <c r="O49" s="146" t="s">
        <v>1762</v>
      </c>
    </row>
    <row r="50" spans="1:15" s="643" customFormat="1" x14ac:dyDescent="0.3">
      <c r="A50" s="634">
        <v>45</v>
      </c>
      <c r="B50" s="635">
        <v>42790</v>
      </c>
      <c r="C50" s="636" t="s">
        <v>2359</v>
      </c>
      <c r="D50" s="637">
        <v>1000</v>
      </c>
      <c r="E50" s="637"/>
      <c r="F50" s="638"/>
      <c r="G50" s="1514"/>
      <c r="H50" s="1515"/>
      <c r="I50" s="1515"/>
      <c r="J50" s="1516"/>
      <c r="K50" s="642"/>
      <c r="L50" s="646"/>
      <c r="M50" s="642"/>
      <c r="N50" s="642"/>
      <c r="O50" s="642"/>
    </row>
    <row r="51" spans="1:15" s="643" customFormat="1" x14ac:dyDescent="0.3">
      <c r="A51" s="634">
        <v>46</v>
      </c>
      <c r="B51" s="635">
        <v>42793</v>
      </c>
      <c r="C51" s="636" t="s">
        <v>2359</v>
      </c>
      <c r="D51" s="637">
        <v>1320</v>
      </c>
      <c r="E51" s="637"/>
      <c r="F51" s="638"/>
      <c r="G51" s="1514"/>
      <c r="H51" s="1515"/>
      <c r="I51" s="1515"/>
      <c r="J51" s="1516"/>
      <c r="K51" s="642"/>
      <c r="L51" s="646"/>
      <c r="M51" s="646"/>
      <c r="N51" s="642"/>
      <c r="O51" s="642"/>
    </row>
    <row r="52" spans="1:15" s="643" customFormat="1" x14ac:dyDescent="0.3">
      <c r="A52" s="634">
        <v>47</v>
      </c>
      <c r="B52" s="635">
        <v>42793</v>
      </c>
      <c r="C52" s="636" t="s">
        <v>2384</v>
      </c>
      <c r="D52" s="637">
        <v>200</v>
      </c>
      <c r="E52" s="637"/>
      <c r="F52" s="638"/>
      <c r="G52" s="1514"/>
      <c r="H52" s="1515"/>
      <c r="I52" s="1515"/>
      <c r="J52" s="1516"/>
      <c r="K52" s="642"/>
      <c r="L52" s="646"/>
      <c r="M52" s="646"/>
      <c r="N52" s="642"/>
      <c r="O52" s="642"/>
    </row>
    <row r="53" spans="1:15" s="643" customFormat="1" x14ac:dyDescent="0.3">
      <c r="A53" s="634">
        <v>48</v>
      </c>
      <c r="B53" s="635">
        <v>42793</v>
      </c>
      <c r="C53" s="636" t="s">
        <v>1777</v>
      </c>
      <c r="D53" s="637">
        <v>1000</v>
      </c>
      <c r="E53" s="637"/>
      <c r="F53" s="638"/>
      <c r="G53" s="1514"/>
      <c r="H53" s="1515"/>
      <c r="I53" s="1515"/>
      <c r="J53" s="1516"/>
      <c r="K53" s="642"/>
      <c r="L53" s="642"/>
      <c r="M53" s="642"/>
      <c r="N53" s="642"/>
      <c r="O53" s="642"/>
    </row>
    <row r="54" spans="1:15" s="643" customFormat="1" x14ac:dyDescent="0.3">
      <c r="A54" s="634">
        <v>49</v>
      </c>
      <c r="B54" s="635">
        <v>42793</v>
      </c>
      <c r="C54" s="636" t="s">
        <v>164</v>
      </c>
      <c r="D54" s="637">
        <v>30</v>
      </c>
      <c r="E54" s="637"/>
      <c r="F54" s="638"/>
      <c r="G54" s="1514"/>
      <c r="H54" s="1515"/>
      <c r="I54" s="1515"/>
      <c r="J54" s="1516"/>
      <c r="K54" s="642"/>
      <c r="L54" s="642"/>
      <c r="M54" s="642"/>
      <c r="N54" s="642"/>
      <c r="O54" s="642"/>
    </row>
    <row r="55" spans="1:15" s="643" customFormat="1" x14ac:dyDescent="0.3">
      <c r="A55" s="634">
        <v>50</v>
      </c>
      <c r="B55" s="635">
        <v>42793</v>
      </c>
      <c r="C55" s="636" t="s">
        <v>2584</v>
      </c>
      <c r="D55" s="637">
        <v>5</v>
      </c>
      <c r="E55" s="637"/>
      <c r="F55" s="638"/>
      <c r="G55" s="1514"/>
      <c r="H55" s="1515"/>
      <c r="I55" s="1515"/>
      <c r="J55" s="1516"/>
      <c r="K55" s="642"/>
      <c r="L55" s="646"/>
      <c r="M55" s="642"/>
      <c r="N55" s="642"/>
      <c r="O55" s="642"/>
    </row>
    <row r="56" spans="1:15" s="643" customFormat="1" x14ac:dyDescent="0.3">
      <c r="A56" s="634">
        <v>51</v>
      </c>
      <c r="B56" s="635">
        <v>42793</v>
      </c>
      <c r="C56" s="636" t="s">
        <v>2516</v>
      </c>
      <c r="D56" s="637">
        <v>100</v>
      </c>
      <c r="E56" s="637"/>
      <c r="F56" s="638"/>
      <c r="G56" s="1514"/>
      <c r="H56" s="1515"/>
      <c r="I56" s="1515"/>
      <c r="J56" s="1516"/>
      <c r="K56" s="642"/>
      <c r="L56" s="642"/>
      <c r="M56" s="642"/>
      <c r="N56" s="642"/>
      <c r="O56" s="642"/>
    </row>
    <row r="57" spans="1:15" s="643" customFormat="1" x14ac:dyDescent="0.3">
      <c r="A57" s="634">
        <v>52</v>
      </c>
      <c r="B57" s="635">
        <v>42793</v>
      </c>
      <c r="C57" s="636" t="s">
        <v>2381</v>
      </c>
      <c r="D57" s="637">
        <v>30</v>
      </c>
      <c r="E57" s="637"/>
      <c r="F57" s="638"/>
      <c r="G57" s="1514"/>
      <c r="H57" s="1515"/>
      <c r="I57" s="1515"/>
      <c r="J57" s="1516"/>
      <c r="K57" s="642"/>
      <c r="L57" s="646"/>
      <c r="M57" s="642"/>
      <c r="N57" s="642"/>
      <c r="O57" s="642"/>
    </row>
    <row r="58" spans="1:15" s="643" customFormat="1" x14ac:dyDescent="0.3">
      <c r="A58" s="634">
        <v>53</v>
      </c>
      <c r="B58" s="635">
        <v>42793</v>
      </c>
      <c r="C58" s="636" t="s">
        <v>1517</v>
      </c>
      <c r="D58" s="637">
        <v>15</v>
      </c>
      <c r="E58" s="637"/>
      <c r="F58" s="638"/>
      <c r="G58" s="1514"/>
      <c r="H58" s="1515"/>
      <c r="I58" s="1515"/>
      <c r="J58" s="1516"/>
      <c r="K58" s="642"/>
      <c r="L58" s="646"/>
      <c r="M58" s="642"/>
      <c r="N58" s="642"/>
      <c r="O58" s="642"/>
    </row>
    <row r="59" spans="1:15" s="643" customFormat="1" x14ac:dyDescent="0.3">
      <c r="A59" s="634">
        <v>54</v>
      </c>
      <c r="B59" s="635">
        <v>42793</v>
      </c>
      <c r="C59" s="636" t="s">
        <v>2409</v>
      </c>
      <c r="D59" s="637">
        <v>15</v>
      </c>
      <c r="E59" s="637"/>
      <c r="F59" s="638"/>
      <c r="G59" s="1514"/>
      <c r="H59" s="1515"/>
      <c r="I59" s="1515"/>
      <c r="J59" s="1516"/>
      <c r="K59" s="642"/>
      <c r="L59" s="646"/>
      <c r="M59" s="642"/>
      <c r="N59" s="642"/>
      <c r="O59" s="642"/>
    </row>
    <row r="60" spans="1:15" s="643" customFormat="1" x14ac:dyDescent="0.3">
      <c r="A60" s="634">
        <v>55</v>
      </c>
      <c r="B60" s="635">
        <v>42794</v>
      </c>
      <c r="C60" s="636" t="s">
        <v>2359</v>
      </c>
      <c r="D60" s="637"/>
      <c r="E60" s="637">
        <v>3320</v>
      </c>
      <c r="F60" s="638">
        <v>3320</v>
      </c>
      <c r="G60" s="1514" t="s">
        <v>1699</v>
      </c>
      <c r="H60" s="1515"/>
      <c r="I60" s="1515"/>
      <c r="J60" s="1516"/>
      <c r="K60" s="642" t="s">
        <v>1700</v>
      </c>
      <c r="L60" s="646">
        <v>42793</v>
      </c>
      <c r="M60" s="642" t="s">
        <v>2123</v>
      </c>
      <c r="N60" s="146" t="s">
        <v>986</v>
      </c>
      <c r="O60" s="146" t="s">
        <v>986</v>
      </c>
    </row>
    <row r="61" spans="1:15" s="643" customFormat="1" x14ac:dyDescent="0.3">
      <c r="A61" s="634">
        <v>56</v>
      </c>
      <c r="B61" s="635">
        <v>42794</v>
      </c>
      <c r="C61" s="636" t="s">
        <v>2385</v>
      </c>
      <c r="D61" s="637">
        <v>1500</v>
      </c>
      <c r="E61" s="637"/>
      <c r="F61" s="638"/>
      <c r="G61" s="1514"/>
      <c r="H61" s="1515"/>
      <c r="I61" s="1515"/>
      <c r="J61" s="1516"/>
      <c r="K61" s="642"/>
      <c r="L61" s="646"/>
      <c r="M61" s="642"/>
      <c r="N61" s="642"/>
      <c r="O61" s="642"/>
    </row>
    <row r="62" spans="1:15" s="643" customFormat="1" x14ac:dyDescent="0.3">
      <c r="A62" s="634">
        <v>57</v>
      </c>
      <c r="B62" s="635">
        <v>42796</v>
      </c>
      <c r="C62" s="636" t="s">
        <v>2385</v>
      </c>
      <c r="D62" s="637">
        <v>1200</v>
      </c>
      <c r="E62" s="637"/>
      <c r="F62" s="638"/>
      <c r="G62" s="1514"/>
      <c r="H62" s="1515"/>
      <c r="I62" s="1515"/>
      <c r="J62" s="1516"/>
      <c r="K62" s="642"/>
      <c r="L62" s="646"/>
      <c r="M62" s="642"/>
      <c r="N62" s="642"/>
      <c r="O62" s="642"/>
    </row>
    <row r="63" spans="1:15" s="643" customFormat="1" x14ac:dyDescent="0.3">
      <c r="A63" s="634">
        <v>58</v>
      </c>
      <c r="B63" s="635">
        <v>42796</v>
      </c>
      <c r="C63" s="636" t="s">
        <v>2385</v>
      </c>
      <c r="D63" s="637"/>
      <c r="E63" s="637">
        <v>2700</v>
      </c>
      <c r="F63" s="589">
        <v>2880</v>
      </c>
      <c r="G63" s="1514" t="s">
        <v>599</v>
      </c>
      <c r="H63" s="1515"/>
      <c r="I63" s="1515"/>
      <c r="J63" s="1516"/>
      <c r="K63" s="642" t="s">
        <v>600</v>
      </c>
      <c r="L63" s="646">
        <v>42796</v>
      </c>
      <c r="M63" s="642" t="s">
        <v>2123</v>
      </c>
      <c r="N63" s="146" t="s">
        <v>603</v>
      </c>
      <c r="O63" s="146" t="s">
        <v>603</v>
      </c>
    </row>
    <row r="64" spans="1:15" s="643" customFormat="1" x14ac:dyDescent="0.3">
      <c r="A64" s="634">
        <v>59</v>
      </c>
      <c r="B64" s="635">
        <v>42797</v>
      </c>
      <c r="C64" s="636" t="s">
        <v>1516</v>
      </c>
      <c r="D64" s="637">
        <v>20</v>
      </c>
      <c r="E64" s="637"/>
      <c r="F64" s="638"/>
      <c r="G64" s="1514"/>
      <c r="H64" s="1515"/>
      <c r="I64" s="1515"/>
      <c r="J64" s="1516"/>
      <c r="K64" s="642"/>
      <c r="L64" s="646"/>
      <c r="M64" s="646"/>
      <c r="N64" s="642"/>
      <c r="O64" s="642"/>
    </row>
    <row r="65" spans="1:15" s="643" customFormat="1" x14ac:dyDescent="0.3">
      <c r="A65" s="634">
        <v>60</v>
      </c>
      <c r="B65" s="635">
        <v>42800</v>
      </c>
      <c r="C65" s="636" t="s">
        <v>2359</v>
      </c>
      <c r="D65" s="637">
        <v>1000</v>
      </c>
      <c r="E65" s="637"/>
      <c r="F65" s="638"/>
      <c r="G65" s="1514"/>
      <c r="H65" s="1515"/>
      <c r="I65" s="1515"/>
      <c r="J65" s="1516"/>
      <c r="K65" s="642"/>
      <c r="L65" s="642"/>
      <c r="M65" s="642"/>
      <c r="N65" s="642"/>
      <c r="O65" s="642"/>
    </row>
    <row r="66" spans="1:15" s="643" customFormat="1" x14ac:dyDescent="0.3">
      <c r="A66" s="634">
        <v>61</v>
      </c>
      <c r="B66" s="635">
        <v>42800</v>
      </c>
      <c r="C66" s="636" t="s">
        <v>2384</v>
      </c>
      <c r="D66" s="637">
        <v>300</v>
      </c>
      <c r="E66" s="637"/>
      <c r="F66" s="638"/>
      <c r="G66" s="1514"/>
      <c r="H66" s="1515"/>
      <c r="I66" s="1515"/>
      <c r="J66" s="1516"/>
      <c r="K66" s="642"/>
      <c r="L66" s="642"/>
      <c r="M66" s="642"/>
      <c r="N66" s="642"/>
      <c r="O66" s="642"/>
    </row>
    <row r="67" spans="1:15" s="643" customFormat="1" x14ac:dyDescent="0.3">
      <c r="A67" s="634">
        <v>62</v>
      </c>
      <c r="B67" s="635">
        <v>42800</v>
      </c>
      <c r="C67" s="636" t="s">
        <v>2574</v>
      </c>
      <c r="D67" s="637">
        <v>100</v>
      </c>
      <c r="E67" s="637"/>
      <c r="F67" s="638"/>
      <c r="G67" s="1514"/>
      <c r="H67" s="1515"/>
      <c r="I67" s="1515"/>
      <c r="J67" s="1516"/>
      <c r="K67" s="642"/>
      <c r="L67" s="646"/>
      <c r="M67" s="642"/>
      <c r="N67" s="642"/>
      <c r="O67" s="642"/>
    </row>
    <row r="68" spans="1:15" s="643" customFormat="1" x14ac:dyDescent="0.3">
      <c r="A68" s="634">
        <v>63</v>
      </c>
      <c r="B68" s="635">
        <v>42801</v>
      </c>
      <c r="C68" s="636" t="s">
        <v>2384</v>
      </c>
      <c r="D68" s="637">
        <v>940</v>
      </c>
      <c r="E68" s="637"/>
      <c r="F68" s="638"/>
      <c r="G68" s="1514"/>
      <c r="H68" s="1515"/>
      <c r="I68" s="1515"/>
      <c r="J68" s="1516"/>
      <c r="K68" s="642"/>
      <c r="L68" s="646"/>
      <c r="M68" s="642"/>
      <c r="N68" s="642"/>
      <c r="O68" s="642"/>
    </row>
    <row r="69" spans="1:15" s="643" customFormat="1" x14ac:dyDescent="0.3">
      <c r="A69" s="634">
        <v>64</v>
      </c>
      <c r="B69" s="635">
        <v>42801</v>
      </c>
      <c r="C69" s="636" t="s">
        <v>2384</v>
      </c>
      <c r="D69" s="637"/>
      <c r="E69" s="637">
        <v>1440</v>
      </c>
      <c r="F69" s="638">
        <v>1440</v>
      </c>
      <c r="G69" s="1514" t="s">
        <v>1988</v>
      </c>
      <c r="H69" s="1515"/>
      <c r="I69" s="1515"/>
      <c r="J69" s="1516"/>
      <c r="K69" s="642" t="s">
        <v>1989</v>
      </c>
      <c r="L69" s="646">
        <v>42801</v>
      </c>
      <c r="M69" s="642" t="s">
        <v>2123</v>
      </c>
      <c r="N69" s="146" t="s">
        <v>1762</v>
      </c>
      <c r="O69" s="146" t="s">
        <v>1762</v>
      </c>
    </row>
    <row r="70" spans="1:15" s="643" customFormat="1" x14ac:dyDescent="0.3">
      <c r="A70" s="634">
        <v>65</v>
      </c>
      <c r="B70" s="635">
        <v>42804</v>
      </c>
      <c r="C70" s="636" t="s">
        <v>1982</v>
      </c>
      <c r="D70" s="637">
        <v>500</v>
      </c>
      <c r="E70" s="637"/>
      <c r="F70" s="638"/>
      <c r="G70" s="1514"/>
      <c r="H70" s="1515"/>
      <c r="I70" s="1515"/>
      <c r="J70" s="1516"/>
      <c r="K70" s="642"/>
      <c r="L70" s="646"/>
      <c r="M70" s="642"/>
      <c r="N70" s="642"/>
      <c r="O70" s="642"/>
    </row>
    <row r="71" spans="1:15" s="643" customFormat="1" x14ac:dyDescent="0.3">
      <c r="A71" s="634">
        <v>66</v>
      </c>
      <c r="B71" s="635">
        <v>42807</v>
      </c>
      <c r="C71" s="636" t="s">
        <v>2359</v>
      </c>
      <c r="D71" s="637">
        <v>1000</v>
      </c>
      <c r="E71" s="637"/>
      <c r="F71" s="638"/>
      <c r="G71" s="1514"/>
      <c r="H71" s="1515"/>
      <c r="I71" s="1515"/>
      <c r="J71" s="1516"/>
      <c r="K71" s="642"/>
      <c r="L71" s="646"/>
      <c r="M71" s="642"/>
      <c r="N71" s="642"/>
      <c r="O71" s="642"/>
    </row>
    <row r="72" spans="1:15" s="643" customFormat="1" x14ac:dyDescent="0.3">
      <c r="A72" s="634">
        <v>67</v>
      </c>
      <c r="B72" s="635">
        <v>42807</v>
      </c>
      <c r="C72" s="636" t="s">
        <v>2384</v>
      </c>
      <c r="D72" s="637">
        <v>200</v>
      </c>
      <c r="E72" s="637"/>
      <c r="F72" s="638"/>
      <c r="G72" s="1514"/>
      <c r="H72" s="1515"/>
      <c r="I72" s="1515"/>
      <c r="J72" s="1516"/>
      <c r="K72" s="642"/>
      <c r="L72" s="646"/>
      <c r="M72" s="642"/>
      <c r="N72" s="642"/>
      <c r="O72" s="642"/>
    </row>
    <row r="73" spans="1:15" s="643" customFormat="1" x14ac:dyDescent="0.3">
      <c r="A73" s="634">
        <v>68</v>
      </c>
      <c r="B73" s="635">
        <v>42807</v>
      </c>
      <c r="C73" s="636" t="s">
        <v>1777</v>
      </c>
      <c r="D73" s="637">
        <v>1000</v>
      </c>
      <c r="E73" s="637"/>
      <c r="F73" s="638"/>
      <c r="G73" s="1514"/>
      <c r="H73" s="1515"/>
      <c r="I73" s="1515"/>
      <c r="J73" s="1516"/>
      <c r="K73" s="642"/>
      <c r="L73" s="646"/>
      <c r="M73" s="646"/>
      <c r="N73" s="642"/>
      <c r="O73" s="642"/>
    </row>
    <row r="74" spans="1:15" s="643" customFormat="1" x14ac:dyDescent="0.3">
      <c r="A74" s="634">
        <v>69</v>
      </c>
      <c r="B74" s="635">
        <v>42811</v>
      </c>
      <c r="C74" s="636" t="s">
        <v>2359</v>
      </c>
      <c r="D74" s="637">
        <v>1000</v>
      </c>
      <c r="E74" s="637"/>
      <c r="F74" s="638"/>
      <c r="G74" s="1514"/>
      <c r="H74" s="1515"/>
      <c r="I74" s="1515"/>
      <c r="J74" s="1516"/>
      <c r="K74" s="642"/>
      <c r="L74" s="646"/>
      <c r="M74" s="642"/>
      <c r="N74" s="642"/>
      <c r="O74" s="642"/>
    </row>
    <row r="75" spans="1:15" s="643" customFormat="1" x14ac:dyDescent="0.3">
      <c r="A75" s="634">
        <v>70</v>
      </c>
      <c r="B75" s="635">
        <v>42814</v>
      </c>
      <c r="C75" s="636" t="s">
        <v>2384</v>
      </c>
      <c r="D75" s="637">
        <v>200</v>
      </c>
      <c r="E75" s="637"/>
      <c r="F75" s="638"/>
      <c r="G75" s="1514"/>
      <c r="H75" s="1515"/>
      <c r="I75" s="1515"/>
      <c r="J75" s="1516"/>
      <c r="K75" s="642"/>
      <c r="L75" s="646"/>
      <c r="M75" s="646"/>
      <c r="N75" s="642"/>
      <c r="O75" s="642"/>
    </row>
    <row r="76" spans="1:15" s="643" customFormat="1" x14ac:dyDescent="0.3">
      <c r="A76" s="634">
        <v>71</v>
      </c>
      <c r="B76" s="635">
        <v>42814</v>
      </c>
      <c r="C76" s="636" t="s">
        <v>1777</v>
      </c>
      <c r="D76" s="637">
        <v>1000</v>
      </c>
      <c r="E76" s="637"/>
      <c r="F76" s="638"/>
      <c r="G76" s="1514"/>
      <c r="H76" s="1515"/>
      <c r="I76" s="1515"/>
      <c r="J76" s="1516"/>
      <c r="K76" s="642"/>
      <c r="L76" s="646"/>
      <c r="M76" s="646"/>
      <c r="N76" s="642"/>
      <c r="O76" s="642"/>
    </row>
    <row r="77" spans="1:15" s="643" customFormat="1" x14ac:dyDescent="0.3">
      <c r="A77" s="634">
        <v>72</v>
      </c>
      <c r="B77" s="635">
        <v>42814</v>
      </c>
      <c r="C77" s="636" t="s">
        <v>2359</v>
      </c>
      <c r="D77" s="637">
        <v>2160</v>
      </c>
      <c r="E77" s="637"/>
      <c r="F77" s="638"/>
      <c r="G77" s="1514"/>
      <c r="H77" s="1515"/>
      <c r="I77" s="1515"/>
      <c r="J77" s="1516"/>
      <c r="K77" s="642"/>
      <c r="L77" s="646"/>
      <c r="M77" s="646"/>
      <c r="N77" s="642"/>
      <c r="O77" s="642"/>
    </row>
    <row r="78" spans="1:15" s="643" customFormat="1" x14ac:dyDescent="0.3">
      <c r="A78" s="634">
        <v>73</v>
      </c>
      <c r="B78" s="635">
        <v>42815</v>
      </c>
      <c r="C78" s="636" t="s">
        <v>2359</v>
      </c>
      <c r="D78" s="637"/>
      <c r="E78" s="637">
        <v>5160</v>
      </c>
      <c r="F78" s="638">
        <v>5160</v>
      </c>
      <c r="G78" s="1514" t="s">
        <v>899</v>
      </c>
      <c r="H78" s="1515"/>
      <c r="I78" s="1515"/>
      <c r="J78" s="1516"/>
      <c r="K78" s="642" t="s">
        <v>900</v>
      </c>
      <c r="L78" s="646">
        <v>42814</v>
      </c>
      <c r="M78" s="646" t="s">
        <v>2123</v>
      </c>
      <c r="N78" s="146" t="s">
        <v>986</v>
      </c>
      <c r="O78" s="146" t="s">
        <v>986</v>
      </c>
    </row>
    <row r="79" spans="1:15" s="643" customFormat="1" x14ac:dyDescent="0.3">
      <c r="A79" s="634">
        <v>74</v>
      </c>
      <c r="B79" s="635">
        <v>42816</v>
      </c>
      <c r="C79" s="636" t="s">
        <v>2574</v>
      </c>
      <c r="D79" s="637">
        <v>100</v>
      </c>
      <c r="E79" s="637"/>
      <c r="F79" s="638"/>
      <c r="G79" s="1514"/>
      <c r="H79" s="1515"/>
      <c r="I79" s="1515"/>
      <c r="J79" s="1516"/>
      <c r="K79" s="642"/>
      <c r="L79" s="646"/>
      <c r="M79" s="642"/>
      <c r="N79" s="642"/>
      <c r="O79" s="642"/>
    </row>
    <row r="80" spans="1:15" s="643" customFormat="1" x14ac:dyDescent="0.3">
      <c r="A80" s="634">
        <v>75</v>
      </c>
      <c r="B80" s="635">
        <v>42816</v>
      </c>
      <c r="C80" s="636" t="s">
        <v>1777</v>
      </c>
      <c r="D80" s="637">
        <v>1000</v>
      </c>
      <c r="E80" s="637"/>
      <c r="F80" s="638"/>
      <c r="G80" s="1514"/>
      <c r="H80" s="1515"/>
      <c r="I80" s="1515"/>
      <c r="J80" s="1516"/>
      <c r="K80" s="642"/>
      <c r="L80" s="642"/>
      <c r="M80" s="642"/>
      <c r="N80" s="642"/>
      <c r="O80" s="642"/>
    </row>
    <row r="81" spans="1:15" s="643" customFormat="1" x14ac:dyDescent="0.3">
      <c r="A81" s="634">
        <v>76</v>
      </c>
      <c r="B81" s="635">
        <v>42818</v>
      </c>
      <c r="C81" s="636" t="s">
        <v>1777</v>
      </c>
      <c r="D81" s="637">
        <v>1000</v>
      </c>
      <c r="E81" s="637"/>
      <c r="F81" s="638"/>
      <c r="G81" s="1514"/>
      <c r="H81" s="1515"/>
      <c r="I81" s="1515"/>
      <c r="J81" s="1516"/>
      <c r="K81" s="642"/>
      <c r="L81" s="646"/>
      <c r="M81" s="646"/>
      <c r="N81" s="642"/>
      <c r="O81" s="642"/>
    </row>
    <row r="82" spans="1:15" s="643" customFormat="1" x14ac:dyDescent="0.3">
      <c r="A82" s="634">
        <v>77</v>
      </c>
      <c r="B82" s="635">
        <v>42821</v>
      </c>
      <c r="C82" s="636" t="s">
        <v>2359</v>
      </c>
      <c r="D82" s="637">
        <v>1000</v>
      </c>
      <c r="E82" s="637"/>
      <c r="F82" s="638"/>
      <c r="G82" s="1514"/>
      <c r="H82" s="1515"/>
      <c r="I82" s="1515"/>
      <c r="J82" s="1516"/>
      <c r="K82" s="642"/>
      <c r="L82" s="646"/>
      <c r="M82" s="646"/>
      <c r="N82" s="642"/>
      <c r="O82" s="642"/>
    </row>
    <row r="83" spans="1:15" s="643" customFormat="1" x14ac:dyDescent="0.3">
      <c r="A83" s="634">
        <v>78</v>
      </c>
      <c r="B83" s="635">
        <v>42821</v>
      </c>
      <c r="C83" s="636" t="s">
        <v>1777</v>
      </c>
      <c r="D83" s="637">
        <v>2000</v>
      </c>
      <c r="E83" s="637"/>
      <c r="F83" s="638"/>
      <c r="G83" s="1514"/>
      <c r="H83" s="1515"/>
      <c r="I83" s="1515"/>
      <c r="J83" s="1516"/>
      <c r="K83" s="642"/>
      <c r="L83" s="646"/>
      <c r="M83" s="642"/>
      <c r="N83" s="642"/>
      <c r="O83" s="642"/>
    </row>
    <row r="84" spans="1:15" s="643" customFormat="1" x14ac:dyDescent="0.3">
      <c r="A84" s="634">
        <v>79</v>
      </c>
      <c r="B84" s="635">
        <v>42821</v>
      </c>
      <c r="C84" s="636" t="s">
        <v>2384</v>
      </c>
      <c r="D84" s="637">
        <v>200</v>
      </c>
      <c r="E84" s="637"/>
      <c r="F84" s="638"/>
      <c r="G84" s="1514"/>
      <c r="H84" s="1515"/>
      <c r="I84" s="1515"/>
      <c r="J84" s="1516"/>
      <c r="K84" s="642"/>
      <c r="L84" s="646"/>
      <c r="M84" s="646"/>
      <c r="N84" s="642"/>
      <c r="O84" s="642"/>
    </row>
    <row r="85" spans="1:15" s="643" customFormat="1" x14ac:dyDescent="0.3">
      <c r="A85" s="634">
        <v>80</v>
      </c>
      <c r="B85" s="635">
        <v>42821</v>
      </c>
      <c r="C85" s="636" t="s">
        <v>164</v>
      </c>
      <c r="D85" s="637">
        <v>30</v>
      </c>
      <c r="E85" s="637"/>
      <c r="F85" s="638"/>
      <c r="G85" s="1514"/>
      <c r="H85" s="1515"/>
      <c r="I85" s="1515"/>
      <c r="J85" s="1516"/>
      <c r="K85" s="642"/>
      <c r="L85" s="646"/>
      <c r="M85" s="642"/>
      <c r="N85" s="642"/>
      <c r="O85" s="642"/>
    </row>
    <row r="86" spans="1:15" s="643" customFormat="1" x14ac:dyDescent="0.3">
      <c r="A86" s="634">
        <v>81</v>
      </c>
      <c r="B86" s="635">
        <v>42821</v>
      </c>
      <c r="C86" s="636" t="s">
        <v>2516</v>
      </c>
      <c r="D86" s="637">
        <v>100</v>
      </c>
      <c r="E86" s="637"/>
      <c r="F86" s="638"/>
      <c r="G86" s="1514"/>
      <c r="H86" s="1515"/>
      <c r="I86" s="1515"/>
      <c r="J86" s="1516"/>
      <c r="K86" s="642"/>
      <c r="L86" s="646"/>
      <c r="M86" s="646"/>
      <c r="N86" s="642"/>
      <c r="O86" s="642"/>
    </row>
    <row r="87" spans="1:15" s="643" customFormat="1" x14ac:dyDescent="0.3">
      <c r="A87" s="634">
        <v>82</v>
      </c>
      <c r="B87" s="635">
        <v>42821</v>
      </c>
      <c r="C87" s="636" t="s">
        <v>1982</v>
      </c>
      <c r="D87" s="637">
        <v>500</v>
      </c>
      <c r="E87" s="637"/>
      <c r="F87" s="638"/>
      <c r="G87" s="1514"/>
      <c r="H87" s="1515"/>
      <c r="I87" s="1515"/>
      <c r="J87" s="1516"/>
      <c r="K87" s="642"/>
      <c r="L87" s="642"/>
      <c r="M87" s="642"/>
      <c r="N87" s="642"/>
      <c r="O87" s="642"/>
    </row>
    <row r="88" spans="1:15" s="643" customFormat="1" x14ac:dyDescent="0.3">
      <c r="A88" s="634">
        <v>83</v>
      </c>
      <c r="B88" s="635">
        <v>42821</v>
      </c>
      <c r="C88" s="636" t="s">
        <v>2383</v>
      </c>
      <c r="D88" s="637">
        <v>100</v>
      </c>
      <c r="E88" s="637"/>
      <c r="F88" s="638"/>
      <c r="G88" s="1514"/>
      <c r="H88" s="1515"/>
      <c r="I88" s="1515"/>
      <c r="J88" s="1516"/>
      <c r="K88" s="642"/>
      <c r="L88" s="642"/>
      <c r="M88" s="642"/>
      <c r="N88" s="642"/>
      <c r="O88" s="642"/>
    </row>
    <row r="89" spans="1:15" s="643" customFormat="1" x14ac:dyDescent="0.3">
      <c r="A89" s="634">
        <v>84</v>
      </c>
      <c r="B89" s="635">
        <v>42823</v>
      </c>
      <c r="C89" s="636" t="s">
        <v>1777</v>
      </c>
      <c r="D89" s="637">
        <v>1000</v>
      </c>
      <c r="E89" s="637"/>
      <c r="F89" s="638"/>
      <c r="G89" s="1514"/>
      <c r="H89" s="1515"/>
      <c r="I89" s="1515"/>
      <c r="J89" s="1516"/>
      <c r="K89" s="642"/>
      <c r="L89" s="646"/>
      <c r="M89" s="646"/>
      <c r="N89" s="642"/>
      <c r="O89" s="642"/>
    </row>
    <row r="90" spans="1:15" s="643" customFormat="1" x14ac:dyDescent="0.3">
      <c r="A90" s="634">
        <v>85</v>
      </c>
      <c r="B90" s="635">
        <v>42825</v>
      </c>
      <c r="C90" s="636" t="s">
        <v>1777</v>
      </c>
      <c r="D90" s="637">
        <v>2000</v>
      </c>
      <c r="E90" s="637"/>
      <c r="F90" s="638"/>
      <c r="G90" s="1514"/>
      <c r="H90" s="1515"/>
      <c r="I90" s="1515"/>
      <c r="J90" s="1516"/>
      <c r="K90" s="642"/>
      <c r="L90" s="646"/>
      <c r="M90" s="642"/>
      <c r="N90" s="642"/>
      <c r="O90" s="642"/>
    </row>
    <row r="91" spans="1:15" s="643" customFormat="1" x14ac:dyDescent="0.3">
      <c r="A91" s="634">
        <v>86</v>
      </c>
      <c r="B91" s="635">
        <v>42825</v>
      </c>
      <c r="C91" s="636" t="s">
        <v>2359</v>
      </c>
      <c r="D91" s="637">
        <v>1000</v>
      </c>
      <c r="E91" s="637"/>
      <c r="F91" s="638"/>
      <c r="G91" s="1514"/>
      <c r="H91" s="1515"/>
      <c r="I91" s="1515"/>
      <c r="J91" s="1516"/>
      <c r="K91" s="642"/>
      <c r="L91" s="646"/>
      <c r="M91" s="646"/>
      <c r="N91" s="642"/>
      <c r="O91" s="642"/>
    </row>
    <row r="92" spans="1:15" s="643" customFormat="1" x14ac:dyDescent="0.3">
      <c r="A92" s="634">
        <v>87</v>
      </c>
      <c r="B92" s="635">
        <v>42825</v>
      </c>
      <c r="C92" s="636" t="s">
        <v>1777</v>
      </c>
      <c r="D92" s="637"/>
      <c r="E92" s="637">
        <v>12000</v>
      </c>
      <c r="F92" s="589">
        <v>12020</v>
      </c>
      <c r="G92" s="1514" t="s">
        <v>2640</v>
      </c>
      <c r="H92" s="1515"/>
      <c r="I92" s="1515"/>
      <c r="J92" s="1516"/>
      <c r="K92" s="642" t="s">
        <v>2641</v>
      </c>
      <c r="L92" s="646">
        <v>42824</v>
      </c>
      <c r="M92" s="642" t="s">
        <v>2123</v>
      </c>
      <c r="N92" s="146" t="s">
        <v>171</v>
      </c>
      <c r="O92" s="146" t="s">
        <v>485</v>
      </c>
    </row>
    <row r="93" spans="1:15" s="643" customFormat="1" x14ac:dyDescent="0.3">
      <c r="A93" s="634">
        <v>88</v>
      </c>
      <c r="B93" s="635">
        <v>42828</v>
      </c>
      <c r="C93" s="636" t="s">
        <v>2359</v>
      </c>
      <c r="D93" s="637">
        <v>1000</v>
      </c>
      <c r="E93" s="637"/>
      <c r="F93" s="638"/>
      <c r="G93" s="1514"/>
      <c r="H93" s="1515"/>
      <c r="I93" s="1515"/>
      <c r="J93" s="1516"/>
      <c r="K93" s="642"/>
      <c r="L93" s="646"/>
      <c r="M93" s="642"/>
      <c r="N93" s="642"/>
      <c r="O93" s="642"/>
    </row>
    <row r="94" spans="1:15" s="643" customFormat="1" x14ac:dyDescent="0.3">
      <c r="A94" s="634">
        <v>89</v>
      </c>
      <c r="B94" s="635">
        <v>42828</v>
      </c>
      <c r="C94" s="636" t="s">
        <v>2384</v>
      </c>
      <c r="D94" s="637">
        <v>300</v>
      </c>
      <c r="E94" s="637"/>
      <c r="F94" s="638"/>
      <c r="G94" s="1514"/>
      <c r="H94" s="1515"/>
      <c r="I94" s="1515"/>
      <c r="J94" s="1516"/>
      <c r="K94" s="642"/>
      <c r="L94" s="642"/>
      <c r="M94" s="642"/>
      <c r="N94" s="642"/>
      <c r="O94" s="642"/>
    </row>
    <row r="95" spans="1:15" s="643" customFormat="1" ht="13.8" x14ac:dyDescent="0.3">
      <c r="A95" s="634">
        <v>90</v>
      </c>
      <c r="B95" s="635">
        <v>42829</v>
      </c>
      <c r="C95" s="636" t="s">
        <v>2359</v>
      </c>
      <c r="D95" s="637"/>
      <c r="E95" s="637">
        <v>3000</v>
      </c>
      <c r="F95" s="589">
        <v>3800</v>
      </c>
      <c r="G95" s="1514" t="s">
        <v>2642</v>
      </c>
      <c r="H95" s="1474"/>
      <c r="I95" s="1474"/>
      <c r="J95" s="1475"/>
      <c r="K95" s="642" t="s">
        <v>2643</v>
      </c>
      <c r="L95" s="646">
        <v>42828</v>
      </c>
      <c r="M95" s="642" t="s">
        <v>2123</v>
      </c>
      <c r="N95" s="146" t="s">
        <v>986</v>
      </c>
      <c r="O95" s="146" t="s">
        <v>986</v>
      </c>
    </row>
    <row r="96" spans="1:15" s="643" customFormat="1" x14ac:dyDescent="0.3">
      <c r="A96" s="634">
        <v>91</v>
      </c>
      <c r="B96" s="635">
        <v>42829</v>
      </c>
      <c r="C96" s="636" t="s">
        <v>1777</v>
      </c>
      <c r="D96" s="637">
        <v>1000</v>
      </c>
      <c r="E96" s="637"/>
      <c r="F96" s="638"/>
      <c r="G96" s="1514"/>
      <c r="H96" s="1515"/>
      <c r="I96" s="1515"/>
      <c r="J96" s="1516"/>
      <c r="K96" s="642"/>
      <c r="L96" s="646"/>
      <c r="M96" s="642"/>
      <c r="N96" s="642"/>
      <c r="O96" s="642"/>
    </row>
    <row r="97" spans="1:15" s="643" customFormat="1" x14ac:dyDescent="0.3">
      <c r="A97" s="634">
        <v>92</v>
      </c>
      <c r="B97" s="635">
        <v>42831</v>
      </c>
      <c r="C97" s="636" t="s">
        <v>2384</v>
      </c>
      <c r="D97" s="637">
        <v>300</v>
      </c>
      <c r="E97" s="637"/>
      <c r="F97" s="638"/>
      <c r="G97" s="1514"/>
      <c r="H97" s="1515"/>
      <c r="I97" s="1515"/>
      <c r="J97" s="1516"/>
      <c r="K97" s="642"/>
      <c r="L97" s="646"/>
      <c r="M97" s="642"/>
      <c r="N97" s="642"/>
      <c r="O97" s="642"/>
    </row>
    <row r="98" spans="1:15" s="643" customFormat="1" ht="13.8" x14ac:dyDescent="0.3">
      <c r="A98" s="634">
        <v>93</v>
      </c>
      <c r="B98" s="635">
        <v>42831</v>
      </c>
      <c r="C98" s="636" t="s">
        <v>2384</v>
      </c>
      <c r="D98" s="637"/>
      <c r="E98" s="637">
        <v>1200</v>
      </c>
      <c r="F98" s="638">
        <v>1200</v>
      </c>
      <c r="G98" s="1514" t="s">
        <v>1399</v>
      </c>
      <c r="H98" s="1474"/>
      <c r="I98" s="1474"/>
      <c r="J98" s="1475"/>
      <c r="K98" s="642" t="s">
        <v>1400</v>
      </c>
      <c r="L98" s="646">
        <v>42830</v>
      </c>
      <c r="M98" s="646" t="s">
        <v>2123</v>
      </c>
      <c r="N98" s="146" t="s">
        <v>1762</v>
      </c>
      <c r="O98" s="146" t="s">
        <v>1762</v>
      </c>
    </row>
    <row r="99" spans="1:15" s="643" customFormat="1" x14ac:dyDescent="0.3">
      <c r="A99" s="634">
        <v>94</v>
      </c>
      <c r="B99" s="635">
        <v>42832</v>
      </c>
      <c r="C99" s="636" t="s">
        <v>1777</v>
      </c>
      <c r="D99" s="637">
        <v>1000</v>
      </c>
      <c r="E99" s="637"/>
      <c r="F99" s="638"/>
      <c r="G99" s="1514"/>
      <c r="H99" s="1515"/>
      <c r="I99" s="1515"/>
      <c r="J99" s="1516"/>
      <c r="K99" s="642"/>
      <c r="L99" s="646"/>
      <c r="M99" s="642"/>
      <c r="N99" s="642"/>
      <c r="O99" s="642"/>
    </row>
    <row r="100" spans="1:15" s="643" customFormat="1" x14ac:dyDescent="0.3">
      <c r="A100" s="634">
        <v>95</v>
      </c>
      <c r="B100" s="635">
        <v>42835</v>
      </c>
      <c r="C100" s="636" t="s">
        <v>2359</v>
      </c>
      <c r="D100" s="637">
        <v>1000</v>
      </c>
      <c r="E100" s="637"/>
      <c r="F100" s="638"/>
      <c r="G100" s="1514"/>
      <c r="H100" s="1515"/>
      <c r="I100" s="1515"/>
      <c r="J100" s="1516"/>
      <c r="K100" s="642"/>
      <c r="L100" s="646"/>
      <c r="M100" s="646"/>
      <c r="N100" s="642"/>
      <c r="O100" s="642"/>
    </row>
    <row r="101" spans="1:15" s="643" customFormat="1" x14ac:dyDescent="0.3">
      <c r="A101" s="634">
        <v>96</v>
      </c>
      <c r="B101" s="635">
        <v>42835</v>
      </c>
      <c r="C101" s="636" t="s">
        <v>1777</v>
      </c>
      <c r="D101" s="637">
        <v>1000</v>
      </c>
      <c r="E101" s="637"/>
      <c r="F101" s="638"/>
      <c r="G101" s="1514"/>
      <c r="H101" s="1515"/>
      <c r="I101" s="1515"/>
      <c r="J101" s="1516"/>
      <c r="K101" s="642"/>
      <c r="L101" s="646"/>
      <c r="M101" s="646"/>
      <c r="N101" s="642"/>
      <c r="O101" s="642"/>
    </row>
    <row r="102" spans="1:15" s="643" customFormat="1" x14ac:dyDescent="0.3">
      <c r="A102" s="634">
        <v>97</v>
      </c>
      <c r="B102" s="635">
        <v>42835</v>
      </c>
      <c r="C102" s="636" t="s">
        <v>2409</v>
      </c>
      <c r="D102" s="637">
        <v>205</v>
      </c>
      <c r="E102" s="637"/>
      <c r="F102" s="638"/>
      <c r="G102" s="1514"/>
      <c r="H102" s="1515"/>
      <c r="I102" s="1515"/>
      <c r="J102" s="1516"/>
      <c r="K102" s="642"/>
      <c r="L102" s="646"/>
      <c r="M102" s="642"/>
      <c r="N102" s="642"/>
      <c r="O102" s="642"/>
    </row>
    <row r="103" spans="1:15" s="643" customFormat="1" x14ac:dyDescent="0.3">
      <c r="A103" s="634">
        <v>98</v>
      </c>
      <c r="B103" s="635">
        <v>42835</v>
      </c>
      <c r="C103" s="636" t="s">
        <v>2381</v>
      </c>
      <c r="D103" s="637">
        <v>20</v>
      </c>
      <c r="E103" s="637"/>
      <c r="F103" s="638"/>
      <c r="G103" s="1514"/>
      <c r="H103" s="1515"/>
      <c r="I103" s="1515"/>
      <c r="J103" s="1516"/>
      <c r="K103" s="642"/>
      <c r="L103" s="646"/>
      <c r="M103" s="646"/>
      <c r="N103" s="642"/>
      <c r="O103" s="642"/>
    </row>
    <row r="104" spans="1:15" s="643" customFormat="1" x14ac:dyDescent="0.3">
      <c r="A104" s="634">
        <v>99</v>
      </c>
      <c r="B104" s="635">
        <v>42835</v>
      </c>
      <c r="C104" s="636" t="s">
        <v>2407</v>
      </c>
      <c r="D104" s="637">
        <v>5</v>
      </c>
      <c r="E104" s="637"/>
      <c r="F104" s="638"/>
      <c r="G104" s="1514"/>
      <c r="H104" s="1515"/>
      <c r="I104" s="1515"/>
      <c r="J104" s="1516"/>
      <c r="K104" s="642"/>
      <c r="L104" s="646"/>
      <c r="M104" s="646"/>
      <c r="N104" s="642"/>
      <c r="O104" s="642"/>
    </row>
    <row r="105" spans="1:15" s="643" customFormat="1" x14ac:dyDescent="0.3">
      <c r="A105" s="634">
        <v>100</v>
      </c>
      <c r="B105" s="635">
        <v>42835</v>
      </c>
      <c r="C105" s="636" t="s">
        <v>2407</v>
      </c>
      <c r="D105" s="637">
        <v>3</v>
      </c>
      <c r="E105" s="637"/>
      <c r="F105" s="638"/>
      <c r="G105" s="1514"/>
      <c r="H105" s="1515"/>
      <c r="I105" s="1515"/>
      <c r="J105" s="1516"/>
      <c r="K105" s="642"/>
      <c r="L105" s="646"/>
      <c r="M105" s="646"/>
      <c r="N105" s="642"/>
      <c r="O105" s="642"/>
    </row>
    <row r="106" spans="1:15" s="643" customFormat="1" x14ac:dyDescent="0.3">
      <c r="A106" s="634">
        <v>101</v>
      </c>
      <c r="B106" s="635">
        <v>42835</v>
      </c>
      <c r="C106" s="636" t="s">
        <v>2408</v>
      </c>
      <c r="D106" s="637">
        <v>2</v>
      </c>
      <c r="E106" s="637"/>
      <c r="F106" s="638"/>
      <c r="G106" s="1514"/>
      <c r="H106" s="1515"/>
      <c r="I106" s="1515"/>
      <c r="J106" s="1516"/>
      <c r="K106" s="642"/>
      <c r="L106" s="646"/>
      <c r="M106" s="646"/>
      <c r="N106" s="642"/>
      <c r="O106" s="642"/>
    </row>
    <row r="107" spans="1:15" s="643" customFormat="1" x14ac:dyDescent="0.3">
      <c r="A107" s="634">
        <v>102</v>
      </c>
      <c r="B107" s="635">
        <v>42835</v>
      </c>
      <c r="C107" s="636" t="s">
        <v>2407</v>
      </c>
      <c r="D107" s="637">
        <v>3</v>
      </c>
      <c r="E107" s="637"/>
      <c r="F107" s="638"/>
      <c r="G107" s="1514"/>
      <c r="H107" s="1515"/>
      <c r="I107" s="1515"/>
      <c r="J107" s="1516"/>
      <c r="K107" s="642"/>
      <c r="L107" s="646"/>
      <c r="M107" s="646"/>
      <c r="N107" s="642"/>
      <c r="O107" s="642"/>
    </row>
    <row r="108" spans="1:15" s="643" customFormat="1" x14ac:dyDescent="0.3">
      <c r="A108" s="634">
        <v>103</v>
      </c>
      <c r="B108" s="635">
        <v>42835</v>
      </c>
      <c r="C108" s="636" t="s">
        <v>2359</v>
      </c>
      <c r="D108" s="637">
        <v>21</v>
      </c>
      <c r="E108" s="637"/>
      <c r="F108" s="638"/>
      <c r="G108" s="1514"/>
      <c r="H108" s="1515"/>
      <c r="I108" s="1515"/>
      <c r="J108" s="1516"/>
      <c r="K108" s="642"/>
      <c r="L108" s="646"/>
      <c r="M108" s="646"/>
      <c r="N108" s="642"/>
      <c r="O108" s="642"/>
    </row>
    <row r="109" spans="1:15" s="643" customFormat="1" x14ac:dyDescent="0.3">
      <c r="A109" s="634">
        <v>104</v>
      </c>
      <c r="B109" s="635">
        <v>42839</v>
      </c>
      <c r="C109" s="636" t="s">
        <v>2384</v>
      </c>
      <c r="D109" s="637">
        <v>300</v>
      </c>
      <c r="E109" s="637"/>
      <c r="F109" s="638"/>
      <c r="G109" s="1514"/>
      <c r="H109" s="1515"/>
      <c r="I109" s="1515"/>
      <c r="J109" s="1516"/>
      <c r="K109" s="642"/>
      <c r="L109" s="646"/>
      <c r="M109" s="646"/>
      <c r="N109" s="642"/>
      <c r="O109" s="642"/>
    </row>
    <row r="110" spans="1:15" s="643" customFormat="1" x14ac:dyDescent="0.3">
      <c r="A110" s="634">
        <v>105</v>
      </c>
      <c r="B110" s="635">
        <v>42839</v>
      </c>
      <c r="C110" s="636" t="s">
        <v>2359</v>
      </c>
      <c r="D110" s="637">
        <v>2000</v>
      </c>
      <c r="E110" s="637"/>
      <c r="F110" s="638"/>
      <c r="G110" s="1514"/>
      <c r="H110" s="1515"/>
      <c r="I110" s="1515"/>
      <c r="J110" s="1516"/>
      <c r="K110" s="642"/>
      <c r="L110" s="646"/>
      <c r="M110" s="646"/>
      <c r="N110" s="642"/>
      <c r="O110" s="642"/>
    </row>
    <row r="111" spans="1:15" s="643" customFormat="1" x14ac:dyDescent="0.3">
      <c r="A111" s="634">
        <v>106</v>
      </c>
      <c r="B111" s="635">
        <v>42839</v>
      </c>
      <c r="C111" s="636" t="s">
        <v>2359</v>
      </c>
      <c r="D111" s="637">
        <v>1000</v>
      </c>
      <c r="E111" s="637"/>
      <c r="F111" s="638"/>
      <c r="G111" s="1514"/>
      <c r="H111" s="1515"/>
      <c r="I111" s="1515"/>
      <c r="J111" s="1516"/>
      <c r="K111" s="642"/>
      <c r="L111" s="646"/>
      <c r="M111" s="646"/>
      <c r="N111" s="642"/>
      <c r="O111" s="642"/>
    </row>
    <row r="112" spans="1:15" s="643" customFormat="1" x14ac:dyDescent="0.3">
      <c r="A112" s="634">
        <v>107</v>
      </c>
      <c r="B112" s="635">
        <v>42843</v>
      </c>
      <c r="C112" s="636" t="s">
        <v>2359</v>
      </c>
      <c r="D112" s="637">
        <v>13660</v>
      </c>
      <c r="E112" s="637"/>
      <c r="F112" s="638"/>
      <c r="G112" s="1514"/>
      <c r="H112" s="1515"/>
      <c r="I112" s="1515"/>
      <c r="J112" s="1516"/>
      <c r="K112" s="642"/>
      <c r="L112" s="646"/>
      <c r="M112" s="646"/>
      <c r="N112" s="642"/>
      <c r="O112" s="642"/>
    </row>
    <row r="113" spans="1:15" s="643" customFormat="1" ht="13.8" x14ac:dyDescent="0.3">
      <c r="A113" s="634">
        <v>108</v>
      </c>
      <c r="B113" s="635">
        <v>42843</v>
      </c>
      <c r="C113" s="636" t="s">
        <v>2359</v>
      </c>
      <c r="D113" s="637"/>
      <c r="E113" s="637">
        <v>15660</v>
      </c>
      <c r="F113" s="638">
        <v>15660</v>
      </c>
      <c r="G113" s="1514" t="s">
        <v>1703</v>
      </c>
      <c r="H113" s="1474"/>
      <c r="I113" s="1474"/>
      <c r="J113" s="1475"/>
      <c r="K113" s="642" t="s">
        <v>1704</v>
      </c>
      <c r="L113" s="646">
        <v>42843</v>
      </c>
      <c r="M113" s="646" t="s">
        <v>2123</v>
      </c>
      <c r="N113" s="642" t="s">
        <v>1705</v>
      </c>
      <c r="O113" s="642" t="s">
        <v>1706</v>
      </c>
    </row>
    <row r="114" spans="1:15" s="643" customFormat="1" x14ac:dyDescent="0.3">
      <c r="A114" s="634">
        <v>109</v>
      </c>
      <c r="B114" s="635">
        <v>42479</v>
      </c>
      <c r="C114" s="636" t="s">
        <v>1777</v>
      </c>
      <c r="D114" s="637">
        <v>1000</v>
      </c>
      <c r="E114" s="637"/>
      <c r="F114" s="638"/>
      <c r="G114" s="1514"/>
      <c r="H114" s="1515"/>
      <c r="I114" s="1515"/>
      <c r="J114" s="1516"/>
      <c r="K114" s="642"/>
      <c r="L114" s="646"/>
      <c r="M114" s="642"/>
      <c r="N114" s="642"/>
      <c r="O114" s="642"/>
    </row>
    <row r="115" spans="1:15" s="643" customFormat="1" x14ac:dyDescent="0.3">
      <c r="A115" s="634">
        <v>110</v>
      </c>
      <c r="B115" s="635">
        <v>42479</v>
      </c>
      <c r="C115" s="636" t="s">
        <v>1982</v>
      </c>
      <c r="D115" s="637">
        <v>1500</v>
      </c>
      <c r="E115" s="637"/>
      <c r="F115" s="638"/>
      <c r="G115" s="1514"/>
      <c r="H115" s="1515"/>
      <c r="I115" s="1515"/>
      <c r="J115" s="1516"/>
      <c r="K115" s="642"/>
      <c r="L115" s="646"/>
      <c r="M115" s="646"/>
      <c r="N115" s="642"/>
      <c r="O115" s="642"/>
    </row>
    <row r="116" spans="1:15" s="643" customFormat="1" ht="13.8" x14ac:dyDescent="0.3">
      <c r="A116" s="634">
        <v>111</v>
      </c>
      <c r="B116" s="635">
        <v>42479</v>
      </c>
      <c r="C116" s="636" t="s">
        <v>1982</v>
      </c>
      <c r="D116" s="637"/>
      <c r="E116" s="637">
        <v>4000</v>
      </c>
      <c r="F116" s="638">
        <v>4500</v>
      </c>
      <c r="G116" s="1514" t="s">
        <v>1907</v>
      </c>
      <c r="H116" s="1474"/>
      <c r="I116" s="1474"/>
      <c r="J116" s="1475"/>
      <c r="K116" s="642" t="s">
        <v>1908</v>
      </c>
      <c r="L116" s="646">
        <v>42843</v>
      </c>
      <c r="M116" s="642" t="s">
        <v>2123</v>
      </c>
      <c r="N116" s="146" t="s">
        <v>1762</v>
      </c>
      <c r="O116" s="146" t="s">
        <v>1213</v>
      </c>
    </row>
    <row r="117" spans="1:15" s="643" customFormat="1" x14ac:dyDescent="0.3">
      <c r="A117" s="634">
        <v>112</v>
      </c>
      <c r="B117" s="635">
        <v>42846</v>
      </c>
      <c r="C117" s="636" t="s">
        <v>2359</v>
      </c>
      <c r="D117" s="637">
        <v>2059</v>
      </c>
      <c r="E117" s="637"/>
      <c r="F117" s="638"/>
      <c r="G117" s="1514"/>
      <c r="H117" s="1515"/>
      <c r="I117" s="1515"/>
      <c r="J117" s="1516"/>
      <c r="K117" s="642"/>
      <c r="L117" s="646"/>
      <c r="M117" s="646"/>
      <c r="N117" s="642"/>
      <c r="O117" s="642"/>
    </row>
    <row r="118" spans="1:15" s="643" customFormat="1" ht="13.8" x14ac:dyDescent="0.3">
      <c r="A118" s="634">
        <v>113</v>
      </c>
      <c r="B118" s="635">
        <v>42846</v>
      </c>
      <c r="C118" s="636" t="s">
        <v>2359</v>
      </c>
      <c r="D118" s="637"/>
      <c r="E118" s="637">
        <v>4080</v>
      </c>
      <c r="F118" s="638">
        <v>4080</v>
      </c>
      <c r="G118" s="1514" t="s">
        <v>1978</v>
      </c>
      <c r="H118" s="1474"/>
      <c r="I118" s="1474"/>
      <c r="J118" s="1475"/>
      <c r="K118" s="642" t="s">
        <v>1979</v>
      </c>
      <c r="L118" s="646">
        <v>42846</v>
      </c>
      <c r="M118" s="642" t="s">
        <v>2123</v>
      </c>
      <c r="N118" s="642" t="s">
        <v>1980</v>
      </c>
      <c r="O118" s="642" t="s">
        <v>1706</v>
      </c>
    </row>
    <row r="119" spans="1:15" s="643" customFormat="1" x14ac:dyDescent="0.3">
      <c r="A119" s="634">
        <v>114</v>
      </c>
      <c r="B119" s="635">
        <v>42851</v>
      </c>
      <c r="C119" s="636" t="s">
        <v>2384</v>
      </c>
      <c r="D119" s="637">
        <v>200</v>
      </c>
      <c r="E119" s="637"/>
      <c r="F119" s="638"/>
      <c r="G119" s="1514"/>
      <c r="H119" s="1515"/>
      <c r="I119" s="1515"/>
      <c r="J119" s="1516"/>
      <c r="K119" s="642"/>
      <c r="L119" s="646"/>
      <c r="M119" s="646"/>
      <c r="N119" s="642"/>
      <c r="O119" s="642"/>
    </row>
    <row r="120" spans="1:15" s="643" customFormat="1" x14ac:dyDescent="0.3">
      <c r="A120" s="634">
        <v>115</v>
      </c>
      <c r="B120" s="635">
        <v>42851</v>
      </c>
      <c r="C120" s="636" t="s">
        <v>1982</v>
      </c>
      <c r="D120" s="637">
        <v>500</v>
      </c>
      <c r="E120" s="637"/>
      <c r="F120" s="638"/>
      <c r="G120" s="1514"/>
      <c r="H120" s="1515"/>
      <c r="I120" s="1515"/>
      <c r="J120" s="1516"/>
      <c r="K120" s="642"/>
      <c r="L120" s="646"/>
      <c r="M120" s="642"/>
      <c r="N120" s="642"/>
      <c r="O120" s="642"/>
    </row>
    <row r="121" spans="1:15" s="643" customFormat="1" x14ac:dyDescent="0.3">
      <c r="A121" s="634">
        <v>116</v>
      </c>
      <c r="B121" s="635">
        <v>42851</v>
      </c>
      <c r="C121" s="636" t="s">
        <v>164</v>
      </c>
      <c r="D121" s="637">
        <v>120</v>
      </c>
      <c r="E121" s="637"/>
      <c r="F121" s="638"/>
      <c r="G121" s="1514"/>
      <c r="H121" s="1515"/>
      <c r="I121" s="1515"/>
      <c r="J121" s="1516"/>
      <c r="K121" s="642"/>
      <c r="L121" s="646"/>
      <c r="M121" s="646"/>
      <c r="N121" s="642"/>
      <c r="O121" s="642"/>
    </row>
    <row r="122" spans="1:15" s="643" customFormat="1" x14ac:dyDescent="0.3">
      <c r="A122" s="634">
        <v>117</v>
      </c>
      <c r="B122" s="635">
        <v>42851</v>
      </c>
      <c r="C122" s="636" t="s">
        <v>2584</v>
      </c>
      <c r="D122" s="637">
        <v>10</v>
      </c>
      <c r="E122" s="637"/>
      <c r="F122" s="638"/>
      <c r="G122" s="1514"/>
      <c r="H122" s="1515"/>
      <c r="I122" s="1515"/>
      <c r="J122" s="1516"/>
      <c r="K122" s="642"/>
      <c r="L122" s="642"/>
      <c r="M122" s="642"/>
      <c r="N122" s="642"/>
      <c r="O122" s="642"/>
    </row>
    <row r="123" spans="1:15" s="643" customFormat="1" x14ac:dyDescent="0.3">
      <c r="A123" s="634">
        <v>118</v>
      </c>
      <c r="B123" s="635">
        <v>42851</v>
      </c>
      <c r="C123" s="636" t="s">
        <v>1926</v>
      </c>
      <c r="D123" s="637">
        <v>180</v>
      </c>
      <c r="E123" s="637"/>
      <c r="F123" s="638"/>
      <c r="G123" s="1514"/>
      <c r="H123" s="1515"/>
      <c r="I123" s="1515"/>
      <c r="J123" s="1516"/>
      <c r="K123" s="642"/>
      <c r="L123" s="646"/>
      <c r="M123" s="646"/>
      <c r="N123" s="642"/>
      <c r="O123" s="642"/>
    </row>
    <row r="124" spans="1:15" s="643" customFormat="1" x14ac:dyDescent="0.3">
      <c r="A124" s="634">
        <v>119</v>
      </c>
      <c r="B124" s="635">
        <v>42852</v>
      </c>
      <c r="C124" s="636" t="s">
        <v>1517</v>
      </c>
      <c r="D124" s="637">
        <v>15</v>
      </c>
      <c r="E124" s="637"/>
      <c r="F124" s="638"/>
      <c r="G124" s="1514"/>
      <c r="H124" s="1515"/>
      <c r="I124" s="1515"/>
      <c r="J124" s="1516"/>
      <c r="K124" s="642"/>
      <c r="L124" s="646"/>
      <c r="M124" s="642"/>
      <c r="N124" s="642"/>
      <c r="O124" s="642"/>
    </row>
    <row r="125" spans="1:15" s="643" customFormat="1" x14ac:dyDescent="0.3">
      <c r="A125" s="634">
        <v>120</v>
      </c>
      <c r="B125" s="635">
        <v>42852</v>
      </c>
      <c r="C125" s="636" t="s">
        <v>2030</v>
      </c>
      <c r="D125" s="637">
        <v>13</v>
      </c>
      <c r="E125" s="637"/>
      <c r="F125" s="638"/>
      <c r="G125" s="1514"/>
      <c r="H125" s="1515"/>
      <c r="I125" s="1515"/>
      <c r="J125" s="1516"/>
      <c r="K125" s="642"/>
      <c r="L125" s="646"/>
      <c r="M125" s="642"/>
      <c r="N125" s="642"/>
      <c r="O125" s="642"/>
    </row>
    <row r="126" spans="1:15" s="643" customFormat="1" x14ac:dyDescent="0.3">
      <c r="A126" s="634">
        <v>121</v>
      </c>
      <c r="B126" s="635">
        <v>42853</v>
      </c>
      <c r="C126" s="636" t="s">
        <v>164</v>
      </c>
      <c r="D126" s="637">
        <v>40</v>
      </c>
      <c r="E126" s="637"/>
      <c r="F126" s="638"/>
      <c r="G126" s="1514"/>
      <c r="H126" s="1515"/>
      <c r="I126" s="1515"/>
      <c r="J126" s="1516"/>
      <c r="K126" s="642"/>
      <c r="L126" s="646"/>
      <c r="M126" s="642"/>
      <c r="N126" s="642"/>
      <c r="O126" s="642"/>
    </row>
    <row r="127" spans="1:15" s="643" customFormat="1" x14ac:dyDescent="0.3">
      <c r="A127" s="634">
        <v>122</v>
      </c>
      <c r="B127" s="635">
        <v>42853</v>
      </c>
      <c r="C127" s="636" t="s">
        <v>2584</v>
      </c>
      <c r="D127" s="637">
        <v>7</v>
      </c>
      <c r="E127" s="637"/>
      <c r="F127" s="638"/>
      <c r="G127" s="1514"/>
      <c r="H127" s="1515"/>
      <c r="I127" s="1515"/>
      <c r="J127" s="1516"/>
      <c r="K127" s="642"/>
      <c r="L127" s="646"/>
      <c r="M127" s="642"/>
      <c r="N127" s="642"/>
      <c r="O127" s="642"/>
    </row>
    <row r="128" spans="1:15" s="643" customFormat="1" ht="13.8" x14ac:dyDescent="0.3">
      <c r="A128" s="634">
        <v>123</v>
      </c>
      <c r="B128" s="635">
        <v>42853</v>
      </c>
      <c r="C128" s="636" t="s">
        <v>164</v>
      </c>
      <c r="D128" s="637"/>
      <c r="E128" s="637">
        <v>240</v>
      </c>
      <c r="F128" s="589">
        <v>200</v>
      </c>
      <c r="G128" s="1514" t="s">
        <v>2077</v>
      </c>
      <c r="H128" s="1474"/>
      <c r="I128" s="1474"/>
      <c r="J128" s="1475"/>
      <c r="K128" s="642" t="s">
        <v>2078</v>
      </c>
      <c r="L128" s="646">
        <v>42852</v>
      </c>
      <c r="M128" s="646" t="s">
        <v>2123</v>
      </c>
      <c r="N128" s="146" t="s">
        <v>171</v>
      </c>
      <c r="O128" s="146" t="s">
        <v>442</v>
      </c>
    </row>
    <row r="129" spans="1:15" s="643" customFormat="1" ht="13.8" x14ac:dyDescent="0.3">
      <c r="A129" s="634">
        <v>124</v>
      </c>
      <c r="B129" s="635">
        <v>42853</v>
      </c>
      <c r="C129" s="636" t="s">
        <v>2584</v>
      </c>
      <c r="D129" s="637"/>
      <c r="E129" s="637">
        <v>27</v>
      </c>
      <c r="F129" s="589">
        <v>30</v>
      </c>
      <c r="G129" s="1514" t="s">
        <v>2079</v>
      </c>
      <c r="H129" s="1474"/>
      <c r="I129" s="1474"/>
      <c r="J129" s="1475"/>
      <c r="K129" s="642" t="s">
        <v>2080</v>
      </c>
      <c r="L129" s="646">
        <v>42852</v>
      </c>
      <c r="M129" s="642" t="s">
        <v>2123</v>
      </c>
      <c r="N129" s="146" t="s">
        <v>171</v>
      </c>
      <c r="O129" s="146" t="s">
        <v>945</v>
      </c>
    </row>
    <row r="130" spans="1:15" s="643" customFormat="1" ht="13.8" x14ac:dyDescent="0.3">
      <c r="A130" s="634">
        <v>125</v>
      </c>
      <c r="B130" s="635">
        <v>42853</v>
      </c>
      <c r="C130" s="636" t="s">
        <v>2381</v>
      </c>
      <c r="D130" s="637"/>
      <c r="E130" s="637">
        <v>70</v>
      </c>
      <c r="F130" s="589">
        <v>60</v>
      </c>
      <c r="G130" s="1514" t="s">
        <v>2081</v>
      </c>
      <c r="H130" s="1474"/>
      <c r="I130" s="1474"/>
      <c r="J130" s="1475"/>
      <c r="K130" s="642" t="s">
        <v>2082</v>
      </c>
      <c r="L130" s="646">
        <v>42852</v>
      </c>
      <c r="M130" s="642" t="s">
        <v>2123</v>
      </c>
      <c r="N130" s="146" t="s">
        <v>171</v>
      </c>
      <c r="O130" s="146" t="s">
        <v>442</v>
      </c>
    </row>
    <row r="131" spans="1:15" s="643" customFormat="1" ht="13.8" x14ac:dyDescent="0.3">
      <c r="A131" s="634">
        <v>126</v>
      </c>
      <c r="B131" s="635">
        <v>42853</v>
      </c>
      <c r="C131" s="636" t="s">
        <v>1926</v>
      </c>
      <c r="D131" s="637"/>
      <c r="E131" s="637">
        <v>180</v>
      </c>
      <c r="F131" s="638">
        <v>180</v>
      </c>
      <c r="G131" s="1514" t="s">
        <v>2083</v>
      </c>
      <c r="H131" s="1474"/>
      <c r="I131" s="1474"/>
      <c r="J131" s="1475"/>
      <c r="K131" s="642" t="s">
        <v>2084</v>
      </c>
      <c r="L131" s="646">
        <v>42852</v>
      </c>
      <c r="M131" s="642" t="s">
        <v>2123</v>
      </c>
      <c r="N131" s="146" t="s">
        <v>171</v>
      </c>
      <c r="O131" s="146" t="s">
        <v>442</v>
      </c>
    </row>
    <row r="132" spans="1:15" s="643" customFormat="1" ht="13.8" x14ac:dyDescent="0.3">
      <c r="A132" s="634">
        <v>127</v>
      </c>
      <c r="B132" s="635">
        <v>42853</v>
      </c>
      <c r="C132" s="636" t="s">
        <v>2030</v>
      </c>
      <c r="D132" s="637"/>
      <c r="E132" s="637">
        <v>13</v>
      </c>
      <c r="F132" s="589">
        <v>14</v>
      </c>
      <c r="G132" s="1514" t="s">
        <v>632</v>
      </c>
      <c r="H132" s="1474"/>
      <c r="I132" s="1474"/>
      <c r="J132" s="1475"/>
      <c r="K132" s="642" t="s">
        <v>2085</v>
      </c>
      <c r="L132" s="646">
        <v>42852</v>
      </c>
      <c r="M132" s="642" t="s">
        <v>2123</v>
      </c>
      <c r="N132" s="146" t="s">
        <v>171</v>
      </c>
      <c r="O132" s="146" t="s">
        <v>442</v>
      </c>
    </row>
    <row r="133" spans="1:15" s="643" customFormat="1" ht="13.8" x14ac:dyDescent="0.3">
      <c r="A133" s="634">
        <v>128</v>
      </c>
      <c r="B133" s="635">
        <v>42853</v>
      </c>
      <c r="C133" s="636" t="s">
        <v>2409</v>
      </c>
      <c r="D133" s="637"/>
      <c r="E133" s="637">
        <v>220</v>
      </c>
      <c r="F133" s="589">
        <v>240</v>
      </c>
      <c r="G133" s="1514" t="s">
        <v>2086</v>
      </c>
      <c r="H133" s="1474"/>
      <c r="I133" s="1474"/>
      <c r="J133" s="1475"/>
      <c r="K133" s="642" t="s">
        <v>2087</v>
      </c>
      <c r="L133" s="646">
        <v>42852</v>
      </c>
      <c r="M133" s="646" t="s">
        <v>2123</v>
      </c>
      <c r="N133" s="146" t="s">
        <v>171</v>
      </c>
      <c r="O133" s="146" t="s">
        <v>442</v>
      </c>
    </row>
    <row r="134" spans="1:15" s="643" customFormat="1" ht="13.8" x14ac:dyDescent="0.3">
      <c r="A134" s="634">
        <v>129</v>
      </c>
      <c r="B134" s="635">
        <v>42853</v>
      </c>
      <c r="C134" s="636" t="s">
        <v>1517</v>
      </c>
      <c r="D134" s="637"/>
      <c r="E134" s="637">
        <v>30</v>
      </c>
      <c r="F134" s="589">
        <v>60</v>
      </c>
      <c r="G134" s="1514" t="s">
        <v>2088</v>
      </c>
      <c r="H134" s="1474"/>
      <c r="I134" s="1474"/>
      <c r="J134" s="1475"/>
      <c r="K134" s="642" t="s">
        <v>2089</v>
      </c>
      <c r="L134" s="646">
        <v>42852</v>
      </c>
      <c r="M134" s="646" t="s">
        <v>2123</v>
      </c>
      <c r="N134" s="146" t="s">
        <v>171</v>
      </c>
      <c r="O134" s="146" t="s">
        <v>442</v>
      </c>
    </row>
    <row r="135" spans="1:15" s="643" customFormat="1" ht="13.8" x14ac:dyDescent="0.3">
      <c r="A135" s="634">
        <v>130</v>
      </c>
      <c r="B135" s="635">
        <v>42853</v>
      </c>
      <c r="C135" s="636" t="s">
        <v>1516</v>
      </c>
      <c r="D135" s="637"/>
      <c r="E135" s="637">
        <v>20</v>
      </c>
      <c r="F135" s="638">
        <v>20</v>
      </c>
      <c r="G135" s="1514" t="s">
        <v>2090</v>
      </c>
      <c r="H135" s="1474"/>
      <c r="I135" s="1474"/>
      <c r="J135" s="1475"/>
      <c r="K135" s="642" t="s">
        <v>2091</v>
      </c>
      <c r="L135" s="646">
        <v>42852</v>
      </c>
      <c r="M135" s="646" t="s">
        <v>2123</v>
      </c>
      <c r="N135" s="146" t="s">
        <v>171</v>
      </c>
      <c r="O135" s="146" t="s">
        <v>442</v>
      </c>
    </row>
    <row r="136" spans="1:15" s="643" customFormat="1" x14ac:dyDescent="0.3">
      <c r="A136" s="634">
        <v>131</v>
      </c>
      <c r="B136" s="635">
        <v>42853</v>
      </c>
      <c r="C136" s="636" t="s">
        <v>2359</v>
      </c>
      <c r="D136" s="637">
        <v>1000</v>
      </c>
      <c r="E136" s="637"/>
      <c r="F136" s="638"/>
      <c r="G136" s="1514"/>
      <c r="H136" s="1515"/>
      <c r="I136" s="1515"/>
      <c r="J136" s="1516"/>
      <c r="K136" s="642"/>
      <c r="L136" s="646"/>
      <c r="M136" s="646"/>
      <c r="N136" s="642"/>
      <c r="O136" s="642"/>
    </row>
    <row r="137" spans="1:15" s="643" customFormat="1" x14ac:dyDescent="0.3">
      <c r="A137" s="634">
        <v>132</v>
      </c>
      <c r="B137" s="635">
        <v>42853</v>
      </c>
      <c r="C137" s="636" t="s">
        <v>1777</v>
      </c>
      <c r="D137" s="637">
        <v>1000</v>
      </c>
      <c r="E137" s="637"/>
      <c r="F137" s="638"/>
      <c r="G137" s="1514"/>
      <c r="H137" s="1515"/>
      <c r="I137" s="1515"/>
      <c r="J137" s="1516"/>
      <c r="K137" s="642"/>
      <c r="L137" s="646"/>
      <c r="M137" s="646"/>
      <c r="N137" s="642"/>
      <c r="O137" s="642"/>
    </row>
    <row r="138" spans="1:15" s="643" customFormat="1" x14ac:dyDescent="0.3">
      <c r="A138" s="634">
        <v>133</v>
      </c>
      <c r="B138" s="635">
        <v>42857</v>
      </c>
      <c r="C138" s="636" t="s">
        <v>2359</v>
      </c>
      <c r="D138" s="637">
        <v>1000</v>
      </c>
      <c r="E138" s="637"/>
      <c r="F138" s="638"/>
      <c r="G138" s="1514"/>
      <c r="H138" s="1515"/>
      <c r="I138" s="1515"/>
      <c r="J138" s="1516"/>
      <c r="K138" s="642"/>
      <c r="L138" s="646"/>
      <c r="M138" s="646"/>
      <c r="N138" s="642"/>
      <c r="O138" s="642"/>
    </row>
    <row r="139" spans="1:15" s="643" customFormat="1" x14ac:dyDescent="0.3">
      <c r="A139" s="634">
        <v>134</v>
      </c>
      <c r="B139" s="635">
        <v>42857</v>
      </c>
      <c r="C139" s="636" t="s">
        <v>2384</v>
      </c>
      <c r="D139" s="637">
        <v>200</v>
      </c>
      <c r="E139" s="637"/>
      <c r="F139" s="638"/>
      <c r="G139" s="1514"/>
      <c r="H139" s="1515"/>
      <c r="I139" s="1515"/>
      <c r="J139" s="1516"/>
      <c r="K139" s="642"/>
      <c r="L139" s="646"/>
      <c r="M139" s="646"/>
      <c r="N139" s="642"/>
      <c r="O139" s="642"/>
    </row>
    <row r="140" spans="1:15" s="643" customFormat="1" x14ac:dyDescent="0.3">
      <c r="A140" s="634">
        <v>135</v>
      </c>
      <c r="B140" s="635">
        <v>42857</v>
      </c>
      <c r="C140" s="636" t="s">
        <v>1777</v>
      </c>
      <c r="D140" s="637">
        <v>1000</v>
      </c>
      <c r="E140" s="637"/>
      <c r="F140" s="638"/>
      <c r="G140" s="1514"/>
      <c r="H140" s="1515"/>
      <c r="I140" s="1515"/>
      <c r="J140" s="1516"/>
      <c r="K140" s="642"/>
      <c r="L140" s="646"/>
      <c r="M140" s="646"/>
      <c r="N140" s="642"/>
      <c r="O140" s="642"/>
    </row>
    <row r="141" spans="1:15" s="643" customFormat="1" x14ac:dyDescent="0.3">
      <c r="A141" s="634">
        <v>136</v>
      </c>
      <c r="B141" s="635">
        <v>42858</v>
      </c>
      <c r="C141" s="636" t="s">
        <v>2384</v>
      </c>
      <c r="D141" s="637">
        <v>640</v>
      </c>
      <c r="E141" s="637"/>
      <c r="F141" s="638"/>
      <c r="G141" s="1514"/>
      <c r="H141" s="1515"/>
      <c r="I141" s="1515"/>
      <c r="J141" s="1516"/>
      <c r="K141" s="642"/>
      <c r="L141" s="646"/>
      <c r="M141" s="646"/>
      <c r="N141" s="642"/>
      <c r="O141" s="642"/>
    </row>
    <row r="142" spans="1:15" s="643" customFormat="1" x14ac:dyDescent="0.3">
      <c r="A142" s="634">
        <v>137</v>
      </c>
      <c r="B142" s="635">
        <v>42858</v>
      </c>
      <c r="C142" s="636" t="s">
        <v>2384</v>
      </c>
      <c r="D142" s="637"/>
      <c r="E142" s="637">
        <v>1340</v>
      </c>
      <c r="F142" s="638">
        <v>1340</v>
      </c>
      <c r="G142" s="1514" t="s">
        <v>826</v>
      </c>
      <c r="H142" s="1515"/>
      <c r="I142" s="1515"/>
      <c r="J142" s="1516"/>
      <c r="K142" s="642" t="s">
        <v>827</v>
      </c>
      <c r="L142" s="646">
        <v>42857</v>
      </c>
      <c r="M142" s="646" t="s">
        <v>2123</v>
      </c>
      <c r="N142" s="146" t="s">
        <v>1762</v>
      </c>
      <c r="O142" s="146" t="s">
        <v>1762</v>
      </c>
    </row>
    <row r="143" spans="1:15" s="643" customFormat="1" x14ac:dyDescent="0.3">
      <c r="A143" s="634">
        <v>138</v>
      </c>
      <c r="B143" s="635">
        <v>42860</v>
      </c>
      <c r="C143" s="636" t="s">
        <v>1777</v>
      </c>
      <c r="D143" s="637">
        <v>1000</v>
      </c>
      <c r="E143" s="637"/>
      <c r="F143" s="638"/>
      <c r="G143" s="1514"/>
      <c r="H143" s="1515"/>
      <c r="I143" s="1515"/>
      <c r="J143" s="1516"/>
      <c r="K143" s="642"/>
      <c r="L143" s="646"/>
      <c r="M143" s="646"/>
      <c r="N143" s="642"/>
      <c r="O143" s="642"/>
    </row>
    <row r="144" spans="1:15" s="643" customFormat="1" x14ac:dyDescent="0.3">
      <c r="A144" s="634">
        <v>139</v>
      </c>
      <c r="B144" s="635">
        <v>42860</v>
      </c>
      <c r="C144" s="636" t="s">
        <v>2516</v>
      </c>
      <c r="D144" s="637">
        <v>1000</v>
      </c>
      <c r="E144" s="637"/>
      <c r="F144" s="638"/>
      <c r="G144" s="1514"/>
      <c r="H144" s="1515"/>
      <c r="I144" s="1515"/>
      <c r="J144" s="1516"/>
      <c r="K144" s="642"/>
      <c r="L144" s="646"/>
      <c r="M144" s="646"/>
      <c r="N144" s="642"/>
      <c r="O144" s="642"/>
    </row>
    <row r="145" spans="1:15" s="643" customFormat="1" x14ac:dyDescent="0.3">
      <c r="A145" s="634">
        <v>140</v>
      </c>
      <c r="B145" s="635">
        <v>42863</v>
      </c>
      <c r="C145" s="636" t="s">
        <v>2359</v>
      </c>
      <c r="D145" s="637">
        <v>1340</v>
      </c>
      <c r="E145" s="637"/>
      <c r="F145" s="638"/>
      <c r="G145" s="1514"/>
      <c r="H145" s="1515"/>
      <c r="I145" s="1515"/>
      <c r="J145" s="1516"/>
      <c r="K145" s="642"/>
      <c r="L145" s="646"/>
      <c r="M145" s="646"/>
      <c r="N145" s="642"/>
      <c r="O145" s="642"/>
    </row>
    <row r="146" spans="1:15" s="643" customFormat="1" x14ac:dyDescent="0.3">
      <c r="A146" s="634">
        <v>141</v>
      </c>
      <c r="B146" s="635">
        <v>42863</v>
      </c>
      <c r="C146" s="636" t="s">
        <v>1777</v>
      </c>
      <c r="D146" s="637">
        <v>1000</v>
      </c>
      <c r="E146" s="637"/>
      <c r="F146" s="638"/>
      <c r="G146" s="1514"/>
      <c r="H146" s="1515"/>
      <c r="I146" s="1515"/>
      <c r="J146" s="1516"/>
      <c r="K146" s="642"/>
      <c r="L146" s="646"/>
      <c r="M146" s="642"/>
      <c r="N146" s="642"/>
      <c r="O146" s="642"/>
    </row>
    <row r="147" spans="1:15" s="643" customFormat="1" x14ac:dyDescent="0.3">
      <c r="A147" s="634">
        <v>142</v>
      </c>
      <c r="B147" s="635">
        <v>42863</v>
      </c>
      <c r="C147" s="636" t="s">
        <v>2384</v>
      </c>
      <c r="D147" s="637">
        <v>200</v>
      </c>
      <c r="E147" s="637"/>
      <c r="F147" s="638"/>
      <c r="G147" s="1514"/>
      <c r="H147" s="1515"/>
      <c r="I147" s="1515"/>
      <c r="J147" s="1516"/>
      <c r="K147" s="642"/>
      <c r="L147" s="646"/>
      <c r="M147" s="642"/>
      <c r="N147" s="642"/>
      <c r="O147" s="642"/>
    </row>
    <row r="148" spans="1:15" s="643" customFormat="1" x14ac:dyDescent="0.3">
      <c r="A148" s="634">
        <v>143</v>
      </c>
      <c r="B148" s="635">
        <v>42863</v>
      </c>
      <c r="C148" s="636" t="s">
        <v>2516</v>
      </c>
      <c r="D148" s="637">
        <v>600</v>
      </c>
      <c r="E148" s="637"/>
      <c r="F148" s="638"/>
      <c r="G148" s="1514"/>
      <c r="H148" s="1515"/>
      <c r="I148" s="1515"/>
      <c r="J148" s="1516"/>
      <c r="K148" s="642"/>
      <c r="L148" s="646"/>
      <c r="M148" s="646"/>
      <c r="N148" s="642"/>
      <c r="O148" s="642"/>
    </row>
    <row r="149" spans="1:15" s="643" customFormat="1" x14ac:dyDescent="0.3">
      <c r="A149" s="634">
        <v>144</v>
      </c>
      <c r="B149" s="635">
        <v>42864</v>
      </c>
      <c r="C149" s="636" t="s">
        <v>2359</v>
      </c>
      <c r="D149" s="637"/>
      <c r="E149" s="637">
        <v>3340</v>
      </c>
      <c r="F149" s="638">
        <v>3340</v>
      </c>
      <c r="G149" s="1514" t="s">
        <v>2186</v>
      </c>
      <c r="H149" s="1515"/>
      <c r="I149" s="1515"/>
      <c r="J149" s="1516"/>
      <c r="K149" s="642" t="s">
        <v>2187</v>
      </c>
      <c r="L149" s="646">
        <v>42863</v>
      </c>
      <c r="M149" s="642" t="s">
        <v>2123</v>
      </c>
      <c r="N149" s="642" t="s">
        <v>1980</v>
      </c>
      <c r="O149" s="642" t="s">
        <v>1706</v>
      </c>
    </row>
    <row r="150" spans="1:15" s="643" customFormat="1" x14ac:dyDescent="0.3">
      <c r="A150" s="634">
        <v>145</v>
      </c>
      <c r="B150" s="635">
        <v>42864</v>
      </c>
      <c r="C150" s="636" t="s">
        <v>2516</v>
      </c>
      <c r="D150" s="637"/>
      <c r="E150" s="637">
        <v>1800</v>
      </c>
      <c r="F150" s="638">
        <v>1800</v>
      </c>
      <c r="G150" s="1514" t="s">
        <v>2188</v>
      </c>
      <c r="H150" s="1515"/>
      <c r="I150" s="1515"/>
      <c r="J150" s="1516"/>
      <c r="K150" s="642" t="s">
        <v>2189</v>
      </c>
      <c r="L150" s="646">
        <v>42864</v>
      </c>
      <c r="M150" s="642" t="s">
        <v>2123</v>
      </c>
      <c r="N150" s="146" t="s">
        <v>2681</v>
      </c>
      <c r="O150" s="146" t="s">
        <v>2681</v>
      </c>
    </row>
    <row r="151" spans="1:15" s="643" customFormat="1" x14ac:dyDescent="0.3">
      <c r="A151" s="634">
        <v>146</v>
      </c>
      <c r="B151" s="635">
        <v>42870</v>
      </c>
      <c r="C151" s="636" t="s">
        <v>2359</v>
      </c>
      <c r="D151" s="637">
        <v>1000</v>
      </c>
      <c r="E151" s="637"/>
      <c r="F151" s="638"/>
      <c r="G151" s="1514"/>
      <c r="H151" s="1515"/>
      <c r="I151" s="1515"/>
      <c r="J151" s="1516"/>
      <c r="K151" s="642"/>
      <c r="L151" s="646"/>
      <c r="M151" s="642"/>
      <c r="N151" s="642"/>
      <c r="O151" s="642"/>
    </row>
    <row r="152" spans="1:15" s="643" customFormat="1" x14ac:dyDescent="0.3">
      <c r="A152" s="634">
        <v>147</v>
      </c>
      <c r="B152" s="635">
        <v>42870</v>
      </c>
      <c r="C152" s="636" t="s">
        <v>1777</v>
      </c>
      <c r="D152" s="637">
        <v>1000</v>
      </c>
      <c r="E152" s="637"/>
      <c r="F152" s="638"/>
      <c r="G152" s="1514"/>
      <c r="H152" s="1515"/>
      <c r="I152" s="1515"/>
      <c r="J152" s="1516"/>
      <c r="K152" s="642"/>
      <c r="L152" s="646"/>
      <c r="M152" s="642"/>
      <c r="N152" s="642"/>
      <c r="O152" s="642"/>
    </row>
    <row r="153" spans="1:15" s="643" customFormat="1" x14ac:dyDescent="0.3">
      <c r="A153" s="634">
        <v>148</v>
      </c>
      <c r="B153" s="635">
        <v>42870</v>
      </c>
      <c r="C153" s="636" t="s">
        <v>2384</v>
      </c>
      <c r="D153" s="637">
        <v>200</v>
      </c>
      <c r="E153" s="637"/>
      <c r="F153" s="638"/>
      <c r="G153" s="1514"/>
      <c r="H153" s="1515"/>
      <c r="I153" s="1515"/>
      <c r="J153" s="1516"/>
      <c r="K153" s="642"/>
      <c r="L153" s="646"/>
      <c r="M153" s="642"/>
      <c r="N153" s="642"/>
      <c r="O153" s="642"/>
    </row>
    <row r="154" spans="1:15" s="643" customFormat="1" x14ac:dyDescent="0.3">
      <c r="A154" s="634">
        <v>149</v>
      </c>
      <c r="B154" s="635">
        <v>42870</v>
      </c>
      <c r="C154" s="636" t="s">
        <v>164</v>
      </c>
      <c r="D154" s="637">
        <v>20</v>
      </c>
      <c r="E154" s="637"/>
      <c r="F154" s="638"/>
      <c r="G154" s="1514"/>
      <c r="H154" s="1515"/>
      <c r="I154" s="1515"/>
      <c r="J154" s="1516"/>
      <c r="K154" s="642"/>
      <c r="L154" s="646"/>
      <c r="M154" s="646"/>
      <c r="N154" s="642"/>
      <c r="O154" s="642"/>
    </row>
    <row r="155" spans="1:15" s="643" customFormat="1" x14ac:dyDescent="0.3">
      <c r="A155" s="634">
        <v>150</v>
      </c>
      <c r="B155" s="635">
        <v>42870</v>
      </c>
      <c r="C155" s="636" t="s">
        <v>2410</v>
      </c>
      <c r="D155" s="637">
        <v>100</v>
      </c>
      <c r="E155" s="637"/>
      <c r="F155" s="638"/>
      <c r="G155" s="1514"/>
      <c r="H155" s="1515"/>
      <c r="I155" s="1515"/>
      <c r="J155" s="1516"/>
      <c r="K155" s="642"/>
      <c r="L155" s="646"/>
      <c r="M155" s="642"/>
      <c r="N155" s="642"/>
      <c r="O155" s="642"/>
    </row>
    <row r="156" spans="1:15" s="643" customFormat="1" x14ac:dyDescent="0.3">
      <c r="A156" s="634">
        <v>151</v>
      </c>
      <c r="B156" s="635">
        <v>42874</v>
      </c>
      <c r="C156" s="636" t="s">
        <v>2359</v>
      </c>
      <c r="D156" s="637">
        <v>1000</v>
      </c>
      <c r="E156" s="637"/>
      <c r="F156" s="638"/>
      <c r="G156" s="1514"/>
      <c r="H156" s="1515"/>
      <c r="I156" s="1515"/>
      <c r="J156" s="1516"/>
      <c r="K156" s="642"/>
      <c r="L156" s="642"/>
      <c r="M156" s="642"/>
      <c r="N156" s="642"/>
      <c r="O156" s="642"/>
    </row>
    <row r="157" spans="1:15" s="643" customFormat="1" x14ac:dyDescent="0.3">
      <c r="A157" s="634">
        <v>152</v>
      </c>
      <c r="B157" s="635">
        <v>42874</v>
      </c>
      <c r="C157" s="636" t="s">
        <v>2384</v>
      </c>
      <c r="D157" s="637">
        <v>500</v>
      </c>
      <c r="E157" s="637"/>
      <c r="F157" s="638"/>
      <c r="G157" s="1514"/>
      <c r="H157" s="1515"/>
      <c r="I157" s="1515"/>
      <c r="J157" s="1516"/>
      <c r="K157" s="642"/>
      <c r="L157" s="646"/>
      <c r="M157" s="642"/>
      <c r="N157" s="642"/>
      <c r="O157" s="642"/>
    </row>
    <row r="158" spans="1:15" s="643" customFormat="1" x14ac:dyDescent="0.3">
      <c r="A158" s="634">
        <v>153</v>
      </c>
      <c r="B158" s="635">
        <v>42877</v>
      </c>
      <c r="C158" s="636" t="s">
        <v>2359</v>
      </c>
      <c r="D158" s="637">
        <v>1000</v>
      </c>
      <c r="E158" s="637"/>
      <c r="F158" s="638"/>
      <c r="G158" s="1514"/>
      <c r="H158" s="1515"/>
      <c r="I158" s="1515"/>
      <c r="J158" s="1516"/>
      <c r="K158" s="642"/>
      <c r="L158" s="646"/>
      <c r="M158" s="642"/>
      <c r="N158" s="642"/>
      <c r="O158" s="642"/>
    </row>
    <row r="159" spans="1:15" s="643" customFormat="1" x14ac:dyDescent="0.3">
      <c r="A159" s="634">
        <v>154</v>
      </c>
      <c r="B159" s="635">
        <v>42877</v>
      </c>
      <c r="C159" s="636" t="s">
        <v>2384</v>
      </c>
      <c r="D159" s="637">
        <v>200</v>
      </c>
      <c r="E159" s="637"/>
      <c r="F159" s="638"/>
      <c r="G159" s="1514"/>
      <c r="H159" s="1515"/>
      <c r="I159" s="1515"/>
      <c r="J159" s="1516"/>
      <c r="K159" s="642"/>
      <c r="L159" s="646"/>
      <c r="M159" s="642"/>
      <c r="N159" s="642"/>
      <c r="O159" s="642"/>
    </row>
    <row r="160" spans="1:15" s="643" customFormat="1" x14ac:dyDescent="0.3">
      <c r="A160" s="634">
        <v>155</v>
      </c>
      <c r="B160" s="635">
        <v>42877</v>
      </c>
      <c r="C160" s="636" t="s">
        <v>2384</v>
      </c>
      <c r="D160" s="637"/>
      <c r="E160" s="637">
        <v>1100</v>
      </c>
      <c r="F160" s="638">
        <v>1100</v>
      </c>
      <c r="G160" s="1514" t="s">
        <v>967</v>
      </c>
      <c r="H160" s="1515"/>
      <c r="I160" s="1515"/>
      <c r="J160" s="1516"/>
      <c r="K160" s="642" t="s">
        <v>968</v>
      </c>
      <c r="L160" s="646">
        <v>42877</v>
      </c>
      <c r="M160" s="642" t="s">
        <v>2123</v>
      </c>
      <c r="N160" s="146" t="s">
        <v>1762</v>
      </c>
      <c r="O160" s="146" t="s">
        <v>1762</v>
      </c>
    </row>
    <row r="161" spans="1:15" s="643" customFormat="1" x14ac:dyDescent="0.3">
      <c r="A161" s="634">
        <v>156</v>
      </c>
      <c r="B161" s="635">
        <v>42881</v>
      </c>
      <c r="C161" s="636" t="s">
        <v>2359</v>
      </c>
      <c r="D161" s="637">
        <v>1040</v>
      </c>
      <c r="E161" s="637"/>
      <c r="F161" s="638"/>
      <c r="G161" s="1514"/>
      <c r="H161" s="1515"/>
      <c r="I161" s="1515"/>
      <c r="J161" s="1516"/>
      <c r="K161" s="642"/>
      <c r="L161" s="646"/>
      <c r="M161" s="646"/>
      <c r="N161" s="642"/>
      <c r="O161" s="642"/>
    </row>
    <row r="162" spans="1:15" s="643" customFormat="1" x14ac:dyDescent="0.3">
      <c r="A162" s="634">
        <v>157</v>
      </c>
      <c r="B162" s="635">
        <v>42881</v>
      </c>
      <c r="C162" s="636" t="s">
        <v>2359</v>
      </c>
      <c r="D162" s="637"/>
      <c r="E162" s="637">
        <v>4040</v>
      </c>
      <c r="F162" s="637">
        <v>4040</v>
      </c>
      <c r="G162" s="1514" t="s">
        <v>969</v>
      </c>
      <c r="H162" s="1515"/>
      <c r="I162" s="1515"/>
      <c r="J162" s="1516"/>
      <c r="K162" s="642" t="s">
        <v>970</v>
      </c>
      <c r="L162" s="646">
        <v>42880</v>
      </c>
      <c r="M162" s="646" t="s">
        <v>2123</v>
      </c>
      <c r="N162" s="642" t="s">
        <v>1980</v>
      </c>
      <c r="O162" s="642" t="s">
        <v>1706</v>
      </c>
    </row>
    <row r="163" spans="1:15" s="643" customFormat="1" x14ac:dyDescent="0.3">
      <c r="A163" s="634">
        <v>158</v>
      </c>
      <c r="B163" s="635">
        <v>42884</v>
      </c>
      <c r="C163" s="636" t="s">
        <v>2384</v>
      </c>
      <c r="D163" s="637">
        <v>200</v>
      </c>
      <c r="E163" s="637"/>
      <c r="F163" s="638"/>
      <c r="G163" s="1514"/>
      <c r="H163" s="1515"/>
      <c r="I163" s="1515"/>
      <c r="J163" s="1516"/>
      <c r="K163" s="642"/>
      <c r="L163" s="646"/>
      <c r="M163" s="646"/>
      <c r="N163" s="642"/>
      <c r="O163" s="642"/>
    </row>
    <row r="164" spans="1:15" s="643" customFormat="1" x14ac:dyDescent="0.3">
      <c r="A164" s="634">
        <v>159</v>
      </c>
      <c r="B164" s="635">
        <v>42884</v>
      </c>
      <c r="C164" s="636" t="s">
        <v>1982</v>
      </c>
      <c r="D164" s="637">
        <v>500</v>
      </c>
      <c r="E164" s="637"/>
      <c r="F164" s="638"/>
      <c r="G164" s="1514"/>
      <c r="H164" s="1515"/>
      <c r="I164" s="1515"/>
      <c r="J164" s="1516"/>
      <c r="K164" s="642"/>
      <c r="L164" s="646"/>
      <c r="M164" s="642"/>
      <c r="N164" s="642"/>
      <c r="O164" s="642"/>
    </row>
    <row r="165" spans="1:15" s="643" customFormat="1" x14ac:dyDescent="0.3">
      <c r="A165" s="634">
        <v>160</v>
      </c>
      <c r="B165" s="635">
        <v>42887</v>
      </c>
      <c r="C165" s="636" t="s">
        <v>2359</v>
      </c>
      <c r="D165" s="637">
        <v>1000</v>
      </c>
      <c r="E165" s="637"/>
      <c r="F165" s="638"/>
      <c r="G165" s="1514"/>
      <c r="H165" s="1515"/>
      <c r="I165" s="1515"/>
      <c r="J165" s="1516"/>
      <c r="K165" s="642"/>
      <c r="L165" s="646"/>
      <c r="M165" s="642"/>
      <c r="N165" s="642"/>
      <c r="O165" s="642"/>
    </row>
    <row r="166" spans="1:15" s="643" customFormat="1" x14ac:dyDescent="0.3">
      <c r="A166" s="634">
        <v>161</v>
      </c>
      <c r="B166" s="635">
        <v>42887</v>
      </c>
      <c r="C166" s="636" t="s">
        <v>2381</v>
      </c>
      <c r="D166" s="637">
        <v>51</v>
      </c>
      <c r="E166" s="637"/>
      <c r="F166" s="638"/>
      <c r="G166" s="1514"/>
      <c r="H166" s="1515"/>
      <c r="I166" s="1515"/>
      <c r="J166" s="1516"/>
      <c r="K166" s="642"/>
      <c r="L166" s="646"/>
      <c r="M166" s="646"/>
      <c r="N166" s="642"/>
      <c r="O166" s="642"/>
    </row>
    <row r="167" spans="1:15" s="643" customFormat="1" x14ac:dyDescent="0.3">
      <c r="A167" s="634">
        <v>162</v>
      </c>
      <c r="B167" s="635">
        <v>42891</v>
      </c>
      <c r="C167" s="636" t="s">
        <v>2574</v>
      </c>
      <c r="D167" s="637">
        <v>100</v>
      </c>
      <c r="E167" s="637"/>
      <c r="F167" s="638"/>
      <c r="G167" s="1514"/>
      <c r="H167" s="1515"/>
      <c r="I167" s="1515"/>
      <c r="J167" s="1516"/>
      <c r="K167" s="642"/>
      <c r="L167" s="646"/>
      <c r="M167" s="646"/>
      <c r="N167" s="642"/>
      <c r="O167" s="642"/>
    </row>
    <row r="168" spans="1:15" s="643" customFormat="1" x14ac:dyDescent="0.3">
      <c r="A168" s="634">
        <v>163</v>
      </c>
      <c r="B168" s="635">
        <v>42891</v>
      </c>
      <c r="C168" s="636" t="s">
        <v>1982</v>
      </c>
      <c r="D168" s="637">
        <v>500</v>
      </c>
      <c r="E168" s="637"/>
      <c r="F168" s="638"/>
      <c r="G168" s="1514"/>
      <c r="H168" s="1515"/>
      <c r="I168" s="1515"/>
      <c r="J168" s="1516"/>
      <c r="K168" s="642"/>
      <c r="L168" s="646"/>
      <c r="M168" s="646"/>
      <c r="N168" s="642"/>
      <c r="O168" s="642"/>
    </row>
    <row r="169" spans="1:15" s="643" customFormat="1" x14ac:dyDescent="0.3">
      <c r="A169" s="634">
        <v>164</v>
      </c>
      <c r="B169" s="635">
        <v>42895</v>
      </c>
      <c r="C169" s="636" t="s">
        <v>2359</v>
      </c>
      <c r="D169" s="637">
        <v>1000</v>
      </c>
      <c r="E169" s="637"/>
      <c r="F169" s="638"/>
      <c r="G169" s="1514"/>
      <c r="H169" s="1515"/>
      <c r="I169" s="1515"/>
      <c r="J169" s="1516"/>
      <c r="K169" s="642"/>
      <c r="L169" s="646"/>
      <c r="M169" s="642"/>
      <c r="N169" s="642"/>
      <c r="O169" s="642"/>
    </row>
    <row r="170" spans="1:15" s="643" customFormat="1" x14ac:dyDescent="0.3">
      <c r="A170" s="634">
        <v>165</v>
      </c>
      <c r="B170" s="635">
        <v>42898</v>
      </c>
      <c r="C170" s="636" t="s">
        <v>2384</v>
      </c>
      <c r="D170" s="637">
        <v>200</v>
      </c>
      <c r="E170" s="637"/>
      <c r="F170" s="638"/>
      <c r="G170" s="1514"/>
      <c r="H170" s="1515"/>
      <c r="I170" s="1515"/>
      <c r="J170" s="1516"/>
      <c r="K170" s="642"/>
      <c r="L170" s="646"/>
      <c r="M170" s="642"/>
      <c r="N170" s="642"/>
      <c r="O170" s="642"/>
    </row>
    <row r="171" spans="1:15" s="643" customFormat="1" x14ac:dyDescent="0.3">
      <c r="A171" s="634">
        <v>166</v>
      </c>
      <c r="B171" s="635">
        <v>42902</v>
      </c>
      <c r="C171" s="636" t="s">
        <v>2359</v>
      </c>
      <c r="D171" s="637">
        <v>1000</v>
      </c>
      <c r="E171" s="637"/>
      <c r="F171" s="638"/>
      <c r="G171" s="1514"/>
      <c r="H171" s="1515"/>
      <c r="I171" s="1515"/>
      <c r="J171" s="1516"/>
      <c r="K171" s="642"/>
      <c r="L171" s="646"/>
      <c r="M171" s="642"/>
      <c r="N171" s="642"/>
      <c r="O171" s="642"/>
    </row>
    <row r="172" spans="1:15" s="643" customFormat="1" x14ac:dyDescent="0.3">
      <c r="A172" s="634">
        <v>167</v>
      </c>
      <c r="B172" s="635">
        <v>42905</v>
      </c>
      <c r="C172" s="636" t="s">
        <v>2574</v>
      </c>
      <c r="D172" s="637">
        <v>100</v>
      </c>
      <c r="E172" s="637"/>
      <c r="F172" s="638"/>
      <c r="G172" s="1514"/>
      <c r="H172" s="1515"/>
      <c r="I172" s="1515"/>
      <c r="J172" s="1516"/>
      <c r="K172" s="642"/>
      <c r="L172" s="646"/>
      <c r="M172" s="642"/>
      <c r="N172" s="642"/>
      <c r="O172" s="642"/>
    </row>
    <row r="173" spans="1:15" s="643" customFormat="1" x14ac:dyDescent="0.3">
      <c r="A173" s="634">
        <v>168</v>
      </c>
      <c r="B173" s="635">
        <v>42905</v>
      </c>
      <c r="C173" s="636" t="s">
        <v>1982</v>
      </c>
      <c r="D173" s="637">
        <v>500</v>
      </c>
      <c r="E173" s="637"/>
      <c r="F173" s="638"/>
      <c r="G173" s="1514"/>
      <c r="H173" s="1515"/>
      <c r="I173" s="1515"/>
      <c r="J173" s="1516"/>
      <c r="K173" s="642"/>
      <c r="L173" s="646"/>
      <c r="M173" s="646"/>
      <c r="N173" s="642"/>
      <c r="O173" s="642"/>
    </row>
    <row r="174" spans="1:15" s="643" customFormat="1" x14ac:dyDescent="0.3">
      <c r="A174" s="634">
        <v>169</v>
      </c>
      <c r="B174" s="635">
        <v>42905</v>
      </c>
      <c r="C174" s="636" t="s">
        <v>2384</v>
      </c>
      <c r="D174" s="637">
        <v>200</v>
      </c>
      <c r="E174" s="637"/>
      <c r="F174" s="638"/>
      <c r="G174" s="1514"/>
      <c r="H174" s="1515"/>
      <c r="I174" s="1515"/>
      <c r="J174" s="1516"/>
      <c r="K174" s="642"/>
      <c r="L174" s="646"/>
      <c r="M174" s="646"/>
      <c r="N174" s="642"/>
      <c r="O174" s="642"/>
    </row>
    <row r="175" spans="1:15" s="643" customFormat="1" x14ac:dyDescent="0.3">
      <c r="A175" s="634">
        <v>170</v>
      </c>
      <c r="B175" s="635">
        <v>42909</v>
      </c>
      <c r="C175" s="636" t="s">
        <v>1982</v>
      </c>
      <c r="D175" s="637">
        <v>460</v>
      </c>
      <c r="E175" s="637"/>
      <c r="F175" s="638"/>
      <c r="G175" s="1514"/>
      <c r="H175" s="1515"/>
      <c r="I175" s="1515"/>
      <c r="J175" s="1516"/>
      <c r="K175" s="642"/>
      <c r="L175" s="646"/>
      <c r="M175" s="646"/>
      <c r="N175" s="642"/>
      <c r="O175" s="642"/>
    </row>
    <row r="176" spans="1:15" s="643" customFormat="1" x14ac:dyDescent="0.3">
      <c r="A176" s="634">
        <v>171</v>
      </c>
      <c r="B176" s="635">
        <v>42909</v>
      </c>
      <c r="C176" s="636" t="s">
        <v>2359</v>
      </c>
      <c r="D176" s="637">
        <v>680</v>
      </c>
      <c r="E176" s="637"/>
      <c r="F176" s="638"/>
      <c r="G176" s="1514"/>
      <c r="H176" s="1515"/>
      <c r="I176" s="1515"/>
      <c r="J176" s="1516"/>
      <c r="K176" s="642"/>
      <c r="L176" s="646"/>
      <c r="M176" s="646"/>
      <c r="N176" s="642"/>
      <c r="O176" s="642"/>
    </row>
    <row r="177" spans="1:15" s="643" customFormat="1" x14ac:dyDescent="0.3">
      <c r="A177" s="634">
        <v>172</v>
      </c>
      <c r="B177" s="635">
        <v>42909</v>
      </c>
      <c r="C177" s="636" t="s">
        <v>1982</v>
      </c>
      <c r="D177" s="637"/>
      <c r="E177" s="637">
        <v>2460</v>
      </c>
      <c r="F177" s="589">
        <v>2220</v>
      </c>
      <c r="G177" s="1514" t="s">
        <v>1154</v>
      </c>
      <c r="H177" s="1515"/>
      <c r="I177" s="1515"/>
      <c r="J177" s="1516"/>
      <c r="K177" s="642" t="s">
        <v>1155</v>
      </c>
      <c r="L177" s="646">
        <v>42908</v>
      </c>
      <c r="M177" s="642" t="s">
        <v>2123</v>
      </c>
      <c r="N177" s="146" t="s">
        <v>1762</v>
      </c>
      <c r="O177" s="146" t="s">
        <v>1213</v>
      </c>
    </row>
    <row r="178" spans="1:15" s="643" customFormat="1" x14ac:dyDescent="0.3">
      <c r="A178" s="634">
        <v>173</v>
      </c>
      <c r="B178" s="635">
        <v>42912</v>
      </c>
      <c r="C178" s="636" t="s">
        <v>2359</v>
      </c>
      <c r="D178" s="637"/>
      <c r="E178" s="637">
        <v>3680</v>
      </c>
      <c r="F178" s="637">
        <v>3680</v>
      </c>
      <c r="G178" s="1514" t="s">
        <v>1156</v>
      </c>
      <c r="H178" s="1515"/>
      <c r="I178" s="1515"/>
      <c r="J178" s="1516"/>
      <c r="K178" s="642" t="s">
        <v>1157</v>
      </c>
      <c r="L178" s="646">
        <v>42909</v>
      </c>
      <c r="M178" s="646" t="s">
        <v>2123</v>
      </c>
      <c r="N178" s="642" t="s">
        <v>1980</v>
      </c>
      <c r="O178" s="642" t="s">
        <v>1706</v>
      </c>
    </row>
    <row r="179" spans="1:15" s="643" customFormat="1" x14ac:dyDescent="0.3">
      <c r="A179" s="634">
        <v>174</v>
      </c>
      <c r="B179" s="635">
        <v>42912</v>
      </c>
      <c r="C179" s="636" t="s">
        <v>164</v>
      </c>
      <c r="D179" s="637">
        <v>20</v>
      </c>
      <c r="E179" s="637"/>
      <c r="F179" s="638"/>
      <c r="G179" s="1514"/>
      <c r="H179" s="1515"/>
      <c r="I179" s="1515"/>
      <c r="J179" s="1516"/>
      <c r="K179" s="642"/>
      <c r="L179" s="642"/>
      <c r="M179" s="642"/>
      <c r="N179" s="642"/>
      <c r="O179" s="642"/>
    </row>
    <row r="180" spans="1:15" s="643" customFormat="1" x14ac:dyDescent="0.3">
      <c r="A180" s="634">
        <v>175</v>
      </c>
      <c r="B180" s="635">
        <v>42912</v>
      </c>
      <c r="C180" s="636" t="s">
        <v>2574</v>
      </c>
      <c r="D180" s="637">
        <v>100</v>
      </c>
      <c r="E180" s="637"/>
      <c r="F180" s="638"/>
      <c r="G180" s="1514"/>
      <c r="H180" s="1515"/>
      <c r="I180" s="1515"/>
      <c r="J180" s="1516"/>
      <c r="K180" s="642"/>
      <c r="L180" s="646"/>
      <c r="M180" s="646"/>
      <c r="N180" s="642"/>
      <c r="O180" s="642"/>
    </row>
    <row r="181" spans="1:15" s="643" customFormat="1" x14ac:dyDescent="0.3">
      <c r="A181" s="634">
        <v>176</v>
      </c>
      <c r="B181" s="635">
        <v>42912</v>
      </c>
      <c r="C181" s="636" t="s">
        <v>1777</v>
      </c>
      <c r="D181" s="637">
        <v>460</v>
      </c>
      <c r="E181" s="637"/>
      <c r="F181" s="638"/>
      <c r="G181" s="1514"/>
      <c r="H181" s="1515"/>
      <c r="I181" s="1515"/>
      <c r="J181" s="1516"/>
      <c r="K181" s="642"/>
      <c r="L181" s="646"/>
      <c r="M181" s="642"/>
      <c r="N181" s="642"/>
      <c r="O181" s="642"/>
    </row>
    <row r="182" spans="1:15" s="643" customFormat="1" x14ac:dyDescent="0.3">
      <c r="A182" s="634">
        <v>177</v>
      </c>
      <c r="B182" s="635">
        <v>42919</v>
      </c>
      <c r="C182" s="636" t="s">
        <v>2359</v>
      </c>
      <c r="D182" s="637">
        <v>1000</v>
      </c>
      <c r="E182" s="637"/>
      <c r="F182" s="638"/>
      <c r="G182" s="1514"/>
      <c r="H182" s="1515"/>
      <c r="I182" s="1515"/>
      <c r="J182" s="1516"/>
      <c r="K182" s="642"/>
      <c r="L182" s="646"/>
      <c r="M182" s="642"/>
      <c r="N182" s="642"/>
      <c r="O182" s="642"/>
    </row>
    <row r="183" spans="1:15" s="643" customFormat="1" x14ac:dyDescent="0.3">
      <c r="A183" s="634">
        <v>178</v>
      </c>
      <c r="B183" s="635">
        <v>42919</v>
      </c>
      <c r="C183" s="636" t="s">
        <v>2384</v>
      </c>
      <c r="D183" s="637">
        <v>100</v>
      </c>
      <c r="E183" s="637"/>
      <c r="F183" s="638"/>
      <c r="G183" s="1514"/>
      <c r="H183" s="1515"/>
      <c r="I183" s="1515"/>
      <c r="J183" s="1516"/>
      <c r="K183" s="642"/>
      <c r="L183" s="642"/>
      <c r="M183" s="642"/>
      <c r="N183" s="642"/>
      <c r="O183" s="642"/>
    </row>
    <row r="184" spans="1:15" s="643" customFormat="1" x14ac:dyDescent="0.3">
      <c r="A184" s="634">
        <v>179</v>
      </c>
      <c r="B184" s="635">
        <v>42920</v>
      </c>
      <c r="C184" s="636" t="s">
        <v>1777</v>
      </c>
      <c r="D184" s="637"/>
      <c r="E184" s="637">
        <v>7460</v>
      </c>
      <c r="F184" s="589">
        <v>7760</v>
      </c>
      <c r="G184" s="1514" t="s">
        <v>2558</v>
      </c>
      <c r="H184" s="1515"/>
      <c r="I184" s="1515"/>
      <c r="J184" s="1516"/>
      <c r="K184" s="642" t="s">
        <v>2559</v>
      </c>
      <c r="L184" s="646">
        <v>42919</v>
      </c>
      <c r="M184" s="642" t="s">
        <v>2123</v>
      </c>
      <c r="N184" s="146" t="s">
        <v>171</v>
      </c>
      <c r="O184" s="146" t="s">
        <v>485</v>
      </c>
    </row>
    <row r="185" spans="1:15" s="643" customFormat="1" x14ac:dyDescent="0.3">
      <c r="A185" s="634">
        <v>180</v>
      </c>
      <c r="B185" s="635">
        <v>42926</v>
      </c>
      <c r="C185" s="636" t="s">
        <v>2359</v>
      </c>
      <c r="D185" s="637">
        <v>1000</v>
      </c>
      <c r="E185" s="637"/>
      <c r="F185" s="638"/>
      <c r="G185" s="1514"/>
      <c r="H185" s="1515"/>
      <c r="I185" s="1515"/>
      <c r="J185" s="1516"/>
      <c r="K185" s="642"/>
      <c r="L185" s="646"/>
      <c r="M185" s="646"/>
      <c r="N185" s="642"/>
      <c r="O185" s="642"/>
    </row>
    <row r="186" spans="1:15" s="643" customFormat="1" x14ac:dyDescent="0.3">
      <c r="A186" s="634">
        <v>181</v>
      </c>
      <c r="B186" s="635">
        <v>42926</v>
      </c>
      <c r="C186" s="636" t="s">
        <v>2384</v>
      </c>
      <c r="D186" s="637">
        <v>80</v>
      </c>
      <c r="E186" s="637"/>
      <c r="F186" s="638"/>
      <c r="G186" s="1514"/>
      <c r="H186" s="1515"/>
      <c r="I186" s="1515"/>
      <c r="J186" s="1516"/>
      <c r="K186" s="642"/>
      <c r="L186" s="646"/>
      <c r="M186" s="646"/>
      <c r="N186" s="642"/>
      <c r="O186" s="642"/>
    </row>
    <row r="187" spans="1:15" s="643" customFormat="1" x14ac:dyDescent="0.3">
      <c r="A187" s="634">
        <v>182</v>
      </c>
      <c r="B187" s="635">
        <v>42926</v>
      </c>
      <c r="C187" s="636" t="s">
        <v>2574</v>
      </c>
      <c r="D187" s="637">
        <v>50</v>
      </c>
      <c r="E187" s="637"/>
      <c r="F187" s="638"/>
      <c r="G187" s="1514"/>
      <c r="H187" s="1515"/>
      <c r="I187" s="1515"/>
      <c r="J187" s="1516"/>
      <c r="K187" s="642"/>
      <c r="L187" s="646"/>
      <c r="M187" s="642"/>
      <c r="N187" s="642"/>
      <c r="O187" s="642"/>
    </row>
    <row r="188" spans="1:15" s="643" customFormat="1" x14ac:dyDescent="0.3">
      <c r="A188" s="634">
        <v>183</v>
      </c>
      <c r="B188" s="635">
        <v>42927</v>
      </c>
      <c r="C188" s="636" t="s">
        <v>2384</v>
      </c>
      <c r="D188" s="637"/>
      <c r="E188" s="637">
        <v>480</v>
      </c>
      <c r="F188" s="638">
        <v>480</v>
      </c>
      <c r="G188" s="1514" t="s">
        <v>2622</v>
      </c>
      <c r="H188" s="1515"/>
      <c r="I188" s="1515"/>
      <c r="J188" s="1516"/>
      <c r="K188" s="642" t="s">
        <v>2623</v>
      </c>
      <c r="L188" s="646">
        <v>42927</v>
      </c>
      <c r="M188" s="646" t="s">
        <v>2123</v>
      </c>
      <c r="N188" s="146" t="s">
        <v>1762</v>
      </c>
      <c r="O188" s="146" t="s">
        <v>1762</v>
      </c>
    </row>
    <row r="189" spans="1:15" s="643" customFormat="1" x14ac:dyDescent="0.3">
      <c r="A189" s="634">
        <v>184</v>
      </c>
      <c r="B189" s="635">
        <v>42933</v>
      </c>
      <c r="C189" s="636" t="s">
        <v>2359</v>
      </c>
      <c r="D189" s="637">
        <v>1480</v>
      </c>
      <c r="E189" s="637"/>
      <c r="F189" s="638"/>
      <c r="G189" s="1514"/>
      <c r="H189" s="1515"/>
      <c r="I189" s="1515"/>
      <c r="J189" s="1516"/>
      <c r="K189" s="642"/>
      <c r="L189" s="646"/>
      <c r="M189" s="642"/>
      <c r="N189" s="642"/>
      <c r="O189" s="642"/>
    </row>
    <row r="190" spans="1:15" s="643" customFormat="1" x14ac:dyDescent="0.3">
      <c r="A190" s="634">
        <v>185</v>
      </c>
      <c r="B190" s="635">
        <v>42933</v>
      </c>
      <c r="C190" s="636" t="s">
        <v>1777</v>
      </c>
      <c r="D190" s="637">
        <v>1000</v>
      </c>
      <c r="E190" s="637"/>
      <c r="F190" s="638"/>
      <c r="G190" s="1514"/>
      <c r="H190" s="1515"/>
      <c r="I190" s="1515"/>
      <c r="J190" s="1516"/>
      <c r="K190" s="642"/>
      <c r="L190" s="646"/>
      <c r="M190" s="646"/>
      <c r="N190" s="642"/>
      <c r="O190" s="642"/>
    </row>
    <row r="191" spans="1:15" s="643" customFormat="1" x14ac:dyDescent="0.3">
      <c r="A191" s="634">
        <v>186</v>
      </c>
      <c r="B191" s="635">
        <v>42933</v>
      </c>
      <c r="C191" s="636" t="s">
        <v>1982</v>
      </c>
      <c r="D191" s="637">
        <v>500</v>
      </c>
      <c r="E191" s="637"/>
      <c r="F191" s="638"/>
      <c r="G191" s="1514"/>
      <c r="H191" s="1515"/>
      <c r="I191" s="1515"/>
      <c r="J191" s="1516"/>
      <c r="K191" s="642"/>
      <c r="L191" s="646"/>
      <c r="M191" s="646"/>
      <c r="N191" s="642"/>
      <c r="O191" s="642"/>
    </row>
    <row r="192" spans="1:15" s="643" customFormat="1" x14ac:dyDescent="0.3">
      <c r="A192" s="634">
        <v>187</v>
      </c>
      <c r="B192" s="635">
        <v>42934</v>
      </c>
      <c r="C192" s="636" t="s">
        <v>2359</v>
      </c>
      <c r="D192" s="637"/>
      <c r="E192" s="637">
        <v>3480</v>
      </c>
      <c r="F192" s="637">
        <v>3480</v>
      </c>
      <c r="G192" s="1514" t="s">
        <v>2624</v>
      </c>
      <c r="H192" s="1515"/>
      <c r="I192" s="1515"/>
      <c r="J192" s="1516"/>
      <c r="K192" s="642" t="s">
        <v>2625</v>
      </c>
      <c r="L192" s="646">
        <v>42933</v>
      </c>
      <c r="M192" s="642" t="s">
        <v>2097</v>
      </c>
      <c r="N192" s="642" t="s">
        <v>1980</v>
      </c>
      <c r="O192" s="642" t="s">
        <v>1706</v>
      </c>
    </row>
    <row r="193" spans="1:15" s="643" customFormat="1" x14ac:dyDescent="0.3">
      <c r="A193" s="634">
        <v>188</v>
      </c>
      <c r="B193" s="635">
        <v>42940</v>
      </c>
      <c r="C193" s="636" t="s">
        <v>2574</v>
      </c>
      <c r="D193" s="637">
        <v>50</v>
      </c>
      <c r="E193" s="637"/>
      <c r="F193" s="638"/>
      <c r="G193" s="1514"/>
      <c r="H193" s="1515"/>
      <c r="I193" s="1515"/>
      <c r="J193" s="1516"/>
      <c r="K193" s="642"/>
      <c r="L193" s="642"/>
      <c r="M193" s="642"/>
      <c r="N193" s="642"/>
      <c r="O193" s="642"/>
    </row>
    <row r="194" spans="1:15" s="643" customFormat="1" x14ac:dyDescent="0.3">
      <c r="A194" s="634">
        <v>189</v>
      </c>
      <c r="B194" s="635">
        <v>42940</v>
      </c>
      <c r="C194" s="636" t="s">
        <v>164</v>
      </c>
      <c r="D194" s="637">
        <v>20</v>
      </c>
      <c r="E194" s="637"/>
      <c r="F194" s="638"/>
      <c r="G194" s="1514"/>
      <c r="H194" s="1515"/>
      <c r="I194" s="1515"/>
      <c r="J194" s="1516"/>
      <c r="K194" s="642"/>
      <c r="L194" s="646"/>
      <c r="M194" s="646"/>
      <c r="N194" s="642"/>
      <c r="O194" s="642"/>
    </row>
    <row r="195" spans="1:15" s="643" customFormat="1" x14ac:dyDescent="0.3">
      <c r="A195" s="634">
        <v>190</v>
      </c>
      <c r="B195" s="635">
        <v>42944</v>
      </c>
      <c r="C195" s="636" t="s">
        <v>2381</v>
      </c>
      <c r="D195" s="637">
        <v>20</v>
      </c>
      <c r="E195" s="637"/>
      <c r="F195" s="638"/>
      <c r="G195" s="1514"/>
      <c r="H195" s="1515"/>
      <c r="I195" s="1515"/>
      <c r="J195" s="1516"/>
      <c r="K195" s="642"/>
      <c r="L195" s="646"/>
      <c r="M195" s="646"/>
      <c r="N195" s="642"/>
      <c r="O195" s="642"/>
    </row>
    <row r="196" spans="1:15" s="643" customFormat="1" x14ac:dyDescent="0.3">
      <c r="A196" s="634">
        <v>191</v>
      </c>
      <c r="B196" s="635">
        <v>42944</v>
      </c>
      <c r="C196" s="636" t="s">
        <v>2410</v>
      </c>
      <c r="D196" s="637">
        <v>100</v>
      </c>
      <c r="E196" s="637"/>
      <c r="F196" s="638"/>
      <c r="G196" s="1514"/>
      <c r="H196" s="1515"/>
      <c r="I196" s="1515"/>
      <c r="J196" s="1516"/>
      <c r="K196" s="642"/>
      <c r="L196" s="642"/>
      <c r="M196" s="642"/>
      <c r="N196" s="642"/>
      <c r="O196" s="642"/>
    </row>
    <row r="197" spans="1:15" s="643" customFormat="1" x14ac:dyDescent="0.3">
      <c r="A197" s="634">
        <v>192</v>
      </c>
      <c r="B197" s="635">
        <v>42944</v>
      </c>
      <c r="C197" s="636" t="s">
        <v>2359</v>
      </c>
      <c r="D197" s="637">
        <v>1000</v>
      </c>
      <c r="E197" s="637"/>
      <c r="F197" s="638"/>
      <c r="G197" s="1514"/>
      <c r="H197" s="1515"/>
      <c r="I197" s="1515"/>
      <c r="J197" s="1516"/>
      <c r="K197" s="642"/>
      <c r="L197" s="642"/>
      <c r="M197" s="642"/>
      <c r="N197" s="642"/>
      <c r="O197" s="642"/>
    </row>
    <row r="198" spans="1:15" s="643" customFormat="1" x14ac:dyDescent="0.3">
      <c r="A198" s="634">
        <v>193</v>
      </c>
      <c r="B198" s="635">
        <v>42944</v>
      </c>
      <c r="C198" s="636" t="s">
        <v>2408</v>
      </c>
      <c r="D198" s="637">
        <v>2</v>
      </c>
      <c r="E198" s="637"/>
      <c r="F198" s="638"/>
      <c r="G198" s="1514"/>
      <c r="H198" s="1515"/>
      <c r="I198" s="1515"/>
      <c r="J198" s="1516"/>
      <c r="K198" s="642"/>
      <c r="L198" s="646"/>
      <c r="M198" s="642"/>
      <c r="N198" s="642"/>
      <c r="O198" s="642"/>
    </row>
    <row r="199" spans="1:15" s="643" customFormat="1" x14ac:dyDescent="0.3">
      <c r="A199" s="634">
        <v>194</v>
      </c>
      <c r="B199" s="635">
        <v>42944</v>
      </c>
      <c r="C199" s="636" t="s">
        <v>2528</v>
      </c>
      <c r="D199" s="637">
        <v>100</v>
      </c>
      <c r="E199" s="637"/>
      <c r="F199" s="638"/>
      <c r="G199" s="1514"/>
      <c r="H199" s="1515"/>
      <c r="I199" s="1515"/>
      <c r="J199" s="1516"/>
      <c r="K199" s="642"/>
      <c r="L199" s="642"/>
      <c r="M199" s="642"/>
      <c r="N199" s="642"/>
      <c r="O199" s="642"/>
    </row>
    <row r="200" spans="1:15" s="643" customFormat="1" x14ac:dyDescent="0.3">
      <c r="A200" s="634">
        <v>195</v>
      </c>
      <c r="B200" s="635">
        <v>42944</v>
      </c>
      <c r="C200" s="636" t="s">
        <v>2407</v>
      </c>
      <c r="D200" s="637">
        <v>10</v>
      </c>
      <c r="E200" s="637"/>
      <c r="F200" s="638"/>
      <c r="G200" s="1514"/>
      <c r="H200" s="1515"/>
      <c r="I200" s="1515"/>
      <c r="J200" s="1516"/>
      <c r="K200" s="642"/>
      <c r="L200" s="646"/>
      <c r="M200" s="646"/>
      <c r="N200" s="642"/>
      <c r="O200" s="642"/>
    </row>
    <row r="201" spans="1:15" s="643" customFormat="1" x14ac:dyDescent="0.3">
      <c r="A201" s="634">
        <v>196</v>
      </c>
      <c r="B201" s="635">
        <v>42944</v>
      </c>
      <c r="C201" s="636" t="s">
        <v>2382</v>
      </c>
      <c r="D201" s="637">
        <v>1</v>
      </c>
      <c r="E201" s="637"/>
      <c r="F201" s="638"/>
      <c r="G201" s="1514"/>
      <c r="H201" s="1515"/>
      <c r="I201" s="1515"/>
      <c r="J201" s="1516"/>
      <c r="K201" s="642"/>
      <c r="L201" s="646"/>
      <c r="M201" s="642"/>
      <c r="N201" s="642"/>
      <c r="O201" s="642"/>
    </row>
    <row r="202" spans="1:15" s="643" customFormat="1" x14ac:dyDescent="0.3">
      <c r="A202" s="634">
        <v>197</v>
      </c>
      <c r="B202" s="635">
        <v>42944</v>
      </c>
      <c r="C202" s="636" t="s">
        <v>2407</v>
      </c>
      <c r="D202" s="637">
        <v>3</v>
      </c>
      <c r="E202" s="637"/>
      <c r="F202" s="638"/>
      <c r="G202" s="1514"/>
      <c r="H202" s="1515"/>
      <c r="I202" s="1515"/>
      <c r="J202" s="1516"/>
      <c r="K202" s="642"/>
      <c r="L202" s="646"/>
      <c r="M202" s="642"/>
      <c r="N202" s="642"/>
      <c r="O202" s="642"/>
    </row>
    <row r="203" spans="1:15" s="643" customFormat="1" x14ac:dyDescent="0.3">
      <c r="A203" s="634">
        <v>198</v>
      </c>
      <c r="B203" s="635">
        <v>42949</v>
      </c>
      <c r="C203" s="636" t="s">
        <v>2359</v>
      </c>
      <c r="D203" s="637">
        <v>1480</v>
      </c>
      <c r="E203" s="637"/>
      <c r="F203" s="638"/>
      <c r="G203" s="1514"/>
      <c r="H203" s="1515"/>
      <c r="I203" s="1515"/>
      <c r="J203" s="1516"/>
      <c r="K203" s="642"/>
      <c r="L203" s="646"/>
      <c r="M203" s="642"/>
      <c r="N203" s="642"/>
      <c r="O203" s="642"/>
    </row>
    <row r="204" spans="1:15" s="643" customFormat="1" x14ac:dyDescent="0.3">
      <c r="A204" s="634">
        <v>199</v>
      </c>
      <c r="B204" s="635">
        <v>42949</v>
      </c>
      <c r="C204" s="636" t="s">
        <v>2359</v>
      </c>
      <c r="D204" s="637"/>
      <c r="E204" s="637">
        <v>2480</v>
      </c>
      <c r="F204" s="637">
        <v>2480</v>
      </c>
      <c r="G204" s="1514" t="s">
        <v>2659</v>
      </c>
      <c r="H204" s="1515"/>
      <c r="I204" s="1515"/>
      <c r="J204" s="1516"/>
      <c r="K204" s="642" t="s">
        <v>2660</v>
      </c>
      <c r="L204" s="646">
        <v>42948</v>
      </c>
      <c r="M204" s="642" t="s">
        <v>2123</v>
      </c>
      <c r="N204" s="642" t="s">
        <v>1980</v>
      </c>
      <c r="O204" s="642" t="s">
        <v>1706</v>
      </c>
    </row>
    <row r="205" spans="1:15" s="643" customFormat="1" x14ac:dyDescent="0.3">
      <c r="A205" s="634">
        <v>200</v>
      </c>
      <c r="B205" s="635">
        <v>42949</v>
      </c>
      <c r="C205" s="636" t="s">
        <v>2574</v>
      </c>
      <c r="D205" s="637">
        <v>50</v>
      </c>
      <c r="E205" s="637"/>
      <c r="F205" s="638"/>
      <c r="G205" s="1514"/>
      <c r="H205" s="1515"/>
      <c r="I205" s="1515"/>
      <c r="J205" s="1516"/>
      <c r="K205" s="642"/>
      <c r="L205" s="646"/>
      <c r="M205" s="646"/>
      <c r="N205" s="642"/>
      <c r="O205" s="642"/>
    </row>
    <row r="206" spans="1:15" s="643" customFormat="1" x14ac:dyDescent="0.3">
      <c r="A206" s="634">
        <v>201</v>
      </c>
      <c r="B206" s="635">
        <v>42954</v>
      </c>
      <c r="C206" s="636" t="s">
        <v>2359</v>
      </c>
      <c r="D206" s="637">
        <v>1000</v>
      </c>
      <c r="E206" s="637"/>
      <c r="F206" s="638"/>
      <c r="G206" s="1514"/>
      <c r="H206" s="1515"/>
      <c r="I206" s="1515"/>
      <c r="J206" s="1516"/>
      <c r="K206" s="642"/>
      <c r="L206" s="642"/>
      <c r="M206" s="642"/>
      <c r="N206" s="642"/>
      <c r="O206" s="642"/>
    </row>
    <row r="207" spans="1:15" s="643" customFormat="1" x14ac:dyDescent="0.3">
      <c r="A207" s="634">
        <v>202</v>
      </c>
      <c r="B207" s="635">
        <v>42954</v>
      </c>
      <c r="C207" s="636" t="s">
        <v>2574</v>
      </c>
      <c r="D207" s="637">
        <v>50</v>
      </c>
      <c r="E207" s="637"/>
      <c r="F207" s="638"/>
      <c r="G207" s="1514"/>
      <c r="H207" s="1515"/>
      <c r="I207" s="1515"/>
      <c r="J207" s="1516"/>
      <c r="K207" s="642"/>
      <c r="L207" s="646"/>
      <c r="M207" s="646"/>
      <c r="N207" s="642"/>
      <c r="O207" s="642"/>
    </row>
    <row r="208" spans="1:15" s="643" customFormat="1" x14ac:dyDescent="0.3">
      <c r="A208" s="634">
        <v>203</v>
      </c>
      <c r="B208" s="635">
        <v>42954</v>
      </c>
      <c r="C208" s="636" t="s">
        <v>2384</v>
      </c>
      <c r="D208" s="637">
        <v>100</v>
      </c>
      <c r="E208" s="637"/>
      <c r="F208" s="638"/>
      <c r="G208" s="1514"/>
      <c r="H208" s="1515"/>
      <c r="I208" s="1515"/>
      <c r="J208" s="1516"/>
      <c r="K208" s="642"/>
      <c r="L208" s="646"/>
      <c r="M208" s="642"/>
      <c r="N208" s="642"/>
      <c r="O208" s="642"/>
    </row>
    <row r="209" spans="1:15" s="643" customFormat="1" x14ac:dyDescent="0.3">
      <c r="A209" s="634">
        <v>204</v>
      </c>
      <c r="B209" s="635">
        <v>42954</v>
      </c>
      <c r="C209" s="636" t="s">
        <v>1777</v>
      </c>
      <c r="D209" s="637">
        <v>1000</v>
      </c>
      <c r="E209" s="637"/>
      <c r="F209" s="638"/>
      <c r="G209" s="1514"/>
      <c r="H209" s="1515"/>
      <c r="I209" s="1515"/>
      <c r="J209" s="1516"/>
      <c r="K209" s="642"/>
      <c r="L209" s="646"/>
      <c r="M209" s="646"/>
      <c r="N209" s="642"/>
      <c r="O209" s="642"/>
    </row>
    <row r="210" spans="1:15" s="643" customFormat="1" x14ac:dyDescent="0.3">
      <c r="A210" s="634">
        <v>205</v>
      </c>
      <c r="B210" s="635">
        <v>42961</v>
      </c>
      <c r="C210" s="636" t="s">
        <v>2359</v>
      </c>
      <c r="D210" s="637">
        <v>700</v>
      </c>
      <c r="E210" s="637"/>
      <c r="F210" s="638"/>
      <c r="G210" s="1514"/>
      <c r="H210" s="1515"/>
      <c r="I210" s="1515"/>
      <c r="J210" s="1516"/>
      <c r="K210" s="642"/>
      <c r="L210" s="646"/>
      <c r="M210" s="642"/>
      <c r="N210" s="642"/>
      <c r="O210" s="642"/>
    </row>
    <row r="211" spans="1:15" s="643" customFormat="1" x14ac:dyDescent="0.3">
      <c r="A211" s="634">
        <v>206</v>
      </c>
      <c r="B211" s="635">
        <v>42961</v>
      </c>
      <c r="C211" s="636" t="s">
        <v>1982</v>
      </c>
      <c r="D211" s="637">
        <v>500</v>
      </c>
      <c r="E211" s="637"/>
      <c r="F211" s="638"/>
      <c r="G211" s="1514"/>
      <c r="H211" s="1515"/>
      <c r="I211" s="1515"/>
      <c r="J211" s="1516"/>
      <c r="K211" s="642"/>
      <c r="L211" s="642"/>
      <c r="M211" s="642"/>
      <c r="N211" s="642"/>
      <c r="O211" s="642"/>
    </row>
    <row r="212" spans="1:15" s="643" customFormat="1" x14ac:dyDescent="0.3">
      <c r="A212" s="634">
        <v>207</v>
      </c>
      <c r="B212" s="635">
        <v>42963</v>
      </c>
      <c r="C212" s="636" t="s">
        <v>2359</v>
      </c>
      <c r="D212" s="637"/>
      <c r="E212" s="637">
        <v>1700</v>
      </c>
      <c r="F212" s="638">
        <v>1700</v>
      </c>
      <c r="G212" s="1514" t="s">
        <v>1365</v>
      </c>
      <c r="H212" s="1515"/>
      <c r="I212" s="1515"/>
      <c r="J212" s="1516"/>
      <c r="K212" s="642" t="s">
        <v>1366</v>
      </c>
      <c r="L212" s="646">
        <v>42961</v>
      </c>
      <c r="M212" s="642" t="s">
        <v>2123</v>
      </c>
      <c r="N212" s="642" t="s">
        <v>1980</v>
      </c>
      <c r="O212" s="642" t="s">
        <v>1706</v>
      </c>
    </row>
    <row r="213" spans="1:15" s="643" customFormat="1" x14ac:dyDescent="0.3">
      <c r="A213" s="634">
        <v>208</v>
      </c>
      <c r="B213" s="635">
        <v>42968</v>
      </c>
      <c r="C213" s="636" t="s">
        <v>2384</v>
      </c>
      <c r="D213" s="637">
        <v>100</v>
      </c>
      <c r="E213" s="637"/>
      <c r="F213" s="638"/>
      <c r="G213" s="1514"/>
      <c r="H213" s="1515"/>
      <c r="I213" s="1515"/>
      <c r="J213" s="1516"/>
      <c r="K213" s="642"/>
      <c r="L213" s="646"/>
      <c r="M213" s="642"/>
      <c r="N213" s="642"/>
      <c r="O213" s="642"/>
    </row>
    <row r="214" spans="1:15" s="643" customFormat="1" x14ac:dyDescent="0.3">
      <c r="A214" s="634">
        <v>209</v>
      </c>
      <c r="B214" s="635">
        <v>42972</v>
      </c>
      <c r="C214" s="636" t="s">
        <v>2359</v>
      </c>
      <c r="D214" s="637">
        <v>1000</v>
      </c>
      <c r="E214" s="637"/>
      <c r="F214" s="637"/>
      <c r="G214" s="1514"/>
      <c r="H214" s="1515"/>
      <c r="I214" s="1515"/>
      <c r="J214" s="1516"/>
      <c r="K214" s="642"/>
      <c r="L214" s="646"/>
      <c r="M214" s="642"/>
      <c r="N214" s="642"/>
      <c r="O214" s="642"/>
    </row>
    <row r="215" spans="1:15" s="643" customFormat="1" x14ac:dyDescent="0.3">
      <c r="A215" s="634">
        <v>210</v>
      </c>
      <c r="B215" s="635">
        <v>42972</v>
      </c>
      <c r="C215" s="636" t="s">
        <v>1777</v>
      </c>
      <c r="D215" s="637">
        <v>1000</v>
      </c>
      <c r="E215" s="637"/>
      <c r="F215" s="638"/>
      <c r="G215" s="1514"/>
      <c r="H215" s="1515"/>
      <c r="I215" s="1515"/>
      <c r="J215" s="1516"/>
      <c r="K215" s="642"/>
      <c r="L215" s="646"/>
      <c r="M215" s="646"/>
      <c r="N215" s="642"/>
      <c r="O215" s="642"/>
    </row>
    <row r="216" spans="1:15" s="643" customFormat="1" x14ac:dyDescent="0.3">
      <c r="A216" s="634">
        <v>211</v>
      </c>
      <c r="B216" s="635">
        <v>42975</v>
      </c>
      <c r="C216" s="636" t="s">
        <v>1982</v>
      </c>
      <c r="D216" s="637">
        <v>500</v>
      </c>
      <c r="E216" s="637"/>
      <c r="F216" s="638"/>
      <c r="G216" s="1514"/>
      <c r="H216" s="1515"/>
      <c r="I216" s="1515"/>
      <c r="J216" s="1516"/>
      <c r="K216" s="642"/>
      <c r="L216" s="642"/>
      <c r="M216" s="642"/>
      <c r="N216" s="642"/>
      <c r="O216" s="642"/>
    </row>
    <row r="217" spans="1:15" s="643" customFormat="1" x14ac:dyDescent="0.3">
      <c r="A217" s="634">
        <v>212</v>
      </c>
      <c r="B217" s="635">
        <v>42975</v>
      </c>
      <c r="C217" s="636" t="s">
        <v>164</v>
      </c>
      <c r="D217" s="637">
        <v>30</v>
      </c>
      <c r="E217" s="637"/>
      <c r="F217" s="638"/>
      <c r="G217" s="1514"/>
      <c r="H217" s="1515"/>
      <c r="I217" s="1515"/>
      <c r="J217" s="1516"/>
      <c r="K217" s="642"/>
      <c r="L217" s="646"/>
      <c r="M217" s="646"/>
      <c r="N217" s="642"/>
      <c r="O217" s="642"/>
    </row>
    <row r="218" spans="1:15" s="643" customFormat="1" x14ac:dyDescent="0.3">
      <c r="A218" s="634">
        <v>213</v>
      </c>
      <c r="B218" s="635">
        <v>42977</v>
      </c>
      <c r="C218" s="636" t="s">
        <v>1982</v>
      </c>
      <c r="D218" s="637">
        <v>1500</v>
      </c>
      <c r="E218" s="637"/>
      <c r="F218" s="638"/>
      <c r="G218" s="1514"/>
      <c r="H218" s="1515"/>
      <c r="I218" s="1515"/>
      <c r="J218" s="1516"/>
      <c r="K218" s="642"/>
      <c r="L218" s="646"/>
      <c r="M218" s="646"/>
      <c r="N218" s="642"/>
      <c r="O218" s="642"/>
    </row>
    <row r="219" spans="1:15" s="643" customFormat="1" x14ac:dyDescent="0.3">
      <c r="A219" s="634">
        <v>214</v>
      </c>
      <c r="B219" s="635">
        <v>42977</v>
      </c>
      <c r="C219" s="636" t="s">
        <v>2384</v>
      </c>
      <c r="D219" s="637">
        <v>300</v>
      </c>
      <c r="E219" s="637"/>
      <c r="F219" s="638"/>
      <c r="G219" s="1514"/>
      <c r="H219" s="1515"/>
      <c r="I219" s="1515"/>
      <c r="J219" s="1516"/>
      <c r="K219" s="642"/>
      <c r="L219" s="642"/>
      <c r="M219" s="642"/>
      <c r="N219" s="642"/>
      <c r="O219" s="642"/>
    </row>
    <row r="220" spans="1:15" s="643" customFormat="1" x14ac:dyDescent="0.3">
      <c r="A220" s="634">
        <v>215</v>
      </c>
      <c r="B220" s="635">
        <v>42979</v>
      </c>
      <c r="C220" s="636" t="s">
        <v>2359</v>
      </c>
      <c r="D220" s="637">
        <v>1000</v>
      </c>
      <c r="E220" s="637"/>
      <c r="F220" s="638"/>
      <c r="G220" s="1514"/>
      <c r="H220" s="1515"/>
      <c r="I220" s="1515"/>
      <c r="J220" s="1516"/>
      <c r="K220" s="642"/>
      <c r="L220" s="646"/>
      <c r="M220" s="646"/>
      <c r="N220" s="642"/>
      <c r="O220" s="642"/>
    </row>
    <row r="221" spans="1:15" s="643" customFormat="1" x14ac:dyDescent="0.3">
      <c r="A221" s="634">
        <v>216</v>
      </c>
      <c r="B221" s="635">
        <v>42986</v>
      </c>
      <c r="C221" s="636" t="s">
        <v>2359</v>
      </c>
      <c r="D221" s="637">
        <v>1000</v>
      </c>
      <c r="E221" s="637"/>
      <c r="F221" s="638"/>
      <c r="G221" s="1514"/>
      <c r="H221" s="1515"/>
      <c r="I221" s="1515"/>
      <c r="J221" s="1516"/>
      <c r="K221" s="642"/>
      <c r="L221" s="646"/>
      <c r="M221" s="642"/>
      <c r="N221" s="642"/>
      <c r="O221" s="642"/>
    </row>
    <row r="222" spans="1:15" s="643" customFormat="1" x14ac:dyDescent="0.3">
      <c r="A222" s="634">
        <v>217</v>
      </c>
      <c r="B222" s="635">
        <v>42989</v>
      </c>
      <c r="C222" s="636" t="s">
        <v>2384</v>
      </c>
      <c r="D222" s="637">
        <v>600</v>
      </c>
      <c r="E222" s="637"/>
      <c r="F222" s="638"/>
      <c r="G222" s="1514"/>
      <c r="H222" s="1515"/>
      <c r="I222" s="1515"/>
      <c r="J222" s="1516"/>
      <c r="K222" s="642"/>
      <c r="L222" s="646"/>
      <c r="M222" s="642"/>
      <c r="N222" s="642"/>
      <c r="O222" s="642"/>
    </row>
    <row r="223" spans="1:15" s="643" customFormat="1" x14ac:dyDescent="0.3">
      <c r="A223" s="634">
        <v>218</v>
      </c>
      <c r="B223" s="635">
        <v>42989</v>
      </c>
      <c r="C223" s="636" t="s">
        <v>2359</v>
      </c>
      <c r="D223" s="637">
        <v>2000</v>
      </c>
      <c r="E223" s="637"/>
      <c r="F223" s="638"/>
      <c r="G223" s="1514"/>
      <c r="H223" s="1515"/>
      <c r="I223" s="1515"/>
      <c r="J223" s="1516"/>
      <c r="K223" s="642"/>
      <c r="L223" s="646"/>
      <c r="M223" s="642"/>
      <c r="N223" s="642"/>
      <c r="O223" s="642"/>
    </row>
    <row r="224" spans="1:15" s="643" customFormat="1" x14ac:dyDescent="0.3">
      <c r="A224" s="634">
        <v>219</v>
      </c>
      <c r="B224" s="635">
        <v>42989</v>
      </c>
      <c r="C224" s="636" t="s">
        <v>2384</v>
      </c>
      <c r="D224" s="637"/>
      <c r="E224" s="637">
        <v>1400</v>
      </c>
      <c r="F224" s="638">
        <v>1400</v>
      </c>
      <c r="G224" s="1514" t="s">
        <v>1432</v>
      </c>
      <c r="H224" s="1515"/>
      <c r="I224" s="1515"/>
      <c r="J224" s="1516"/>
      <c r="K224" s="642" t="s">
        <v>1433</v>
      </c>
      <c r="L224" s="646">
        <v>42989</v>
      </c>
      <c r="M224" s="642" t="s">
        <v>2123</v>
      </c>
      <c r="N224" s="146" t="s">
        <v>1762</v>
      </c>
      <c r="O224" s="146" t="s">
        <v>1762</v>
      </c>
    </row>
    <row r="225" spans="1:15" s="643" customFormat="1" x14ac:dyDescent="0.3">
      <c r="A225" s="634">
        <v>220</v>
      </c>
      <c r="B225" s="635">
        <v>42990</v>
      </c>
      <c r="C225" s="636" t="s">
        <v>2359</v>
      </c>
      <c r="D225" s="637"/>
      <c r="E225" s="637">
        <v>5000</v>
      </c>
      <c r="F225" s="638">
        <v>5000</v>
      </c>
      <c r="G225" s="1514" t="s">
        <v>1434</v>
      </c>
      <c r="H225" s="1515"/>
      <c r="I225" s="1515"/>
      <c r="J225" s="1516"/>
      <c r="K225" s="642" t="s">
        <v>1435</v>
      </c>
      <c r="L225" s="646">
        <v>42989</v>
      </c>
      <c r="M225" s="646" t="s">
        <v>2123</v>
      </c>
      <c r="N225" s="642" t="s">
        <v>1980</v>
      </c>
      <c r="O225" s="642" t="s">
        <v>1706</v>
      </c>
    </row>
    <row r="226" spans="1:15" s="643" customFormat="1" x14ac:dyDescent="0.3">
      <c r="A226" s="634">
        <v>221</v>
      </c>
      <c r="B226" s="635">
        <v>42993</v>
      </c>
      <c r="C226" s="636" t="s">
        <v>1777</v>
      </c>
      <c r="D226" s="637">
        <v>1000</v>
      </c>
      <c r="E226" s="637"/>
      <c r="F226" s="638"/>
      <c r="G226" s="1514"/>
      <c r="H226" s="1515"/>
      <c r="I226" s="1515"/>
      <c r="J226" s="1516"/>
      <c r="K226" s="642"/>
      <c r="L226" s="646"/>
      <c r="M226" s="642"/>
      <c r="N226" s="642"/>
      <c r="O226" s="642"/>
    </row>
    <row r="227" spans="1:15" s="643" customFormat="1" x14ac:dyDescent="0.3">
      <c r="A227" s="634">
        <v>222</v>
      </c>
      <c r="B227" s="635">
        <v>42996</v>
      </c>
      <c r="C227" s="636" t="s">
        <v>2359</v>
      </c>
      <c r="D227" s="637">
        <v>1000</v>
      </c>
      <c r="E227" s="637"/>
      <c r="F227" s="638"/>
      <c r="G227" s="1514"/>
      <c r="H227" s="1515"/>
      <c r="I227" s="1515"/>
      <c r="J227" s="1516"/>
      <c r="K227" s="642"/>
      <c r="L227" s="646"/>
      <c r="M227" s="642"/>
      <c r="N227" s="642"/>
      <c r="O227" s="642"/>
    </row>
    <row r="228" spans="1:15" s="643" customFormat="1" x14ac:dyDescent="0.3">
      <c r="A228" s="634">
        <v>223</v>
      </c>
      <c r="B228" s="635">
        <v>42996</v>
      </c>
      <c r="C228" s="636" t="s">
        <v>2384</v>
      </c>
      <c r="D228" s="637">
        <v>200</v>
      </c>
      <c r="E228" s="637"/>
      <c r="F228" s="638"/>
      <c r="G228" s="1514"/>
      <c r="H228" s="1515"/>
      <c r="I228" s="1515"/>
      <c r="J228" s="1516"/>
      <c r="K228" s="642"/>
      <c r="L228" s="646"/>
      <c r="M228" s="646"/>
      <c r="N228" s="642"/>
      <c r="O228" s="642"/>
    </row>
    <row r="229" spans="1:15" s="643" customFormat="1" x14ac:dyDescent="0.3">
      <c r="A229" s="634">
        <v>224</v>
      </c>
      <c r="B229" s="635">
        <v>43000</v>
      </c>
      <c r="C229" s="636" t="s">
        <v>2359</v>
      </c>
      <c r="D229" s="637">
        <v>2000</v>
      </c>
      <c r="E229" s="637"/>
      <c r="F229" s="638"/>
      <c r="G229" s="1514"/>
      <c r="H229" s="1515"/>
      <c r="I229" s="1515"/>
      <c r="J229" s="1516"/>
      <c r="K229" s="642"/>
      <c r="L229" s="646"/>
      <c r="M229" s="646"/>
      <c r="N229" s="642"/>
      <c r="O229" s="642"/>
    </row>
    <row r="230" spans="1:15" s="643" customFormat="1" x14ac:dyDescent="0.3">
      <c r="A230" s="634">
        <v>225</v>
      </c>
      <c r="B230" s="635">
        <v>43003</v>
      </c>
      <c r="C230" s="636" t="s">
        <v>2359</v>
      </c>
      <c r="D230" s="637">
        <v>1000</v>
      </c>
      <c r="E230" s="637"/>
      <c r="F230" s="638"/>
      <c r="G230" s="1514"/>
      <c r="H230" s="1515"/>
      <c r="I230" s="1515"/>
      <c r="J230" s="1516"/>
      <c r="K230" s="642"/>
      <c r="L230" s="642"/>
      <c r="M230" s="642"/>
      <c r="N230" s="642"/>
      <c r="O230" s="642"/>
    </row>
    <row r="231" spans="1:15" s="643" customFormat="1" x14ac:dyDescent="0.3">
      <c r="A231" s="634">
        <v>226</v>
      </c>
      <c r="B231" s="635">
        <v>43003</v>
      </c>
      <c r="C231" s="636" t="s">
        <v>2384</v>
      </c>
      <c r="D231" s="637">
        <v>100</v>
      </c>
      <c r="E231" s="637"/>
      <c r="F231" s="638"/>
      <c r="G231" s="1514"/>
      <c r="H231" s="1515"/>
      <c r="I231" s="1515"/>
      <c r="J231" s="1516"/>
      <c r="K231" s="642"/>
      <c r="L231" s="642"/>
      <c r="M231" s="642"/>
      <c r="N231" s="642"/>
      <c r="O231" s="642"/>
    </row>
    <row r="232" spans="1:15" s="643" customFormat="1" x14ac:dyDescent="0.3">
      <c r="A232" s="634">
        <v>227</v>
      </c>
      <c r="B232" s="635">
        <v>43007</v>
      </c>
      <c r="C232" s="636" t="s">
        <v>2359</v>
      </c>
      <c r="D232" s="637">
        <v>1040</v>
      </c>
      <c r="E232" s="637"/>
      <c r="F232" s="638"/>
      <c r="G232" s="1514"/>
      <c r="H232" s="1515"/>
      <c r="I232" s="1515"/>
      <c r="J232" s="1516"/>
      <c r="K232" s="642"/>
      <c r="L232" s="646"/>
      <c r="M232" s="642"/>
      <c r="N232" s="642"/>
      <c r="O232" s="642"/>
    </row>
    <row r="233" spans="1:15" s="643" customFormat="1" x14ac:dyDescent="0.3">
      <c r="A233" s="634">
        <v>228</v>
      </c>
      <c r="B233" s="635">
        <v>43007</v>
      </c>
      <c r="C233" s="636" t="s">
        <v>164</v>
      </c>
      <c r="D233" s="637">
        <v>30</v>
      </c>
      <c r="E233" s="637"/>
      <c r="F233" s="638"/>
      <c r="G233" s="1514"/>
      <c r="H233" s="1515"/>
      <c r="I233" s="1515"/>
      <c r="J233" s="1516"/>
      <c r="K233" s="642"/>
      <c r="L233" s="646"/>
      <c r="M233" s="642"/>
      <c r="N233" s="642"/>
      <c r="O233" s="642"/>
    </row>
    <row r="234" spans="1:15" s="643" customFormat="1" x14ac:dyDescent="0.3">
      <c r="A234" s="634">
        <v>229</v>
      </c>
      <c r="B234" s="635">
        <v>43007</v>
      </c>
      <c r="C234" s="636" t="s">
        <v>1982</v>
      </c>
      <c r="D234" s="637">
        <v>1500</v>
      </c>
      <c r="E234" s="637"/>
      <c r="F234" s="638"/>
      <c r="G234" s="1514"/>
      <c r="H234" s="1515"/>
      <c r="I234" s="1515"/>
      <c r="J234" s="1516"/>
      <c r="K234" s="642"/>
      <c r="L234" s="646"/>
      <c r="M234" s="642"/>
      <c r="N234" s="642"/>
      <c r="O234" s="642"/>
    </row>
    <row r="235" spans="1:15" s="643" customFormat="1" x14ac:dyDescent="0.3">
      <c r="A235" s="634">
        <v>230</v>
      </c>
      <c r="B235" s="635">
        <v>43007</v>
      </c>
      <c r="C235" s="636" t="s">
        <v>1982</v>
      </c>
      <c r="D235" s="637">
        <v>500</v>
      </c>
      <c r="E235" s="637"/>
      <c r="F235" s="638"/>
      <c r="G235" s="639"/>
      <c r="H235" s="640"/>
      <c r="I235" s="640"/>
      <c r="J235" s="641"/>
      <c r="K235" s="642"/>
      <c r="L235" s="646"/>
      <c r="M235" s="642"/>
      <c r="N235" s="642"/>
      <c r="O235" s="642"/>
    </row>
    <row r="236" spans="1:15" s="643" customFormat="1" x14ac:dyDescent="0.3">
      <c r="A236" s="634">
        <v>231</v>
      </c>
      <c r="B236" s="635">
        <v>43007</v>
      </c>
      <c r="C236" s="636" t="s">
        <v>2516</v>
      </c>
      <c r="D236" s="637">
        <v>200</v>
      </c>
      <c r="E236" s="637"/>
      <c r="F236" s="637"/>
      <c r="G236" s="1514"/>
      <c r="H236" s="1515"/>
      <c r="I236" s="1515"/>
      <c r="J236" s="1516"/>
      <c r="K236" s="642"/>
      <c r="L236" s="646"/>
      <c r="M236" s="642"/>
      <c r="N236" s="642"/>
      <c r="O236" s="642"/>
    </row>
    <row r="237" spans="1:15" s="643" customFormat="1" x14ac:dyDescent="0.3">
      <c r="A237" s="634">
        <v>232</v>
      </c>
      <c r="B237" s="635">
        <v>43007</v>
      </c>
      <c r="C237" s="636" t="s">
        <v>2381</v>
      </c>
      <c r="D237" s="637">
        <v>20</v>
      </c>
      <c r="E237" s="637"/>
      <c r="F237" s="638"/>
      <c r="G237" s="1514"/>
      <c r="H237" s="1515"/>
      <c r="I237" s="1515"/>
      <c r="J237" s="1516"/>
      <c r="K237" s="642"/>
      <c r="L237" s="642"/>
      <c r="M237" s="642"/>
      <c r="N237" s="642"/>
      <c r="O237" s="642"/>
    </row>
    <row r="238" spans="1:15" s="643" customFormat="1" x14ac:dyDescent="0.3">
      <c r="A238" s="634">
        <v>233</v>
      </c>
      <c r="B238" s="635">
        <v>43007</v>
      </c>
      <c r="C238" s="636" t="s">
        <v>2408</v>
      </c>
      <c r="D238" s="637">
        <v>1</v>
      </c>
      <c r="E238" s="637"/>
      <c r="F238" s="638"/>
      <c r="G238" s="1514"/>
      <c r="H238" s="1515"/>
      <c r="I238" s="1515"/>
      <c r="J238" s="1516"/>
      <c r="K238" s="642"/>
      <c r="L238" s="646"/>
      <c r="M238" s="642"/>
      <c r="N238" s="642"/>
      <c r="O238" s="642"/>
    </row>
    <row r="239" spans="1:15" s="643" customFormat="1" x14ac:dyDescent="0.3">
      <c r="A239" s="634">
        <v>234</v>
      </c>
      <c r="B239" s="635">
        <v>43007</v>
      </c>
      <c r="C239" s="636" t="s">
        <v>2407</v>
      </c>
      <c r="D239" s="637">
        <v>5</v>
      </c>
      <c r="E239" s="637"/>
      <c r="F239" s="638"/>
      <c r="G239" s="1514"/>
      <c r="H239" s="1515"/>
      <c r="I239" s="1515"/>
      <c r="J239" s="1516"/>
      <c r="K239" s="642"/>
      <c r="L239" s="646"/>
      <c r="M239" s="642"/>
      <c r="N239" s="642"/>
      <c r="O239" s="642"/>
    </row>
    <row r="240" spans="1:15" s="643" customFormat="1" x14ac:dyDescent="0.3">
      <c r="A240" s="634">
        <v>235</v>
      </c>
      <c r="B240" s="635">
        <v>43007</v>
      </c>
      <c r="C240" s="636" t="s">
        <v>2359</v>
      </c>
      <c r="D240" s="637"/>
      <c r="E240" s="637">
        <v>5040</v>
      </c>
      <c r="F240" s="638">
        <v>5040</v>
      </c>
      <c r="G240" s="1514" t="s">
        <v>1495</v>
      </c>
      <c r="H240" s="1515"/>
      <c r="I240" s="1515"/>
      <c r="J240" s="1516"/>
      <c r="K240" s="642" t="s">
        <v>1496</v>
      </c>
      <c r="L240" s="646">
        <v>43007</v>
      </c>
      <c r="M240" s="642" t="s">
        <v>2123</v>
      </c>
      <c r="N240" s="642" t="s">
        <v>1980</v>
      </c>
      <c r="O240" s="642" t="s">
        <v>1706</v>
      </c>
    </row>
    <row r="241" spans="1:15" s="643" customFormat="1" x14ac:dyDescent="0.3">
      <c r="A241" s="634">
        <v>236</v>
      </c>
      <c r="B241" s="635">
        <v>43010</v>
      </c>
      <c r="C241" s="636" t="s">
        <v>2384</v>
      </c>
      <c r="D241" s="637">
        <v>200</v>
      </c>
      <c r="E241" s="637"/>
      <c r="F241" s="638"/>
      <c r="G241" s="1514"/>
      <c r="H241" s="1515"/>
      <c r="I241" s="1515"/>
      <c r="J241" s="1516"/>
      <c r="K241" s="642"/>
      <c r="L241" s="642"/>
      <c r="M241" s="642"/>
      <c r="N241" s="642"/>
      <c r="O241" s="642"/>
    </row>
    <row r="242" spans="1:15" s="643" customFormat="1" ht="14.25" customHeight="1" x14ac:dyDescent="0.3">
      <c r="A242" s="634">
        <v>237</v>
      </c>
      <c r="B242" s="635">
        <v>43010</v>
      </c>
      <c r="C242" s="636" t="s">
        <v>2359</v>
      </c>
      <c r="D242" s="637">
        <v>500</v>
      </c>
      <c r="E242" s="637"/>
      <c r="F242" s="638"/>
      <c r="G242" s="1514"/>
      <c r="H242" s="1515"/>
      <c r="I242" s="1515"/>
      <c r="J242" s="1516"/>
      <c r="K242" s="642"/>
      <c r="L242" s="642"/>
      <c r="M242" s="642"/>
      <c r="N242" s="642"/>
      <c r="O242" s="642"/>
    </row>
    <row r="243" spans="1:15" s="643" customFormat="1" ht="14.25" customHeight="1" x14ac:dyDescent="0.3">
      <c r="A243" s="634">
        <v>238</v>
      </c>
      <c r="B243" s="635">
        <v>43014</v>
      </c>
      <c r="C243" s="636" t="s">
        <v>2359</v>
      </c>
      <c r="D243" s="637">
        <v>1000</v>
      </c>
      <c r="E243" s="637"/>
      <c r="F243" s="638"/>
      <c r="G243" s="1514"/>
      <c r="H243" s="1515"/>
      <c r="I243" s="1515"/>
      <c r="J243" s="1516"/>
      <c r="K243" s="642"/>
      <c r="L243" s="646"/>
      <c r="M243" s="646"/>
      <c r="N243" s="642"/>
      <c r="O243" s="642"/>
    </row>
    <row r="244" spans="1:15" s="643" customFormat="1" ht="14.25" customHeight="1" x14ac:dyDescent="0.3">
      <c r="A244" s="634">
        <v>239</v>
      </c>
      <c r="B244" s="635">
        <v>43017</v>
      </c>
      <c r="C244" s="636" t="s">
        <v>2359</v>
      </c>
      <c r="D244" s="637">
        <v>1000</v>
      </c>
      <c r="E244" s="637"/>
      <c r="F244" s="638"/>
      <c r="G244" s="1514"/>
      <c r="H244" s="1515"/>
      <c r="I244" s="1515"/>
      <c r="J244" s="1516"/>
      <c r="K244" s="642"/>
      <c r="L244" s="646"/>
      <c r="M244" s="646"/>
      <c r="N244" s="642"/>
      <c r="O244" s="642"/>
    </row>
    <row r="245" spans="1:15" s="643" customFormat="1" ht="14.25" customHeight="1" x14ac:dyDescent="0.3">
      <c r="A245" s="634">
        <v>240</v>
      </c>
      <c r="B245" s="635">
        <v>43017</v>
      </c>
      <c r="C245" s="636" t="s">
        <v>2384</v>
      </c>
      <c r="D245" s="637">
        <v>480</v>
      </c>
      <c r="E245" s="637"/>
      <c r="F245" s="638"/>
      <c r="G245" s="1514"/>
      <c r="H245" s="1515"/>
      <c r="I245" s="1515"/>
      <c r="J245" s="1516"/>
      <c r="K245" s="642"/>
      <c r="L245" s="646"/>
      <c r="M245" s="642"/>
      <c r="N245" s="642"/>
      <c r="O245" s="642"/>
    </row>
    <row r="246" spans="1:15" s="643" customFormat="1" ht="14.25" customHeight="1" x14ac:dyDescent="0.3">
      <c r="A246" s="634">
        <v>241</v>
      </c>
      <c r="B246" s="635">
        <v>43017</v>
      </c>
      <c r="C246" s="636" t="s">
        <v>1982</v>
      </c>
      <c r="D246" s="637">
        <v>240</v>
      </c>
      <c r="E246" s="637"/>
      <c r="F246" s="638"/>
      <c r="G246" s="1514"/>
      <c r="H246" s="1515"/>
      <c r="I246" s="1515"/>
      <c r="J246" s="1516"/>
      <c r="K246" s="642"/>
      <c r="L246" s="646"/>
      <c r="M246" s="642"/>
      <c r="N246" s="642"/>
      <c r="O246" s="642"/>
    </row>
    <row r="247" spans="1:15" s="643" customFormat="1" ht="14.25" customHeight="1" x14ac:dyDescent="0.3">
      <c r="A247" s="634">
        <v>242</v>
      </c>
      <c r="B247" s="635">
        <v>43017</v>
      </c>
      <c r="C247" s="636" t="s">
        <v>1777</v>
      </c>
      <c r="D247" s="637">
        <v>1000</v>
      </c>
      <c r="E247" s="637"/>
      <c r="F247" s="638"/>
      <c r="G247" s="1514"/>
      <c r="H247" s="1515"/>
      <c r="I247" s="1515"/>
      <c r="J247" s="1516"/>
      <c r="K247" s="642"/>
      <c r="L247" s="646"/>
      <c r="M247" s="646"/>
      <c r="N247" s="642"/>
      <c r="O247" s="642"/>
    </row>
    <row r="248" spans="1:15" s="643" customFormat="1" ht="14.25" customHeight="1" x14ac:dyDescent="0.3">
      <c r="A248" s="634">
        <v>243</v>
      </c>
      <c r="B248" s="635">
        <v>43017</v>
      </c>
      <c r="C248" s="636" t="s">
        <v>2384</v>
      </c>
      <c r="D248" s="637"/>
      <c r="E248" s="637">
        <v>980</v>
      </c>
      <c r="F248" s="638">
        <v>980</v>
      </c>
      <c r="G248" s="1514" t="s">
        <v>1629</v>
      </c>
      <c r="H248" s="1515"/>
      <c r="I248" s="1515"/>
      <c r="J248" s="1516"/>
      <c r="K248" s="642" t="s">
        <v>1630</v>
      </c>
      <c r="L248" s="646">
        <v>43017</v>
      </c>
      <c r="M248" s="646" t="s">
        <v>2123</v>
      </c>
      <c r="N248" s="146" t="s">
        <v>1762</v>
      </c>
      <c r="O248" s="146" t="s">
        <v>1762</v>
      </c>
    </row>
    <row r="249" spans="1:15" s="643" customFormat="1" ht="14.25" customHeight="1" x14ac:dyDescent="0.3">
      <c r="A249" s="634">
        <v>244</v>
      </c>
      <c r="B249" s="635">
        <v>43020</v>
      </c>
      <c r="C249" s="636" t="s">
        <v>1982</v>
      </c>
      <c r="D249" s="637"/>
      <c r="E249" s="637">
        <v>1740</v>
      </c>
      <c r="F249" s="673">
        <v>1840</v>
      </c>
      <c r="G249" s="1514" t="s">
        <v>1631</v>
      </c>
      <c r="H249" s="1515"/>
      <c r="I249" s="1515"/>
      <c r="J249" s="1516"/>
      <c r="K249" s="642" t="s">
        <v>1632</v>
      </c>
      <c r="L249" s="646">
        <v>43019</v>
      </c>
      <c r="M249" s="642" t="s">
        <v>2123</v>
      </c>
      <c r="N249" s="146" t="s">
        <v>1762</v>
      </c>
      <c r="O249" s="146" t="s">
        <v>1213</v>
      </c>
    </row>
    <row r="250" spans="1:15" s="643" customFormat="1" ht="14.25" customHeight="1" x14ac:dyDescent="0.3">
      <c r="A250" s="634">
        <v>245</v>
      </c>
      <c r="B250" s="635">
        <v>43021</v>
      </c>
      <c r="C250" s="636" t="s">
        <v>2359</v>
      </c>
      <c r="D250" s="637">
        <v>1360</v>
      </c>
      <c r="E250" s="637"/>
      <c r="F250" s="638"/>
      <c r="G250" s="1514"/>
      <c r="H250" s="1515"/>
      <c r="I250" s="1515"/>
      <c r="J250" s="1516"/>
      <c r="K250" s="642"/>
      <c r="L250" s="642"/>
      <c r="M250" s="642"/>
      <c r="N250" s="642"/>
      <c r="O250" s="642"/>
    </row>
    <row r="251" spans="1:15" s="643" customFormat="1" ht="14.25" customHeight="1" x14ac:dyDescent="0.3">
      <c r="A251" s="634">
        <v>246</v>
      </c>
      <c r="B251" s="635">
        <v>43021</v>
      </c>
      <c r="C251" s="636" t="s">
        <v>2359</v>
      </c>
      <c r="D251" s="637"/>
      <c r="E251" s="637">
        <v>3860</v>
      </c>
      <c r="F251" s="638">
        <v>3860</v>
      </c>
      <c r="G251" s="1514" t="s">
        <v>1633</v>
      </c>
      <c r="H251" s="1515"/>
      <c r="I251" s="1515"/>
      <c r="J251" s="1516"/>
      <c r="K251" s="642" t="s">
        <v>1634</v>
      </c>
      <c r="L251" s="646">
        <v>43020</v>
      </c>
      <c r="M251" s="642" t="s">
        <v>2123</v>
      </c>
      <c r="N251" s="642" t="s">
        <v>1980</v>
      </c>
      <c r="O251" s="642" t="s">
        <v>1706</v>
      </c>
    </row>
    <row r="252" spans="1:15" s="643" customFormat="1" ht="14.25" customHeight="1" x14ac:dyDescent="0.3">
      <c r="A252" s="634">
        <v>247</v>
      </c>
      <c r="B252" s="635">
        <v>43024</v>
      </c>
      <c r="C252" s="636" t="s">
        <v>2359</v>
      </c>
      <c r="D252" s="637">
        <v>500</v>
      </c>
      <c r="E252" s="637"/>
      <c r="F252" s="638"/>
      <c r="G252" s="1514"/>
      <c r="H252" s="1515"/>
      <c r="I252" s="1515"/>
      <c r="J252" s="1516"/>
      <c r="K252" s="642"/>
      <c r="L252" s="646"/>
      <c r="M252" s="642"/>
      <c r="N252" s="642"/>
      <c r="O252" s="642"/>
    </row>
    <row r="253" spans="1:15" s="643" customFormat="1" ht="14.25" customHeight="1" x14ac:dyDescent="0.3">
      <c r="A253" s="634">
        <v>248</v>
      </c>
      <c r="B253" s="635">
        <v>43024</v>
      </c>
      <c r="C253" s="636" t="s">
        <v>2384</v>
      </c>
      <c r="D253" s="637">
        <v>300</v>
      </c>
      <c r="E253" s="637"/>
      <c r="F253" s="638"/>
      <c r="G253" s="1514"/>
      <c r="H253" s="1515"/>
      <c r="I253" s="1515"/>
      <c r="J253" s="1516"/>
      <c r="K253" s="642"/>
      <c r="L253" s="642"/>
      <c r="M253" s="642"/>
      <c r="N253" s="642"/>
      <c r="O253" s="642"/>
    </row>
    <row r="254" spans="1:15" s="643" customFormat="1" ht="14.25" customHeight="1" x14ac:dyDescent="0.3">
      <c r="A254" s="634">
        <v>249</v>
      </c>
      <c r="B254" s="635">
        <v>43024</v>
      </c>
      <c r="C254" s="636" t="s">
        <v>164</v>
      </c>
      <c r="D254" s="637">
        <v>20</v>
      </c>
      <c r="E254" s="637"/>
      <c r="F254" s="638"/>
      <c r="G254" s="1514"/>
      <c r="H254" s="1515"/>
      <c r="I254" s="1515"/>
      <c r="J254" s="1516"/>
      <c r="K254" s="642"/>
      <c r="L254" s="646"/>
      <c r="M254" s="642"/>
      <c r="N254" s="642"/>
      <c r="O254" s="642"/>
    </row>
    <row r="255" spans="1:15" s="643" customFormat="1" ht="14.25" customHeight="1" x14ac:dyDescent="0.3">
      <c r="A255" s="634">
        <v>250</v>
      </c>
      <c r="B255" s="635">
        <v>43031</v>
      </c>
      <c r="C255" s="636" t="s">
        <v>2359</v>
      </c>
      <c r="D255" s="637">
        <v>1000</v>
      </c>
      <c r="E255" s="637"/>
      <c r="F255" s="638"/>
      <c r="G255" s="1514"/>
      <c r="H255" s="1515"/>
      <c r="I255" s="1515"/>
      <c r="J255" s="1516"/>
      <c r="K255" s="642"/>
      <c r="L255" s="646"/>
      <c r="M255" s="642"/>
      <c r="N255" s="642"/>
      <c r="O255" s="642"/>
    </row>
    <row r="256" spans="1:15" s="643" customFormat="1" ht="14.25" customHeight="1" x14ac:dyDescent="0.3">
      <c r="A256" s="634">
        <v>251</v>
      </c>
      <c r="B256" s="635">
        <v>43031</v>
      </c>
      <c r="C256" s="636" t="s">
        <v>2384</v>
      </c>
      <c r="D256" s="637">
        <v>300</v>
      </c>
      <c r="E256" s="637"/>
      <c r="F256" s="638"/>
      <c r="G256" s="1514"/>
      <c r="H256" s="1515"/>
      <c r="I256" s="1515"/>
      <c r="J256" s="1516"/>
      <c r="K256" s="642"/>
      <c r="L256" s="646"/>
      <c r="M256" s="646"/>
      <c r="N256" s="642"/>
      <c r="O256" s="642"/>
    </row>
    <row r="257" spans="1:15" s="643" customFormat="1" ht="14.25" customHeight="1" x14ac:dyDescent="0.3">
      <c r="A257" s="634">
        <v>252</v>
      </c>
      <c r="B257" s="635">
        <v>43038</v>
      </c>
      <c r="C257" s="636" t="s">
        <v>2359</v>
      </c>
      <c r="D257" s="637">
        <v>1000</v>
      </c>
      <c r="E257" s="637"/>
      <c r="F257" s="638"/>
      <c r="G257" s="1514"/>
      <c r="H257" s="1515"/>
      <c r="I257" s="1515"/>
      <c r="J257" s="1516"/>
      <c r="K257" s="642"/>
      <c r="L257" s="646"/>
      <c r="M257" s="646"/>
      <c r="N257" s="642"/>
      <c r="O257" s="642"/>
    </row>
    <row r="258" spans="1:15" s="643" customFormat="1" ht="14.25" customHeight="1" x14ac:dyDescent="0.3">
      <c r="A258" s="634">
        <v>253</v>
      </c>
      <c r="B258" s="635">
        <v>43038</v>
      </c>
      <c r="C258" s="636" t="s">
        <v>2384</v>
      </c>
      <c r="D258" s="637">
        <v>500</v>
      </c>
      <c r="E258" s="637"/>
      <c r="F258" s="638"/>
      <c r="G258" s="1514"/>
      <c r="H258" s="1515"/>
      <c r="I258" s="1515"/>
      <c r="J258" s="1516"/>
      <c r="K258" s="642"/>
      <c r="L258" s="646"/>
      <c r="M258" s="646"/>
      <c r="N258" s="642"/>
      <c r="O258" s="642"/>
    </row>
    <row r="259" spans="1:15" s="643" customFormat="1" ht="14.25" customHeight="1" x14ac:dyDescent="0.3">
      <c r="A259" s="634">
        <v>254</v>
      </c>
      <c r="B259" s="635">
        <v>43039</v>
      </c>
      <c r="C259" s="636" t="s">
        <v>2384</v>
      </c>
      <c r="D259" s="637">
        <v>400</v>
      </c>
      <c r="E259" s="637"/>
      <c r="F259" s="638"/>
      <c r="G259" s="1514"/>
      <c r="H259" s="1515"/>
      <c r="I259" s="1515"/>
      <c r="J259" s="1516"/>
      <c r="K259" s="642"/>
      <c r="L259" s="646"/>
      <c r="M259" s="646"/>
      <c r="N259" s="642"/>
      <c r="O259" s="642"/>
    </row>
    <row r="260" spans="1:15" s="643" customFormat="1" ht="14.25" customHeight="1" x14ac:dyDescent="0.3">
      <c r="A260" s="634">
        <v>255</v>
      </c>
      <c r="B260" s="635">
        <v>43039</v>
      </c>
      <c r="C260" s="636" t="s">
        <v>2384</v>
      </c>
      <c r="D260" s="637"/>
      <c r="E260" s="637">
        <v>1500</v>
      </c>
      <c r="F260" s="638">
        <v>1500</v>
      </c>
      <c r="G260" s="1514" t="s">
        <v>1635</v>
      </c>
      <c r="H260" s="1515"/>
      <c r="I260" s="1515"/>
      <c r="J260" s="1516"/>
      <c r="K260" s="642" t="s">
        <v>1636</v>
      </c>
      <c r="L260" s="646">
        <v>43038</v>
      </c>
      <c r="M260" s="646" t="s">
        <v>2123</v>
      </c>
      <c r="N260" s="146" t="s">
        <v>1762</v>
      </c>
      <c r="O260" s="146" t="s">
        <v>1762</v>
      </c>
    </row>
    <row r="261" spans="1:15" s="643" customFormat="1" ht="14.25" customHeight="1" x14ac:dyDescent="0.3">
      <c r="A261" s="634">
        <v>256</v>
      </c>
      <c r="B261" s="635">
        <v>43039</v>
      </c>
      <c r="C261" s="636" t="s">
        <v>164</v>
      </c>
      <c r="D261" s="637">
        <v>30</v>
      </c>
      <c r="E261" s="637"/>
      <c r="F261" s="638"/>
      <c r="G261" s="1514"/>
      <c r="H261" s="1515"/>
      <c r="I261" s="1515"/>
      <c r="J261" s="1516"/>
      <c r="K261" s="642"/>
      <c r="L261" s="646"/>
      <c r="M261" s="646"/>
      <c r="N261" s="642"/>
      <c r="O261" s="642"/>
    </row>
    <row r="262" spans="1:15" s="643" customFormat="1" ht="14.25" customHeight="1" x14ac:dyDescent="0.3">
      <c r="A262" s="634">
        <v>257</v>
      </c>
      <c r="B262" s="635">
        <v>43039</v>
      </c>
      <c r="C262" s="636" t="s">
        <v>2381</v>
      </c>
      <c r="D262" s="637">
        <v>20</v>
      </c>
      <c r="E262" s="637"/>
      <c r="F262" s="638"/>
      <c r="G262" s="1514"/>
      <c r="H262" s="1515"/>
      <c r="I262" s="1515"/>
      <c r="J262" s="1516"/>
      <c r="K262" s="642"/>
      <c r="L262" s="646"/>
      <c r="M262" s="646"/>
      <c r="N262" s="642"/>
      <c r="O262" s="642"/>
    </row>
    <row r="263" spans="1:15" s="643" customFormat="1" ht="14.25" customHeight="1" x14ac:dyDescent="0.3">
      <c r="A263" s="634">
        <v>258</v>
      </c>
      <c r="B263" s="635">
        <v>43039</v>
      </c>
      <c r="C263" s="636" t="s">
        <v>2409</v>
      </c>
      <c r="D263" s="637">
        <v>40</v>
      </c>
      <c r="E263" s="637"/>
      <c r="F263" s="638"/>
      <c r="G263" s="1514"/>
      <c r="H263" s="1515"/>
      <c r="I263" s="1515"/>
      <c r="J263" s="1516"/>
      <c r="K263" s="642"/>
      <c r="L263" s="646"/>
      <c r="M263" s="646"/>
      <c r="N263" s="642"/>
      <c r="O263" s="642"/>
    </row>
    <row r="264" spans="1:15" s="643" customFormat="1" ht="14.25" customHeight="1" x14ac:dyDescent="0.3">
      <c r="A264" s="634">
        <v>259</v>
      </c>
      <c r="B264" s="635">
        <v>43039</v>
      </c>
      <c r="C264" s="636" t="s">
        <v>2383</v>
      </c>
      <c r="D264" s="637">
        <v>400</v>
      </c>
      <c r="E264" s="637"/>
      <c r="F264" s="638"/>
      <c r="G264" s="1514"/>
      <c r="H264" s="1515"/>
      <c r="I264" s="1515"/>
      <c r="J264" s="1516"/>
      <c r="K264" s="642"/>
      <c r="L264" s="646"/>
      <c r="M264" s="646"/>
      <c r="N264" s="642"/>
      <c r="O264" s="642"/>
    </row>
    <row r="265" spans="1:15" s="643" customFormat="1" ht="14.25" customHeight="1" x14ac:dyDescent="0.3">
      <c r="A265" s="634">
        <v>260</v>
      </c>
      <c r="B265" s="635">
        <v>43041</v>
      </c>
      <c r="C265" s="636" t="s">
        <v>2359</v>
      </c>
      <c r="D265" s="637">
        <v>2000</v>
      </c>
      <c r="E265" s="637"/>
      <c r="F265" s="638"/>
      <c r="G265" s="1514"/>
      <c r="H265" s="1515"/>
      <c r="I265" s="1515"/>
      <c r="J265" s="1516"/>
      <c r="K265" s="642"/>
      <c r="L265" s="646"/>
      <c r="M265" s="646"/>
      <c r="N265" s="642"/>
      <c r="O265" s="642"/>
    </row>
    <row r="266" spans="1:15" s="643" customFormat="1" ht="14.25" customHeight="1" x14ac:dyDescent="0.3">
      <c r="A266" s="634">
        <v>261</v>
      </c>
      <c r="B266" s="635">
        <v>43042</v>
      </c>
      <c r="C266" s="636" t="s">
        <v>1777</v>
      </c>
      <c r="D266" s="637">
        <v>1000</v>
      </c>
      <c r="E266" s="637"/>
      <c r="F266" s="638"/>
      <c r="G266" s="1514"/>
      <c r="H266" s="1515"/>
      <c r="I266" s="1515"/>
      <c r="J266" s="1516"/>
      <c r="K266" s="642"/>
      <c r="L266" s="646"/>
      <c r="M266" s="646"/>
      <c r="N266" s="642"/>
      <c r="O266" s="642"/>
    </row>
    <row r="267" spans="1:15" s="643" customFormat="1" ht="14.25" customHeight="1" x14ac:dyDescent="0.3">
      <c r="A267" s="634">
        <v>262</v>
      </c>
      <c r="B267" s="635">
        <v>43042</v>
      </c>
      <c r="C267" s="636" t="s">
        <v>2359</v>
      </c>
      <c r="D267" s="637">
        <v>1240</v>
      </c>
      <c r="E267" s="637"/>
      <c r="F267" s="638"/>
      <c r="G267" s="1514"/>
      <c r="H267" s="1515"/>
      <c r="I267" s="1515"/>
      <c r="J267" s="1516"/>
      <c r="K267" s="642"/>
      <c r="L267" s="646"/>
      <c r="M267" s="646"/>
      <c r="N267" s="642"/>
      <c r="O267" s="642"/>
    </row>
    <row r="268" spans="1:15" s="643" customFormat="1" ht="14.25" customHeight="1" x14ac:dyDescent="0.3">
      <c r="A268" s="634">
        <v>263</v>
      </c>
      <c r="B268" s="635">
        <v>43042</v>
      </c>
      <c r="C268" s="636" t="s">
        <v>2359</v>
      </c>
      <c r="D268" s="637"/>
      <c r="E268" s="637">
        <v>5740</v>
      </c>
      <c r="F268" s="638">
        <v>5740</v>
      </c>
      <c r="G268" s="1514" t="s">
        <v>1755</v>
      </c>
      <c r="H268" s="1515"/>
      <c r="I268" s="1515"/>
      <c r="J268" s="1516"/>
      <c r="K268" s="642" t="s">
        <v>355</v>
      </c>
      <c r="L268" s="646">
        <v>43041</v>
      </c>
      <c r="M268" s="646" t="s">
        <v>2123</v>
      </c>
      <c r="N268" s="642" t="s">
        <v>1980</v>
      </c>
      <c r="O268" s="642" t="s">
        <v>1706</v>
      </c>
    </row>
    <row r="269" spans="1:15" s="643" customFormat="1" ht="14.25" customHeight="1" x14ac:dyDescent="0.3">
      <c r="A269" s="634">
        <v>264</v>
      </c>
      <c r="B269" s="635">
        <v>43045</v>
      </c>
      <c r="C269" s="636" t="s">
        <v>2384</v>
      </c>
      <c r="D269" s="637">
        <v>200</v>
      </c>
      <c r="E269" s="637"/>
      <c r="F269" s="638"/>
      <c r="G269" s="1514"/>
      <c r="H269" s="1515"/>
      <c r="I269" s="1515"/>
      <c r="J269" s="1516"/>
      <c r="K269" s="642"/>
      <c r="L269" s="646"/>
      <c r="M269" s="646"/>
      <c r="N269" s="642"/>
      <c r="O269" s="642"/>
    </row>
    <row r="270" spans="1:15" s="643" customFormat="1" ht="14.25" customHeight="1" x14ac:dyDescent="0.3">
      <c r="A270" s="634">
        <v>265</v>
      </c>
      <c r="B270" s="635">
        <v>43045</v>
      </c>
      <c r="C270" s="636" t="s">
        <v>1777</v>
      </c>
      <c r="D270" s="637">
        <v>980</v>
      </c>
      <c r="E270" s="637"/>
      <c r="F270" s="638"/>
      <c r="G270" s="1514"/>
      <c r="H270" s="1515"/>
      <c r="I270" s="1515"/>
      <c r="J270" s="1516"/>
      <c r="K270" s="642"/>
      <c r="L270" s="646"/>
      <c r="M270" s="642"/>
      <c r="N270" s="642"/>
      <c r="O270" s="642"/>
    </row>
    <row r="271" spans="1:15" s="643" customFormat="1" ht="14.25" customHeight="1" x14ac:dyDescent="0.3">
      <c r="A271" s="634">
        <v>266</v>
      </c>
      <c r="B271" s="635">
        <v>43045</v>
      </c>
      <c r="C271" s="636" t="s">
        <v>2383</v>
      </c>
      <c r="D271" s="637">
        <v>340</v>
      </c>
      <c r="E271" s="637"/>
      <c r="F271" s="637"/>
      <c r="G271" s="1514"/>
      <c r="H271" s="1515"/>
      <c r="I271" s="1515"/>
      <c r="J271" s="1516"/>
      <c r="K271" s="642"/>
      <c r="L271" s="646"/>
      <c r="M271" s="642"/>
      <c r="N271" s="642"/>
      <c r="O271" s="642"/>
    </row>
    <row r="272" spans="1:15" s="643" customFormat="1" ht="14.25" customHeight="1" x14ac:dyDescent="0.3">
      <c r="A272" s="634">
        <v>267</v>
      </c>
      <c r="B272" s="635">
        <v>43045</v>
      </c>
      <c r="C272" s="636" t="s">
        <v>2383</v>
      </c>
      <c r="D272" s="637"/>
      <c r="E272" s="637">
        <v>840</v>
      </c>
      <c r="F272" s="681">
        <v>1000</v>
      </c>
      <c r="G272" s="1514" t="s">
        <v>356</v>
      </c>
      <c r="H272" s="1515"/>
      <c r="I272" s="1515"/>
      <c r="J272" s="1516"/>
      <c r="K272" s="642" t="s">
        <v>357</v>
      </c>
      <c r="L272" s="646">
        <v>43042</v>
      </c>
      <c r="M272" s="646" t="s">
        <v>2123</v>
      </c>
      <c r="N272" s="146" t="s">
        <v>171</v>
      </c>
      <c r="O272" s="146" t="s">
        <v>1121</v>
      </c>
    </row>
    <row r="273" spans="1:15" s="643" customFormat="1" ht="14.25" customHeight="1" x14ac:dyDescent="0.3">
      <c r="A273" s="634">
        <v>268</v>
      </c>
      <c r="B273" s="635">
        <v>43045</v>
      </c>
      <c r="C273" s="636" t="s">
        <v>1777</v>
      </c>
      <c r="D273" s="637"/>
      <c r="E273" s="637">
        <v>8980</v>
      </c>
      <c r="F273" s="681">
        <v>9300</v>
      </c>
      <c r="G273" s="1514" t="s">
        <v>358</v>
      </c>
      <c r="H273" s="1515"/>
      <c r="I273" s="1515"/>
      <c r="J273" s="1516"/>
      <c r="K273" s="642" t="s">
        <v>359</v>
      </c>
      <c r="L273" s="646">
        <v>43042</v>
      </c>
      <c r="M273" s="642" t="s">
        <v>2123</v>
      </c>
      <c r="N273" s="146" t="s">
        <v>171</v>
      </c>
      <c r="O273" s="146" t="s">
        <v>485</v>
      </c>
    </row>
    <row r="274" spans="1:15" s="643" customFormat="1" ht="14.25" customHeight="1" x14ac:dyDescent="0.3">
      <c r="A274" s="634">
        <v>269</v>
      </c>
      <c r="B274" s="635">
        <v>43046</v>
      </c>
      <c r="C274" s="636" t="s">
        <v>2359</v>
      </c>
      <c r="D274" s="637">
        <v>1000</v>
      </c>
      <c r="E274" s="637"/>
      <c r="F274" s="638"/>
      <c r="G274" s="1514"/>
      <c r="H274" s="1515"/>
      <c r="I274" s="1515"/>
      <c r="J274" s="1516"/>
      <c r="K274" s="642"/>
      <c r="L274" s="646"/>
      <c r="M274" s="646"/>
      <c r="N274" s="642"/>
      <c r="O274" s="642"/>
    </row>
    <row r="275" spans="1:15" s="643" customFormat="1" ht="14.25" customHeight="1" x14ac:dyDescent="0.3">
      <c r="A275" s="634">
        <v>270</v>
      </c>
      <c r="B275" s="635">
        <v>43046</v>
      </c>
      <c r="C275" s="636" t="s">
        <v>2574</v>
      </c>
      <c r="D275" s="637">
        <v>50</v>
      </c>
      <c r="E275" s="637"/>
      <c r="F275" s="638"/>
      <c r="G275" s="1514"/>
      <c r="H275" s="1515"/>
      <c r="I275" s="1515"/>
      <c r="J275" s="1516"/>
      <c r="K275" s="642"/>
      <c r="L275" s="646"/>
      <c r="M275" s="642"/>
      <c r="N275" s="642"/>
      <c r="O275" s="642"/>
    </row>
    <row r="276" spans="1:15" s="643" customFormat="1" ht="14.25" customHeight="1" x14ac:dyDescent="0.3">
      <c r="A276" s="634">
        <v>271</v>
      </c>
      <c r="B276" s="635">
        <v>43052</v>
      </c>
      <c r="C276" s="636" t="s">
        <v>2359</v>
      </c>
      <c r="D276" s="637">
        <v>1000</v>
      </c>
      <c r="E276" s="637"/>
      <c r="F276" s="638"/>
      <c r="G276" s="1514"/>
      <c r="H276" s="1515"/>
      <c r="I276" s="1515"/>
      <c r="J276" s="1516"/>
      <c r="K276" s="642"/>
      <c r="L276" s="646"/>
      <c r="M276" s="642"/>
      <c r="N276" s="642"/>
      <c r="O276" s="642"/>
    </row>
    <row r="277" spans="1:15" s="643" customFormat="1" ht="14.25" customHeight="1" x14ac:dyDescent="0.3">
      <c r="A277" s="634">
        <v>272</v>
      </c>
      <c r="B277" s="635">
        <v>43052</v>
      </c>
      <c r="C277" s="636" t="s">
        <v>2384</v>
      </c>
      <c r="D277" s="637">
        <v>100</v>
      </c>
      <c r="E277" s="637"/>
      <c r="F277" s="638"/>
      <c r="G277" s="1514"/>
      <c r="H277" s="1515"/>
      <c r="I277" s="1515"/>
      <c r="J277" s="1516"/>
      <c r="K277" s="642"/>
      <c r="L277" s="646"/>
      <c r="M277" s="642"/>
      <c r="N277" s="642"/>
      <c r="O277" s="642"/>
    </row>
    <row r="278" spans="1:15" s="643" customFormat="1" ht="14.25" customHeight="1" x14ac:dyDescent="0.3">
      <c r="A278" s="634">
        <v>273</v>
      </c>
      <c r="B278" s="635">
        <v>43052</v>
      </c>
      <c r="C278" s="636" t="s">
        <v>2382</v>
      </c>
      <c r="D278" s="637">
        <v>5</v>
      </c>
      <c r="E278" s="637"/>
      <c r="F278" s="638"/>
      <c r="G278" s="1514"/>
      <c r="H278" s="1515"/>
      <c r="I278" s="1515"/>
      <c r="J278" s="1516"/>
      <c r="K278" s="642"/>
      <c r="L278" s="646"/>
      <c r="M278" s="646"/>
      <c r="N278" s="642"/>
      <c r="O278" s="642"/>
    </row>
    <row r="279" spans="1:15" s="643" customFormat="1" ht="14.25" customHeight="1" x14ac:dyDescent="0.3">
      <c r="A279" s="634">
        <v>274</v>
      </c>
      <c r="B279" s="635">
        <v>43052</v>
      </c>
      <c r="C279" s="636" t="s">
        <v>2381</v>
      </c>
      <c r="D279" s="637">
        <v>20</v>
      </c>
      <c r="E279" s="637"/>
      <c r="F279" s="638"/>
      <c r="G279" s="1514"/>
      <c r="H279" s="1515"/>
      <c r="I279" s="1515"/>
      <c r="J279" s="1516"/>
      <c r="K279" s="642"/>
      <c r="L279" s="646"/>
      <c r="M279" s="646"/>
      <c r="N279" s="642"/>
      <c r="O279" s="642"/>
    </row>
    <row r="280" spans="1:15" s="643" customFormat="1" ht="14.25" customHeight="1" x14ac:dyDescent="0.3">
      <c r="A280" s="634">
        <v>275</v>
      </c>
      <c r="B280" s="635">
        <v>43054</v>
      </c>
      <c r="C280" s="636" t="s">
        <v>2384</v>
      </c>
      <c r="D280" s="637">
        <v>240</v>
      </c>
      <c r="E280" s="637"/>
      <c r="F280" s="638"/>
      <c r="G280" s="1514"/>
      <c r="H280" s="1515"/>
      <c r="I280" s="1515"/>
      <c r="J280" s="1516"/>
      <c r="K280" s="642"/>
      <c r="L280" s="646"/>
      <c r="M280" s="646"/>
      <c r="N280" s="642"/>
      <c r="O280" s="642"/>
    </row>
    <row r="281" spans="1:15" s="643" customFormat="1" ht="14.25" customHeight="1" x14ac:dyDescent="0.3">
      <c r="A281" s="634">
        <v>276</v>
      </c>
      <c r="B281" s="635">
        <v>43054</v>
      </c>
      <c r="C281" s="636" t="s">
        <v>2359</v>
      </c>
      <c r="D281" s="637">
        <v>1000</v>
      </c>
      <c r="E281" s="637"/>
      <c r="F281" s="637"/>
      <c r="G281" s="1514"/>
      <c r="H281" s="1515"/>
      <c r="I281" s="1515"/>
      <c r="J281" s="1516"/>
      <c r="K281" s="647"/>
      <c r="L281" s="646"/>
      <c r="M281" s="646"/>
      <c r="N281" s="642"/>
      <c r="O281" s="642"/>
    </row>
    <row r="282" spans="1:15" s="643" customFormat="1" ht="14.25" customHeight="1" x14ac:dyDescent="0.3">
      <c r="A282" s="634">
        <v>277</v>
      </c>
      <c r="B282" s="635">
        <v>43054</v>
      </c>
      <c r="C282" s="636" t="s">
        <v>2384</v>
      </c>
      <c r="D282" s="637"/>
      <c r="E282" s="637">
        <v>540</v>
      </c>
      <c r="F282" s="638">
        <v>540</v>
      </c>
      <c r="G282" s="1514" t="s">
        <v>1789</v>
      </c>
      <c r="H282" s="1515"/>
      <c r="I282" s="1515"/>
      <c r="J282" s="1516"/>
      <c r="K282" s="642" t="s">
        <v>1790</v>
      </c>
      <c r="L282" s="646">
        <v>43054</v>
      </c>
      <c r="M282" s="642" t="s">
        <v>2123</v>
      </c>
      <c r="N282" s="146" t="s">
        <v>1762</v>
      </c>
      <c r="O282" s="146" t="s">
        <v>1762</v>
      </c>
    </row>
    <row r="283" spans="1:15" s="643" customFormat="1" ht="14.25" customHeight="1" x14ac:dyDescent="0.3">
      <c r="A283" s="634">
        <v>278</v>
      </c>
      <c r="B283" s="635">
        <v>43055</v>
      </c>
      <c r="C283" s="636" t="s">
        <v>2359</v>
      </c>
      <c r="D283" s="637">
        <v>162.4</v>
      </c>
      <c r="E283" s="637"/>
      <c r="F283" s="638"/>
      <c r="G283" s="1514"/>
      <c r="H283" s="1515"/>
      <c r="I283" s="1515"/>
      <c r="J283" s="1516"/>
      <c r="K283" s="642"/>
      <c r="L283" s="642"/>
      <c r="M283" s="642"/>
      <c r="N283" s="642"/>
      <c r="O283" s="642"/>
    </row>
    <row r="284" spans="1:15" s="643" customFormat="1" ht="14.25" customHeight="1" x14ac:dyDescent="0.3">
      <c r="A284" s="634">
        <v>279</v>
      </c>
      <c r="B284" s="635">
        <v>43056</v>
      </c>
      <c r="C284" s="636" t="s">
        <v>2359</v>
      </c>
      <c r="D284" s="637">
        <v>737.6</v>
      </c>
      <c r="E284" s="637"/>
      <c r="F284" s="638"/>
      <c r="G284" s="1514"/>
      <c r="H284" s="1515"/>
      <c r="I284" s="1515"/>
      <c r="J284" s="1516"/>
      <c r="K284" s="642"/>
      <c r="L284" s="646"/>
      <c r="M284" s="642"/>
      <c r="N284" s="642"/>
      <c r="O284" s="642"/>
    </row>
    <row r="285" spans="1:15" s="643" customFormat="1" ht="14.25" customHeight="1" x14ac:dyDescent="0.3">
      <c r="A285" s="634">
        <v>280</v>
      </c>
      <c r="B285" s="635">
        <v>43056</v>
      </c>
      <c r="C285" s="636" t="s">
        <v>2359</v>
      </c>
      <c r="D285" s="637"/>
      <c r="E285" s="637">
        <v>3900</v>
      </c>
      <c r="F285" s="638">
        <v>3900</v>
      </c>
      <c r="G285" s="1514" t="s">
        <v>1791</v>
      </c>
      <c r="H285" s="1515"/>
      <c r="I285" s="1515"/>
      <c r="J285" s="1516"/>
      <c r="K285" s="642" t="s">
        <v>1792</v>
      </c>
      <c r="L285" s="646">
        <v>43056</v>
      </c>
      <c r="M285" s="642" t="s">
        <v>2123</v>
      </c>
      <c r="N285" s="642" t="s">
        <v>1980</v>
      </c>
      <c r="O285" s="642" t="s">
        <v>1706</v>
      </c>
    </row>
    <row r="286" spans="1:15" s="643" customFormat="1" ht="14.25" customHeight="1" x14ac:dyDescent="0.3">
      <c r="A286" s="634">
        <v>281</v>
      </c>
      <c r="B286" s="635">
        <v>43059</v>
      </c>
      <c r="C286" s="636" t="s">
        <v>2359</v>
      </c>
      <c r="D286" s="637">
        <v>1000</v>
      </c>
      <c r="E286" s="637"/>
      <c r="F286" s="638"/>
      <c r="G286" s="1514"/>
      <c r="H286" s="1515"/>
      <c r="I286" s="1515"/>
      <c r="J286" s="1516"/>
      <c r="K286" s="642"/>
      <c r="L286" s="646"/>
      <c r="M286" s="642"/>
      <c r="N286" s="642"/>
      <c r="O286" s="642"/>
    </row>
    <row r="287" spans="1:15" s="643" customFormat="1" ht="14.25" customHeight="1" x14ac:dyDescent="0.3">
      <c r="A287" s="634">
        <v>282</v>
      </c>
      <c r="B287" s="635">
        <v>43063</v>
      </c>
      <c r="C287" s="636" t="s">
        <v>2359</v>
      </c>
      <c r="D287" s="637">
        <v>1000</v>
      </c>
      <c r="E287" s="637"/>
      <c r="F287" s="638"/>
      <c r="G287" s="1514"/>
      <c r="H287" s="1515"/>
      <c r="I287" s="1515"/>
      <c r="J287" s="1516"/>
      <c r="K287" s="642"/>
      <c r="L287" s="646"/>
      <c r="M287" s="646"/>
      <c r="N287" s="642"/>
      <c r="O287" s="642"/>
    </row>
    <row r="288" spans="1:15" s="643" customFormat="1" ht="14.25" customHeight="1" x14ac:dyDescent="0.3">
      <c r="A288" s="634">
        <v>283</v>
      </c>
      <c r="B288" s="635">
        <v>43063</v>
      </c>
      <c r="C288" s="636" t="s">
        <v>2384</v>
      </c>
      <c r="D288" s="637">
        <v>200</v>
      </c>
      <c r="E288" s="637"/>
      <c r="F288" s="638"/>
      <c r="G288" s="1514"/>
      <c r="H288" s="1515"/>
      <c r="I288" s="1515"/>
      <c r="J288" s="1516"/>
      <c r="K288" s="642"/>
      <c r="L288" s="646"/>
      <c r="M288" s="642"/>
      <c r="N288" s="642"/>
      <c r="O288" s="642"/>
    </row>
    <row r="289" spans="1:15" s="643" customFormat="1" ht="14.25" customHeight="1" x14ac:dyDescent="0.3">
      <c r="A289" s="634">
        <v>284</v>
      </c>
      <c r="B289" s="635">
        <v>43066</v>
      </c>
      <c r="C289" s="636" t="s">
        <v>2359</v>
      </c>
      <c r="D289" s="637">
        <v>500</v>
      </c>
      <c r="E289" s="637"/>
      <c r="F289" s="638"/>
      <c r="G289" s="1514"/>
      <c r="H289" s="1515"/>
      <c r="I289" s="1515"/>
      <c r="J289" s="1516"/>
      <c r="K289" s="642"/>
      <c r="L289" s="646"/>
      <c r="M289" s="642"/>
      <c r="N289" s="642"/>
      <c r="O289" s="642"/>
    </row>
    <row r="290" spans="1:15" s="643" customFormat="1" ht="14.25" customHeight="1" x14ac:dyDescent="0.3">
      <c r="A290" s="634">
        <v>285</v>
      </c>
      <c r="B290" s="635">
        <v>43066</v>
      </c>
      <c r="C290" s="636" t="s">
        <v>164</v>
      </c>
      <c r="D290" s="637">
        <v>30</v>
      </c>
      <c r="E290" s="637"/>
      <c r="F290" s="638"/>
      <c r="G290" s="1514"/>
      <c r="H290" s="1515"/>
      <c r="I290" s="1515"/>
      <c r="J290" s="1516"/>
      <c r="K290" s="642"/>
      <c r="L290" s="646"/>
      <c r="M290" s="646"/>
      <c r="N290" s="642"/>
      <c r="O290" s="642"/>
    </row>
    <row r="291" spans="1:15" s="643" customFormat="1" ht="14.25" customHeight="1" x14ac:dyDescent="0.3">
      <c r="A291" s="634">
        <v>286</v>
      </c>
      <c r="B291" s="635">
        <v>43066</v>
      </c>
      <c r="C291" s="636" t="s">
        <v>2516</v>
      </c>
      <c r="D291" s="637">
        <v>200</v>
      </c>
      <c r="E291" s="637"/>
      <c r="F291" s="638"/>
      <c r="G291" s="1514"/>
      <c r="H291" s="1515"/>
      <c r="I291" s="1515"/>
      <c r="J291" s="1516"/>
      <c r="K291" s="642"/>
      <c r="L291" s="642"/>
      <c r="M291" s="642"/>
      <c r="N291" s="642"/>
      <c r="O291" s="642"/>
    </row>
    <row r="292" spans="1:15" s="643" customFormat="1" ht="14.25" customHeight="1" x14ac:dyDescent="0.3">
      <c r="A292" s="634">
        <v>287</v>
      </c>
      <c r="B292" s="635">
        <v>43066</v>
      </c>
      <c r="C292" s="636" t="s">
        <v>1982</v>
      </c>
      <c r="D292" s="637">
        <v>500</v>
      </c>
      <c r="E292" s="637"/>
      <c r="F292" s="638"/>
      <c r="G292" s="1514"/>
      <c r="H292" s="1515"/>
      <c r="I292" s="1515"/>
      <c r="J292" s="1516"/>
      <c r="K292" s="642"/>
      <c r="L292" s="642"/>
      <c r="M292" s="642"/>
      <c r="N292" s="642"/>
      <c r="O292" s="642"/>
    </row>
    <row r="293" spans="1:15" s="643" customFormat="1" ht="14.25" customHeight="1" x14ac:dyDescent="0.3">
      <c r="A293" s="634">
        <v>288</v>
      </c>
      <c r="B293" s="635">
        <v>43069</v>
      </c>
      <c r="C293" s="636" t="s">
        <v>2359</v>
      </c>
      <c r="D293" s="637">
        <v>1000</v>
      </c>
      <c r="E293" s="637"/>
      <c r="F293" s="638"/>
      <c r="G293" s="1514"/>
      <c r="H293" s="1515"/>
      <c r="I293" s="1515"/>
      <c r="J293" s="1516"/>
      <c r="K293" s="642"/>
      <c r="L293" s="646"/>
      <c r="M293" s="646"/>
      <c r="N293" s="642"/>
      <c r="O293" s="642"/>
    </row>
    <row r="294" spans="1:15" s="643" customFormat="1" ht="14.25" customHeight="1" x14ac:dyDescent="0.3">
      <c r="A294" s="634">
        <v>289</v>
      </c>
      <c r="B294" s="635">
        <v>43069</v>
      </c>
      <c r="C294" s="636" t="s">
        <v>2359</v>
      </c>
      <c r="D294" s="637">
        <v>5480</v>
      </c>
      <c r="E294" s="637"/>
      <c r="F294" s="638"/>
      <c r="G294" s="1514"/>
      <c r="H294" s="1515"/>
      <c r="I294" s="1515"/>
      <c r="J294" s="1516"/>
      <c r="K294" s="642"/>
      <c r="L294" s="646"/>
      <c r="M294" s="642"/>
      <c r="N294" s="642"/>
      <c r="O294" s="642"/>
    </row>
    <row r="295" spans="1:15" s="643" customFormat="1" ht="14.25" customHeight="1" x14ac:dyDescent="0.3">
      <c r="A295" s="634">
        <v>290</v>
      </c>
      <c r="B295" s="635">
        <v>43069</v>
      </c>
      <c r="C295" s="636" t="s">
        <v>2574</v>
      </c>
      <c r="D295" s="637">
        <v>110</v>
      </c>
      <c r="E295" s="637"/>
      <c r="F295" s="637"/>
      <c r="G295" s="1514"/>
      <c r="H295" s="1515"/>
      <c r="I295" s="1515"/>
      <c r="J295" s="1516"/>
      <c r="K295" s="642"/>
      <c r="L295" s="646"/>
      <c r="M295" s="642"/>
      <c r="N295" s="642"/>
      <c r="O295" s="642"/>
    </row>
    <row r="296" spans="1:15" s="643" customFormat="1" ht="14.25" customHeight="1" x14ac:dyDescent="0.3">
      <c r="A296" s="634">
        <v>291</v>
      </c>
      <c r="B296" s="635">
        <v>43069</v>
      </c>
      <c r="C296" s="636" t="s">
        <v>2359</v>
      </c>
      <c r="D296" s="637"/>
      <c r="E296" s="637">
        <v>3500</v>
      </c>
      <c r="F296" s="638">
        <v>3500</v>
      </c>
      <c r="G296" s="1514" t="s">
        <v>476</v>
      </c>
      <c r="H296" s="1515"/>
      <c r="I296" s="1515"/>
      <c r="J296" s="1516"/>
      <c r="K296" s="642" t="s">
        <v>477</v>
      </c>
      <c r="L296" s="646">
        <v>43068</v>
      </c>
      <c r="M296" s="642" t="s">
        <v>2123</v>
      </c>
      <c r="N296" s="642" t="s">
        <v>1980</v>
      </c>
      <c r="O296" s="642" t="s">
        <v>1706</v>
      </c>
    </row>
    <row r="297" spans="1:15" s="643" customFormat="1" ht="14.25" customHeight="1" x14ac:dyDescent="0.3">
      <c r="A297" s="634">
        <v>292</v>
      </c>
      <c r="B297" s="635">
        <v>43069</v>
      </c>
      <c r="C297" s="636" t="s">
        <v>2359</v>
      </c>
      <c r="D297" s="637"/>
      <c r="E297" s="637">
        <v>5480</v>
      </c>
      <c r="F297" s="638">
        <v>5480</v>
      </c>
      <c r="G297" s="1514" t="s">
        <v>478</v>
      </c>
      <c r="H297" s="1515"/>
      <c r="I297" s="1515"/>
      <c r="J297" s="1516"/>
      <c r="K297" s="642" t="s">
        <v>479</v>
      </c>
      <c r="L297" s="646">
        <v>43068</v>
      </c>
      <c r="M297" s="642" t="s">
        <v>2123</v>
      </c>
      <c r="N297" s="642" t="s">
        <v>1980</v>
      </c>
      <c r="O297" s="642" t="s">
        <v>1706</v>
      </c>
    </row>
    <row r="298" spans="1:15" s="643" customFormat="1" ht="14.25" customHeight="1" x14ac:dyDescent="0.3">
      <c r="A298" s="634">
        <v>293</v>
      </c>
      <c r="B298" s="635">
        <v>43070</v>
      </c>
      <c r="C298" s="636" t="s">
        <v>2384</v>
      </c>
      <c r="D298" s="637">
        <v>380</v>
      </c>
      <c r="E298" s="637"/>
      <c r="F298" s="638"/>
      <c r="G298" s="1514"/>
      <c r="H298" s="1515"/>
      <c r="I298" s="1515"/>
      <c r="J298" s="1516"/>
      <c r="K298" s="642"/>
      <c r="L298" s="646"/>
      <c r="M298" s="642"/>
      <c r="N298" s="642"/>
      <c r="O298" s="642"/>
    </row>
    <row r="299" spans="1:15" s="643" customFormat="1" ht="14.25" customHeight="1" x14ac:dyDescent="0.3">
      <c r="A299" s="634">
        <v>294</v>
      </c>
      <c r="B299" s="635">
        <v>43073</v>
      </c>
      <c r="C299" s="636" t="s">
        <v>2359</v>
      </c>
      <c r="D299" s="637">
        <v>1000</v>
      </c>
      <c r="E299" s="637"/>
      <c r="F299" s="638"/>
      <c r="G299" s="1514"/>
      <c r="H299" s="1515"/>
      <c r="I299" s="1515"/>
      <c r="J299" s="1516"/>
      <c r="K299" s="642"/>
      <c r="L299" s="646"/>
      <c r="M299" s="642"/>
      <c r="N299" s="642"/>
      <c r="O299" s="642"/>
    </row>
    <row r="300" spans="1:15" s="643" customFormat="1" ht="14.25" customHeight="1" x14ac:dyDescent="0.3">
      <c r="A300" s="634">
        <v>295</v>
      </c>
      <c r="B300" s="635">
        <v>43073</v>
      </c>
      <c r="C300" s="636" t="s">
        <v>2384</v>
      </c>
      <c r="D300" s="637"/>
      <c r="E300" s="637">
        <v>580</v>
      </c>
      <c r="F300" s="638">
        <v>580</v>
      </c>
      <c r="G300" s="1514" t="s">
        <v>480</v>
      </c>
      <c r="H300" s="1515"/>
      <c r="I300" s="1515"/>
      <c r="J300" s="1516"/>
      <c r="K300" s="642" t="s">
        <v>481</v>
      </c>
      <c r="L300" s="646">
        <v>43073</v>
      </c>
      <c r="M300" s="642" t="s">
        <v>2123</v>
      </c>
      <c r="N300" s="146" t="s">
        <v>1762</v>
      </c>
      <c r="O300" s="146" t="s">
        <v>1762</v>
      </c>
    </row>
    <row r="301" spans="1:15" s="643" customFormat="1" ht="14.25" customHeight="1" x14ac:dyDescent="0.3">
      <c r="A301" s="634">
        <v>296</v>
      </c>
      <c r="B301" s="635">
        <v>43074</v>
      </c>
      <c r="C301" s="636" t="s">
        <v>164</v>
      </c>
      <c r="D301" s="637">
        <v>99</v>
      </c>
      <c r="E301" s="637"/>
      <c r="F301" s="638"/>
      <c r="G301" s="1514"/>
      <c r="H301" s="1515"/>
      <c r="I301" s="1515"/>
      <c r="J301" s="1516"/>
      <c r="K301" s="642"/>
      <c r="L301" s="646"/>
      <c r="M301" s="642"/>
      <c r="N301" s="642"/>
      <c r="O301" s="642"/>
    </row>
    <row r="302" spans="1:15" s="643" customFormat="1" ht="14.25" customHeight="1" x14ac:dyDescent="0.3">
      <c r="A302" s="634">
        <v>297</v>
      </c>
      <c r="B302" s="635">
        <v>43074</v>
      </c>
      <c r="C302" s="636" t="s">
        <v>2381</v>
      </c>
      <c r="D302" s="637">
        <v>9</v>
      </c>
      <c r="E302" s="637"/>
      <c r="F302" s="638"/>
      <c r="G302" s="1514"/>
      <c r="H302" s="1515"/>
      <c r="I302" s="1515"/>
      <c r="J302" s="1516"/>
      <c r="K302" s="642"/>
      <c r="L302" s="646"/>
      <c r="M302" s="642"/>
      <c r="N302" s="642"/>
      <c r="O302" s="642"/>
    </row>
    <row r="303" spans="1:15" s="643" customFormat="1" ht="14.25" customHeight="1" x14ac:dyDescent="0.3">
      <c r="A303" s="634">
        <v>298</v>
      </c>
      <c r="B303" s="635">
        <v>43074</v>
      </c>
      <c r="C303" s="636" t="s">
        <v>2409</v>
      </c>
      <c r="D303" s="637">
        <v>100</v>
      </c>
      <c r="E303" s="637"/>
      <c r="F303" s="637"/>
      <c r="G303" s="1514"/>
      <c r="H303" s="1515"/>
      <c r="I303" s="1515"/>
      <c r="J303" s="1516"/>
      <c r="K303" s="642"/>
      <c r="L303" s="646"/>
      <c r="M303" s="646"/>
      <c r="N303" s="642"/>
      <c r="O303" s="642"/>
    </row>
    <row r="304" spans="1:15" s="643" customFormat="1" ht="14.25" customHeight="1" x14ac:dyDescent="0.3">
      <c r="A304" s="634">
        <v>299</v>
      </c>
      <c r="B304" s="635">
        <v>43074</v>
      </c>
      <c r="C304" s="636" t="s">
        <v>2408</v>
      </c>
      <c r="D304" s="637">
        <v>5</v>
      </c>
      <c r="E304" s="637"/>
      <c r="F304" s="638"/>
      <c r="G304" s="1514"/>
      <c r="H304" s="1515"/>
      <c r="I304" s="1515"/>
      <c r="J304" s="1516"/>
      <c r="K304" s="642"/>
      <c r="L304" s="642"/>
      <c r="M304" s="642"/>
      <c r="N304" s="642"/>
      <c r="O304" s="642"/>
    </row>
    <row r="305" spans="1:15" s="643" customFormat="1" ht="14.25" customHeight="1" x14ac:dyDescent="0.3">
      <c r="A305" s="634">
        <v>300</v>
      </c>
      <c r="B305" s="635">
        <v>43074</v>
      </c>
      <c r="C305" s="636" t="s">
        <v>2407</v>
      </c>
      <c r="D305" s="637">
        <v>3</v>
      </c>
      <c r="E305" s="637"/>
      <c r="F305" s="637"/>
      <c r="G305" s="1514"/>
      <c r="H305" s="1515"/>
      <c r="I305" s="1515"/>
      <c r="J305" s="1516"/>
      <c r="K305" s="642"/>
      <c r="L305" s="642"/>
      <c r="M305" s="642"/>
      <c r="N305" s="642"/>
      <c r="O305" s="642"/>
    </row>
    <row r="306" spans="1:15" s="643" customFormat="1" ht="14.25" customHeight="1" x14ac:dyDescent="0.3">
      <c r="A306" s="634">
        <v>301</v>
      </c>
      <c r="B306" s="635">
        <v>43074</v>
      </c>
      <c r="C306" s="636" t="s">
        <v>2407</v>
      </c>
      <c r="D306" s="637">
        <v>37</v>
      </c>
      <c r="E306" s="637"/>
      <c r="F306" s="637"/>
      <c r="G306" s="1514"/>
      <c r="H306" s="1515"/>
      <c r="I306" s="1515"/>
      <c r="J306" s="1516"/>
      <c r="K306" s="647"/>
      <c r="L306" s="646"/>
      <c r="M306" s="646"/>
      <c r="N306" s="642"/>
      <c r="O306" s="642"/>
    </row>
    <row r="307" spans="1:15" s="643" customFormat="1" ht="14.25" customHeight="1" x14ac:dyDescent="0.3">
      <c r="A307" s="634">
        <v>302</v>
      </c>
      <c r="B307" s="635">
        <v>43074</v>
      </c>
      <c r="C307" s="636" t="s">
        <v>2407</v>
      </c>
      <c r="D307" s="637">
        <v>20</v>
      </c>
      <c r="E307" s="637"/>
      <c r="F307" s="637"/>
      <c r="G307" s="1514"/>
      <c r="H307" s="1515"/>
      <c r="I307" s="1515"/>
      <c r="J307" s="1516"/>
      <c r="K307" s="647"/>
      <c r="L307" s="646"/>
      <c r="M307" s="642"/>
      <c r="N307" s="642"/>
      <c r="O307" s="642"/>
    </row>
    <row r="308" spans="1:15" s="643" customFormat="1" ht="14.25" customHeight="1" x14ac:dyDescent="0.3">
      <c r="A308" s="634">
        <v>303</v>
      </c>
      <c r="B308" s="635">
        <v>43074</v>
      </c>
      <c r="C308" s="636" t="s">
        <v>2382</v>
      </c>
      <c r="D308" s="637">
        <v>16</v>
      </c>
      <c r="E308" s="637"/>
      <c r="F308" s="638"/>
      <c r="G308" s="1514"/>
      <c r="H308" s="1515"/>
      <c r="I308" s="1515"/>
      <c r="J308" s="1516"/>
      <c r="K308" s="642"/>
      <c r="L308" s="646"/>
      <c r="M308" s="642"/>
      <c r="N308" s="642"/>
      <c r="O308" s="642"/>
    </row>
    <row r="309" spans="1:15" s="643" customFormat="1" ht="14.25" customHeight="1" x14ac:dyDescent="0.3">
      <c r="A309" s="634">
        <v>304</v>
      </c>
      <c r="B309" s="635">
        <v>43075</v>
      </c>
      <c r="C309" s="636" t="s">
        <v>2449</v>
      </c>
      <c r="D309" s="637">
        <v>4000</v>
      </c>
      <c r="E309" s="637"/>
      <c r="F309" s="637"/>
      <c r="G309" s="1514"/>
      <c r="H309" s="1515"/>
      <c r="I309" s="1515"/>
      <c r="J309" s="1516"/>
      <c r="K309" s="642"/>
      <c r="L309" s="646"/>
      <c r="M309" s="642"/>
      <c r="N309" s="642"/>
      <c r="O309" s="642"/>
    </row>
    <row r="310" spans="1:15" s="643" customFormat="1" ht="14.25" customHeight="1" x14ac:dyDescent="0.3">
      <c r="A310" s="634">
        <v>305</v>
      </c>
      <c r="B310" s="635">
        <v>43075</v>
      </c>
      <c r="C310" s="636" t="s">
        <v>2449</v>
      </c>
      <c r="D310" s="637"/>
      <c r="E310" s="637">
        <v>4000</v>
      </c>
      <c r="F310" s="638" t="s">
        <v>1431</v>
      </c>
      <c r="G310" s="1514" t="s">
        <v>1877</v>
      </c>
      <c r="H310" s="1515"/>
      <c r="I310" s="1515"/>
      <c r="J310" s="1516"/>
      <c r="K310" s="642" t="s">
        <v>1878</v>
      </c>
      <c r="L310" s="646">
        <v>43075</v>
      </c>
      <c r="M310" s="642" t="s">
        <v>2123</v>
      </c>
      <c r="N310" s="146" t="s">
        <v>2510</v>
      </c>
      <c r="O310" s="146" t="s">
        <v>493</v>
      </c>
    </row>
    <row r="311" spans="1:15" s="643" customFormat="1" ht="14.25" customHeight="1" x14ac:dyDescent="0.3">
      <c r="A311" s="634">
        <v>306</v>
      </c>
      <c r="B311" s="635">
        <v>43075</v>
      </c>
      <c r="C311" s="636" t="s">
        <v>1777</v>
      </c>
      <c r="D311" s="637">
        <v>2000</v>
      </c>
      <c r="E311" s="637"/>
      <c r="F311" s="638"/>
      <c r="G311" s="1514"/>
      <c r="H311" s="1515"/>
      <c r="I311" s="1515"/>
      <c r="J311" s="1516"/>
      <c r="K311" s="642"/>
      <c r="L311" s="646"/>
      <c r="M311" s="642"/>
      <c r="N311" s="642"/>
      <c r="O311" s="642"/>
    </row>
    <row r="312" spans="1:15" s="643" customFormat="1" ht="14.25" customHeight="1" x14ac:dyDescent="0.3">
      <c r="A312" s="634">
        <v>307</v>
      </c>
      <c r="B312" s="635">
        <v>43075</v>
      </c>
      <c r="C312" s="636" t="s">
        <v>2407</v>
      </c>
      <c r="D312" s="637"/>
      <c r="E312" s="637">
        <v>40</v>
      </c>
      <c r="F312" s="589">
        <v>80</v>
      </c>
      <c r="G312" s="1514" t="s">
        <v>535</v>
      </c>
      <c r="H312" s="1515"/>
      <c r="I312" s="1515"/>
      <c r="J312" s="1516"/>
      <c r="K312" s="642" t="s">
        <v>536</v>
      </c>
      <c r="L312" s="646">
        <v>43074</v>
      </c>
      <c r="M312" s="642" t="s">
        <v>2123</v>
      </c>
      <c r="N312" s="146" t="s">
        <v>171</v>
      </c>
      <c r="O312" s="146" t="s">
        <v>442</v>
      </c>
    </row>
    <row r="313" spans="1:15" s="643" customFormat="1" ht="14.25" customHeight="1" x14ac:dyDescent="0.3">
      <c r="A313" s="634">
        <v>308</v>
      </c>
      <c r="B313" s="635">
        <v>43075</v>
      </c>
      <c r="C313" s="636" t="s">
        <v>2407</v>
      </c>
      <c r="D313" s="637"/>
      <c r="E313" s="637">
        <v>9</v>
      </c>
      <c r="F313" s="638">
        <v>9</v>
      </c>
      <c r="G313" s="1514" t="s">
        <v>537</v>
      </c>
      <c r="H313" s="1515"/>
      <c r="I313" s="1515"/>
      <c r="J313" s="1516"/>
      <c r="K313" s="642" t="s">
        <v>538</v>
      </c>
      <c r="L313" s="646">
        <v>43074</v>
      </c>
      <c r="M313" s="642" t="s">
        <v>2123</v>
      </c>
      <c r="N313" s="146" t="s">
        <v>171</v>
      </c>
      <c r="O313" s="146" t="s">
        <v>442</v>
      </c>
    </row>
    <row r="314" spans="1:15" s="643" customFormat="1" ht="14.25" customHeight="1" x14ac:dyDescent="0.3">
      <c r="A314" s="634">
        <v>309</v>
      </c>
      <c r="B314" s="635">
        <v>43075</v>
      </c>
      <c r="C314" s="636" t="s">
        <v>2407</v>
      </c>
      <c r="D314" s="637"/>
      <c r="E314" s="637">
        <v>40</v>
      </c>
      <c r="F314" s="638">
        <v>40</v>
      </c>
      <c r="G314" s="1514" t="s">
        <v>539</v>
      </c>
      <c r="H314" s="1515"/>
      <c r="I314" s="1515"/>
      <c r="J314" s="1516"/>
      <c r="K314" s="642" t="s">
        <v>540</v>
      </c>
      <c r="L314" s="646">
        <v>43074</v>
      </c>
      <c r="M314" s="642" t="s">
        <v>2123</v>
      </c>
      <c r="N314" s="146" t="s">
        <v>171</v>
      </c>
      <c r="O314" s="146" t="s">
        <v>442</v>
      </c>
    </row>
    <row r="315" spans="1:15" s="643" customFormat="1" ht="14.25" customHeight="1" x14ac:dyDescent="0.3">
      <c r="A315" s="634">
        <v>310</v>
      </c>
      <c r="B315" s="635">
        <v>43075</v>
      </c>
      <c r="C315" s="636" t="s">
        <v>2408</v>
      </c>
      <c r="D315" s="637"/>
      <c r="E315" s="637">
        <v>10</v>
      </c>
      <c r="F315" s="589">
        <v>20</v>
      </c>
      <c r="G315" s="1514" t="s">
        <v>541</v>
      </c>
      <c r="H315" s="1515"/>
      <c r="I315" s="1515"/>
      <c r="J315" s="1516"/>
      <c r="K315" s="642" t="s">
        <v>542</v>
      </c>
      <c r="L315" s="646">
        <v>43074</v>
      </c>
      <c r="M315" s="642" t="s">
        <v>2123</v>
      </c>
      <c r="N315" s="146" t="s">
        <v>171</v>
      </c>
      <c r="O315" s="146" t="s">
        <v>442</v>
      </c>
    </row>
    <row r="316" spans="1:15" s="643" customFormat="1" ht="14.25" customHeight="1" x14ac:dyDescent="0.3">
      <c r="A316" s="634">
        <v>311</v>
      </c>
      <c r="B316" s="635">
        <v>43075</v>
      </c>
      <c r="C316" s="636" t="s">
        <v>2381</v>
      </c>
      <c r="D316" s="637"/>
      <c r="E316" s="637">
        <v>140</v>
      </c>
      <c r="F316" s="638">
        <v>140</v>
      </c>
      <c r="G316" s="1514" t="s">
        <v>543</v>
      </c>
      <c r="H316" s="1515"/>
      <c r="I316" s="1515"/>
      <c r="J316" s="1516"/>
      <c r="K316" s="642" t="s">
        <v>544</v>
      </c>
      <c r="L316" s="646">
        <v>43074</v>
      </c>
      <c r="M316" s="646" t="s">
        <v>2123</v>
      </c>
      <c r="N316" s="146" t="s">
        <v>171</v>
      </c>
      <c r="O316" s="146" t="s">
        <v>442</v>
      </c>
    </row>
    <row r="317" spans="1:15" s="643" customFormat="1" ht="14.25" customHeight="1" x14ac:dyDescent="0.3">
      <c r="A317" s="634">
        <v>312</v>
      </c>
      <c r="B317" s="635">
        <v>43075</v>
      </c>
      <c r="C317" s="636" t="s">
        <v>2382</v>
      </c>
      <c r="D317" s="637"/>
      <c r="E317" s="637">
        <v>22</v>
      </c>
      <c r="F317" s="638">
        <v>22</v>
      </c>
      <c r="G317" s="1514" t="s">
        <v>545</v>
      </c>
      <c r="H317" s="1515"/>
      <c r="I317" s="1515"/>
      <c r="J317" s="1516"/>
      <c r="K317" s="642" t="s">
        <v>546</v>
      </c>
      <c r="L317" s="646">
        <v>43074</v>
      </c>
      <c r="M317" s="642" t="s">
        <v>2123</v>
      </c>
      <c r="N317" s="146" t="s">
        <v>171</v>
      </c>
      <c r="O317" s="146" t="s">
        <v>442</v>
      </c>
    </row>
    <row r="318" spans="1:15" s="643" customFormat="1" ht="14.25" customHeight="1" x14ac:dyDescent="0.3">
      <c r="A318" s="634">
        <v>313</v>
      </c>
      <c r="B318" s="635">
        <v>43075</v>
      </c>
      <c r="C318" s="636" t="s">
        <v>164</v>
      </c>
      <c r="D318" s="637"/>
      <c r="E318" s="637">
        <v>299</v>
      </c>
      <c r="F318" s="589">
        <v>260</v>
      </c>
      <c r="G318" s="1514" t="s">
        <v>547</v>
      </c>
      <c r="H318" s="1515"/>
      <c r="I318" s="1515"/>
      <c r="J318" s="1516"/>
      <c r="K318" s="642" t="s">
        <v>548</v>
      </c>
      <c r="L318" s="646">
        <v>43074</v>
      </c>
      <c r="M318" s="642" t="s">
        <v>2123</v>
      </c>
      <c r="N318" s="146" t="s">
        <v>171</v>
      </c>
      <c r="O318" s="146" t="s">
        <v>442</v>
      </c>
    </row>
    <row r="319" spans="1:15" s="643" customFormat="1" ht="14.25" customHeight="1" x14ac:dyDescent="0.3">
      <c r="A319" s="634">
        <v>314</v>
      </c>
      <c r="B319" s="635">
        <v>43075</v>
      </c>
      <c r="C319" s="636" t="s">
        <v>2409</v>
      </c>
      <c r="D319" s="637"/>
      <c r="E319" s="637">
        <v>140</v>
      </c>
      <c r="F319" s="589">
        <v>120</v>
      </c>
      <c r="G319" s="1514" t="s">
        <v>549</v>
      </c>
      <c r="H319" s="1515"/>
      <c r="I319" s="1515"/>
      <c r="J319" s="1516"/>
      <c r="K319" s="642" t="s">
        <v>550</v>
      </c>
      <c r="L319" s="646">
        <v>43074</v>
      </c>
      <c r="M319" s="642" t="s">
        <v>2123</v>
      </c>
      <c r="N319" s="146" t="s">
        <v>171</v>
      </c>
      <c r="O319" s="146" t="s">
        <v>442</v>
      </c>
    </row>
    <row r="320" spans="1:15" s="643" customFormat="1" ht="14.25" customHeight="1" x14ac:dyDescent="0.3">
      <c r="A320" s="634">
        <v>315</v>
      </c>
      <c r="B320" s="635">
        <v>43080</v>
      </c>
      <c r="C320" s="636" t="s">
        <v>2359</v>
      </c>
      <c r="D320" s="637">
        <v>1000</v>
      </c>
      <c r="E320" s="637"/>
      <c r="F320" s="638"/>
      <c r="G320" s="1514"/>
      <c r="H320" s="1515"/>
      <c r="I320" s="1515"/>
      <c r="J320" s="1516"/>
      <c r="K320" s="642"/>
      <c r="L320" s="646"/>
      <c r="M320" s="642"/>
      <c r="N320" s="642"/>
      <c r="O320" s="642"/>
    </row>
    <row r="321" spans="1:15" s="643" customFormat="1" ht="14.25" customHeight="1" x14ac:dyDescent="0.3">
      <c r="A321" s="634">
        <v>316</v>
      </c>
      <c r="B321" s="635">
        <v>43080</v>
      </c>
      <c r="C321" s="636" t="s">
        <v>2384</v>
      </c>
      <c r="D321" s="637">
        <v>100</v>
      </c>
      <c r="E321" s="637"/>
      <c r="F321" s="638"/>
      <c r="G321" s="1514"/>
      <c r="H321" s="1515"/>
      <c r="I321" s="1515"/>
      <c r="J321" s="1516"/>
      <c r="K321" s="642"/>
      <c r="L321" s="642"/>
      <c r="M321" s="642"/>
      <c r="N321" s="642"/>
      <c r="O321" s="642"/>
    </row>
    <row r="322" spans="1:15" s="643" customFormat="1" ht="14.25" customHeight="1" x14ac:dyDescent="0.3">
      <c r="A322" s="634">
        <v>317</v>
      </c>
      <c r="B322" s="635">
        <v>43081</v>
      </c>
      <c r="C322" s="636" t="s">
        <v>2410</v>
      </c>
      <c r="D322" s="637">
        <v>200</v>
      </c>
      <c r="E322" s="637"/>
      <c r="F322" s="638"/>
      <c r="G322" s="1514"/>
      <c r="H322" s="1515"/>
      <c r="I322" s="1515"/>
      <c r="J322" s="1516"/>
      <c r="K322" s="642"/>
      <c r="L322" s="646"/>
      <c r="M322" s="646"/>
      <c r="N322" s="642"/>
      <c r="O322" s="642"/>
    </row>
    <row r="323" spans="1:15" s="643" customFormat="1" ht="14.25" customHeight="1" x14ac:dyDescent="0.3">
      <c r="A323" s="634">
        <v>318</v>
      </c>
      <c r="B323" s="635">
        <v>43082</v>
      </c>
      <c r="C323" s="636" t="s">
        <v>2410</v>
      </c>
      <c r="D323" s="637"/>
      <c r="E323" s="637">
        <v>400</v>
      </c>
      <c r="F323" s="589">
        <v>360</v>
      </c>
      <c r="G323" s="1514" t="s">
        <v>580</v>
      </c>
      <c r="H323" s="1515"/>
      <c r="I323" s="1515"/>
      <c r="J323" s="1516"/>
      <c r="K323" s="642" t="s">
        <v>581</v>
      </c>
      <c r="L323" s="646">
        <v>43081</v>
      </c>
      <c r="M323" s="642" t="s">
        <v>2123</v>
      </c>
      <c r="N323" s="146" t="s">
        <v>171</v>
      </c>
      <c r="O323" s="146" t="s">
        <v>1921</v>
      </c>
    </row>
    <row r="324" spans="1:15" s="643" customFormat="1" ht="14.25" customHeight="1" x14ac:dyDescent="0.3">
      <c r="A324" s="634">
        <v>319</v>
      </c>
      <c r="B324" s="635">
        <v>43082</v>
      </c>
      <c r="C324" s="636" t="s">
        <v>2528</v>
      </c>
      <c r="D324" s="637">
        <v>200</v>
      </c>
      <c r="E324" s="637"/>
      <c r="F324" s="638"/>
      <c r="G324" s="1514"/>
      <c r="H324" s="1515"/>
      <c r="I324" s="1515"/>
      <c r="J324" s="1516"/>
      <c r="K324" s="642"/>
      <c r="L324" s="642"/>
      <c r="M324" s="642"/>
      <c r="N324" s="642"/>
      <c r="O324" s="642"/>
    </row>
    <row r="325" spans="1:15" s="643" customFormat="1" ht="14.25" customHeight="1" x14ac:dyDescent="0.3">
      <c r="A325" s="634">
        <v>320</v>
      </c>
      <c r="B325" s="635">
        <v>43082</v>
      </c>
      <c r="C325" s="636" t="s">
        <v>1697</v>
      </c>
      <c r="D325" s="637">
        <v>1210</v>
      </c>
      <c r="E325" s="637"/>
      <c r="F325" s="638"/>
      <c r="G325" s="1514"/>
      <c r="H325" s="1515"/>
      <c r="I325" s="1515"/>
      <c r="J325" s="1516"/>
      <c r="K325" s="642"/>
      <c r="L325" s="646"/>
      <c r="M325" s="642"/>
      <c r="N325" s="642"/>
      <c r="O325" s="642"/>
    </row>
    <row r="326" spans="1:15" s="643" customFormat="1" ht="14.25" customHeight="1" x14ac:dyDescent="0.3">
      <c r="A326" s="634">
        <v>321</v>
      </c>
      <c r="B326" s="635">
        <v>43083</v>
      </c>
      <c r="C326" s="636" t="s">
        <v>2359</v>
      </c>
      <c r="D326" s="637">
        <v>1700</v>
      </c>
      <c r="E326" s="637"/>
      <c r="F326" s="638"/>
      <c r="G326" s="1514"/>
      <c r="H326" s="1515"/>
      <c r="I326" s="1515"/>
      <c r="J326" s="1516"/>
      <c r="K326" s="642"/>
      <c r="L326" s="646"/>
      <c r="M326" s="642"/>
      <c r="N326" s="642"/>
      <c r="O326" s="642"/>
    </row>
    <row r="327" spans="1:15" s="643" customFormat="1" ht="14.25" customHeight="1" x14ac:dyDescent="0.3">
      <c r="A327" s="634">
        <v>322</v>
      </c>
      <c r="B327" s="635">
        <v>43083</v>
      </c>
      <c r="C327" s="636" t="s">
        <v>2528</v>
      </c>
      <c r="D327" s="637"/>
      <c r="E327" s="637">
        <v>300</v>
      </c>
      <c r="F327" s="638">
        <v>300</v>
      </c>
      <c r="G327" s="1514" t="s">
        <v>557</v>
      </c>
      <c r="H327" s="1515"/>
      <c r="I327" s="1515"/>
      <c r="J327" s="1516"/>
      <c r="K327" s="642" t="s">
        <v>575</v>
      </c>
      <c r="L327" s="646">
        <v>43083</v>
      </c>
      <c r="M327" s="646" t="s">
        <v>2123</v>
      </c>
      <c r="N327" s="146" t="s">
        <v>1521</v>
      </c>
      <c r="O327" s="146" t="s">
        <v>2538</v>
      </c>
    </row>
    <row r="328" spans="1:15" s="643" customFormat="1" ht="14.25" customHeight="1" x14ac:dyDescent="0.3">
      <c r="A328" s="634">
        <v>323</v>
      </c>
      <c r="B328" s="635">
        <v>43083</v>
      </c>
      <c r="C328" s="636" t="s">
        <v>1697</v>
      </c>
      <c r="D328" s="637"/>
      <c r="E328" s="637">
        <v>1210</v>
      </c>
      <c r="F328" s="638">
        <v>1210</v>
      </c>
      <c r="G328" s="1514" t="s">
        <v>576</v>
      </c>
      <c r="H328" s="1515"/>
      <c r="I328" s="1515"/>
      <c r="J328" s="1516"/>
      <c r="K328" s="642" t="s">
        <v>577</v>
      </c>
      <c r="L328" s="646">
        <v>43083</v>
      </c>
      <c r="M328" s="642" t="s">
        <v>2123</v>
      </c>
      <c r="N328" s="146" t="s">
        <v>1521</v>
      </c>
      <c r="O328" s="146" t="s">
        <v>2538</v>
      </c>
    </row>
    <row r="329" spans="1:15" s="643" customFormat="1" ht="14.25" customHeight="1" x14ac:dyDescent="0.3">
      <c r="A329" s="634">
        <v>324</v>
      </c>
      <c r="B329" s="635">
        <v>43083</v>
      </c>
      <c r="C329" s="636" t="s">
        <v>2359</v>
      </c>
      <c r="D329" s="637"/>
      <c r="E329" s="637">
        <v>3700</v>
      </c>
      <c r="F329" s="638">
        <v>3700</v>
      </c>
      <c r="G329" s="1514" t="s">
        <v>578</v>
      </c>
      <c r="H329" s="1515"/>
      <c r="I329" s="1515"/>
      <c r="J329" s="1516"/>
      <c r="K329" s="642" t="s">
        <v>579</v>
      </c>
      <c r="L329" s="646">
        <v>43082</v>
      </c>
      <c r="M329" s="642" t="s">
        <v>2123</v>
      </c>
      <c r="N329" s="642" t="s">
        <v>1980</v>
      </c>
      <c r="O329" s="642" t="s">
        <v>1706</v>
      </c>
    </row>
    <row r="330" spans="1:15" s="643" customFormat="1" ht="14.25" customHeight="1" x14ac:dyDescent="0.3">
      <c r="A330" s="634">
        <v>325</v>
      </c>
      <c r="B330" s="635">
        <v>43087</v>
      </c>
      <c r="C330" s="636" t="s">
        <v>2359</v>
      </c>
      <c r="D330" s="637">
        <v>1000</v>
      </c>
      <c r="E330" s="637"/>
      <c r="F330" s="638"/>
      <c r="G330" s="1514"/>
      <c r="H330" s="1515"/>
      <c r="I330" s="1515"/>
      <c r="J330" s="1516"/>
      <c r="K330" s="642"/>
      <c r="L330" s="642"/>
      <c r="M330" s="642"/>
      <c r="N330" s="642"/>
      <c r="O330" s="642"/>
    </row>
    <row r="331" spans="1:15" s="643" customFormat="1" ht="14.25" customHeight="1" x14ac:dyDescent="0.3">
      <c r="A331" s="634">
        <v>326</v>
      </c>
      <c r="B331" s="635">
        <v>43087</v>
      </c>
      <c r="C331" s="636" t="s">
        <v>2384</v>
      </c>
      <c r="D331" s="637">
        <v>200</v>
      </c>
      <c r="E331" s="637"/>
      <c r="F331" s="638"/>
      <c r="G331" s="1514"/>
      <c r="H331" s="1515"/>
      <c r="I331" s="1515"/>
      <c r="J331" s="1516"/>
      <c r="K331" s="642"/>
      <c r="L331" s="646"/>
      <c r="M331" s="642"/>
      <c r="N331" s="642"/>
      <c r="O331" s="642"/>
    </row>
    <row r="332" spans="1:15" s="643" customFormat="1" ht="14.25" customHeight="1" x14ac:dyDescent="0.3">
      <c r="A332" s="634">
        <v>327</v>
      </c>
      <c r="B332" s="635">
        <v>43087</v>
      </c>
      <c r="C332" s="636" t="s">
        <v>1777</v>
      </c>
      <c r="D332" s="637">
        <v>2000</v>
      </c>
      <c r="E332" s="637"/>
      <c r="F332" s="638"/>
      <c r="G332" s="1514"/>
      <c r="H332" s="1515"/>
      <c r="I332" s="1515"/>
      <c r="J332" s="1516"/>
      <c r="K332" s="642"/>
      <c r="L332" s="646"/>
      <c r="M332" s="642"/>
      <c r="N332" s="642"/>
      <c r="O332" s="642"/>
    </row>
    <row r="333" spans="1:15" s="643" customFormat="1" ht="14.25" customHeight="1" x14ac:dyDescent="0.3">
      <c r="A333" s="634">
        <v>328</v>
      </c>
      <c r="B333" s="635">
        <v>43087</v>
      </c>
      <c r="C333" s="636" t="s">
        <v>1982</v>
      </c>
      <c r="D333" s="637">
        <v>1000</v>
      </c>
      <c r="E333" s="637"/>
      <c r="F333" s="638"/>
      <c r="G333" s="1514"/>
      <c r="H333" s="1515"/>
      <c r="I333" s="1515"/>
      <c r="J333" s="1516"/>
      <c r="K333" s="642"/>
      <c r="L333" s="642"/>
      <c r="M333" s="642"/>
      <c r="N333" s="642"/>
      <c r="O333" s="642"/>
    </row>
    <row r="334" spans="1:15" s="643" customFormat="1" ht="14.25" customHeight="1" x14ac:dyDescent="0.3">
      <c r="A334" s="634">
        <v>329</v>
      </c>
      <c r="B334" s="635">
        <v>43089</v>
      </c>
      <c r="C334" s="636" t="s">
        <v>1777</v>
      </c>
      <c r="D334" s="637">
        <v>1320</v>
      </c>
      <c r="E334" s="637"/>
      <c r="F334" s="638"/>
      <c r="G334" s="1514"/>
      <c r="H334" s="1515"/>
      <c r="I334" s="1515"/>
      <c r="J334" s="1516"/>
      <c r="K334" s="642"/>
      <c r="L334" s="646"/>
      <c r="M334" s="646"/>
      <c r="N334" s="642"/>
      <c r="O334" s="642"/>
    </row>
    <row r="335" spans="1:15" s="643" customFormat="1" ht="14.25" customHeight="1" x14ac:dyDescent="0.3">
      <c r="A335" s="634">
        <v>330</v>
      </c>
      <c r="B335" s="635">
        <v>43089</v>
      </c>
      <c r="C335" s="636" t="s">
        <v>1777</v>
      </c>
      <c r="D335" s="637"/>
      <c r="E335" s="637">
        <v>5320</v>
      </c>
      <c r="F335" s="589">
        <v>5480</v>
      </c>
      <c r="G335" s="1514" t="s">
        <v>1909</v>
      </c>
      <c r="H335" s="1515"/>
      <c r="I335" s="1515"/>
      <c r="J335" s="1516"/>
      <c r="K335" s="642" t="s">
        <v>1910</v>
      </c>
      <c r="L335" s="646">
        <v>43088</v>
      </c>
      <c r="M335" s="646" t="s">
        <v>2123</v>
      </c>
      <c r="N335" s="146" t="s">
        <v>171</v>
      </c>
      <c r="O335" s="146" t="s">
        <v>485</v>
      </c>
    </row>
    <row r="336" spans="1:15" s="643" customFormat="1" ht="14.25" customHeight="1" x14ac:dyDescent="0.3">
      <c r="A336" s="634">
        <v>331</v>
      </c>
      <c r="B336" s="635">
        <v>43091</v>
      </c>
      <c r="C336" s="636" t="s">
        <v>2384</v>
      </c>
      <c r="D336" s="637">
        <v>300</v>
      </c>
      <c r="E336" s="637"/>
      <c r="F336" s="638"/>
      <c r="G336" s="1514"/>
      <c r="H336" s="1515"/>
      <c r="I336" s="1515"/>
      <c r="J336" s="1516"/>
      <c r="K336" s="642"/>
      <c r="L336" s="646"/>
      <c r="M336" s="642"/>
      <c r="N336" s="642"/>
      <c r="O336" s="642"/>
    </row>
    <row r="337" spans="1:15" s="643" customFormat="1" ht="14.25" customHeight="1" x14ac:dyDescent="0.3">
      <c r="A337" s="634">
        <v>332</v>
      </c>
      <c r="B337" s="635">
        <v>43091</v>
      </c>
      <c r="C337" s="636" t="s">
        <v>2359</v>
      </c>
      <c r="D337" s="637">
        <v>2000</v>
      </c>
      <c r="E337" s="637"/>
      <c r="F337" s="638"/>
      <c r="G337" s="1514"/>
      <c r="H337" s="1515"/>
      <c r="I337" s="1515"/>
      <c r="J337" s="1516"/>
      <c r="K337" s="642"/>
      <c r="L337" s="646"/>
      <c r="M337" s="642"/>
      <c r="N337" s="642"/>
      <c r="O337" s="642"/>
    </row>
    <row r="338" spans="1:15" s="643" customFormat="1" ht="14.25" customHeight="1" x14ac:dyDescent="0.3">
      <c r="A338" s="634">
        <v>333</v>
      </c>
      <c r="B338" s="635">
        <v>43091</v>
      </c>
      <c r="C338" s="636" t="s">
        <v>2516</v>
      </c>
      <c r="D338" s="637">
        <v>1000</v>
      </c>
      <c r="E338" s="637"/>
      <c r="F338" s="638"/>
      <c r="G338" s="1514"/>
      <c r="H338" s="1515"/>
      <c r="I338" s="1515"/>
      <c r="J338" s="1516"/>
      <c r="K338" s="642"/>
      <c r="L338" s="646"/>
      <c r="M338" s="642"/>
      <c r="N338" s="642"/>
      <c r="O338" s="642"/>
    </row>
    <row r="339" spans="1:15" s="643" customFormat="1" ht="14.25" customHeight="1" x14ac:dyDescent="0.3">
      <c r="A339" s="634">
        <v>334</v>
      </c>
      <c r="B339" s="635">
        <v>43096</v>
      </c>
      <c r="C339" s="636" t="s">
        <v>2359</v>
      </c>
      <c r="D339" s="637">
        <v>1200</v>
      </c>
      <c r="E339" s="637"/>
      <c r="F339" s="638"/>
      <c r="G339" s="1514"/>
      <c r="H339" s="1515"/>
      <c r="I339" s="1515"/>
      <c r="J339" s="1516"/>
      <c r="K339" s="642"/>
      <c r="L339" s="646"/>
      <c r="M339" s="642"/>
      <c r="N339" s="642"/>
      <c r="O339" s="642"/>
    </row>
    <row r="340" spans="1:15" s="643" customFormat="1" ht="14.25" customHeight="1" x14ac:dyDescent="0.3">
      <c r="A340" s="634">
        <v>335</v>
      </c>
      <c r="B340" s="635">
        <v>43096</v>
      </c>
      <c r="C340" s="636" t="s">
        <v>2384</v>
      </c>
      <c r="D340" s="637">
        <v>240</v>
      </c>
      <c r="E340" s="637"/>
      <c r="F340" s="638"/>
      <c r="G340" s="1514"/>
      <c r="H340" s="1515"/>
      <c r="I340" s="1515"/>
      <c r="J340" s="1516"/>
      <c r="K340" s="642"/>
      <c r="L340" s="646"/>
      <c r="M340" s="642"/>
      <c r="N340" s="642"/>
      <c r="O340" s="642"/>
    </row>
    <row r="341" spans="1:15" s="643" customFormat="1" ht="14.25" customHeight="1" x14ac:dyDescent="0.3">
      <c r="A341" s="634">
        <v>336</v>
      </c>
      <c r="B341" s="635">
        <v>43096</v>
      </c>
      <c r="C341" s="636" t="s">
        <v>1982</v>
      </c>
      <c r="D341" s="637"/>
      <c r="E341" s="637">
        <v>5000</v>
      </c>
      <c r="F341" s="688">
        <v>6280</v>
      </c>
      <c r="G341" s="1514" t="s">
        <v>1911</v>
      </c>
      <c r="H341" s="1515"/>
      <c r="I341" s="1515"/>
      <c r="J341" s="1516"/>
      <c r="K341" s="642" t="s">
        <v>1912</v>
      </c>
      <c r="L341" s="646">
        <v>43096</v>
      </c>
      <c r="M341" s="642" t="s">
        <v>2123</v>
      </c>
      <c r="N341" s="146" t="s">
        <v>1762</v>
      </c>
      <c r="O341" s="146" t="s">
        <v>1213</v>
      </c>
    </row>
    <row r="342" spans="1:15" s="643" customFormat="1" ht="14.25" customHeight="1" x14ac:dyDescent="0.3">
      <c r="A342" s="634">
        <v>337</v>
      </c>
      <c r="B342" s="635">
        <v>43096</v>
      </c>
      <c r="C342" s="636" t="s">
        <v>2574</v>
      </c>
      <c r="D342" s="637"/>
      <c r="E342" s="637">
        <v>860</v>
      </c>
      <c r="F342" s="638">
        <v>860</v>
      </c>
      <c r="G342" s="1514" t="s">
        <v>1913</v>
      </c>
      <c r="H342" s="1515"/>
      <c r="I342" s="1515"/>
      <c r="J342" s="1516"/>
      <c r="K342" s="642" t="s">
        <v>1914</v>
      </c>
      <c r="L342" s="646">
        <v>43096</v>
      </c>
      <c r="M342" s="642" t="s">
        <v>2123</v>
      </c>
      <c r="N342" s="146" t="s">
        <v>1762</v>
      </c>
      <c r="O342" s="146" t="s">
        <v>1762</v>
      </c>
    </row>
    <row r="343" spans="1:15" s="643" customFormat="1" ht="14.25" customHeight="1" x14ac:dyDescent="0.3">
      <c r="A343" s="634">
        <v>338</v>
      </c>
      <c r="B343" s="635">
        <v>43096</v>
      </c>
      <c r="C343" s="636" t="s">
        <v>2384</v>
      </c>
      <c r="D343" s="637"/>
      <c r="E343" s="637">
        <v>840</v>
      </c>
      <c r="F343" s="638">
        <v>840</v>
      </c>
      <c r="G343" s="1514" t="s">
        <v>1915</v>
      </c>
      <c r="H343" s="1515"/>
      <c r="I343" s="1515"/>
      <c r="J343" s="1516"/>
      <c r="K343" s="642" t="s">
        <v>1916</v>
      </c>
      <c r="L343" s="646">
        <v>43096</v>
      </c>
      <c r="M343" s="642" t="s">
        <v>2123</v>
      </c>
      <c r="N343" s="146" t="s">
        <v>1762</v>
      </c>
      <c r="O343" s="146" t="s">
        <v>1762</v>
      </c>
    </row>
    <row r="344" spans="1:15" s="643" customFormat="1" ht="14.25" customHeight="1" x14ac:dyDescent="0.3">
      <c r="A344" s="634">
        <v>339</v>
      </c>
      <c r="B344" s="635">
        <v>43097</v>
      </c>
      <c r="C344" s="636" t="s">
        <v>2359</v>
      </c>
      <c r="D344" s="637"/>
      <c r="E344" s="637">
        <v>4200</v>
      </c>
      <c r="F344" s="638">
        <v>4200</v>
      </c>
      <c r="G344" s="1514" t="s">
        <v>1917</v>
      </c>
      <c r="H344" s="1515"/>
      <c r="I344" s="1515"/>
      <c r="J344" s="1516"/>
      <c r="K344" s="642" t="s">
        <v>1918</v>
      </c>
      <c r="L344" s="646">
        <v>43096</v>
      </c>
      <c r="M344" s="642" t="s">
        <v>2123</v>
      </c>
      <c r="N344" s="642" t="s">
        <v>1980</v>
      </c>
      <c r="O344" s="642" t="s">
        <v>1706</v>
      </c>
    </row>
    <row r="345" spans="1:15" s="643" customFormat="1" ht="14.25" customHeight="1" x14ac:dyDescent="0.3">
      <c r="A345" s="634">
        <v>340</v>
      </c>
      <c r="B345" s="635">
        <v>43097</v>
      </c>
      <c r="C345" s="636" t="s">
        <v>2516</v>
      </c>
      <c r="D345" s="637">
        <v>380</v>
      </c>
      <c r="E345" s="637"/>
      <c r="F345" s="638"/>
      <c r="G345" s="1514"/>
      <c r="H345" s="1515"/>
      <c r="I345" s="1515"/>
      <c r="J345" s="1516"/>
      <c r="K345" s="642"/>
      <c r="L345" s="646"/>
      <c r="M345" s="642"/>
      <c r="N345" s="642"/>
      <c r="O345" s="642"/>
    </row>
    <row r="346" spans="1:15" s="643" customFormat="1" ht="14.25" customHeight="1" x14ac:dyDescent="0.3">
      <c r="A346" s="634">
        <v>341</v>
      </c>
      <c r="B346" s="635">
        <v>43097</v>
      </c>
      <c r="C346" s="636" t="s">
        <v>2516</v>
      </c>
      <c r="D346" s="637"/>
      <c r="E346" s="637">
        <v>1780</v>
      </c>
      <c r="F346" s="637">
        <v>1780</v>
      </c>
      <c r="G346" s="1514" t="s">
        <v>1919</v>
      </c>
      <c r="H346" s="1515"/>
      <c r="I346" s="1515"/>
      <c r="J346" s="1516"/>
      <c r="K346" s="642" t="s">
        <v>1920</v>
      </c>
      <c r="L346" s="646">
        <v>43097</v>
      </c>
      <c r="M346" s="642" t="s">
        <v>2123</v>
      </c>
      <c r="N346" s="146" t="s">
        <v>2681</v>
      </c>
      <c r="O346" s="146" t="s">
        <v>2681</v>
      </c>
    </row>
    <row r="347" spans="1:15" s="643" customFormat="1" ht="14.25" customHeight="1" x14ac:dyDescent="0.3">
      <c r="A347" s="634"/>
      <c r="B347" s="635"/>
      <c r="C347" s="636"/>
      <c r="D347" s="637"/>
      <c r="E347" s="637"/>
      <c r="F347" s="638"/>
      <c r="G347" s="1514"/>
      <c r="H347" s="1515"/>
      <c r="I347" s="1515"/>
      <c r="J347" s="1516"/>
      <c r="K347" s="642"/>
      <c r="L347" s="642"/>
      <c r="M347" s="642"/>
      <c r="N347" s="642"/>
      <c r="O347" s="642"/>
    </row>
    <row r="348" spans="1:15" s="643" customFormat="1" ht="14.25" customHeight="1" x14ac:dyDescent="0.3">
      <c r="A348" s="634"/>
      <c r="B348" s="635"/>
      <c r="C348" s="636"/>
      <c r="D348" s="637"/>
      <c r="E348" s="637"/>
      <c r="F348" s="638"/>
      <c r="G348" s="1514"/>
      <c r="H348" s="1515"/>
      <c r="I348" s="1515"/>
      <c r="J348" s="1516"/>
      <c r="K348" s="642"/>
      <c r="L348" s="646"/>
      <c r="M348" s="642"/>
      <c r="N348" s="642"/>
      <c r="O348" s="642"/>
    </row>
    <row r="349" spans="1:15" s="643" customFormat="1" ht="14.25" customHeight="1" x14ac:dyDescent="0.3">
      <c r="A349" s="634"/>
      <c r="B349" s="635"/>
      <c r="C349" s="636"/>
      <c r="D349" s="637"/>
      <c r="E349" s="637"/>
      <c r="F349" s="638"/>
      <c r="G349" s="1514"/>
      <c r="H349" s="1515"/>
      <c r="I349" s="1515"/>
      <c r="J349" s="1516"/>
      <c r="K349" s="642"/>
      <c r="L349" s="646"/>
      <c r="M349" s="642"/>
      <c r="N349" s="642"/>
      <c r="O349" s="642"/>
    </row>
    <row r="350" spans="1:15" s="643" customFormat="1" ht="14.25" customHeight="1" x14ac:dyDescent="0.3">
      <c r="A350" s="634"/>
      <c r="B350" s="635"/>
      <c r="C350" s="636"/>
      <c r="D350" s="637"/>
      <c r="E350" s="637"/>
      <c r="F350" s="638"/>
      <c r="G350" s="1514"/>
      <c r="H350" s="1515"/>
      <c r="I350" s="1515"/>
      <c r="J350" s="1516"/>
      <c r="K350" s="642"/>
      <c r="L350" s="646"/>
      <c r="M350" s="642"/>
      <c r="N350" s="642"/>
      <c r="O350" s="642"/>
    </row>
    <row r="351" spans="1:15" s="643" customFormat="1" ht="14.25" customHeight="1" x14ac:dyDescent="0.3">
      <c r="A351" s="634"/>
      <c r="B351" s="635"/>
      <c r="C351" s="636"/>
      <c r="D351" s="637"/>
      <c r="E351" s="637"/>
      <c r="F351" s="638"/>
      <c r="G351" s="1514"/>
      <c r="H351" s="1515"/>
      <c r="I351" s="1515"/>
      <c r="J351" s="1516"/>
      <c r="K351" s="642"/>
      <c r="L351" s="646"/>
      <c r="M351" s="642"/>
      <c r="N351" s="642"/>
      <c r="O351" s="642"/>
    </row>
    <row r="352" spans="1:15" s="643" customFormat="1" ht="14.25" customHeight="1" x14ac:dyDescent="0.3">
      <c r="A352" s="634"/>
      <c r="B352" s="635"/>
      <c r="C352" s="636"/>
      <c r="D352" s="637"/>
      <c r="E352" s="637"/>
      <c r="F352" s="638"/>
      <c r="G352" s="1514"/>
      <c r="H352" s="1515"/>
      <c r="I352" s="1515"/>
      <c r="J352" s="1516"/>
      <c r="K352" s="642"/>
      <c r="L352" s="646"/>
      <c r="M352" s="642"/>
      <c r="N352" s="642"/>
      <c r="O352" s="642"/>
    </row>
    <row r="353" spans="1:15" s="643" customFormat="1" ht="14.25" customHeight="1" x14ac:dyDescent="0.3">
      <c r="A353" s="634"/>
      <c r="B353" s="635"/>
      <c r="C353" s="636"/>
      <c r="D353" s="637"/>
      <c r="E353" s="637"/>
      <c r="F353" s="638"/>
      <c r="G353" s="1514"/>
      <c r="H353" s="1515"/>
      <c r="I353" s="1515"/>
      <c r="J353" s="1516"/>
      <c r="K353" s="642"/>
      <c r="L353" s="646"/>
      <c r="M353" s="642"/>
      <c r="N353" s="642"/>
      <c r="O353" s="642"/>
    </row>
    <row r="354" spans="1:15" s="643" customFormat="1" ht="14.25" customHeight="1" x14ac:dyDescent="0.3">
      <c r="A354" s="634"/>
      <c r="B354" s="635"/>
      <c r="C354" s="636"/>
      <c r="D354" s="637"/>
      <c r="E354" s="637"/>
      <c r="F354" s="638"/>
      <c r="G354" s="1514"/>
      <c r="H354" s="1515"/>
      <c r="I354" s="1515"/>
      <c r="J354" s="1516"/>
      <c r="K354" s="642"/>
      <c r="L354" s="646"/>
      <c r="M354" s="646"/>
      <c r="N354" s="642"/>
      <c r="O354" s="642"/>
    </row>
    <row r="355" spans="1:15" s="643" customFormat="1" ht="14.25" customHeight="1" x14ac:dyDescent="0.3">
      <c r="A355" s="634"/>
      <c r="B355" s="635"/>
      <c r="C355" s="636"/>
      <c r="D355" s="637"/>
      <c r="E355" s="637"/>
      <c r="F355" s="638"/>
      <c r="G355" s="1514"/>
      <c r="H355" s="1515"/>
      <c r="I355" s="1515"/>
      <c r="J355" s="1516"/>
      <c r="K355" s="642"/>
      <c r="L355" s="646"/>
      <c r="M355" s="646"/>
      <c r="N355" s="642"/>
      <c r="O355" s="642"/>
    </row>
    <row r="356" spans="1:15" s="643" customFormat="1" ht="14.25" customHeight="1" x14ac:dyDescent="0.3">
      <c r="A356" s="634"/>
      <c r="B356" s="635"/>
      <c r="C356" s="636"/>
      <c r="D356" s="637"/>
      <c r="E356" s="637"/>
      <c r="F356" s="638"/>
      <c r="G356" s="1514"/>
      <c r="H356" s="1515"/>
      <c r="I356" s="1515"/>
      <c r="J356" s="1516"/>
      <c r="K356" s="642"/>
      <c r="L356" s="646"/>
      <c r="M356" s="642"/>
      <c r="N356" s="642"/>
      <c r="O356" s="642"/>
    </row>
    <row r="357" spans="1:15" s="643" customFormat="1" ht="14.25" customHeight="1" x14ac:dyDescent="0.3">
      <c r="A357" s="634"/>
      <c r="B357" s="635"/>
      <c r="C357" s="636"/>
      <c r="D357" s="637"/>
      <c r="E357" s="637"/>
      <c r="F357" s="638"/>
      <c r="G357" s="1514"/>
      <c r="H357" s="1515"/>
      <c r="I357" s="1515"/>
      <c r="J357" s="1516"/>
      <c r="K357" s="642"/>
      <c r="L357" s="642"/>
      <c r="M357" s="642"/>
      <c r="N357" s="642"/>
      <c r="O357" s="642"/>
    </row>
    <row r="358" spans="1:15" s="643" customFormat="1" ht="14.25" customHeight="1" x14ac:dyDescent="0.3">
      <c r="A358" s="634"/>
      <c r="B358" s="635"/>
      <c r="C358" s="636"/>
      <c r="D358" s="637"/>
      <c r="E358" s="637"/>
      <c r="F358" s="638"/>
      <c r="G358" s="1514"/>
      <c r="H358" s="1515"/>
      <c r="I358" s="1515"/>
      <c r="J358" s="1516"/>
      <c r="K358" s="642"/>
      <c r="L358" s="642"/>
      <c r="M358" s="642"/>
      <c r="N358" s="642"/>
      <c r="O358" s="642"/>
    </row>
    <row r="359" spans="1:15" s="643" customFormat="1" ht="14.25" customHeight="1" x14ac:dyDescent="0.3">
      <c r="A359" s="634"/>
      <c r="B359" s="635"/>
      <c r="C359" s="636"/>
      <c r="D359" s="637"/>
      <c r="E359" s="637"/>
      <c r="F359" s="638"/>
      <c r="G359" s="1514"/>
      <c r="H359" s="1515"/>
      <c r="I359" s="1515"/>
      <c r="J359" s="1516"/>
      <c r="K359" s="642"/>
      <c r="L359" s="642"/>
      <c r="M359" s="642"/>
      <c r="N359" s="642"/>
      <c r="O359" s="642"/>
    </row>
    <row r="360" spans="1:15" s="643" customFormat="1" ht="14.25" customHeight="1" x14ac:dyDescent="0.3">
      <c r="A360" s="634"/>
      <c r="B360" s="635"/>
      <c r="C360" s="636"/>
      <c r="D360" s="637"/>
      <c r="E360" s="637"/>
      <c r="F360" s="638"/>
      <c r="G360" s="1514"/>
      <c r="H360" s="1515"/>
      <c r="I360" s="1515"/>
      <c r="J360" s="1516"/>
      <c r="K360" s="642"/>
      <c r="L360" s="646"/>
      <c r="M360" s="646"/>
      <c r="N360" s="642"/>
      <c r="O360" s="642"/>
    </row>
    <row r="361" spans="1:15" s="643" customFormat="1" ht="14.25" customHeight="1" x14ac:dyDescent="0.3">
      <c r="A361" s="634"/>
      <c r="B361" s="635"/>
      <c r="C361" s="636"/>
      <c r="D361" s="637"/>
      <c r="E361" s="637"/>
      <c r="F361" s="638"/>
      <c r="G361" s="1514"/>
      <c r="H361" s="1515"/>
      <c r="I361" s="1515"/>
      <c r="J361" s="1516"/>
      <c r="K361" s="642"/>
      <c r="L361" s="646"/>
      <c r="M361" s="646"/>
      <c r="N361" s="642"/>
      <c r="O361" s="642"/>
    </row>
    <row r="362" spans="1:15" s="643" customFormat="1" ht="14.25" customHeight="1" x14ac:dyDescent="0.3">
      <c r="A362" s="634"/>
      <c r="B362" s="635"/>
      <c r="C362" s="636"/>
      <c r="D362" s="637"/>
      <c r="E362" s="637"/>
      <c r="F362" s="638"/>
      <c r="G362" s="1514"/>
      <c r="H362" s="1515"/>
      <c r="I362" s="1515"/>
      <c r="J362" s="1516"/>
      <c r="K362" s="642"/>
      <c r="L362" s="646"/>
      <c r="M362" s="646"/>
      <c r="N362" s="642"/>
      <c r="O362" s="642"/>
    </row>
    <row r="363" spans="1:15" s="643" customFormat="1" ht="14.25" customHeight="1" x14ac:dyDescent="0.3">
      <c r="A363" s="634"/>
      <c r="B363" s="635"/>
      <c r="C363" s="636"/>
      <c r="D363" s="637"/>
      <c r="E363" s="637"/>
      <c r="F363" s="638"/>
      <c r="G363" s="1514"/>
      <c r="H363" s="1515"/>
      <c r="I363" s="1515"/>
      <c r="J363" s="1516"/>
      <c r="K363" s="642"/>
      <c r="L363" s="646"/>
      <c r="M363" s="646"/>
      <c r="N363" s="642"/>
      <c r="O363" s="642"/>
    </row>
    <row r="364" spans="1:15" s="643" customFormat="1" ht="14.25" customHeight="1" x14ac:dyDescent="0.3">
      <c r="A364" s="634"/>
      <c r="B364" s="635"/>
      <c r="C364" s="636"/>
      <c r="D364" s="637"/>
      <c r="E364" s="637"/>
      <c r="F364" s="638"/>
      <c r="G364" s="1514"/>
      <c r="H364" s="1515"/>
      <c r="I364" s="1515"/>
      <c r="J364" s="1516"/>
      <c r="K364" s="642"/>
      <c r="L364" s="646"/>
      <c r="M364" s="646"/>
      <c r="N364" s="642"/>
      <c r="O364" s="642"/>
    </row>
    <row r="365" spans="1:15" s="643" customFormat="1" ht="14.25" customHeight="1" x14ac:dyDescent="0.3">
      <c r="A365" s="634"/>
      <c r="B365" s="635"/>
      <c r="C365" s="636"/>
      <c r="D365" s="637"/>
      <c r="E365" s="637"/>
      <c r="F365" s="638"/>
      <c r="G365" s="1514"/>
      <c r="H365" s="1515"/>
      <c r="I365" s="1515"/>
      <c r="J365" s="1516"/>
      <c r="K365" s="642"/>
      <c r="L365" s="646"/>
      <c r="M365" s="646"/>
      <c r="N365" s="642"/>
      <c r="O365" s="642"/>
    </row>
    <row r="366" spans="1:15" s="643" customFormat="1" ht="14.25" customHeight="1" x14ac:dyDescent="0.3">
      <c r="A366" s="634"/>
      <c r="B366" s="635"/>
      <c r="C366" s="636"/>
      <c r="D366" s="637"/>
      <c r="E366" s="637"/>
      <c r="F366" s="638"/>
      <c r="G366" s="1514"/>
      <c r="H366" s="1515"/>
      <c r="I366" s="1515"/>
      <c r="J366" s="1516"/>
      <c r="K366" s="642"/>
      <c r="L366" s="646"/>
      <c r="M366" s="646"/>
      <c r="N366" s="642"/>
      <c r="O366" s="642"/>
    </row>
    <row r="367" spans="1:15" s="643" customFormat="1" ht="14.25" customHeight="1" x14ac:dyDescent="0.3">
      <c r="A367" s="634"/>
      <c r="B367" s="635"/>
      <c r="C367" s="636"/>
      <c r="D367" s="637"/>
      <c r="E367" s="637"/>
      <c r="F367" s="638"/>
      <c r="G367" s="1514"/>
      <c r="H367" s="1515"/>
      <c r="I367" s="1515"/>
      <c r="J367" s="1516"/>
      <c r="K367" s="642"/>
      <c r="L367" s="646"/>
      <c r="M367" s="646"/>
      <c r="N367" s="642"/>
      <c r="O367" s="642"/>
    </row>
    <row r="368" spans="1:15" s="643" customFormat="1" ht="14.25" customHeight="1" x14ac:dyDescent="0.3">
      <c r="A368" s="634"/>
      <c r="B368" s="635"/>
      <c r="C368" s="636"/>
      <c r="D368" s="637"/>
      <c r="E368" s="637"/>
      <c r="F368" s="638"/>
      <c r="G368" s="1514"/>
      <c r="H368" s="1515"/>
      <c r="I368" s="1515"/>
      <c r="J368" s="1516"/>
      <c r="K368" s="642"/>
      <c r="L368" s="646"/>
      <c r="M368" s="646"/>
      <c r="N368" s="642"/>
      <c r="O368" s="642"/>
    </row>
    <row r="369" spans="1:15" s="643" customFormat="1" ht="14.25" customHeight="1" x14ac:dyDescent="0.3">
      <c r="A369" s="634"/>
      <c r="B369" s="635"/>
      <c r="C369" s="636"/>
      <c r="D369" s="637"/>
      <c r="E369" s="637"/>
      <c r="F369" s="638"/>
      <c r="G369" s="1514"/>
      <c r="H369" s="1515"/>
      <c r="I369" s="1515"/>
      <c r="J369" s="1516"/>
      <c r="K369" s="642"/>
      <c r="L369" s="646"/>
      <c r="M369" s="642"/>
      <c r="N369" s="642"/>
      <c r="O369" s="642"/>
    </row>
    <row r="370" spans="1:15" s="643" customFormat="1" ht="14.25" customHeight="1" x14ac:dyDescent="0.3">
      <c r="A370" s="634"/>
      <c r="B370" s="635"/>
      <c r="C370" s="636"/>
      <c r="D370" s="637"/>
      <c r="E370" s="637"/>
      <c r="F370" s="638"/>
      <c r="G370" s="1514"/>
      <c r="H370" s="1515"/>
      <c r="I370" s="1515"/>
      <c r="J370" s="1516"/>
      <c r="K370" s="642"/>
      <c r="L370" s="646"/>
      <c r="M370" s="646"/>
      <c r="N370" s="642"/>
      <c r="O370" s="642"/>
    </row>
    <row r="371" spans="1:15" s="643" customFormat="1" ht="14.25" customHeight="1" x14ac:dyDescent="0.3">
      <c r="A371" s="634"/>
      <c r="B371" s="635"/>
      <c r="C371" s="636"/>
      <c r="D371" s="637"/>
      <c r="E371" s="637"/>
      <c r="F371" s="638"/>
      <c r="G371" s="1514"/>
      <c r="H371" s="1515"/>
      <c r="I371" s="1515"/>
      <c r="J371" s="1516"/>
      <c r="K371" s="642"/>
      <c r="L371" s="646"/>
      <c r="M371" s="642"/>
      <c r="N371" s="642"/>
      <c r="O371" s="642"/>
    </row>
    <row r="372" spans="1:15" s="643" customFormat="1" ht="14.25" customHeight="1" x14ac:dyDescent="0.3">
      <c r="A372" s="634"/>
      <c r="B372" s="635"/>
      <c r="C372" s="636"/>
      <c r="D372" s="637"/>
      <c r="E372" s="637"/>
      <c r="F372" s="638"/>
      <c r="G372" s="1514"/>
      <c r="H372" s="1515"/>
      <c r="I372" s="1515"/>
      <c r="J372" s="1516"/>
      <c r="K372" s="642"/>
      <c r="L372" s="646"/>
      <c r="M372" s="646"/>
      <c r="N372" s="642"/>
      <c r="O372" s="642"/>
    </row>
    <row r="373" spans="1:15" s="643" customFormat="1" ht="14.25" customHeight="1" x14ac:dyDescent="0.3">
      <c r="A373" s="634"/>
      <c r="B373" s="635"/>
      <c r="C373" s="636"/>
      <c r="D373" s="637"/>
      <c r="E373" s="637"/>
      <c r="F373" s="638"/>
      <c r="G373" s="1514"/>
      <c r="H373" s="1515"/>
      <c r="I373" s="1515"/>
      <c r="J373" s="1516"/>
      <c r="K373" s="642"/>
      <c r="L373" s="646"/>
      <c r="M373" s="642"/>
      <c r="N373" s="642"/>
      <c r="O373" s="642"/>
    </row>
    <row r="374" spans="1:15" s="643" customFormat="1" ht="14.25" customHeight="1" x14ac:dyDescent="0.3">
      <c r="A374" s="634"/>
      <c r="B374" s="635"/>
      <c r="C374" s="636"/>
      <c r="D374" s="637"/>
      <c r="E374" s="637"/>
      <c r="F374" s="638"/>
      <c r="G374" s="1514"/>
      <c r="H374" s="1515"/>
      <c r="I374" s="1515"/>
      <c r="J374" s="1516"/>
      <c r="K374" s="642"/>
      <c r="L374" s="646"/>
      <c r="M374" s="646"/>
      <c r="N374" s="642"/>
      <c r="O374" s="642"/>
    </row>
    <row r="375" spans="1:15" s="643" customFormat="1" ht="14.25" customHeight="1" x14ac:dyDescent="0.3">
      <c r="A375" s="634"/>
      <c r="B375" s="635"/>
      <c r="C375" s="636"/>
      <c r="D375" s="637"/>
      <c r="E375" s="637"/>
      <c r="F375" s="638"/>
      <c r="G375" s="1514"/>
      <c r="H375" s="1515"/>
      <c r="I375" s="1515"/>
      <c r="J375" s="1516"/>
      <c r="K375" s="642"/>
      <c r="L375" s="646"/>
      <c r="M375" s="642"/>
      <c r="N375" s="642"/>
      <c r="O375" s="642"/>
    </row>
    <row r="376" spans="1:15" s="643" customFormat="1" ht="14.25" customHeight="1" x14ac:dyDescent="0.3">
      <c r="A376" s="634"/>
      <c r="B376" s="635"/>
      <c r="C376" s="636"/>
      <c r="D376" s="637"/>
      <c r="E376" s="637"/>
      <c r="F376" s="638"/>
      <c r="G376" s="1514"/>
      <c r="H376" s="1515"/>
      <c r="I376" s="1515"/>
      <c r="J376" s="1516"/>
      <c r="K376" s="642"/>
      <c r="L376" s="646"/>
      <c r="M376" s="642"/>
      <c r="N376" s="642"/>
      <c r="O376" s="642"/>
    </row>
    <row r="377" spans="1:15" s="643" customFormat="1" ht="14.25" customHeight="1" x14ac:dyDescent="0.3">
      <c r="A377" s="634"/>
      <c r="B377" s="635"/>
      <c r="C377" s="636"/>
      <c r="D377" s="637"/>
      <c r="E377" s="637"/>
      <c r="F377" s="638"/>
      <c r="G377" s="1514"/>
      <c r="H377" s="1515"/>
      <c r="I377" s="1515"/>
      <c r="J377" s="1516"/>
      <c r="K377" s="642"/>
      <c r="L377" s="646"/>
      <c r="M377" s="642"/>
      <c r="N377" s="642"/>
      <c r="O377" s="642"/>
    </row>
    <row r="378" spans="1:15" s="643" customFormat="1" ht="14.25" customHeight="1" x14ac:dyDescent="0.3">
      <c r="A378" s="634"/>
      <c r="B378" s="635"/>
      <c r="C378" s="636"/>
      <c r="D378" s="637"/>
      <c r="E378" s="637"/>
      <c r="F378" s="638"/>
      <c r="G378" s="1514"/>
      <c r="H378" s="1515"/>
      <c r="I378" s="1515"/>
      <c r="J378" s="1516"/>
      <c r="K378" s="642"/>
      <c r="L378" s="646"/>
      <c r="M378" s="642"/>
      <c r="N378" s="642"/>
      <c r="O378" s="642"/>
    </row>
    <row r="379" spans="1:15" s="643" customFormat="1" x14ac:dyDescent="0.3">
      <c r="A379" s="634"/>
      <c r="B379" s="635"/>
      <c r="C379" s="636"/>
      <c r="D379" s="637"/>
      <c r="E379" s="637"/>
      <c r="F379" s="638"/>
      <c r="G379" s="1514"/>
      <c r="H379" s="1515"/>
      <c r="I379" s="1515"/>
      <c r="J379" s="1516"/>
      <c r="K379" s="642"/>
      <c r="L379" s="646"/>
      <c r="M379" s="642"/>
      <c r="N379" s="642"/>
      <c r="O379" s="642"/>
    </row>
    <row r="380" spans="1:15" s="643" customFormat="1" x14ac:dyDescent="0.3">
      <c r="A380" s="634"/>
      <c r="B380" s="635"/>
      <c r="C380" s="636"/>
      <c r="D380" s="637"/>
      <c r="E380" s="637"/>
      <c r="F380" s="638"/>
      <c r="G380" s="1514"/>
      <c r="H380" s="1515"/>
      <c r="I380" s="1515"/>
      <c r="J380" s="1516"/>
      <c r="K380" s="642"/>
      <c r="L380" s="646"/>
      <c r="M380" s="642"/>
      <c r="N380" s="642"/>
      <c r="O380" s="642"/>
    </row>
    <row r="381" spans="1:15" s="643" customFormat="1" x14ac:dyDescent="0.3">
      <c r="A381" s="634"/>
      <c r="B381" s="635"/>
      <c r="C381" s="636"/>
      <c r="D381" s="637"/>
      <c r="E381" s="637"/>
      <c r="F381" s="638"/>
      <c r="G381" s="1514"/>
      <c r="H381" s="1515"/>
      <c r="I381" s="1515"/>
      <c r="J381" s="1516"/>
      <c r="K381" s="642"/>
      <c r="L381" s="646"/>
      <c r="M381" s="642"/>
      <c r="N381" s="642"/>
      <c r="O381" s="642"/>
    </row>
    <row r="382" spans="1:15" s="643" customFormat="1" x14ac:dyDescent="0.3">
      <c r="A382" s="634"/>
      <c r="B382" s="635"/>
      <c r="C382" s="636"/>
      <c r="D382" s="637"/>
      <c r="E382" s="637"/>
      <c r="F382" s="638"/>
      <c r="G382" s="1514"/>
      <c r="H382" s="1515"/>
      <c r="I382" s="1515"/>
      <c r="J382" s="1516"/>
      <c r="K382" s="642"/>
      <c r="L382" s="646"/>
      <c r="M382" s="642"/>
      <c r="N382" s="642"/>
      <c r="O382" s="642"/>
    </row>
    <row r="383" spans="1:15" s="643" customFormat="1" x14ac:dyDescent="0.3">
      <c r="A383" s="634"/>
      <c r="B383" s="635"/>
      <c r="C383" s="636"/>
      <c r="D383" s="637"/>
      <c r="E383" s="637"/>
      <c r="F383" s="638"/>
      <c r="G383" s="1514"/>
      <c r="H383" s="1515"/>
      <c r="I383" s="1515"/>
      <c r="J383" s="1516"/>
      <c r="K383" s="642"/>
      <c r="L383" s="646"/>
      <c r="M383" s="642"/>
      <c r="N383" s="642"/>
      <c r="O383" s="642"/>
    </row>
    <row r="384" spans="1:15" s="643" customFormat="1" x14ac:dyDescent="0.3">
      <c r="A384" s="634"/>
      <c r="B384" s="635"/>
      <c r="C384" s="636"/>
      <c r="D384" s="637"/>
      <c r="E384" s="637"/>
      <c r="F384" s="638"/>
      <c r="G384" s="1514"/>
      <c r="H384" s="1515"/>
      <c r="I384" s="1515"/>
      <c r="J384" s="1516"/>
      <c r="K384" s="642"/>
      <c r="L384" s="646"/>
      <c r="M384" s="642"/>
      <c r="N384" s="642"/>
      <c r="O384" s="642"/>
    </row>
    <row r="385" spans="1:15" s="643" customFormat="1" x14ac:dyDescent="0.3">
      <c r="A385" s="634"/>
      <c r="B385" s="648"/>
      <c r="C385" s="636"/>
      <c r="D385" s="637"/>
      <c r="E385" s="637"/>
      <c r="F385" s="638"/>
      <c r="G385" s="1514"/>
      <c r="H385" s="1515"/>
      <c r="I385" s="1515"/>
      <c r="J385" s="1516"/>
      <c r="K385" s="642"/>
      <c r="L385" s="642"/>
      <c r="M385" s="642"/>
      <c r="N385" s="642"/>
      <c r="O385" s="642"/>
    </row>
    <row r="386" spans="1:15" s="643" customFormat="1" x14ac:dyDescent="0.3">
      <c r="A386" s="634"/>
      <c r="B386" s="648"/>
      <c r="C386" s="636"/>
      <c r="D386" s="637"/>
      <c r="E386" s="637"/>
      <c r="F386" s="638"/>
      <c r="G386" s="1514"/>
      <c r="H386" s="1515"/>
      <c r="I386" s="1515"/>
      <c r="J386" s="1516"/>
      <c r="K386" s="642"/>
      <c r="L386" s="642"/>
      <c r="M386" s="642"/>
      <c r="N386" s="642"/>
      <c r="O386" s="642"/>
    </row>
    <row r="387" spans="1:15" s="643" customFormat="1" x14ac:dyDescent="0.3">
      <c r="A387" s="634"/>
      <c r="B387" s="648"/>
      <c r="C387" s="636"/>
      <c r="D387" s="637"/>
      <c r="E387" s="637"/>
      <c r="F387" s="638"/>
      <c r="G387" s="1514"/>
      <c r="H387" s="1515"/>
      <c r="I387" s="1515"/>
      <c r="J387" s="1516"/>
      <c r="K387" s="642"/>
      <c r="L387" s="642"/>
      <c r="M387" s="642"/>
      <c r="N387" s="642"/>
      <c r="O387" s="642"/>
    </row>
    <row r="388" spans="1:15" s="643" customFormat="1" x14ac:dyDescent="0.3">
      <c r="A388" s="634"/>
      <c r="B388" s="648"/>
      <c r="C388" s="636"/>
      <c r="D388" s="637"/>
      <c r="E388" s="637"/>
      <c r="F388" s="638"/>
      <c r="G388" s="1514"/>
      <c r="H388" s="1515"/>
      <c r="I388" s="1515"/>
      <c r="J388" s="1516"/>
      <c r="K388" s="642"/>
      <c r="L388" s="642"/>
      <c r="M388" s="642"/>
      <c r="N388" s="642"/>
      <c r="O388" s="642"/>
    </row>
    <row r="389" spans="1:15" s="643" customFormat="1" x14ac:dyDescent="0.3">
      <c r="A389" s="634"/>
      <c r="B389" s="648"/>
      <c r="C389" s="636"/>
      <c r="D389" s="637"/>
      <c r="E389" s="637"/>
      <c r="F389" s="638"/>
      <c r="G389" s="1514"/>
      <c r="H389" s="1515"/>
      <c r="I389" s="1515"/>
      <c r="J389" s="1516"/>
      <c r="K389" s="642"/>
      <c r="L389" s="642"/>
      <c r="M389" s="642"/>
      <c r="N389" s="642"/>
      <c r="O389" s="642"/>
    </row>
    <row r="390" spans="1:15" s="643" customFormat="1" x14ac:dyDescent="0.3">
      <c r="A390" s="634"/>
      <c r="B390" s="648"/>
      <c r="C390" s="636"/>
      <c r="D390" s="637"/>
      <c r="E390" s="637"/>
      <c r="F390" s="638"/>
      <c r="G390" s="1514"/>
      <c r="H390" s="1515"/>
      <c r="I390" s="1515"/>
      <c r="J390" s="1516"/>
      <c r="K390" s="642"/>
      <c r="L390" s="642"/>
      <c r="M390" s="642"/>
      <c r="N390" s="642"/>
      <c r="O390" s="642"/>
    </row>
    <row r="391" spans="1:15" s="643" customFormat="1" x14ac:dyDescent="0.3">
      <c r="A391" s="634"/>
      <c r="B391" s="648"/>
      <c r="C391" s="636"/>
      <c r="D391" s="637"/>
      <c r="E391" s="637"/>
      <c r="F391" s="638"/>
      <c r="G391" s="1514"/>
      <c r="H391" s="1515"/>
      <c r="I391" s="1515"/>
      <c r="J391" s="1516"/>
      <c r="K391" s="642"/>
      <c r="L391" s="642"/>
      <c r="M391" s="642"/>
      <c r="N391" s="642"/>
      <c r="O391" s="642"/>
    </row>
    <row r="392" spans="1:15" s="643" customFormat="1" x14ac:dyDescent="0.3">
      <c r="A392" s="634"/>
      <c r="B392" s="648"/>
      <c r="C392" s="636"/>
      <c r="D392" s="637"/>
      <c r="E392" s="637"/>
      <c r="F392" s="638"/>
      <c r="G392" s="1514"/>
      <c r="H392" s="1515"/>
      <c r="I392" s="1515"/>
      <c r="J392" s="1516"/>
      <c r="K392" s="642"/>
      <c r="L392" s="642"/>
      <c r="M392" s="642"/>
      <c r="N392" s="642"/>
      <c r="O392" s="642"/>
    </row>
    <row r="393" spans="1:15" s="643" customFormat="1" x14ac:dyDescent="0.3">
      <c r="A393" s="634"/>
      <c r="B393" s="648"/>
      <c r="C393" s="636"/>
      <c r="D393" s="637"/>
      <c r="E393" s="637"/>
      <c r="F393" s="638"/>
      <c r="G393" s="1514"/>
      <c r="H393" s="1515"/>
      <c r="I393" s="1515"/>
      <c r="J393" s="1516"/>
      <c r="K393" s="642"/>
      <c r="L393" s="642"/>
      <c r="M393" s="642"/>
      <c r="N393" s="642"/>
      <c r="O393" s="642"/>
    </row>
    <row r="394" spans="1:15" s="643" customFormat="1" x14ac:dyDescent="0.3">
      <c r="A394" s="634"/>
      <c r="B394" s="648"/>
      <c r="C394" s="636"/>
      <c r="D394" s="637"/>
      <c r="E394" s="637"/>
      <c r="F394" s="638"/>
      <c r="G394" s="1514"/>
      <c r="H394" s="1515"/>
      <c r="I394" s="1515"/>
      <c r="J394" s="1516"/>
      <c r="K394" s="642"/>
      <c r="L394" s="642"/>
      <c r="M394" s="642"/>
      <c r="N394" s="642"/>
      <c r="O394" s="642"/>
    </row>
    <row r="395" spans="1:15" s="643" customFormat="1" x14ac:dyDescent="0.3">
      <c r="A395" s="634"/>
      <c r="B395" s="648"/>
      <c r="C395" s="636"/>
      <c r="D395" s="637"/>
      <c r="E395" s="637"/>
      <c r="F395" s="638"/>
      <c r="G395" s="1514"/>
      <c r="H395" s="1515"/>
      <c r="I395" s="1515"/>
      <c r="J395" s="1516"/>
      <c r="K395" s="642"/>
      <c r="L395" s="642"/>
      <c r="M395" s="642"/>
      <c r="N395" s="642"/>
      <c r="O395" s="642"/>
    </row>
    <row r="396" spans="1:15" s="643" customFormat="1" x14ac:dyDescent="0.3">
      <c r="A396" s="634"/>
      <c r="B396" s="648"/>
      <c r="C396" s="636"/>
      <c r="D396" s="637"/>
      <c r="E396" s="637"/>
      <c r="F396" s="638"/>
      <c r="G396" s="1514"/>
      <c r="H396" s="1515"/>
      <c r="I396" s="1515"/>
      <c r="J396" s="1516"/>
      <c r="K396" s="642"/>
      <c r="L396" s="642"/>
      <c r="M396" s="642"/>
      <c r="N396" s="642"/>
      <c r="O396" s="642"/>
    </row>
    <row r="397" spans="1:15" s="643" customFormat="1" x14ac:dyDescent="0.3">
      <c r="A397" s="634"/>
      <c r="B397" s="648"/>
      <c r="C397" s="636"/>
      <c r="D397" s="637"/>
      <c r="E397" s="637"/>
      <c r="F397" s="638"/>
      <c r="G397" s="1514"/>
      <c r="H397" s="1515"/>
      <c r="I397" s="1515"/>
      <c r="J397" s="1516"/>
      <c r="K397" s="642"/>
      <c r="L397" s="642"/>
      <c r="M397" s="642"/>
      <c r="N397" s="642"/>
      <c r="O397" s="642"/>
    </row>
    <row r="398" spans="1:15" s="643" customFormat="1" x14ac:dyDescent="0.3">
      <c r="A398" s="634"/>
      <c r="B398" s="648"/>
      <c r="C398" s="636"/>
      <c r="D398" s="637"/>
      <c r="E398" s="637"/>
      <c r="F398" s="638"/>
      <c r="G398" s="1514"/>
      <c r="H398" s="1515"/>
      <c r="I398" s="1515"/>
      <c r="J398" s="1516"/>
      <c r="K398" s="642"/>
      <c r="L398" s="642"/>
      <c r="M398" s="642"/>
      <c r="N398" s="642"/>
      <c r="O398" s="642"/>
    </row>
    <row r="399" spans="1:15" s="643" customFormat="1" x14ac:dyDescent="0.3">
      <c r="A399" s="634"/>
      <c r="B399" s="648"/>
      <c r="C399" s="636"/>
      <c r="D399" s="637"/>
      <c r="E399" s="637"/>
      <c r="F399" s="638"/>
      <c r="G399" s="1514"/>
      <c r="H399" s="1515"/>
      <c r="I399" s="1515"/>
      <c r="J399" s="1516"/>
      <c r="K399" s="642"/>
      <c r="L399" s="642"/>
      <c r="M399" s="642"/>
      <c r="N399" s="642"/>
      <c r="O399" s="642"/>
    </row>
    <row r="400" spans="1:15" s="643" customFormat="1" x14ac:dyDescent="0.3">
      <c r="A400" s="634"/>
      <c r="B400" s="648"/>
      <c r="C400" s="636"/>
      <c r="D400" s="637"/>
      <c r="E400" s="637"/>
      <c r="F400" s="638"/>
      <c r="G400" s="1514"/>
      <c r="H400" s="1515"/>
      <c r="I400" s="1515"/>
      <c r="J400" s="1516"/>
      <c r="K400" s="642"/>
      <c r="L400" s="642"/>
      <c r="M400" s="642"/>
      <c r="N400" s="642"/>
      <c r="O400" s="642"/>
    </row>
    <row r="401" spans="1:15" s="643" customFormat="1" x14ac:dyDescent="0.3">
      <c r="A401" s="634"/>
      <c r="B401" s="648"/>
      <c r="C401" s="636"/>
      <c r="D401" s="637"/>
      <c r="E401" s="637"/>
      <c r="F401" s="638"/>
      <c r="G401" s="1514"/>
      <c r="H401" s="1515"/>
      <c r="I401" s="1515"/>
      <c r="J401" s="1516"/>
      <c r="K401" s="642"/>
      <c r="L401" s="642"/>
      <c r="M401" s="642"/>
      <c r="N401" s="642"/>
      <c r="O401" s="642"/>
    </row>
    <row r="402" spans="1:15" s="643" customFormat="1" x14ac:dyDescent="0.3">
      <c r="A402" s="634"/>
      <c r="B402" s="648"/>
      <c r="C402" s="636"/>
      <c r="D402" s="637"/>
      <c r="E402" s="637"/>
      <c r="F402" s="638"/>
      <c r="G402" s="1514"/>
      <c r="H402" s="1515"/>
      <c r="I402" s="1515"/>
      <c r="J402" s="1516"/>
      <c r="K402" s="642"/>
      <c r="L402" s="642"/>
      <c r="M402" s="642"/>
      <c r="N402" s="642"/>
      <c r="O402" s="642"/>
    </row>
    <row r="403" spans="1:15" s="643" customFormat="1" x14ac:dyDescent="0.3">
      <c r="A403" s="634"/>
      <c r="B403" s="648"/>
      <c r="C403" s="636"/>
      <c r="D403" s="637"/>
      <c r="E403" s="637"/>
      <c r="F403" s="638"/>
      <c r="G403" s="1514"/>
      <c r="H403" s="1515"/>
      <c r="I403" s="1515"/>
      <c r="J403" s="1516"/>
      <c r="K403" s="642"/>
      <c r="L403" s="642"/>
      <c r="M403" s="642"/>
      <c r="N403" s="642"/>
      <c r="O403" s="642"/>
    </row>
    <row r="404" spans="1:15" s="643" customFormat="1" x14ac:dyDescent="0.3">
      <c r="A404" s="634"/>
      <c r="B404" s="648"/>
      <c r="C404" s="636"/>
      <c r="D404" s="637"/>
      <c r="E404" s="637"/>
      <c r="F404" s="638"/>
      <c r="G404" s="1514"/>
      <c r="H404" s="1515"/>
      <c r="I404" s="1515"/>
      <c r="J404" s="1516"/>
      <c r="K404" s="642"/>
      <c r="L404" s="642"/>
      <c r="M404" s="642"/>
      <c r="N404" s="642"/>
      <c r="O404" s="642"/>
    </row>
    <row r="405" spans="1:15" s="643" customFormat="1" x14ac:dyDescent="0.3">
      <c r="A405" s="634"/>
      <c r="B405" s="648"/>
      <c r="C405" s="636"/>
      <c r="D405" s="637"/>
      <c r="E405" s="637"/>
      <c r="F405" s="638"/>
      <c r="G405" s="1514"/>
      <c r="H405" s="1515"/>
      <c r="I405" s="1515"/>
      <c r="J405" s="1516"/>
      <c r="K405" s="642"/>
      <c r="L405" s="642"/>
      <c r="M405" s="642"/>
      <c r="N405" s="642"/>
      <c r="O405" s="642"/>
    </row>
    <row r="406" spans="1:15" s="643" customFormat="1" x14ac:dyDescent="0.3">
      <c r="A406" s="634"/>
      <c r="B406" s="648"/>
      <c r="C406" s="636"/>
      <c r="D406" s="637"/>
      <c r="E406" s="637"/>
      <c r="F406" s="638"/>
      <c r="G406" s="1514"/>
      <c r="H406" s="1515"/>
      <c r="I406" s="1515"/>
      <c r="J406" s="1516"/>
      <c r="K406" s="642"/>
      <c r="L406" s="642"/>
      <c r="M406" s="642"/>
      <c r="N406" s="642"/>
      <c r="O406" s="642"/>
    </row>
    <row r="407" spans="1:15" s="643" customFormat="1" x14ac:dyDescent="0.3">
      <c r="A407" s="634"/>
      <c r="B407" s="648"/>
      <c r="C407" s="636"/>
      <c r="D407" s="637"/>
      <c r="E407" s="637"/>
      <c r="F407" s="638"/>
      <c r="G407" s="1514"/>
      <c r="H407" s="1515"/>
      <c r="I407" s="1515"/>
      <c r="J407" s="1516"/>
      <c r="K407" s="642"/>
      <c r="L407" s="642"/>
      <c r="M407" s="642"/>
      <c r="N407" s="642"/>
      <c r="O407" s="642"/>
    </row>
    <row r="408" spans="1:15" s="643" customFormat="1" x14ac:dyDescent="0.3">
      <c r="A408" s="634"/>
      <c r="B408" s="648"/>
      <c r="C408" s="636"/>
      <c r="D408" s="637"/>
      <c r="E408" s="637"/>
      <c r="F408" s="638"/>
      <c r="G408" s="1514"/>
      <c r="H408" s="1515"/>
      <c r="I408" s="1515"/>
      <c r="J408" s="1516"/>
      <c r="K408" s="642"/>
      <c r="L408" s="642"/>
      <c r="M408" s="642"/>
      <c r="N408" s="642"/>
      <c r="O408" s="642"/>
    </row>
    <row r="409" spans="1:15" s="643" customFormat="1" x14ac:dyDescent="0.3">
      <c r="A409" s="634"/>
      <c r="B409" s="648"/>
      <c r="C409" s="636"/>
      <c r="D409" s="637"/>
      <c r="E409" s="637"/>
      <c r="F409" s="638"/>
      <c r="G409" s="1514"/>
      <c r="H409" s="1515"/>
      <c r="I409" s="1515"/>
      <c r="J409" s="1516"/>
      <c r="K409" s="642"/>
      <c r="L409" s="642"/>
      <c r="M409" s="642"/>
      <c r="N409" s="642"/>
      <c r="O409" s="642"/>
    </row>
    <row r="410" spans="1:15" s="643" customFormat="1" x14ac:dyDescent="0.3">
      <c r="A410" s="634"/>
      <c r="B410" s="648"/>
      <c r="C410" s="636"/>
      <c r="D410" s="637"/>
      <c r="E410" s="637"/>
      <c r="F410" s="638"/>
      <c r="G410" s="1514"/>
      <c r="H410" s="1515"/>
      <c r="I410" s="1515"/>
      <c r="J410" s="1516"/>
      <c r="K410" s="642"/>
      <c r="L410" s="642"/>
      <c r="M410" s="642"/>
      <c r="N410" s="642"/>
      <c r="O410" s="642"/>
    </row>
    <row r="411" spans="1:15" s="643" customFormat="1" x14ac:dyDescent="0.3">
      <c r="A411" s="634"/>
      <c r="B411" s="648"/>
      <c r="C411" s="636"/>
      <c r="D411" s="637"/>
      <c r="E411" s="637"/>
      <c r="F411" s="638"/>
      <c r="G411" s="1514"/>
      <c r="H411" s="1515"/>
      <c r="I411" s="1515"/>
      <c r="J411" s="1516"/>
      <c r="K411" s="642"/>
      <c r="L411" s="642"/>
      <c r="M411" s="642"/>
      <c r="N411" s="642"/>
      <c r="O411" s="642"/>
    </row>
    <row r="412" spans="1:15" s="643" customFormat="1" x14ac:dyDescent="0.3">
      <c r="A412" s="634"/>
      <c r="B412" s="648"/>
      <c r="C412" s="636"/>
      <c r="D412" s="637"/>
      <c r="E412" s="637"/>
      <c r="F412" s="638"/>
      <c r="G412" s="1514"/>
      <c r="H412" s="1515"/>
      <c r="I412" s="1515"/>
      <c r="J412" s="1516"/>
      <c r="K412" s="642"/>
      <c r="L412" s="642"/>
      <c r="M412" s="642"/>
      <c r="N412" s="642"/>
      <c r="O412" s="642"/>
    </row>
    <row r="413" spans="1:15" s="643" customFormat="1" x14ac:dyDescent="0.3">
      <c r="A413" s="634"/>
      <c r="B413" s="648"/>
      <c r="C413" s="636"/>
      <c r="D413" s="637"/>
      <c r="E413" s="637"/>
      <c r="F413" s="638"/>
      <c r="G413" s="1514"/>
      <c r="H413" s="1515"/>
      <c r="I413" s="1515"/>
      <c r="J413" s="1516"/>
      <c r="K413" s="642"/>
      <c r="L413" s="642"/>
      <c r="M413" s="642"/>
      <c r="N413" s="642"/>
      <c r="O413" s="642"/>
    </row>
    <row r="414" spans="1:15" s="643" customFormat="1" x14ac:dyDescent="0.3">
      <c r="A414" s="634"/>
      <c r="B414" s="648"/>
      <c r="C414" s="636"/>
      <c r="D414" s="637"/>
      <c r="E414" s="637"/>
      <c r="F414" s="638"/>
      <c r="G414" s="1514"/>
      <c r="H414" s="1515"/>
      <c r="I414" s="1515"/>
      <c r="J414" s="1516"/>
      <c r="K414" s="642"/>
      <c r="L414" s="642"/>
      <c r="M414" s="642"/>
      <c r="N414" s="642"/>
      <c r="O414" s="642"/>
    </row>
    <row r="415" spans="1:15" s="643" customFormat="1" x14ac:dyDescent="0.3">
      <c r="A415" s="634"/>
      <c r="B415" s="648"/>
      <c r="C415" s="636"/>
      <c r="D415" s="637"/>
      <c r="E415" s="637"/>
      <c r="F415" s="638"/>
      <c r="G415" s="1514"/>
      <c r="H415" s="1515"/>
      <c r="I415" s="1515"/>
      <c r="J415" s="1516"/>
      <c r="K415" s="642"/>
      <c r="L415" s="642"/>
      <c r="M415" s="642"/>
      <c r="N415" s="642"/>
      <c r="O415" s="642"/>
    </row>
    <row r="416" spans="1:15" s="643" customFormat="1" x14ac:dyDescent="0.3">
      <c r="A416" s="634"/>
      <c r="B416" s="648"/>
      <c r="C416" s="636"/>
      <c r="D416" s="637"/>
      <c r="E416" s="637"/>
      <c r="F416" s="638"/>
      <c r="G416" s="1514"/>
      <c r="H416" s="1515"/>
      <c r="I416" s="1515"/>
      <c r="J416" s="1516"/>
      <c r="K416" s="642"/>
      <c r="L416" s="642"/>
      <c r="M416" s="642"/>
      <c r="N416" s="642"/>
      <c r="O416" s="642"/>
    </row>
    <row r="417" spans="1:15" s="643" customFormat="1" x14ac:dyDescent="0.3">
      <c r="A417" s="634"/>
      <c r="B417" s="648"/>
      <c r="C417" s="636"/>
      <c r="D417" s="637"/>
      <c r="E417" s="637"/>
      <c r="F417" s="638"/>
      <c r="G417" s="1514"/>
      <c r="H417" s="1515"/>
      <c r="I417" s="1515"/>
      <c r="J417" s="1516"/>
      <c r="K417" s="642"/>
      <c r="L417" s="642"/>
      <c r="M417" s="642"/>
      <c r="N417" s="642"/>
      <c r="O417" s="642"/>
    </row>
    <row r="418" spans="1:15" s="643" customFormat="1" x14ac:dyDescent="0.3">
      <c r="A418" s="634"/>
      <c r="B418" s="648"/>
      <c r="C418" s="636"/>
      <c r="D418" s="637"/>
      <c r="E418" s="637"/>
      <c r="F418" s="638"/>
      <c r="G418" s="1514"/>
      <c r="H418" s="1515"/>
      <c r="I418" s="1515"/>
      <c r="J418" s="1516"/>
      <c r="K418" s="642"/>
      <c r="L418" s="642"/>
      <c r="M418" s="642"/>
      <c r="N418" s="642"/>
      <c r="O418" s="642"/>
    </row>
    <row r="419" spans="1:15" s="643" customFormat="1" x14ac:dyDescent="0.3">
      <c r="A419" s="634"/>
      <c r="B419" s="648"/>
      <c r="C419" s="636"/>
      <c r="D419" s="637"/>
      <c r="E419" s="637"/>
      <c r="F419" s="638"/>
      <c r="G419" s="1514"/>
      <c r="H419" s="1515"/>
      <c r="I419" s="1515"/>
      <c r="J419" s="1516"/>
      <c r="K419" s="642"/>
      <c r="L419" s="642"/>
      <c r="M419" s="642"/>
      <c r="N419" s="642"/>
      <c r="O419" s="642"/>
    </row>
    <row r="420" spans="1:15" s="643" customFormat="1" x14ac:dyDescent="0.3">
      <c r="A420" s="634"/>
      <c r="B420" s="648"/>
      <c r="C420" s="636"/>
      <c r="D420" s="637"/>
      <c r="E420" s="637"/>
      <c r="F420" s="638"/>
      <c r="G420" s="1514"/>
      <c r="H420" s="1515"/>
      <c r="I420" s="1515"/>
      <c r="J420" s="1516"/>
      <c r="K420" s="642"/>
      <c r="L420" s="642"/>
      <c r="M420" s="642"/>
      <c r="N420" s="642"/>
      <c r="O420" s="642"/>
    </row>
    <row r="421" spans="1:15" s="643" customFormat="1" x14ac:dyDescent="0.3">
      <c r="A421" s="634"/>
      <c r="B421" s="648"/>
      <c r="C421" s="636"/>
      <c r="D421" s="637"/>
      <c r="E421" s="637"/>
      <c r="F421" s="638"/>
      <c r="G421" s="1514"/>
      <c r="H421" s="1515"/>
      <c r="I421" s="1515"/>
      <c r="J421" s="1516"/>
      <c r="K421" s="642"/>
      <c r="L421" s="642"/>
      <c r="M421" s="642"/>
      <c r="N421" s="642"/>
      <c r="O421" s="642"/>
    </row>
    <row r="422" spans="1:15" s="643" customFormat="1" x14ac:dyDescent="0.3">
      <c r="A422" s="634"/>
      <c r="B422" s="648"/>
      <c r="C422" s="636"/>
      <c r="D422" s="637"/>
      <c r="E422" s="637"/>
      <c r="F422" s="638"/>
      <c r="G422" s="1514"/>
      <c r="H422" s="1515"/>
      <c r="I422" s="1515"/>
      <c r="J422" s="1516"/>
      <c r="K422" s="642"/>
      <c r="L422" s="642"/>
      <c r="M422" s="642"/>
      <c r="N422" s="642"/>
      <c r="O422" s="642"/>
    </row>
    <row r="423" spans="1:15" s="643" customFormat="1" x14ac:dyDescent="0.3">
      <c r="A423" s="634"/>
      <c r="B423" s="648"/>
      <c r="C423" s="636"/>
      <c r="D423" s="637"/>
      <c r="E423" s="637"/>
      <c r="F423" s="638"/>
      <c r="G423" s="1514"/>
      <c r="H423" s="1515"/>
      <c r="I423" s="1515"/>
      <c r="J423" s="1516"/>
      <c r="K423" s="642"/>
      <c r="L423" s="642"/>
      <c r="M423" s="642"/>
      <c r="N423" s="642"/>
      <c r="O423" s="642"/>
    </row>
    <row r="424" spans="1:15" s="643" customFormat="1" x14ac:dyDescent="0.3">
      <c r="A424" s="634"/>
      <c r="B424" s="648"/>
      <c r="C424" s="636"/>
      <c r="D424" s="637"/>
      <c r="E424" s="637"/>
      <c r="F424" s="638"/>
      <c r="G424" s="1514"/>
      <c r="H424" s="1515"/>
      <c r="I424" s="1515"/>
      <c r="J424" s="1516"/>
      <c r="K424" s="642"/>
      <c r="L424" s="642"/>
      <c r="M424" s="642"/>
      <c r="N424" s="642"/>
      <c r="O424" s="642"/>
    </row>
    <row r="425" spans="1:15" s="643" customFormat="1" x14ac:dyDescent="0.3">
      <c r="A425" s="634"/>
      <c r="B425" s="648"/>
      <c r="C425" s="636"/>
      <c r="D425" s="637"/>
      <c r="E425" s="637"/>
      <c r="F425" s="638"/>
      <c r="G425" s="1514"/>
      <c r="H425" s="1515"/>
      <c r="I425" s="1515"/>
      <c r="J425" s="1516"/>
      <c r="K425" s="642"/>
      <c r="L425" s="642"/>
      <c r="M425" s="642"/>
      <c r="N425" s="642"/>
      <c r="O425" s="642"/>
    </row>
    <row r="426" spans="1:15" s="643" customFormat="1" x14ac:dyDescent="0.3">
      <c r="A426" s="634"/>
      <c r="B426" s="648"/>
      <c r="C426" s="636"/>
      <c r="D426" s="637"/>
      <c r="E426" s="637"/>
      <c r="F426" s="638"/>
      <c r="G426" s="1514"/>
      <c r="H426" s="1515"/>
      <c r="I426" s="1515"/>
      <c r="J426" s="1516"/>
      <c r="K426" s="642"/>
      <c r="L426" s="642"/>
      <c r="M426" s="642"/>
      <c r="N426" s="642"/>
      <c r="O426" s="642"/>
    </row>
    <row r="427" spans="1:15" s="643" customFormat="1" x14ac:dyDescent="0.3">
      <c r="A427" s="634"/>
      <c r="B427" s="648"/>
      <c r="C427" s="636"/>
      <c r="D427" s="637"/>
      <c r="E427" s="637"/>
      <c r="F427" s="638"/>
      <c r="G427" s="1514"/>
      <c r="H427" s="1515"/>
      <c r="I427" s="1515"/>
      <c r="J427" s="1516"/>
      <c r="K427" s="642"/>
      <c r="L427" s="642"/>
      <c r="M427" s="642"/>
      <c r="N427" s="642"/>
      <c r="O427" s="642"/>
    </row>
    <row r="428" spans="1:15" s="643" customFormat="1" x14ac:dyDescent="0.3">
      <c r="A428" s="634"/>
      <c r="B428" s="648"/>
      <c r="C428" s="636"/>
      <c r="D428" s="637"/>
      <c r="E428" s="637"/>
      <c r="F428" s="638"/>
      <c r="G428" s="1514"/>
      <c r="H428" s="1515"/>
      <c r="I428" s="1515"/>
      <c r="J428" s="1516"/>
      <c r="K428" s="642"/>
      <c r="L428" s="642"/>
      <c r="M428" s="642"/>
      <c r="N428" s="642"/>
      <c r="O428" s="642"/>
    </row>
    <row r="429" spans="1:15" s="643" customFormat="1" x14ac:dyDescent="0.3">
      <c r="A429" s="634"/>
      <c r="B429" s="648"/>
      <c r="C429" s="636"/>
      <c r="D429" s="637"/>
      <c r="E429" s="637"/>
      <c r="F429" s="638"/>
      <c r="G429" s="1514"/>
      <c r="H429" s="1515"/>
      <c r="I429" s="1515"/>
      <c r="J429" s="1516"/>
      <c r="K429" s="642"/>
      <c r="L429" s="642"/>
      <c r="M429" s="642"/>
      <c r="N429" s="642"/>
      <c r="O429" s="642"/>
    </row>
    <row r="430" spans="1:15" s="643" customFormat="1" x14ac:dyDescent="0.3">
      <c r="A430" s="634"/>
      <c r="B430" s="648"/>
      <c r="C430" s="636"/>
      <c r="D430" s="637"/>
      <c r="E430" s="637"/>
      <c r="F430" s="638"/>
      <c r="G430" s="1514"/>
      <c r="H430" s="1515"/>
      <c r="I430" s="1515"/>
      <c r="J430" s="1516"/>
      <c r="K430" s="642"/>
      <c r="L430" s="642"/>
      <c r="M430" s="642"/>
      <c r="N430" s="642"/>
      <c r="O430" s="642"/>
    </row>
    <row r="431" spans="1:15" s="643" customFormat="1" x14ac:dyDescent="0.3">
      <c r="A431" s="634"/>
      <c r="B431" s="648"/>
      <c r="C431" s="636"/>
      <c r="D431" s="637"/>
      <c r="E431" s="637"/>
      <c r="F431" s="638"/>
      <c r="G431" s="1514"/>
      <c r="H431" s="1515"/>
      <c r="I431" s="1515"/>
      <c r="J431" s="1516"/>
      <c r="K431" s="642"/>
      <c r="L431" s="642"/>
      <c r="M431" s="642"/>
      <c r="N431" s="642"/>
      <c r="O431" s="642"/>
    </row>
    <row r="432" spans="1:15" s="643" customFormat="1" x14ac:dyDescent="0.3">
      <c r="A432" s="634"/>
      <c r="B432" s="648"/>
      <c r="C432" s="636"/>
      <c r="D432" s="637"/>
      <c r="E432" s="637"/>
      <c r="F432" s="638"/>
      <c r="G432" s="1514"/>
      <c r="H432" s="1515"/>
      <c r="I432" s="1515"/>
      <c r="J432" s="1516"/>
      <c r="K432" s="642"/>
      <c r="L432" s="642"/>
      <c r="M432" s="642"/>
      <c r="N432" s="642"/>
      <c r="O432" s="642"/>
    </row>
    <row r="433" spans="1:15" s="643" customFormat="1" x14ac:dyDescent="0.3">
      <c r="A433" s="634"/>
      <c r="B433" s="648"/>
      <c r="C433" s="636"/>
      <c r="D433" s="637"/>
      <c r="E433" s="637"/>
      <c r="F433" s="638"/>
      <c r="G433" s="1514"/>
      <c r="H433" s="1515"/>
      <c r="I433" s="1515"/>
      <c r="J433" s="1516"/>
      <c r="K433" s="642"/>
      <c r="L433" s="642"/>
      <c r="M433" s="642"/>
      <c r="N433" s="642"/>
      <c r="O433" s="642"/>
    </row>
    <row r="434" spans="1:15" s="643" customFormat="1" x14ac:dyDescent="0.3">
      <c r="A434" s="634"/>
      <c r="B434" s="648"/>
      <c r="C434" s="636"/>
      <c r="D434" s="637"/>
      <c r="E434" s="637"/>
      <c r="F434" s="638"/>
      <c r="G434" s="1514"/>
      <c r="H434" s="1515"/>
      <c r="I434" s="1515"/>
      <c r="J434" s="1516"/>
      <c r="K434" s="642"/>
      <c r="L434" s="642"/>
      <c r="M434" s="642"/>
      <c r="N434" s="642"/>
      <c r="O434" s="642"/>
    </row>
    <row r="435" spans="1:15" s="643" customFormat="1" x14ac:dyDescent="0.3">
      <c r="A435" s="634"/>
      <c r="B435" s="648"/>
      <c r="C435" s="636"/>
      <c r="D435" s="637"/>
      <c r="E435" s="637"/>
      <c r="F435" s="638"/>
      <c r="G435" s="1514"/>
      <c r="H435" s="1515"/>
      <c r="I435" s="1515"/>
      <c r="J435" s="1516"/>
      <c r="K435" s="642"/>
      <c r="L435" s="642"/>
      <c r="M435" s="642"/>
      <c r="N435" s="642"/>
      <c r="O435" s="642"/>
    </row>
    <row r="436" spans="1:15" s="643" customFormat="1" x14ac:dyDescent="0.3">
      <c r="A436" s="634"/>
      <c r="B436" s="648"/>
      <c r="C436" s="636"/>
      <c r="D436" s="637"/>
      <c r="E436" s="637"/>
      <c r="F436" s="638"/>
      <c r="G436" s="1514"/>
      <c r="H436" s="1515"/>
      <c r="I436" s="1515"/>
      <c r="J436" s="1516"/>
      <c r="K436" s="642"/>
      <c r="L436" s="642"/>
      <c r="M436" s="642"/>
      <c r="N436" s="642"/>
      <c r="O436" s="642"/>
    </row>
    <row r="437" spans="1:15" s="643" customFormat="1" x14ac:dyDescent="0.3">
      <c r="A437" s="634"/>
      <c r="B437" s="648"/>
      <c r="C437" s="636"/>
      <c r="D437" s="637"/>
      <c r="E437" s="637"/>
      <c r="F437" s="638"/>
      <c r="G437" s="1514"/>
      <c r="H437" s="1515"/>
      <c r="I437" s="1515"/>
      <c r="J437" s="1516"/>
      <c r="K437" s="642"/>
      <c r="L437" s="642"/>
      <c r="M437" s="642"/>
      <c r="N437" s="642"/>
      <c r="O437" s="642"/>
    </row>
    <row r="438" spans="1:15" s="643" customFormat="1" x14ac:dyDescent="0.3">
      <c r="A438" s="634"/>
      <c r="B438" s="648"/>
      <c r="C438" s="636"/>
      <c r="D438" s="637"/>
      <c r="E438" s="637"/>
      <c r="F438" s="638"/>
      <c r="G438" s="1514"/>
      <c r="H438" s="1515"/>
      <c r="I438" s="1515"/>
      <c r="J438" s="1516"/>
      <c r="K438" s="642"/>
      <c r="L438" s="642"/>
      <c r="M438" s="642"/>
      <c r="N438" s="642"/>
      <c r="O438" s="642"/>
    </row>
    <row r="439" spans="1:15" s="643" customFormat="1" x14ac:dyDescent="0.3">
      <c r="A439" s="634"/>
      <c r="B439" s="648"/>
      <c r="C439" s="636"/>
      <c r="D439" s="637"/>
      <c r="E439" s="637"/>
      <c r="F439" s="638"/>
      <c r="G439" s="1514"/>
      <c r="H439" s="1515"/>
      <c r="I439" s="1515"/>
      <c r="J439" s="1516"/>
      <c r="K439" s="642"/>
      <c r="L439" s="642"/>
      <c r="M439" s="642"/>
      <c r="N439" s="642"/>
      <c r="O439" s="642"/>
    </row>
    <row r="440" spans="1:15" s="643" customFormat="1" x14ac:dyDescent="0.3">
      <c r="A440" s="634"/>
      <c r="B440" s="648"/>
      <c r="C440" s="636"/>
      <c r="D440" s="637"/>
      <c r="E440" s="637"/>
      <c r="F440" s="638"/>
      <c r="G440" s="1514"/>
      <c r="H440" s="1515"/>
      <c r="I440" s="1515"/>
      <c r="J440" s="1516"/>
      <c r="K440" s="642"/>
      <c r="L440" s="642"/>
      <c r="M440" s="642"/>
      <c r="N440" s="642"/>
      <c r="O440" s="642"/>
    </row>
    <row r="441" spans="1:15" s="643" customFormat="1" x14ac:dyDescent="0.3">
      <c r="A441" s="634"/>
      <c r="B441" s="648"/>
      <c r="C441" s="636"/>
      <c r="D441" s="637"/>
      <c r="E441" s="637"/>
      <c r="F441" s="638"/>
      <c r="G441" s="1514"/>
      <c r="H441" s="1515"/>
      <c r="I441" s="1515"/>
      <c r="J441" s="1516"/>
      <c r="K441" s="642"/>
      <c r="L441" s="642"/>
      <c r="M441" s="642"/>
      <c r="N441" s="642"/>
      <c r="O441" s="642"/>
    </row>
    <row r="442" spans="1:15" s="643" customFormat="1" x14ac:dyDescent="0.3">
      <c r="A442" s="634"/>
      <c r="B442" s="648"/>
      <c r="C442" s="636"/>
      <c r="D442" s="637"/>
      <c r="E442" s="637"/>
      <c r="F442" s="638"/>
      <c r="G442" s="1514"/>
      <c r="H442" s="1515"/>
      <c r="I442" s="1515"/>
      <c r="J442" s="1516"/>
      <c r="K442" s="642"/>
      <c r="L442" s="642"/>
      <c r="M442" s="642"/>
      <c r="N442" s="642"/>
      <c r="O442" s="642"/>
    </row>
    <row r="443" spans="1:15" s="643" customFormat="1" x14ac:dyDescent="0.3">
      <c r="A443" s="634"/>
      <c r="B443" s="648"/>
      <c r="C443" s="636"/>
      <c r="D443" s="637"/>
      <c r="E443" s="637"/>
      <c r="F443" s="638"/>
      <c r="G443" s="1514"/>
      <c r="H443" s="1515"/>
      <c r="I443" s="1515"/>
      <c r="J443" s="1516"/>
      <c r="K443" s="642"/>
      <c r="L443" s="642"/>
      <c r="M443" s="642"/>
      <c r="N443" s="642"/>
      <c r="O443" s="642"/>
    </row>
    <row r="444" spans="1:15" s="643" customFormat="1" x14ac:dyDescent="0.3">
      <c r="A444" s="634"/>
      <c r="B444" s="648"/>
      <c r="C444" s="636"/>
      <c r="D444" s="637"/>
      <c r="E444" s="637"/>
      <c r="F444" s="638"/>
      <c r="G444" s="1514"/>
      <c r="H444" s="1515"/>
      <c r="I444" s="1515"/>
      <c r="J444" s="1516"/>
      <c r="K444" s="642"/>
      <c r="L444" s="642"/>
      <c r="M444" s="642"/>
      <c r="N444" s="642"/>
      <c r="O444" s="642"/>
    </row>
    <row r="445" spans="1:15" s="643" customFormat="1" x14ac:dyDescent="0.3">
      <c r="A445" s="634"/>
      <c r="B445" s="648"/>
      <c r="C445" s="636"/>
      <c r="D445" s="637"/>
      <c r="E445" s="637"/>
      <c r="F445" s="638"/>
      <c r="G445" s="1514"/>
      <c r="H445" s="1515"/>
      <c r="I445" s="1515"/>
      <c r="J445" s="1516"/>
      <c r="K445" s="642"/>
      <c r="L445" s="642"/>
      <c r="M445" s="642"/>
      <c r="N445" s="642"/>
      <c r="O445" s="642"/>
    </row>
    <row r="446" spans="1:15" s="643" customFormat="1" x14ac:dyDescent="0.3">
      <c r="A446" s="634"/>
      <c r="B446" s="648"/>
      <c r="C446" s="636"/>
      <c r="D446" s="637"/>
      <c r="E446" s="637"/>
      <c r="F446" s="638"/>
      <c r="G446" s="1514"/>
      <c r="H446" s="1515"/>
      <c r="I446" s="1515"/>
      <c r="J446" s="1516"/>
      <c r="K446" s="642"/>
      <c r="L446" s="642"/>
      <c r="M446" s="642"/>
      <c r="N446" s="642"/>
      <c r="O446" s="642"/>
    </row>
    <row r="447" spans="1:15" s="643" customFormat="1" x14ac:dyDescent="0.3">
      <c r="A447" s="634"/>
      <c r="B447" s="648"/>
      <c r="C447" s="636"/>
      <c r="D447" s="637"/>
      <c r="E447" s="637"/>
      <c r="F447" s="638"/>
      <c r="G447" s="1514"/>
      <c r="H447" s="1515"/>
      <c r="I447" s="1515"/>
      <c r="J447" s="1516"/>
      <c r="K447" s="642"/>
      <c r="L447" s="642"/>
      <c r="M447" s="642"/>
      <c r="N447" s="642"/>
      <c r="O447" s="642"/>
    </row>
    <row r="448" spans="1:15" s="643" customFormat="1" x14ac:dyDescent="0.3">
      <c r="A448" s="634"/>
      <c r="B448" s="648"/>
      <c r="C448" s="636"/>
      <c r="D448" s="637"/>
      <c r="E448" s="637"/>
      <c r="F448" s="638"/>
      <c r="G448" s="1514"/>
      <c r="H448" s="1515"/>
      <c r="I448" s="1515"/>
      <c r="J448" s="1516"/>
      <c r="K448" s="642"/>
      <c r="L448" s="642"/>
      <c r="M448" s="642"/>
      <c r="N448" s="642"/>
      <c r="O448" s="642"/>
    </row>
    <row r="449" spans="1:15" s="643" customFormat="1" x14ac:dyDescent="0.3">
      <c r="A449" s="634"/>
      <c r="B449" s="648"/>
      <c r="C449" s="636"/>
      <c r="D449" s="637"/>
      <c r="E449" s="637"/>
      <c r="F449" s="638"/>
      <c r="G449" s="1514"/>
      <c r="H449" s="1515"/>
      <c r="I449" s="1515"/>
      <c r="J449" s="1516"/>
      <c r="K449" s="642"/>
      <c r="L449" s="642"/>
      <c r="M449" s="642"/>
      <c r="N449" s="642"/>
      <c r="O449" s="642"/>
    </row>
    <row r="450" spans="1:15" s="643" customFormat="1" x14ac:dyDescent="0.3">
      <c r="A450" s="649"/>
      <c r="B450" s="649"/>
      <c r="C450" s="644"/>
      <c r="D450" s="650"/>
      <c r="E450" s="650"/>
      <c r="F450" s="650"/>
      <c r="G450" s="651"/>
      <c r="H450" s="651"/>
      <c r="I450" s="651"/>
      <c r="J450" s="651"/>
    </row>
    <row r="451" spans="1:15" s="643" customFormat="1" x14ac:dyDescent="0.3">
      <c r="A451" s="649"/>
      <c r="B451" s="649"/>
      <c r="C451" s="644"/>
      <c r="D451" s="650"/>
      <c r="E451" s="650"/>
      <c r="F451" s="650"/>
      <c r="G451" s="651"/>
      <c r="H451" s="651"/>
      <c r="I451" s="651"/>
      <c r="J451" s="651"/>
    </row>
    <row r="452" spans="1:15" s="643" customFormat="1" x14ac:dyDescent="0.3">
      <c r="A452" s="649"/>
      <c r="B452" s="649"/>
      <c r="C452" s="644"/>
      <c r="D452" s="650"/>
      <c r="E452" s="650"/>
      <c r="F452" s="650"/>
      <c r="G452" s="651"/>
      <c r="H452" s="651"/>
      <c r="I452" s="651"/>
      <c r="J452" s="651"/>
    </row>
    <row r="453" spans="1:15" s="643" customFormat="1" x14ac:dyDescent="0.3">
      <c r="A453" s="649"/>
      <c r="B453" s="649"/>
      <c r="C453" s="644"/>
      <c r="D453" s="650"/>
      <c r="E453" s="650"/>
      <c r="F453" s="650"/>
      <c r="G453" s="651"/>
      <c r="H453" s="651"/>
      <c r="I453" s="651"/>
      <c r="J453" s="651"/>
    </row>
    <row r="454" spans="1:15" s="643" customFormat="1" x14ac:dyDescent="0.3">
      <c r="A454" s="649"/>
      <c r="B454" s="649"/>
      <c r="C454" s="644"/>
      <c r="D454" s="650"/>
      <c r="E454" s="650"/>
      <c r="F454" s="650"/>
      <c r="G454" s="651"/>
      <c r="H454" s="651"/>
      <c r="I454" s="651"/>
      <c r="J454" s="651"/>
    </row>
    <row r="455" spans="1:15" s="643" customFormat="1" x14ac:dyDescent="0.3">
      <c r="A455" s="649"/>
      <c r="B455" s="649"/>
      <c r="C455" s="644"/>
      <c r="D455" s="650"/>
      <c r="E455" s="650"/>
      <c r="F455" s="650"/>
      <c r="G455" s="651"/>
      <c r="H455" s="651"/>
      <c r="I455" s="651"/>
      <c r="J455" s="651"/>
    </row>
    <row r="456" spans="1:15" s="643" customFormat="1" x14ac:dyDescent="0.3">
      <c r="A456" s="649"/>
      <c r="B456" s="649"/>
      <c r="C456" s="644"/>
      <c r="D456" s="650"/>
      <c r="E456" s="650"/>
      <c r="F456" s="650"/>
      <c r="G456" s="651"/>
      <c r="H456" s="651"/>
      <c r="I456" s="651"/>
      <c r="J456" s="651"/>
    </row>
    <row r="457" spans="1:15" s="643" customFormat="1" x14ac:dyDescent="0.3">
      <c r="A457" s="649"/>
      <c r="B457" s="649"/>
      <c r="C457" s="644"/>
      <c r="D457" s="650"/>
      <c r="E457" s="650"/>
      <c r="F457" s="650"/>
      <c r="G457" s="651"/>
      <c r="H457" s="651"/>
      <c r="I457" s="651"/>
      <c r="J457" s="651"/>
    </row>
    <row r="458" spans="1:15" s="643" customFormat="1" x14ac:dyDescent="0.3">
      <c r="A458" s="649"/>
      <c r="B458" s="649"/>
      <c r="C458" s="644"/>
      <c r="D458" s="650"/>
      <c r="E458" s="650"/>
      <c r="F458" s="650"/>
      <c r="G458" s="651"/>
      <c r="H458" s="651"/>
      <c r="I458" s="651"/>
      <c r="J458" s="651"/>
    </row>
    <row r="459" spans="1:15" s="643" customFormat="1" x14ac:dyDescent="0.3">
      <c r="A459" s="649"/>
      <c r="B459" s="649"/>
      <c r="C459" s="644"/>
      <c r="D459" s="650"/>
      <c r="E459" s="650"/>
      <c r="F459" s="650"/>
      <c r="G459" s="651"/>
      <c r="H459" s="651"/>
      <c r="I459" s="651"/>
      <c r="J459" s="651"/>
    </row>
    <row r="460" spans="1:15" s="643" customFormat="1" x14ac:dyDescent="0.3">
      <c r="A460" s="649"/>
      <c r="B460" s="649"/>
      <c r="C460" s="644"/>
      <c r="D460" s="650"/>
      <c r="E460" s="650"/>
      <c r="F460" s="650"/>
      <c r="G460" s="651"/>
      <c r="H460" s="651"/>
      <c r="I460" s="651"/>
      <c r="J460" s="651"/>
    </row>
    <row r="461" spans="1:15" s="643" customFormat="1" x14ac:dyDescent="0.3">
      <c r="A461" s="649"/>
      <c r="B461" s="649"/>
      <c r="C461" s="644"/>
      <c r="D461" s="650"/>
      <c r="E461" s="650"/>
      <c r="F461" s="650"/>
      <c r="G461" s="651"/>
      <c r="H461" s="651"/>
      <c r="I461" s="651"/>
      <c r="J461" s="651"/>
    </row>
    <row r="462" spans="1:15" s="643" customFormat="1" x14ac:dyDescent="0.3">
      <c r="A462" s="649"/>
      <c r="B462" s="649"/>
      <c r="C462" s="644"/>
      <c r="D462" s="650"/>
      <c r="E462" s="650"/>
      <c r="F462" s="650"/>
      <c r="G462" s="651"/>
      <c r="H462" s="651"/>
      <c r="I462" s="651"/>
      <c r="J462" s="651"/>
    </row>
    <row r="463" spans="1:15" s="643" customFormat="1" x14ac:dyDescent="0.3">
      <c r="A463" s="649"/>
      <c r="B463" s="649"/>
      <c r="C463" s="644"/>
      <c r="D463" s="650"/>
      <c r="E463" s="650"/>
      <c r="F463" s="650"/>
      <c r="G463" s="651"/>
      <c r="H463" s="651"/>
      <c r="I463" s="651"/>
      <c r="J463" s="651"/>
    </row>
    <row r="464" spans="1:15" s="643" customFormat="1" x14ac:dyDescent="0.3">
      <c r="A464" s="649"/>
      <c r="B464" s="649"/>
      <c r="C464" s="644"/>
      <c r="D464" s="650"/>
      <c r="E464" s="650"/>
      <c r="F464" s="650"/>
      <c r="G464" s="651"/>
      <c r="H464" s="651"/>
      <c r="I464" s="651"/>
      <c r="J464" s="651"/>
    </row>
    <row r="465" spans="1:10" s="643" customFormat="1" x14ac:dyDescent="0.3">
      <c r="A465" s="649"/>
      <c r="B465" s="649"/>
      <c r="C465" s="644"/>
      <c r="D465" s="650"/>
      <c r="E465" s="650"/>
      <c r="F465" s="650"/>
      <c r="G465" s="651"/>
      <c r="H465" s="651"/>
      <c r="I465" s="651"/>
      <c r="J465" s="651"/>
    </row>
    <row r="466" spans="1:10" s="643" customFormat="1" x14ac:dyDescent="0.3">
      <c r="A466" s="649"/>
      <c r="B466" s="649"/>
      <c r="C466" s="644"/>
      <c r="D466" s="650"/>
      <c r="E466" s="650"/>
      <c r="F466" s="650"/>
      <c r="G466" s="651"/>
      <c r="H466" s="651"/>
      <c r="I466" s="651"/>
      <c r="J466" s="651"/>
    </row>
    <row r="467" spans="1:10" s="643" customFormat="1" x14ac:dyDescent="0.3">
      <c r="A467" s="649"/>
      <c r="B467" s="649"/>
      <c r="C467" s="644"/>
      <c r="D467" s="650"/>
      <c r="E467" s="650"/>
      <c r="F467" s="650"/>
      <c r="G467" s="651"/>
      <c r="H467" s="651"/>
      <c r="I467" s="651"/>
      <c r="J467" s="651"/>
    </row>
    <row r="468" spans="1:10" s="643" customFormat="1" x14ac:dyDescent="0.3">
      <c r="A468" s="649"/>
      <c r="B468" s="649"/>
      <c r="C468" s="644"/>
      <c r="D468" s="650"/>
      <c r="E468" s="650"/>
      <c r="F468" s="650"/>
      <c r="G468" s="651"/>
      <c r="H468" s="651"/>
      <c r="I468" s="651"/>
      <c r="J468" s="651"/>
    </row>
    <row r="469" spans="1:10" s="643" customFormat="1" x14ac:dyDescent="0.3">
      <c r="A469" s="649"/>
      <c r="B469" s="649"/>
      <c r="C469" s="644"/>
      <c r="D469" s="650"/>
      <c r="E469" s="650"/>
      <c r="F469" s="650"/>
      <c r="G469" s="651"/>
      <c r="H469" s="651"/>
      <c r="I469" s="651"/>
      <c r="J469" s="651"/>
    </row>
    <row r="470" spans="1:10" s="643" customFormat="1" x14ac:dyDescent="0.3">
      <c r="A470" s="649"/>
      <c r="B470" s="649"/>
      <c r="C470" s="644"/>
      <c r="D470" s="650"/>
      <c r="E470" s="650"/>
      <c r="F470" s="650"/>
      <c r="G470" s="651"/>
      <c r="H470" s="651"/>
      <c r="I470" s="651"/>
      <c r="J470" s="651"/>
    </row>
    <row r="471" spans="1:10" s="643" customFormat="1" x14ac:dyDescent="0.3">
      <c r="A471" s="649"/>
      <c r="B471" s="649"/>
      <c r="C471" s="644"/>
      <c r="D471" s="650"/>
      <c r="E471" s="650"/>
      <c r="F471" s="650"/>
      <c r="G471" s="651"/>
      <c r="H471" s="651"/>
      <c r="I471" s="651"/>
      <c r="J471" s="651"/>
    </row>
    <row r="472" spans="1:10" s="643" customFormat="1" x14ac:dyDescent="0.3">
      <c r="A472" s="649"/>
      <c r="B472" s="649"/>
      <c r="C472" s="644"/>
      <c r="D472" s="650"/>
      <c r="E472" s="650"/>
      <c r="F472" s="650"/>
      <c r="G472" s="651"/>
      <c r="H472" s="651"/>
      <c r="I472" s="651"/>
      <c r="J472" s="651"/>
    </row>
    <row r="473" spans="1:10" s="643" customFormat="1" x14ac:dyDescent="0.3">
      <c r="A473" s="649"/>
      <c r="B473" s="649"/>
      <c r="C473" s="644"/>
      <c r="D473" s="650"/>
      <c r="E473" s="650"/>
      <c r="F473" s="650"/>
      <c r="G473" s="651"/>
      <c r="H473" s="651"/>
      <c r="I473" s="651"/>
      <c r="J473" s="651"/>
    </row>
    <row r="474" spans="1:10" s="643" customFormat="1" x14ac:dyDescent="0.3">
      <c r="A474" s="649"/>
      <c r="B474" s="649"/>
      <c r="C474" s="644"/>
      <c r="D474" s="650"/>
      <c r="E474" s="650"/>
      <c r="F474" s="650"/>
      <c r="G474" s="651"/>
      <c r="H474" s="651"/>
      <c r="I474" s="651"/>
      <c r="J474" s="651"/>
    </row>
    <row r="475" spans="1:10" s="643" customFormat="1" x14ac:dyDescent="0.3">
      <c r="A475" s="649"/>
      <c r="B475" s="649"/>
      <c r="C475" s="644"/>
      <c r="D475" s="650"/>
      <c r="E475" s="650"/>
      <c r="F475" s="650"/>
      <c r="G475" s="651"/>
      <c r="H475" s="651"/>
      <c r="I475" s="651"/>
      <c r="J475" s="651"/>
    </row>
    <row r="476" spans="1:10" s="643" customFormat="1" x14ac:dyDescent="0.3">
      <c r="A476" s="649"/>
      <c r="B476" s="649"/>
      <c r="C476" s="644"/>
      <c r="D476" s="650"/>
      <c r="E476" s="650"/>
      <c r="F476" s="650"/>
      <c r="G476" s="651"/>
      <c r="H476" s="651"/>
      <c r="I476" s="651"/>
      <c r="J476" s="651"/>
    </row>
    <row r="477" spans="1:10" s="643" customFormat="1" x14ac:dyDescent="0.3">
      <c r="A477" s="649"/>
      <c r="B477" s="649"/>
      <c r="C477" s="644"/>
      <c r="D477" s="650"/>
      <c r="E477" s="650"/>
      <c r="F477" s="650"/>
      <c r="G477" s="651"/>
      <c r="H477" s="651"/>
      <c r="I477" s="651"/>
      <c r="J477" s="651"/>
    </row>
    <row r="478" spans="1:10" s="643" customFormat="1" x14ac:dyDescent="0.3">
      <c r="A478" s="649"/>
      <c r="B478" s="649"/>
      <c r="C478" s="644"/>
      <c r="D478" s="650"/>
      <c r="E478" s="650"/>
      <c r="F478" s="650"/>
      <c r="G478" s="651"/>
      <c r="H478" s="651"/>
      <c r="I478" s="651"/>
      <c r="J478" s="651"/>
    </row>
    <row r="479" spans="1:10" s="643" customFormat="1" x14ac:dyDescent="0.3">
      <c r="A479" s="649"/>
      <c r="B479" s="649"/>
      <c r="C479" s="644"/>
      <c r="D479" s="650"/>
      <c r="E479" s="650"/>
      <c r="F479" s="650"/>
      <c r="G479" s="651"/>
      <c r="H479" s="651"/>
      <c r="I479" s="651"/>
      <c r="J479" s="651"/>
    </row>
    <row r="480" spans="1:10" s="643" customFormat="1" x14ac:dyDescent="0.3">
      <c r="A480" s="649"/>
      <c r="B480" s="649"/>
      <c r="C480" s="644"/>
      <c r="D480" s="650"/>
      <c r="E480" s="650"/>
      <c r="F480" s="650"/>
      <c r="G480" s="651"/>
      <c r="H480" s="651"/>
      <c r="I480" s="651"/>
      <c r="J480" s="651"/>
    </row>
    <row r="481" spans="1:10" s="643" customFormat="1" x14ac:dyDescent="0.3">
      <c r="A481" s="649"/>
      <c r="B481" s="649"/>
      <c r="C481" s="644"/>
      <c r="D481" s="650"/>
      <c r="E481" s="650"/>
      <c r="F481" s="650"/>
      <c r="G481" s="651"/>
      <c r="H481" s="651"/>
      <c r="I481" s="651"/>
      <c r="J481" s="651"/>
    </row>
    <row r="482" spans="1:10" s="643" customFormat="1" x14ac:dyDescent="0.3">
      <c r="A482" s="649"/>
      <c r="B482" s="649"/>
      <c r="C482" s="644"/>
      <c r="D482" s="650"/>
      <c r="E482" s="650"/>
      <c r="F482" s="650"/>
      <c r="G482" s="651"/>
      <c r="H482" s="651"/>
      <c r="I482" s="651"/>
      <c r="J482" s="651"/>
    </row>
    <row r="483" spans="1:10" s="643" customFormat="1" x14ac:dyDescent="0.3">
      <c r="A483" s="649"/>
      <c r="B483" s="649"/>
      <c r="C483" s="644"/>
      <c r="D483" s="650"/>
      <c r="E483" s="650"/>
      <c r="F483" s="650"/>
      <c r="G483" s="651"/>
      <c r="H483" s="651"/>
      <c r="I483" s="651"/>
      <c r="J483" s="651"/>
    </row>
    <row r="484" spans="1:10" s="643" customFormat="1" x14ac:dyDescent="0.3">
      <c r="A484" s="649"/>
      <c r="B484" s="649"/>
      <c r="C484" s="644"/>
      <c r="D484" s="650"/>
      <c r="E484" s="650"/>
      <c r="F484" s="650"/>
      <c r="G484" s="651"/>
      <c r="H484" s="651"/>
      <c r="I484" s="651"/>
      <c r="J484" s="651"/>
    </row>
    <row r="485" spans="1:10" s="643" customFormat="1" x14ac:dyDescent="0.3">
      <c r="A485" s="649"/>
      <c r="B485" s="649"/>
      <c r="C485" s="644"/>
      <c r="D485" s="650"/>
      <c r="E485" s="650"/>
      <c r="F485" s="650"/>
      <c r="G485" s="651"/>
      <c r="H485" s="651"/>
      <c r="I485" s="651"/>
      <c r="J485" s="651"/>
    </row>
    <row r="486" spans="1:10" s="643" customFormat="1" x14ac:dyDescent="0.3">
      <c r="A486" s="649"/>
      <c r="B486" s="649"/>
      <c r="C486" s="644"/>
      <c r="D486" s="650"/>
      <c r="E486" s="650"/>
      <c r="F486" s="650"/>
      <c r="G486" s="651"/>
      <c r="H486" s="651"/>
      <c r="I486" s="651"/>
      <c r="J486" s="651"/>
    </row>
    <row r="487" spans="1:10" s="643" customFormat="1" x14ac:dyDescent="0.3">
      <c r="A487" s="649"/>
      <c r="B487" s="649"/>
      <c r="C487" s="644"/>
      <c r="D487" s="650"/>
      <c r="E487" s="650"/>
      <c r="F487" s="650"/>
      <c r="G487" s="651"/>
      <c r="H487" s="651"/>
      <c r="I487" s="651"/>
      <c r="J487" s="651"/>
    </row>
    <row r="488" spans="1:10" s="643" customFormat="1" x14ac:dyDescent="0.3">
      <c r="A488" s="649"/>
      <c r="B488" s="649"/>
      <c r="C488" s="644"/>
      <c r="D488" s="650"/>
      <c r="E488" s="650"/>
      <c r="F488" s="650"/>
      <c r="G488" s="651"/>
      <c r="H488" s="651"/>
      <c r="I488" s="651"/>
      <c r="J488" s="651"/>
    </row>
    <row r="489" spans="1:10" s="643" customFormat="1" x14ac:dyDescent="0.3">
      <c r="A489" s="649"/>
      <c r="B489" s="649"/>
      <c r="C489" s="644"/>
      <c r="D489" s="650"/>
      <c r="E489" s="650"/>
      <c r="F489" s="650"/>
      <c r="G489" s="651"/>
      <c r="H489" s="651"/>
      <c r="I489" s="651"/>
      <c r="J489" s="651"/>
    </row>
    <row r="490" spans="1:10" s="643" customFormat="1" x14ac:dyDescent="0.3">
      <c r="A490" s="649"/>
      <c r="B490" s="649"/>
      <c r="C490" s="644"/>
      <c r="D490" s="650"/>
      <c r="E490" s="650"/>
      <c r="F490" s="650"/>
      <c r="G490" s="651"/>
      <c r="H490" s="651"/>
      <c r="I490" s="651"/>
      <c r="J490" s="651"/>
    </row>
    <row r="491" spans="1:10" s="643" customFormat="1" x14ac:dyDescent="0.3">
      <c r="A491" s="649"/>
      <c r="B491" s="649"/>
      <c r="C491" s="644"/>
      <c r="D491" s="650"/>
      <c r="E491" s="650"/>
      <c r="F491" s="650"/>
      <c r="G491" s="651"/>
      <c r="H491" s="651"/>
      <c r="I491" s="651"/>
      <c r="J491" s="651"/>
    </row>
    <row r="492" spans="1:10" s="643" customFormat="1" x14ac:dyDescent="0.3">
      <c r="A492" s="649"/>
      <c r="B492" s="649"/>
      <c r="C492" s="644"/>
      <c r="D492" s="650"/>
      <c r="E492" s="650"/>
      <c r="F492" s="650"/>
      <c r="G492" s="651"/>
      <c r="H492" s="651"/>
      <c r="I492" s="651"/>
      <c r="J492" s="651"/>
    </row>
    <row r="493" spans="1:10" s="643" customFormat="1" x14ac:dyDescent="0.3">
      <c r="A493" s="649"/>
      <c r="B493" s="649"/>
      <c r="C493" s="644"/>
      <c r="D493" s="650"/>
      <c r="E493" s="650"/>
      <c r="F493" s="650"/>
      <c r="G493" s="651"/>
      <c r="H493" s="651"/>
      <c r="I493" s="651"/>
      <c r="J493" s="651"/>
    </row>
    <row r="494" spans="1:10" s="643" customFormat="1" x14ac:dyDescent="0.3">
      <c r="A494" s="649"/>
      <c r="B494" s="649"/>
      <c r="C494" s="644"/>
      <c r="D494" s="650"/>
      <c r="E494" s="650"/>
      <c r="F494" s="650"/>
      <c r="G494" s="651"/>
      <c r="H494" s="651"/>
      <c r="I494" s="651"/>
      <c r="J494" s="651"/>
    </row>
    <row r="495" spans="1:10" s="643" customFormat="1" x14ac:dyDescent="0.3">
      <c r="A495" s="649"/>
      <c r="B495" s="649"/>
      <c r="C495" s="644"/>
      <c r="D495" s="650"/>
      <c r="E495" s="650"/>
      <c r="F495" s="650"/>
      <c r="G495" s="651"/>
      <c r="H495" s="651"/>
      <c r="I495" s="651"/>
      <c r="J495" s="651"/>
    </row>
    <row r="496" spans="1:10" s="643" customFormat="1" x14ac:dyDescent="0.3">
      <c r="A496" s="649"/>
      <c r="B496" s="649"/>
      <c r="C496" s="644"/>
      <c r="D496" s="650"/>
      <c r="E496" s="650"/>
      <c r="F496" s="650"/>
      <c r="G496" s="651"/>
      <c r="H496" s="651"/>
      <c r="I496" s="651"/>
      <c r="J496" s="651"/>
    </row>
    <row r="497" spans="1:10" s="643" customFormat="1" x14ac:dyDescent="0.3">
      <c r="A497" s="649"/>
      <c r="B497" s="649"/>
      <c r="C497" s="644"/>
      <c r="D497" s="650"/>
      <c r="E497" s="650"/>
      <c r="F497" s="650"/>
      <c r="G497" s="651"/>
      <c r="H497" s="651"/>
      <c r="I497" s="651"/>
      <c r="J497" s="651"/>
    </row>
    <row r="498" spans="1:10" s="643" customFormat="1" x14ac:dyDescent="0.3">
      <c r="A498" s="649"/>
      <c r="B498" s="649"/>
      <c r="C498" s="644"/>
      <c r="D498" s="650"/>
      <c r="E498" s="650"/>
      <c r="F498" s="650"/>
      <c r="G498" s="651"/>
      <c r="H498" s="651"/>
      <c r="I498" s="651"/>
      <c r="J498" s="651"/>
    </row>
    <row r="499" spans="1:10" s="643" customFormat="1" x14ac:dyDescent="0.3">
      <c r="A499" s="649"/>
      <c r="B499" s="649"/>
      <c r="C499" s="644"/>
      <c r="D499" s="650"/>
      <c r="E499" s="650"/>
      <c r="F499" s="650"/>
      <c r="G499" s="651"/>
      <c r="H499" s="651"/>
      <c r="I499" s="651"/>
      <c r="J499" s="651"/>
    </row>
    <row r="500" spans="1:10" s="643" customFormat="1" x14ac:dyDescent="0.3">
      <c r="A500" s="649"/>
      <c r="B500" s="649"/>
      <c r="C500" s="644"/>
      <c r="D500" s="650"/>
      <c r="E500" s="650"/>
      <c r="F500" s="650"/>
      <c r="G500" s="651"/>
      <c r="H500" s="651"/>
      <c r="I500" s="651"/>
      <c r="J500" s="651"/>
    </row>
    <row r="501" spans="1:10" s="643" customFormat="1" x14ac:dyDescent="0.3">
      <c r="A501" s="649"/>
      <c r="B501" s="649"/>
      <c r="C501" s="644"/>
      <c r="D501" s="650"/>
      <c r="E501" s="650"/>
      <c r="F501" s="650"/>
      <c r="G501" s="651"/>
      <c r="H501" s="651"/>
      <c r="I501" s="651"/>
      <c r="J501" s="651"/>
    </row>
    <row r="502" spans="1:10" s="643" customFormat="1" x14ac:dyDescent="0.3">
      <c r="A502" s="649"/>
      <c r="B502" s="649"/>
      <c r="C502" s="644"/>
      <c r="D502" s="650"/>
      <c r="E502" s="650"/>
      <c r="F502" s="650"/>
      <c r="G502" s="651"/>
      <c r="H502" s="651"/>
      <c r="I502" s="651"/>
      <c r="J502" s="651"/>
    </row>
    <row r="503" spans="1:10" s="643" customFormat="1" x14ac:dyDescent="0.3">
      <c r="A503" s="649"/>
      <c r="B503" s="649"/>
      <c r="C503" s="644"/>
      <c r="D503" s="650"/>
      <c r="E503" s="650"/>
      <c r="F503" s="650"/>
      <c r="G503" s="651"/>
      <c r="H503" s="651"/>
      <c r="I503" s="651"/>
      <c r="J503" s="651"/>
    </row>
    <row r="504" spans="1:10" s="643" customFormat="1" x14ac:dyDescent="0.3">
      <c r="A504" s="649"/>
      <c r="B504" s="649"/>
      <c r="C504" s="644"/>
      <c r="D504" s="650"/>
      <c r="E504" s="650"/>
      <c r="F504" s="650"/>
      <c r="G504" s="651"/>
      <c r="H504" s="651"/>
      <c r="I504" s="651"/>
      <c r="J504" s="651"/>
    </row>
    <row r="505" spans="1:10" s="643" customFormat="1" x14ac:dyDescent="0.3">
      <c r="A505" s="649"/>
      <c r="B505" s="649"/>
      <c r="C505" s="644"/>
      <c r="D505" s="650"/>
      <c r="E505" s="650"/>
      <c r="F505" s="650"/>
      <c r="G505" s="651"/>
      <c r="H505" s="651"/>
      <c r="I505" s="651"/>
      <c r="J505" s="651"/>
    </row>
    <row r="506" spans="1:10" s="643" customFormat="1" x14ac:dyDescent="0.3">
      <c r="A506" s="649"/>
      <c r="B506" s="649"/>
      <c r="C506" s="644"/>
      <c r="D506" s="650"/>
      <c r="E506" s="650"/>
      <c r="F506" s="650"/>
      <c r="G506" s="651"/>
      <c r="H506" s="651"/>
      <c r="I506" s="651"/>
      <c r="J506" s="651"/>
    </row>
    <row r="507" spans="1:10" s="643" customFormat="1" x14ac:dyDescent="0.3">
      <c r="A507" s="649"/>
      <c r="B507" s="649"/>
      <c r="C507" s="644"/>
      <c r="D507" s="650"/>
      <c r="E507" s="650"/>
      <c r="F507" s="650"/>
      <c r="G507" s="651"/>
      <c r="H507" s="651"/>
      <c r="I507" s="651"/>
      <c r="J507" s="651"/>
    </row>
    <row r="508" spans="1:10" s="643" customFormat="1" x14ac:dyDescent="0.3">
      <c r="A508" s="649"/>
      <c r="B508" s="649"/>
      <c r="C508" s="644"/>
      <c r="D508" s="650"/>
      <c r="E508" s="650"/>
      <c r="F508" s="650"/>
      <c r="G508" s="651"/>
      <c r="H508" s="651"/>
      <c r="I508" s="651"/>
      <c r="J508" s="651"/>
    </row>
    <row r="509" spans="1:10" s="643" customFormat="1" x14ac:dyDescent="0.3">
      <c r="A509" s="649"/>
      <c r="B509" s="649"/>
      <c r="C509" s="644"/>
      <c r="D509" s="650"/>
      <c r="E509" s="650"/>
      <c r="F509" s="650"/>
      <c r="G509" s="651"/>
      <c r="H509" s="651"/>
      <c r="I509" s="651"/>
      <c r="J509" s="651"/>
    </row>
    <row r="510" spans="1:10" s="643" customFormat="1" x14ac:dyDescent="0.3">
      <c r="A510" s="649"/>
      <c r="B510" s="649"/>
      <c r="C510" s="644"/>
      <c r="D510" s="650"/>
      <c r="E510" s="650"/>
      <c r="F510" s="650"/>
      <c r="G510" s="651"/>
      <c r="H510" s="651"/>
      <c r="I510" s="651"/>
      <c r="J510" s="651"/>
    </row>
    <row r="511" spans="1:10" s="643" customFormat="1" x14ac:dyDescent="0.3">
      <c r="A511" s="649"/>
      <c r="B511" s="649"/>
      <c r="C511" s="644"/>
      <c r="D511" s="650"/>
      <c r="E511" s="650"/>
      <c r="F511" s="650"/>
      <c r="G511" s="651"/>
      <c r="H511" s="651"/>
      <c r="I511" s="651"/>
      <c r="J511" s="651"/>
    </row>
    <row r="512" spans="1:10" s="643" customFormat="1" x14ac:dyDescent="0.3">
      <c r="A512" s="649"/>
      <c r="B512" s="649"/>
      <c r="C512" s="644"/>
      <c r="D512" s="650"/>
      <c r="E512" s="650"/>
      <c r="F512" s="650"/>
      <c r="G512" s="651"/>
      <c r="H512" s="651"/>
      <c r="I512" s="651"/>
      <c r="J512" s="651"/>
    </row>
    <row r="513" spans="1:10" s="643" customFormat="1" x14ac:dyDescent="0.3">
      <c r="A513" s="649"/>
      <c r="B513" s="649"/>
      <c r="C513" s="644"/>
      <c r="D513" s="650"/>
      <c r="E513" s="650"/>
      <c r="F513" s="650"/>
      <c r="G513" s="651"/>
      <c r="H513" s="651"/>
      <c r="I513" s="651"/>
      <c r="J513" s="651"/>
    </row>
    <row r="514" spans="1:10" s="643" customFormat="1" x14ac:dyDescent="0.3">
      <c r="A514" s="649"/>
      <c r="B514" s="649"/>
      <c r="C514" s="644"/>
      <c r="D514" s="650"/>
      <c r="E514" s="650"/>
      <c r="F514" s="650"/>
      <c r="G514" s="651"/>
      <c r="H514" s="651"/>
      <c r="I514" s="651"/>
      <c r="J514" s="651"/>
    </row>
    <row r="515" spans="1:10" s="643" customFormat="1" x14ac:dyDescent="0.3">
      <c r="A515" s="649"/>
      <c r="B515" s="649"/>
      <c r="C515" s="644"/>
      <c r="D515" s="650"/>
      <c r="E515" s="650"/>
      <c r="F515" s="650"/>
      <c r="G515" s="651"/>
      <c r="H515" s="651"/>
      <c r="I515" s="651"/>
      <c r="J515" s="651"/>
    </row>
    <row r="516" spans="1:10" s="643" customFormat="1" x14ac:dyDescent="0.3">
      <c r="A516" s="649"/>
      <c r="B516" s="649"/>
      <c r="C516" s="644"/>
      <c r="D516" s="650"/>
      <c r="E516" s="650"/>
      <c r="F516" s="650"/>
      <c r="G516" s="651"/>
      <c r="H516" s="651"/>
      <c r="I516" s="651"/>
      <c r="J516" s="651"/>
    </row>
    <row r="517" spans="1:10" s="643" customFormat="1" x14ac:dyDescent="0.3">
      <c r="A517" s="649"/>
      <c r="B517" s="649"/>
      <c r="C517" s="644"/>
      <c r="D517" s="650"/>
      <c r="E517" s="650"/>
      <c r="F517" s="650"/>
      <c r="G517" s="651"/>
      <c r="H517" s="651"/>
      <c r="I517" s="651"/>
      <c r="J517" s="651"/>
    </row>
    <row r="518" spans="1:10" s="643" customFormat="1" x14ac:dyDescent="0.3">
      <c r="A518" s="649"/>
      <c r="B518" s="649"/>
      <c r="C518" s="644"/>
      <c r="D518" s="650"/>
      <c r="E518" s="650"/>
      <c r="F518" s="650"/>
      <c r="G518" s="651"/>
      <c r="H518" s="651"/>
      <c r="I518" s="651"/>
      <c r="J518" s="651"/>
    </row>
    <row r="519" spans="1:10" s="643" customFormat="1" x14ac:dyDescent="0.3">
      <c r="A519" s="649"/>
      <c r="B519" s="649"/>
      <c r="C519" s="644"/>
      <c r="D519" s="650"/>
      <c r="E519" s="650"/>
      <c r="F519" s="650"/>
      <c r="G519" s="651"/>
      <c r="H519" s="651"/>
      <c r="I519" s="651"/>
      <c r="J519" s="651"/>
    </row>
    <row r="520" spans="1:10" s="643" customFormat="1" x14ac:dyDescent="0.3">
      <c r="A520" s="649"/>
      <c r="B520" s="649"/>
      <c r="C520" s="644"/>
      <c r="D520" s="650"/>
      <c r="E520" s="650"/>
      <c r="F520" s="650"/>
      <c r="G520" s="651"/>
      <c r="H520" s="651"/>
      <c r="I520" s="651"/>
      <c r="J520" s="651"/>
    </row>
    <row r="521" spans="1:10" s="643" customFormat="1" x14ac:dyDescent="0.3">
      <c r="A521" s="649"/>
      <c r="B521" s="649"/>
      <c r="C521" s="644"/>
      <c r="D521" s="650"/>
      <c r="E521" s="650"/>
      <c r="F521" s="650"/>
      <c r="G521" s="651"/>
      <c r="H521" s="651"/>
      <c r="I521" s="651"/>
      <c r="J521" s="651"/>
    </row>
    <row r="522" spans="1:10" s="643" customFormat="1" x14ac:dyDescent="0.3">
      <c r="A522" s="649"/>
      <c r="B522" s="649"/>
      <c r="C522" s="644"/>
      <c r="D522" s="650"/>
      <c r="E522" s="650"/>
      <c r="F522" s="650"/>
      <c r="G522" s="651"/>
      <c r="H522" s="651"/>
      <c r="I522" s="651"/>
      <c r="J522" s="651"/>
    </row>
    <row r="523" spans="1:10" s="643" customFormat="1" x14ac:dyDescent="0.3">
      <c r="A523" s="649"/>
      <c r="B523" s="649"/>
      <c r="C523" s="644"/>
      <c r="D523" s="650"/>
      <c r="E523" s="650"/>
      <c r="F523" s="650"/>
      <c r="G523" s="651"/>
      <c r="H523" s="651"/>
      <c r="I523" s="651"/>
      <c r="J523" s="651"/>
    </row>
    <row r="524" spans="1:10" s="643" customFormat="1" x14ac:dyDescent="0.3">
      <c r="A524" s="649"/>
      <c r="B524" s="649"/>
      <c r="C524" s="644"/>
      <c r="D524" s="650"/>
      <c r="E524" s="650"/>
      <c r="F524" s="650"/>
      <c r="G524" s="651"/>
      <c r="H524" s="651"/>
      <c r="I524" s="651"/>
      <c r="J524" s="651"/>
    </row>
    <row r="525" spans="1:10" s="643" customFormat="1" x14ac:dyDescent="0.3">
      <c r="A525" s="649"/>
      <c r="B525" s="649"/>
      <c r="C525" s="644"/>
      <c r="D525" s="650"/>
      <c r="E525" s="650"/>
      <c r="F525" s="650"/>
      <c r="G525" s="651"/>
      <c r="H525" s="651"/>
      <c r="I525" s="651"/>
      <c r="J525" s="651"/>
    </row>
    <row r="526" spans="1:10" s="643" customFormat="1" x14ac:dyDescent="0.3">
      <c r="A526" s="649"/>
      <c r="B526" s="649"/>
      <c r="C526" s="644"/>
      <c r="D526" s="650"/>
      <c r="E526" s="650"/>
      <c r="F526" s="650"/>
      <c r="G526" s="651"/>
      <c r="H526" s="651"/>
      <c r="I526" s="651"/>
      <c r="J526" s="651"/>
    </row>
    <row r="527" spans="1:10" s="643" customFormat="1" x14ac:dyDescent="0.3">
      <c r="A527" s="649"/>
      <c r="B527" s="649"/>
      <c r="C527" s="644"/>
      <c r="D527" s="650"/>
      <c r="E527" s="650"/>
      <c r="F527" s="650"/>
      <c r="G527" s="651"/>
      <c r="H527" s="651"/>
      <c r="I527" s="651"/>
      <c r="J527" s="651"/>
    </row>
    <row r="528" spans="1:10" s="643" customFormat="1" x14ac:dyDescent="0.3">
      <c r="A528" s="649"/>
      <c r="B528" s="649"/>
      <c r="C528" s="644"/>
      <c r="D528" s="650"/>
      <c r="E528" s="650"/>
      <c r="F528" s="650"/>
      <c r="G528" s="651"/>
      <c r="H528" s="651"/>
      <c r="I528" s="651"/>
      <c r="J528" s="651"/>
    </row>
    <row r="529" spans="1:10" s="643" customFormat="1" x14ac:dyDescent="0.3">
      <c r="A529" s="649"/>
      <c r="B529" s="649"/>
      <c r="C529" s="644"/>
      <c r="D529" s="650"/>
      <c r="E529" s="650"/>
      <c r="F529" s="650"/>
      <c r="G529" s="651"/>
      <c r="H529" s="651"/>
      <c r="I529" s="651"/>
      <c r="J529" s="651"/>
    </row>
    <row r="530" spans="1:10" s="643" customFormat="1" x14ac:dyDescent="0.3">
      <c r="A530" s="649"/>
      <c r="B530" s="649"/>
      <c r="C530" s="644"/>
      <c r="D530" s="650"/>
      <c r="E530" s="650"/>
      <c r="F530" s="650"/>
      <c r="G530" s="651"/>
      <c r="H530" s="651"/>
      <c r="I530" s="651"/>
      <c r="J530" s="651"/>
    </row>
    <row r="531" spans="1:10" s="643" customFormat="1" x14ac:dyDescent="0.3">
      <c r="A531" s="649"/>
      <c r="B531" s="649"/>
      <c r="C531" s="644"/>
      <c r="D531" s="650"/>
      <c r="E531" s="650"/>
      <c r="F531" s="650"/>
      <c r="G531" s="651"/>
      <c r="H531" s="651"/>
      <c r="I531" s="651"/>
      <c r="J531" s="651"/>
    </row>
    <row r="532" spans="1:10" s="643" customFormat="1" x14ac:dyDescent="0.3">
      <c r="A532" s="649"/>
      <c r="B532" s="649"/>
      <c r="C532" s="644"/>
      <c r="D532" s="650"/>
      <c r="E532" s="650"/>
      <c r="F532" s="650"/>
      <c r="G532" s="651"/>
      <c r="H532" s="651"/>
      <c r="I532" s="651"/>
      <c r="J532" s="651"/>
    </row>
    <row r="533" spans="1:10" s="643" customFormat="1" x14ac:dyDescent="0.3">
      <c r="A533" s="649"/>
      <c r="B533" s="649"/>
      <c r="C533" s="644"/>
      <c r="D533" s="650"/>
      <c r="E533" s="650"/>
      <c r="F533" s="650"/>
      <c r="G533" s="651"/>
      <c r="H533" s="651"/>
      <c r="I533" s="651"/>
      <c r="J533" s="651"/>
    </row>
    <row r="534" spans="1:10" s="643" customFormat="1" x14ac:dyDescent="0.3">
      <c r="A534" s="649"/>
      <c r="B534" s="649"/>
      <c r="C534" s="644"/>
      <c r="D534" s="650"/>
      <c r="E534" s="650"/>
      <c r="F534" s="650"/>
      <c r="G534" s="651"/>
      <c r="H534" s="651"/>
      <c r="I534" s="651"/>
      <c r="J534" s="651"/>
    </row>
    <row r="535" spans="1:10" s="643" customFormat="1" x14ac:dyDescent="0.3">
      <c r="A535" s="649"/>
      <c r="B535" s="649"/>
      <c r="C535" s="644"/>
      <c r="D535" s="650"/>
      <c r="E535" s="650"/>
      <c r="F535" s="650"/>
      <c r="G535" s="651"/>
      <c r="H535" s="651"/>
      <c r="I535" s="651"/>
      <c r="J535" s="651"/>
    </row>
    <row r="536" spans="1:10" s="643" customFormat="1" x14ac:dyDescent="0.3">
      <c r="A536" s="649"/>
      <c r="B536" s="649"/>
      <c r="C536" s="644"/>
      <c r="D536" s="650"/>
      <c r="E536" s="650"/>
      <c r="F536" s="650"/>
      <c r="G536" s="651"/>
      <c r="H536" s="651"/>
      <c r="I536" s="651"/>
      <c r="J536" s="651"/>
    </row>
    <row r="537" spans="1:10" s="643" customFormat="1" x14ac:dyDescent="0.3">
      <c r="A537" s="649"/>
      <c r="B537" s="649"/>
      <c r="C537" s="644"/>
      <c r="D537" s="650"/>
      <c r="E537" s="650"/>
      <c r="F537" s="650"/>
      <c r="G537" s="651"/>
      <c r="H537" s="651"/>
      <c r="I537" s="651"/>
      <c r="J537" s="651"/>
    </row>
    <row r="538" spans="1:10" s="643" customFormat="1" x14ac:dyDescent="0.3">
      <c r="A538" s="649"/>
      <c r="B538" s="649"/>
      <c r="C538" s="644"/>
      <c r="D538" s="650"/>
      <c r="E538" s="650"/>
      <c r="F538" s="650"/>
      <c r="G538" s="651"/>
      <c r="H538" s="651"/>
      <c r="I538" s="651"/>
      <c r="J538" s="651"/>
    </row>
    <row r="539" spans="1:10" s="643" customFormat="1" x14ac:dyDescent="0.3">
      <c r="A539" s="649"/>
      <c r="B539" s="649"/>
      <c r="C539" s="644"/>
      <c r="D539" s="650"/>
      <c r="E539" s="650"/>
      <c r="F539" s="650"/>
      <c r="G539" s="651"/>
      <c r="H539" s="651"/>
      <c r="I539" s="651"/>
      <c r="J539" s="651"/>
    </row>
    <row r="540" spans="1:10" s="643" customFormat="1" x14ac:dyDescent="0.3">
      <c r="A540" s="649"/>
      <c r="B540" s="649"/>
      <c r="C540" s="644"/>
      <c r="D540" s="650"/>
      <c r="E540" s="650"/>
      <c r="F540" s="650"/>
      <c r="G540" s="651"/>
      <c r="H540" s="651"/>
      <c r="I540" s="651"/>
      <c r="J540" s="651"/>
    </row>
    <row r="541" spans="1:10" s="643" customFormat="1" x14ac:dyDescent="0.3">
      <c r="A541" s="649"/>
      <c r="B541" s="649"/>
      <c r="C541" s="644"/>
      <c r="D541" s="650"/>
      <c r="E541" s="650"/>
      <c r="F541" s="650"/>
      <c r="G541" s="651"/>
      <c r="H541" s="651"/>
      <c r="I541" s="651"/>
      <c r="J541" s="651"/>
    </row>
    <row r="542" spans="1:10" s="643" customFormat="1" x14ac:dyDescent="0.3">
      <c r="A542" s="649"/>
      <c r="B542" s="649"/>
      <c r="C542" s="644"/>
      <c r="D542" s="650"/>
      <c r="E542" s="650"/>
      <c r="F542" s="650"/>
      <c r="G542" s="651"/>
      <c r="H542" s="651"/>
      <c r="I542" s="651"/>
      <c r="J542" s="651"/>
    </row>
    <row r="543" spans="1:10" s="643" customFormat="1" x14ac:dyDescent="0.3">
      <c r="A543" s="649"/>
      <c r="B543" s="649"/>
      <c r="C543" s="644"/>
      <c r="D543" s="650"/>
      <c r="E543" s="650"/>
      <c r="F543" s="650"/>
      <c r="G543" s="651"/>
      <c r="H543" s="651"/>
      <c r="I543" s="651"/>
      <c r="J543" s="651"/>
    </row>
    <row r="544" spans="1:10" s="643" customFormat="1" x14ac:dyDescent="0.3">
      <c r="A544" s="649"/>
      <c r="B544" s="649"/>
      <c r="C544" s="644"/>
      <c r="D544" s="650"/>
      <c r="E544" s="650"/>
      <c r="F544" s="650"/>
      <c r="G544" s="651"/>
      <c r="H544" s="651"/>
      <c r="I544" s="651"/>
      <c r="J544" s="651"/>
    </row>
    <row r="545" spans="1:10" s="643" customFormat="1" x14ac:dyDescent="0.3">
      <c r="A545" s="649"/>
      <c r="B545" s="649"/>
      <c r="C545" s="644"/>
      <c r="D545" s="650"/>
      <c r="E545" s="650"/>
      <c r="F545" s="650"/>
      <c r="G545" s="651"/>
      <c r="H545" s="651"/>
      <c r="I545" s="651"/>
      <c r="J545" s="651"/>
    </row>
    <row r="546" spans="1:10" s="643" customFormat="1" x14ac:dyDescent="0.3">
      <c r="A546" s="649"/>
      <c r="B546" s="649"/>
      <c r="C546" s="644"/>
      <c r="D546" s="650"/>
      <c r="E546" s="650"/>
      <c r="F546" s="650"/>
      <c r="G546" s="651"/>
      <c r="H546" s="651"/>
      <c r="I546" s="651"/>
      <c r="J546" s="651"/>
    </row>
    <row r="547" spans="1:10" s="643" customFormat="1" x14ac:dyDescent="0.3">
      <c r="A547" s="649"/>
      <c r="B547" s="649"/>
      <c r="C547" s="644"/>
      <c r="D547" s="650"/>
      <c r="E547" s="650"/>
      <c r="F547" s="650"/>
      <c r="G547" s="651"/>
      <c r="H547" s="651"/>
      <c r="I547" s="651"/>
      <c r="J547" s="651"/>
    </row>
    <row r="548" spans="1:10" s="643" customFormat="1" x14ac:dyDescent="0.3">
      <c r="A548" s="649"/>
      <c r="B548" s="649"/>
      <c r="C548" s="644"/>
      <c r="D548" s="650"/>
      <c r="E548" s="650"/>
      <c r="F548" s="650"/>
      <c r="G548" s="651"/>
      <c r="H548" s="651"/>
      <c r="I548" s="651"/>
      <c r="J548" s="651"/>
    </row>
    <row r="549" spans="1:10" s="643" customFormat="1" x14ac:dyDescent="0.3">
      <c r="A549" s="649"/>
      <c r="B549" s="649"/>
      <c r="C549" s="644"/>
      <c r="D549" s="650"/>
      <c r="E549" s="650"/>
      <c r="F549" s="650"/>
      <c r="G549" s="651"/>
      <c r="H549" s="651"/>
      <c r="I549" s="651"/>
      <c r="J549" s="651"/>
    </row>
    <row r="550" spans="1:10" s="643" customFormat="1" x14ac:dyDescent="0.3">
      <c r="A550" s="649"/>
      <c r="B550" s="649"/>
      <c r="C550" s="644"/>
      <c r="D550" s="650"/>
      <c r="E550" s="650"/>
      <c r="F550" s="650"/>
      <c r="G550" s="651"/>
      <c r="H550" s="651"/>
      <c r="I550" s="651"/>
      <c r="J550" s="651"/>
    </row>
    <row r="551" spans="1:10" s="643" customFormat="1" x14ac:dyDescent="0.3">
      <c r="A551" s="649"/>
      <c r="B551" s="649"/>
      <c r="C551" s="644"/>
      <c r="D551" s="650"/>
      <c r="E551" s="650"/>
      <c r="F551" s="650"/>
      <c r="G551" s="651"/>
      <c r="H551" s="651"/>
      <c r="I551" s="651"/>
      <c r="J551" s="651"/>
    </row>
    <row r="552" spans="1:10" s="643" customFormat="1" x14ac:dyDescent="0.3">
      <c r="A552" s="649"/>
      <c r="B552" s="649"/>
      <c r="C552" s="644"/>
      <c r="D552" s="650"/>
      <c r="E552" s="650"/>
      <c r="F552" s="650"/>
      <c r="G552" s="651"/>
      <c r="H552" s="651"/>
      <c r="I552" s="651"/>
      <c r="J552" s="651"/>
    </row>
    <row r="553" spans="1:10" s="643" customFormat="1" x14ac:dyDescent="0.3">
      <c r="A553" s="649"/>
      <c r="B553" s="649"/>
      <c r="C553" s="644"/>
      <c r="D553" s="650"/>
      <c r="E553" s="650"/>
      <c r="F553" s="650"/>
      <c r="G553" s="651"/>
      <c r="H553" s="651"/>
      <c r="I553" s="651"/>
      <c r="J553" s="651"/>
    </row>
    <row r="554" spans="1:10" s="643" customFormat="1" x14ac:dyDescent="0.3">
      <c r="A554" s="649"/>
      <c r="B554" s="649"/>
      <c r="C554" s="644"/>
      <c r="D554" s="650"/>
      <c r="E554" s="650"/>
      <c r="F554" s="650"/>
      <c r="G554" s="651"/>
      <c r="H554" s="651"/>
      <c r="I554" s="651"/>
      <c r="J554" s="651"/>
    </row>
    <row r="555" spans="1:10" s="643" customFormat="1" x14ac:dyDescent="0.3">
      <c r="A555" s="649"/>
      <c r="B555" s="649"/>
      <c r="C555" s="644"/>
      <c r="D555" s="650"/>
      <c r="E555" s="650"/>
      <c r="F555" s="650"/>
      <c r="G555" s="651"/>
      <c r="H555" s="651"/>
      <c r="I555" s="651"/>
      <c r="J555" s="651"/>
    </row>
    <row r="556" spans="1:10" s="643" customFormat="1" x14ac:dyDescent="0.3">
      <c r="A556" s="649"/>
      <c r="B556" s="649"/>
      <c r="C556" s="644"/>
      <c r="D556" s="650"/>
      <c r="E556" s="650"/>
      <c r="F556" s="650"/>
      <c r="G556" s="651"/>
      <c r="H556" s="651"/>
      <c r="I556" s="651"/>
      <c r="J556" s="651"/>
    </row>
    <row r="557" spans="1:10" s="643" customFormat="1" x14ac:dyDescent="0.3">
      <c r="A557" s="649"/>
      <c r="B557" s="649"/>
      <c r="C557" s="644"/>
      <c r="D557" s="650"/>
      <c r="E557" s="650"/>
      <c r="F557" s="650"/>
      <c r="G557" s="651"/>
      <c r="H557" s="651"/>
      <c r="I557" s="651"/>
      <c r="J557" s="651"/>
    </row>
    <row r="558" spans="1:10" s="643" customFormat="1" x14ac:dyDescent="0.3">
      <c r="A558" s="649"/>
      <c r="B558" s="649"/>
      <c r="C558" s="644"/>
      <c r="D558" s="650"/>
      <c r="E558" s="650"/>
      <c r="F558" s="650"/>
      <c r="G558" s="651"/>
      <c r="H558" s="651"/>
      <c r="I558" s="651"/>
      <c r="J558" s="651"/>
    </row>
    <row r="559" spans="1:10" s="643" customFormat="1" x14ac:dyDescent="0.3">
      <c r="A559" s="649"/>
      <c r="B559" s="649"/>
      <c r="C559" s="644"/>
      <c r="D559" s="650"/>
      <c r="E559" s="650"/>
      <c r="F559" s="650"/>
      <c r="G559" s="651"/>
      <c r="H559" s="651"/>
      <c r="I559" s="651"/>
      <c r="J559" s="651"/>
    </row>
    <row r="560" spans="1:10" s="643" customFormat="1" x14ac:dyDescent="0.3">
      <c r="A560" s="649"/>
      <c r="B560" s="649"/>
      <c r="C560" s="644"/>
      <c r="D560" s="650"/>
      <c r="E560" s="650"/>
      <c r="F560" s="650"/>
      <c r="G560" s="651"/>
      <c r="H560" s="651"/>
      <c r="I560" s="651"/>
      <c r="J560" s="651"/>
    </row>
    <row r="561" spans="1:10" s="643" customFormat="1" x14ac:dyDescent="0.3">
      <c r="A561" s="649"/>
      <c r="B561" s="649"/>
      <c r="C561" s="644"/>
      <c r="D561" s="650"/>
      <c r="E561" s="650"/>
      <c r="F561" s="650"/>
      <c r="G561" s="651"/>
      <c r="H561" s="651"/>
      <c r="I561" s="651"/>
      <c r="J561" s="651"/>
    </row>
    <row r="562" spans="1:10" s="643" customFormat="1" x14ac:dyDescent="0.3">
      <c r="A562" s="649"/>
      <c r="B562" s="649"/>
      <c r="C562" s="644"/>
      <c r="D562" s="650"/>
      <c r="E562" s="650"/>
      <c r="F562" s="650"/>
      <c r="G562" s="651"/>
      <c r="H562" s="651"/>
      <c r="I562" s="651"/>
      <c r="J562" s="651"/>
    </row>
    <row r="563" spans="1:10" s="643" customFormat="1" x14ac:dyDescent="0.3">
      <c r="A563" s="649"/>
      <c r="B563" s="649"/>
      <c r="C563" s="644"/>
      <c r="D563" s="650"/>
      <c r="E563" s="650"/>
      <c r="F563" s="650"/>
      <c r="G563" s="651"/>
      <c r="H563" s="651"/>
      <c r="I563" s="651"/>
      <c r="J563" s="651"/>
    </row>
    <row r="564" spans="1:10" s="643" customFormat="1" x14ac:dyDescent="0.3">
      <c r="A564" s="649"/>
      <c r="B564" s="649"/>
      <c r="C564" s="644"/>
      <c r="D564" s="650"/>
      <c r="E564" s="650"/>
      <c r="F564" s="650"/>
      <c r="G564" s="651"/>
      <c r="H564" s="651"/>
      <c r="I564" s="651"/>
      <c r="J564" s="651"/>
    </row>
    <row r="565" spans="1:10" s="643" customFormat="1" x14ac:dyDescent="0.3">
      <c r="A565" s="649"/>
      <c r="B565" s="649"/>
      <c r="C565" s="644"/>
      <c r="D565" s="650"/>
      <c r="E565" s="650"/>
      <c r="F565" s="650"/>
      <c r="G565" s="651"/>
      <c r="H565" s="651"/>
      <c r="I565" s="651"/>
      <c r="J565" s="651"/>
    </row>
    <row r="566" spans="1:10" s="643" customFormat="1" x14ac:dyDescent="0.3">
      <c r="A566" s="649"/>
      <c r="B566" s="649"/>
      <c r="C566" s="644"/>
      <c r="D566" s="650"/>
      <c r="E566" s="650"/>
      <c r="F566" s="650"/>
      <c r="G566" s="651"/>
      <c r="H566" s="651"/>
      <c r="I566" s="651"/>
      <c r="J566" s="651"/>
    </row>
    <row r="567" spans="1:10" s="643" customFormat="1" x14ac:dyDescent="0.3">
      <c r="A567" s="649"/>
      <c r="B567" s="649"/>
      <c r="C567" s="644"/>
      <c r="D567" s="650"/>
      <c r="E567" s="650"/>
      <c r="F567" s="650"/>
      <c r="G567" s="651"/>
      <c r="H567" s="651"/>
      <c r="I567" s="651"/>
      <c r="J567" s="651"/>
    </row>
    <row r="568" spans="1:10" s="643" customFormat="1" x14ac:dyDescent="0.3">
      <c r="A568" s="649"/>
      <c r="B568" s="649"/>
      <c r="C568" s="644"/>
      <c r="D568" s="650"/>
      <c r="E568" s="650"/>
      <c r="F568" s="650"/>
      <c r="G568" s="651"/>
      <c r="H568" s="651"/>
      <c r="I568" s="651"/>
      <c r="J568" s="651"/>
    </row>
    <row r="569" spans="1:10" s="643" customFormat="1" x14ac:dyDescent="0.3">
      <c r="A569" s="649"/>
      <c r="B569" s="649"/>
      <c r="C569" s="644"/>
      <c r="D569" s="650"/>
      <c r="E569" s="650"/>
      <c r="F569" s="650"/>
      <c r="G569" s="651"/>
      <c r="H569" s="651"/>
      <c r="I569" s="651"/>
      <c r="J569" s="651"/>
    </row>
    <row r="570" spans="1:10" s="643" customFormat="1" x14ac:dyDescent="0.3">
      <c r="A570" s="649"/>
      <c r="B570" s="649"/>
      <c r="C570" s="644"/>
      <c r="D570" s="650"/>
      <c r="E570" s="650"/>
      <c r="F570" s="650"/>
      <c r="G570" s="651"/>
      <c r="H570" s="651"/>
      <c r="I570" s="651"/>
      <c r="J570" s="651"/>
    </row>
    <row r="571" spans="1:10" s="643" customFormat="1" x14ac:dyDescent="0.3">
      <c r="A571" s="649"/>
      <c r="B571" s="649"/>
      <c r="C571" s="644"/>
      <c r="D571" s="650"/>
      <c r="E571" s="650"/>
      <c r="F571" s="650"/>
      <c r="G571" s="651"/>
      <c r="H571" s="651"/>
      <c r="I571" s="651"/>
      <c r="J571" s="651"/>
    </row>
    <row r="572" spans="1:10" s="643" customFormat="1" x14ac:dyDescent="0.3">
      <c r="A572" s="649"/>
      <c r="B572" s="649"/>
      <c r="C572" s="644"/>
      <c r="D572" s="650"/>
      <c r="E572" s="650"/>
      <c r="F572" s="650"/>
      <c r="G572" s="651"/>
      <c r="H572" s="651"/>
      <c r="I572" s="651"/>
      <c r="J572" s="651"/>
    </row>
    <row r="573" spans="1:10" s="643" customFormat="1" x14ac:dyDescent="0.3">
      <c r="A573" s="649"/>
      <c r="B573" s="649"/>
      <c r="C573" s="644"/>
      <c r="D573" s="650"/>
      <c r="E573" s="650"/>
      <c r="F573" s="650"/>
      <c r="G573" s="651"/>
      <c r="H573" s="651"/>
      <c r="I573" s="651"/>
      <c r="J573" s="651"/>
    </row>
    <row r="574" spans="1:10" s="643" customFormat="1" x14ac:dyDescent="0.3">
      <c r="A574" s="649"/>
      <c r="B574" s="649"/>
      <c r="C574" s="644"/>
      <c r="D574" s="650"/>
      <c r="E574" s="650"/>
      <c r="F574" s="650"/>
      <c r="G574" s="651"/>
      <c r="H574" s="651"/>
      <c r="I574" s="651"/>
      <c r="J574" s="651"/>
    </row>
    <row r="575" spans="1:10" s="643" customFormat="1" x14ac:dyDescent="0.3">
      <c r="A575" s="649"/>
      <c r="B575" s="649"/>
      <c r="C575" s="644"/>
      <c r="D575" s="650"/>
      <c r="E575" s="650"/>
      <c r="F575" s="650"/>
      <c r="G575" s="651"/>
      <c r="H575" s="651"/>
      <c r="I575" s="651"/>
      <c r="J575" s="651"/>
    </row>
    <row r="576" spans="1:10" s="643" customFormat="1" x14ac:dyDescent="0.3">
      <c r="A576" s="649"/>
      <c r="B576" s="649"/>
      <c r="C576" s="644"/>
      <c r="D576" s="650"/>
      <c r="E576" s="650"/>
      <c r="F576" s="650"/>
      <c r="G576" s="651"/>
      <c r="H576" s="651"/>
      <c r="I576" s="651"/>
      <c r="J576" s="651"/>
    </row>
    <row r="577" spans="1:10" s="643" customFormat="1" x14ac:dyDescent="0.3">
      <c r="A577" s="649"/>
      <c r="B577" s="649"/>
      <c r="C577" s="644"/>
      <c r="D577" s="650"/>
      <c r="E577" s="650"/>
      <c r="F577" s="650"/>
      <c r="G577" s="651"/>
      <c r="H577" s="651"/>
      <c r="I577" s="651"/>
      <c r="J577" s="651"/>
    </row>
    <row r="578" spans="1:10" s="643" customFormat="1" x14ac:dyDescent="0.3">
      <c r="A578" s="649"/>
      <c r="B578" s="649"/>
      <c r="C578" s="644"/>
      <c r="D578" s="650"/>
      <c r="E578" s="650"/>
      <c r="F578" s="650"/>
      <c r="G578" s="651"/>
      <c r="H578" s="651"/>
      <c r="I578" s="651"/>
      <c r="J578" s="651"/>
    </row>
    <row r="579" spans="1:10" s="643" customFormat="1" x14ac:dyDescent="0.3">
      <c r="A579" s="649"/>
      <c r="B579" s="649"/>
      <c r="C579" s="644"/>
      <c r="D579" s="650"/>
      <c r="E579" s="650"/>
      <c r="F579" s="650"/>
      <c r="G579" s="651"/>
      <c r="H579" s="651"/>
      <c r="I579" s="651"/>
      <c r="J579" s="651"/>
    </row>
    <row r="580" spans="1:10" s="643" customFormat="1" x14ac:dyDescent="0.3">
      <c r="A580" s="649"/>
      <c r="B580" s="649"/>
      <c r="C580" s="644"/>
      <c r="D580" s="650"/>
      <c r="E580" s="650"/>
      <c r="F580" s="650"/>
      <c r="G580" s="651"/>
      <c r="H580" s="651"/>
      <c r="I580" s="651"/>
      <c r="J580" s="651"/>
    </row>
    <row r="581" spans="1:10" s="643" customFormat="1" x14ac:dyDescent="0.3">
      <c r="A581" s="649"/>
      <c r="B581" s="649"/>
      <c r="C581" s="644"/>
      <c r="D581" s="650"/>
      <c r="E581" s="650"/>
      <c r="F581" s="650"/>
      <c r="G581" s="651"/>
      <c r="H581" s="651"/>
      <c r="I581" s="651"/>
      <c r="J581" s="651"/>
    </row>
    <row r="582" spans="1:10" s="643" customFormat="1" x14ac:dyDescent="0.3">
      <c r="A582" s="649"/>
      <c r="B582" s="649"/>
      <c r="C582" s="644"/>
      <c r="D582" s="650"/>
      <c r="E582" s="650"/>
      <c r="F582" s="650"/>
      <c r="G582" s="651"/>
      <c r="H582" s="651"/>
      <c r="I582" s="651"/>
      <c r="J582" s="651"/>
    </row>
    <row r="583" spans="1:10" s="643" customFormat="1" x14ac:dyDescent="0.3">
      <c r="A583" s="649"/>
      <c r="B583" s="649"/>
      <c r="C583" s="644"/>
      <c r="D583" s="650"/>
      <c r="E583" s="650"/>
      <c r="F583" s="650"/>
      <c r="G583" s="651"/>
      <c r="H583" s="651"/>
      <c r="I583" s="651"/>
      <c r="J583" s="651"/>
    </row>
    <row r="584" spans="1:10" s="643" customFormat="1" x14ac:dyDescent="0.3">
      <c r="A584" s="649"/>
      <c r="B584" s="649"/>
      <c r="C584" s="644"/>
      <c r="D584" s="650"/>
      <c r="E584" s="650"/>
      <c r="F584" s="650"/>
      <c r="G584" s="651"/>
      <c r="H584" s="651"/>
      <c r="I584" s="651"/>
      <c r="J584" s="651"/>
    </row>
    <row r="585" spans="1:10" s="643" customFormat="1" x14ac:dyDescent="0.3">
      <c r="A585" s="649"/>
      <c r="B585" s="649"/>
      <c r="C585" s="644"/>
      <c r="D585" s="650"/>
      <c r="E585" s="650"/>
      <c r="F585" s="650"/>
      <c r="G585" s="651"/>
      <c r="H585" s="651"/>
      <c r="I585" s="651"/>
      <c r="J585" s="651"/>
    </row>
    <row r="586" spans="1:10" s="643" customFormat="1" x14ac:dyDescent="0.3">
      <c r="A586" s="649"/>
      <c r="B586" s="649"/>
      <c r="C586" s="644"/>
      <c r="D586" s="650"/>
      <c r="E586" s="650"/>
      <c r="F586" s="650"/>
      <c r="G586" s="651"/>
      <c r="H586" s="651"/>
      <c r="I586" s="651"/>
      <c r="J586" s="651"/>
    </row>
    <row r="587" spans="1:10" s="643" customFormat="1" x14ac:dyDescent="0.3">
      <c r="A587" s="649"/>
      <c r="B587" s="649"/>
      <c r="C587" s="644"/>
      <c r="D587" s="650"/>
      <c r="E587" s="650"/>
      <c r="F587" s="650"/>
      <c r="G587" s="651"/>
      <c r="H587" s="651"/>
      <c r="I587" s="651"/>
      <c r="J587" s="651"/>
    </row>
    <row r="588" spans="1:10" s="643" customFormat="1" x14ac:dyDescent="0.3">
      <c r="A588" s="649"/>
      <c r="B588" s="649"/>
      <c r="C588" s="644"/>
      <c r="D588" s="650"/>
      <c r="E588" s="650"/>
      <c r="F588" s="650"/>
      <c r="G588" s="651"/>
      <c r="H588" s="651"/>
      <c r="I588" s="651"/>
      <c r="J588" s="651"/>
    </row>
    <row r="589" spans="1:10" s="643" customFormat="1" x14ac:dyDescent="0.3">
      <c r="A589" s="649"/>
      <c r="B589" s="649"/>
      <c r="C589" s="644"/>
      <c r="D589" s="650"/>
      <c r="E589" s="650"/>
      <c r="F589" s="650"/>
      <c r="G589" s="651"/>
      <c r="H589" s="651"/>
      <c r="I589" s="651"/>
      <c r="J589" s="651"/>
    </row>
    <row r="590" spans="1:10" s="643" customFormat="1" x14ac:dyDescent="0.3">
      <c r="A590" s="649"/>
      <c r="B590" s="649"/>
      <c r="C590" s="644"/>
      <c r="D590" s="650"/>
      <c r="E590" s="650"/>
      <c r="F590" s="650"/>
      <c r="G590" s="651"/>
      <c r="H590" s="651"/>
      <c r="I590" s="651"/>
      <c r="J590" s="651"/>
    </row>
    <row r="591" spans="1:10" s="643" customFormat="1" x14ac:dyDescent="0.3">
      <c r="A591" s="649"/>
      <c r="B591" s="649"/>
      <c r="C591" s="644"/>
      <c r="D591" s="650"/>
      <c r="E591" s="650"/>
      <c r="F591" s="650"/>
      <c r="G591" s="651"/>
      <c r="H591" s="651"/>
      <c r="I591" s="651"/>
      <c r="J591" s="651"/>
    </row>
    <row r="592" spans="1:10" s="643" customFormat="1" x14ac:dyDescent="0.3">
      <c r="A592" s="649"/>
      <c r="B592" s="649"/>
      <c r="C592" s="644"/>
      <c r="D592" s="650"/>
      <c r="E592" s="650"/>
      <c r="F592" s="650"/>
      <c r="G592" s="651"/>
      <c r="H592" s="651"/>
      <c r="I592" s="651"/>
      <c r="J592" s="651"/>
    </row>
    <row r="593" spans="1:10" s="643" customFormat="1" x14ac:dyDescent="0.3">
      <c r="A593" s="649"/>
      <c r="B593" s="649"/>
      <c r="C593" s="644"/>
      <c r="D593" s="650"/>
      <c r="E593" s="650"/>
      <c r="F593" s="650"/>
      <c r="G593" s="651"/>
      <c r="H593" s="651"/>
      <c r="I593" s="651"/>
      <c r="J593" s="651"/>
    </row>
    <row r="594" spans="1:10" s="643" customFormat="1" x14ac:dyDescent="0.3">
      <c r="A594" s="649"/>
      <c r="B594" s="649"/>
      <c r="C594" s="644"/>
      <c r="D594" s="650"/>
      <c r="E594" s="650"/>
      <c r="F594" s="650"/>
      <c r="G594" s="651"/>
      <c r="H594" s="651"/>
      <c r="I594" s="651"/>
      <c r="J594" s="651"/>
    </row>
    <row r="595" spans="1:10" s="643" customFormat="1" x14ac:dyDescent="0.3">
      <c r="A595" s="649"/>
      <c r="B595" s="649"/>
      <c r="C595" s="644"/>
      <c r="D595" s="650"/>
      <c r="E595" s="650"/>
      <c r="F595" s="650"/>
      <c r="G595" s="651"/>
      <c r="H595" s="651"/>
      <c r="I595" s="651"/>
      <c r="J595" s="651"/>
    </row>
    <row r="596" spans="1:10" s="643" customFormat="1" x14ac:dyDescent="0.3">
      <c r="A596" s="649"/>
      <c r="B596" s="649"/>
      <c r="C596" s="644"/>
      <c r="D596" s="650"/>
      <c r="E596" s="650"/>
      <c r="F596" s="650"/>
      <c r="G596" s="651"/>
      <c r="H596" s="651"/>
      <c r="I596" s="651"/>
      <c r="J596" s="651"/>
    </row>
    <row r="597" spans="1:10" s="643" customFormat="1" x14ac:dyDescent="0.3">
      <c r="A597" s="649"/>
      <c r="B597" s="649"/>
      <c r="C597" s="644"/>
      <c r="D597" s="650"/>
      <c r="E597" s="650"/>
      <c r="F597" s="650"/>
      <c r="G597" s="651"/>
      <c r="H597" s="651"/>
      <c r="I597" s="651"/>
      <c r="J597" s="651"/>
    </row>
    <row r="598" spans="1:10" s="643" customFormat="1" x14ac:dyDescent="0.3">
      <c r="A598" s="649"/>
      <c r="B598" s="649"/>
      <c r="C598" s="644"/>
      <c r="D598" s="650"/>
      <c r="E598" s="650"/>
      <c r="F598" s="650"/>
      <c r="G598" s="651"/>
      <c r="H598" s="651"/>
      <c r="I598" s="651"/>
      <c r="J598" s="651"/>
    </row>
    <row r="599" spans="1:10" s="643" customFormat="1" x14ac:dyDescent="0.3">
      <c r="A599" s="649"/>
      <c r="B599" s="649"/>
      <c r="C599" s="644"/>
      <c r="D599" s="650"/>
      <c r="E599" s="650"/>
      <c r="F599" s="650"/>
      <c r="G599" s="651"/>
      <c r="H599" s="651"/>
      <c r="I599" s="651"/>
      <c r="J599" s="651"/>
    </row>
    <row r="600" spans="1:10" s="643" customFormat="1" x14ac:dyDescent="0.3">
      <c r="A600" s="649"/>
      <c r="B600" s="649"/>
      <c r="C600" s="644"/>
      <c r="D600" s="650"/>
      <c r="E600" s="650"/>
      <c r="F600" s="650"/>
      <c r="G600" s="651"/>
      <c r="H600" s="651"/>
      <c r="I600" s="651"/>
      <c r="J600" s="651"/>
    </row>
    <row r="601" spans="1:10" s="643" customFormat="1" x14ac:dyDescent="0.3">
      <c r="A601" s="649"/>
      <c r="B601" s="649"/>
      <c r="C601" s="644"/>
      <c r="D601" s="650"/>
      <c r="E601" s="650"/>
      <c r="F601" s="650"/>
      <c r="G601" s="651"/>
      <c r="H601" s="651"/>
      <c r="I601" s="651"/>
      <c r="J601" s="651"/>
    </row>
    <row r="602" spans="1:10" s="643" customFormat="1" x14ac:dyDescent="0.3">
      <c r="A602" s="649"/>
      <c r="B602" s="649"/>
      <c r="C602" s="644"/>
      <c r="D602" s="650"/>
      <c r="E602" s="650"/>
      <c r="F602" s="650"/>
      <c r="G602" s="651"/>
      <c r="H602" s="651"/>
      <c r="I602" s="651"/>
      <c r="J602" s="651"/>
    </row>
    <row r="603" spans="1:10" s="643" customFormat="1" x14ac:dyDescent="0.3">
      <c r="A603" s="649"/>
      <c r="B603" s="649"/>
      <c r="C603" s="644"/>
      <c r="D603" s="650"/>
      <c r="E603" s="650"/>
      <c r="F603" s="650"/>
      <c r="G603" s="651"/>
      <c r="H603" s="651"/>
      <c r="I603" s="651"/>
      <c r="J603" s="651"/>
    </row>
    <row r="604" spans="1:10" s="643" customFormat="1" x14ac:dyDescent="0.3">
      <c r="A604" s="649"/>
      <c r="B604" s="649"/>
      <c r="C604" s="644"/>
      <c r="D604" s="650"/>
      <c r="E604" s="650"/>
      <c r="F604" s="650"/>
      <c r="G604" s="651"/>
      <c r="H604" s="651"/>
      <c r="I604" s="651"/>
      <c r="J604" s="651"/>
    </row>
    <row r="605" spans="1:10" s="643" customFormat="1" x14ac:dyDescent="0.3">
      <c r="A605" s="649"/>
      <c r="B605" s="649"/>
      <c r="C605" s="644"/>
      <c r="D605" s="650"/>
      <c r="E605" s="650"/>
      <c r="F605" s="650"/>
      <c r="G605" s="651"/>
      <c r="H605" s="651"/>
      <c r="I605" s="651"/>
      <c r="J605" s="651"/>
    </row>
    <row r="606" spans="1:10" s="643" customFormat="1" x14ac:dyDescent="0.3">
      <c r="A606" s="649"/>
      <c r="B606" s="649"/>
      <c r="C606" s="644"/>
      <c r="D606" s="650"/>
      <c r="E606" s="650"/>
      <c r="F606" s="650"/>
      <c r="G606" s="651"/>
      <c r="H606" s="651"/>
      <c r="I606" s="651"/>
      <c r="J606" s="651"/>
    </row>
    <row r="607" spans="1:10" s="643" customFormat="1" x14ac:dyDescent="0.3">
      <c r="A607" s="649"/>
      <c r="B607" s="649"/>
      <c r="C607" s="644"/>
      <c r="D607" s="650"/>
      <c r="E607" s="650"/>
      <c r="F607" s="650"/>
      <c r="G607" s="651"/>
      <c r="H607" s="651"/>
      <c r="I607" s="651"/>
      <c r="J607" s="651"/>
    </row>
    <row r="608" spans="1:10" s="643" customFormat="1" x14ac:dyDescent="0.3">
      <c r="A608" s="649"/>
      <c r="B608" s="649"/>
      <c r="C608" s="644"/>
      <c r="D608" s="650"/>
      <c r="E608" s="650"/>
      <c r="F608" s="650"/>
      <c r="G608" s="651"/>
      <c r="H608" s="651"/>
      <c r="I608" s="651"/>
      <c r="J608" s="651"/>
    </row>
    <row r="609" spans="1:10" s="643" customFormat="1" x14ac:dyDescent="0.3">
      <c r="A609" s="649"/>
      <c r="B609" s="649"/>
      <c r="C609" s="644"/>
      <c r="D609" s="650"/>
      <c r="E609" s="650"/>
      <c r="F609" s="650"/>
      <c r="G609" s="651"/>
      <c r="H609" s="651"/>
      <c r="I609" s="651"/>
      <c r="J609" s="651"/>
    </row>
    <row r="610" spans="1:10" s="643" customFormat="1" x14ac:dyDescent="0.3">
      <c r="A610" s="649"/>
      <c r="B610" s="649"/>
      <c r="C610" s="644"/>
      <c r="D610" s="650"/>
      <c r="E610" s="650"/>
      <c r="F610" s="650"/>
      <c r="G610" s="651"/>
      <c r="H610" s="651"/>
      <c r="I610" s="651"/>
      <c r="J610" s="651"/>
    </row>
    <row r="611" spans="1:10" s="643" customFormat="1" x14ac:dyDescent="0.3">
      <c r="A611" s="649"/>
      <c r="B611" s="649"/>
      <c r="C611" s="644"/>
      <c r="D611" s="650"/>
      <c r="E611" s="650"/>
      <c r="F611" s="650"/>
      <c r="G611" s="651"/>
      <c r="H611" s="651"/>
      <c r="I611" s="651"/>
      <c r="J611" s="651"/>
    </row>
    <row r="612" spans="1:10" s="643" customFormat="1" x14ac:dyDescent="0.3">
      <c r="A612" s="649"/>
      <c r="B612" s="649"/>
      <c r="C612" s="644"/>
      <c r="D612" s="650"/>
      <c r="E612" s="650"/>
      <c r="F612" s="650"/>
      <c r="G612" s="651"/>
      <c r="H612" s="651"/>
      <c r="I612" s="651"/>
      <c r="J612" s="651"/>
    </row>
    <row r="613" spans="1:10" s="643" customFormat="1" x14ac:dyDescent="0.3">
      <c r="A613" s="649"/>
      <c r="B613" s="649"/>
      <c r="C613" s="644"/>
      <c r="D613" s="650"/>
      <c r="E613" s="650"/>
      <c r="F613" s="650"/>
      <c r="G613" s="651"/>
      <c r="H613" s="651"/>
      <c r="I613" s="651"/>
      <c r="J613" s="651"/>
    </row>
    <row r="614" spans="1:10" s="643" customFormat="1" x14ac:dyDescent="0.3">
      <c r="A614" s="649"/>
      <c r="B614" s="649"/>
      <c r="C614" s="644"/>
      <c r="D614" s="650"/>
      <c r="E614" s="650"/>
      <c r="F614" s="650"/>
      <c r="G614" s="651"/>
      <c r="H614" s="651"/>
      <c r="I614" s="651"/>
      <c r="J614" s="651"/>
    </row>
    <row r="615" spans="1:10" s="643" customFormat="1" x14ac:dyDescent="0.3">
      <c r="A615" s="649"/>
      <c r="B615" s="649"/>
      <c r="C615" s="644"/>
      <c r="D615" s="650"/>
      <c r="E615" s="650"/>
      <c r="F615" s="650"/>
      <c r="G615" s="651"/>
      <c r="H615" s="651"/>
      <c r="I615" s="651"/>
      <c r="J615" s="651"/>
    </row>
    <row r="616" spans="1:10" s="643" customFormat="1" x14ac:dyDescent="0.3">
      <c r="A616" s="649"/>
      <c r="B616" s="649"/>
      <c r="C616" s="644"/>
      <c r="D616" s="650"/>
      <c r="E616" s="650"/>
      <c r="F616" s="650"/>
      <c r="G616" s="651"/>
      <c r="H616" s="651"/>
      <c r="I616" s="651"/>
      <c r="J616" s="651"/>
    </row>
    <row r="617" spans="1:10" s="643" customFormat="1" x14ac:dyDescent="0.3">
      <c r="A617" s="649"/>
      <c r="B617" s="649"/>
      <c r="C617" s="644"/>
      <c r="D617" s="650"/>
      <c r="E617" s="650"/>
      <c r="F617" s="650"/>
      <c r="G617" s="651"/>
      <c r="H617" s="651"/>
      <c r="I617" s="651"/>
      <c r="J617" s="651"/>
    </row>
    <row r="618" spans="1:10" s="643" customFormat="1" x14ac:dyDescent="0.3">
      <c r="A618" s="649"/>
      <c r="B618" s="649"/>
      <c r="C618" s="644"/>
      <c r="D618" s="650"/>
      <c r="E618" s="650"/>
      <c r="F618" s="650"/>
      <c r="G618" s="651"/>
      <c r="H618" s="651"/>
      <c r="I618" s="651"/>
      <c r="J618" s="651"/>
    </row>
    <row r="619" spans="1:10" s="643" customFormat="1" x14ac:dyDescent="0.3">
      <c r="A619" s="649"/>
      <c r="B619" s="649"/>
      <c r="C619" s="644"/>
      <c r="D619" s="650"/>
      <c r="E619" s="650"/>
      <c r="F619" s="650"/>
      <c r="G619" s="651"/>
      <c r="H619" s="651"/>
      <c r="I619" s="651"/>
      <c r="J619" s="651"/>
    </row>
    <row r="620" spans="1:10" s="643" customFormat="1" x14ac:dyDescent="0.3">
      <c r="A620" s="649"/>
      <c r="B620" s="649"/>
      <c r="C620" s="644"/>
      <c r="D620" s="650"/>
      <c r="E620" s="650"/>
      <c r="F620" s="650"/>
      <c r="G620" s="651"/>
      <c r="H620" s="651"/>
      <c r="I620" s="651"/>
      <c r="J620" s="651"/>
    </row>
    <row r="621" spans="1:10" s="643" customFormat="1" x14ac:dyDescent="0.3">
      <c r="A621" s="649"/>
      <c r="B621" s="649"/>
      <c r="C621" s="644"/>
      <c r="D621" s="650"/>
      <c r="E621" s="650"/>
      <c r="F621" s="650"/>
      <c r="G621" s="651"/>
      <c r="H621" s="651"/>
      <c r="I621" s="651"/>
      <c r="J621" s="651"/>
    </row>
    <row r="622" spans="1:10" s="643" customFormat="1" x14ac:dyDescent="0.3">
      <c r="A622" s="649"/>
      <c r="B622" s="649"/>
      <c r="C622" s="644"/>
      <c r="D622" s="650"/>
      <c r="E622" s="650"/>
      <c r="F622" s="650"/>
      <c r="G622" s="651"/>
      <c r="H622" s="651"/>
      <c r="I622" s="651"/>
      <c r="J622" s="651"/>
    </row>
    <row r="623" spans="1:10" s="643" customFormat="1" x14ac:dyDescent="0.3">
      <c r="A623" s="649"/>
      <c r="B623" s="649"/>
      <c r="C623" s="644"/>
      <c r="D623" s="650"/>
      <c r="E623" s="650"/>
      <c r="F623" s="650"/>
      <c r="G623" s="651"/>
      <c r="H623" s="651"/>
      <c r="I623" s="651"/>
      <c r="J623" s="651"/>
    </row>
    <row r="624" spans="1:10" s="643" customFormat="1" x14ac:dyDescent="0.3">
      <c r="A624" s="649"/>
      <c r="B624" s="649"/>
      <c r="C624" s="644"/>
      <c r="D624" s="650"/>
      <c r="E624" s="650"/>
      <c r="F624" s="650"/>
      <c r="G624" s="651"/>
      <c r="H624" s="651"/>
      <c r="I624" s="651"/>
      <c r="J624" s="651"/>
    </row>
    <row r="625" spans="1:10" s="643" customFormat="1" x14ac:dyDescent="0.3">
      <c r="A625" s="649"/>
      <c r="B625" s="649"/>
      <c r="C625" s="644"/>
      <c r="D625" s="650"/>
      <c r="E625" s="650"/>
      <c r="F625" s="650"/>
      <c r="G625" s="651"/>
      <c r="H625" s="651"/>
      <c r="I625" s="651"/>
      <c r="J625" s="651"/>
    </row>
    <row r="626" spans="1:10" s="643" customFormat="1" x14ac:dyDescent="0.3">
      <c r="A626" s="649"/>
      <c r="B626" s="649"/>
      <c r="C626" s="644"/>
      <c r="D626" s="650"/>
      <c r="E626" s="650"/>
      <c r="F626" s="650"/>
      <c r="G626" s="651"/>
      <c r="H626" s="651"/>
      <c r="I626" s="651"/>
      <c r="J626" s="651"/>
    </row>
    <row r="627" spans="1:10" s="643" customFormat="1" x14ac:dyDescent="0.3">
      <c r="A627" s="649"/>
      <c r="B627" s="649"/>
      <c r="C627" s="644"/>
      <c r="D627" s="650"/>
      <c r="E627" s="650"/>
      <c r="F627" s="650"/>
      <c r="G627" s="651"/>
      <c r="H627" s="651"/>
      <c r="I627" s="651"/>
      <c r="J627" s="651"/>
    </row>
    <row r="628" spans="1:10" s="643" customFormat="1" x14ac:dyDescent="0.3">
      <c r="A628" s="649"/>
      <c r="B628" s="649"/>
      <c r="C628" s="644"/>
      <c r="D628" s="650"/>
      <c r="E628" s="650"/>
      <c r="F628" s="650"/>
      <c r="G628" s="651"/>
      <c r="H628" s="651"/>
      <c r="I628" s="651"/>
      <c r="J628" s="651"/>
    </row>
    <row r="629" spans="1:10" s="643" customFormat="1" x14ac:dyDescent="0.3">
      <c r="A629" s="649"/>
      <c r="B629" s="649"/>
      <c r="C629" s="644"/>
      <c r="D629" s="650"/>
      <c r="E629" s="650"/>
      <c r="F629" s="650"/>
      <c r="G629" s="651"/>
      <c r="H629" s="651"/>
      <c r="I629" s="651"/>
      <c r="J629" s="651"/>
    </row>
    <row r="630" spans="1:10" s="643" customFormat="1" x14ac:dyDescent="0.3">
      <c r="A630" s="649"/>
      <c r="B630" s="649"/>
      <c r="C630" s="644"/>
      <c r="D630" s="650"/>
      <c r="E630" s="650"/>
      <c r="F630" s="650"/>
      <c r="G630" s="651"/>
      <c r="H630" s="651"/>
      <c r="I630" s="651"/>
      <c r="J630" s="651"/>
    </row>
    <row r="631" spans="1:10" s="643" customFormat="1" x14ac:dyDescent="0.3">
      <c r="A631" s="649"/>
      <c r="B631" s="649"/>
      <c r="C631" s="644"/>
      <c r="D631" s="650"/>
      <c r="E631" s="650"/>
      <c r="F631" s="650"/>
      <c r="G631" s="651"/>
      <c r="H631" s="651"/>
      <c r="I631" s="651"/>
      <c r="J631" s="651"/>
    </row>
    <row r="632" spans="1:10" s="643" customFormat="1" x14ac:dyDescent="0.3">
      <c r="A632" s="649"/>
      <c r="B632" s="649"/>
      <c r="C632" s="644"/>
      <c r="D632" s="650"/>
      <c r="E632" s="650"/>
      <c r="F632" s="650"/>
      <c r="G632" s="651"/>
      <c r="H632" s="651"/>
      <c r="I632" s="651"/>
      <c r="J632" s="651"/>
    </row>
    <row r="633" spans="1:10" s="643" customFormat="1" x14ac:dyDescent="0.3">
      <c r="A633" s="649"/>
      <c r="B633" s="649"/>
      <c r="C633" s="644"/>
      <c r="D633" s="650"/>
      <c r="E633" s="650"/>
      <c r="F633" s="650"/>
      <c r="G633" s="651"/>
      <c r="H633" s="651"/>
      <c r="I633" s="651"/>
      <c r="J633" s="651"/>
    </row>
    <row r="634" spans="1:10" s="643" customFormat="1" x14ac:dyDescent="0.3">
      <c r="A634" s="649"/>
      <c r="B634" s="649"/>
      <c r="C634" s="644"/>
      <c r="D634" s="650"/>
      <c r="E634" s="650"/>
      <c r="F634" s="650"/>
      <c r="G634" s="651"/>
      <c r="H634" s="651"/>
      <c r="I634" s="651"/>
      <c r="J634" s="651"/>
    </row>
    <row r="635" spans="1:10" s="643" customFormat="1" x14ac:dyDescent="0.3">
      <c r="A635" s="649"/>
      <c r="B635" s="649"/>
      <c r="C635" s="644"/>
      <c r="D635" s="650"/>
      <c r="E635" s="650"/>
      <c r="F635" s="650"/>
      <c r="G635" s="651"/>
      <c r="H635" s="651"/>
      <c r="I635" s="651"/>
      <c r="J635" s="651"/>
    </row>
    <row r="636" spans="1:10" s="643" customFormat="1" x14ac:dyDescent="0.3">
      <c r="A636" s="649"/>
      <c r="B636" s="649"/>
      <c r="C636" s="644"/>
      <c r="D636" s="650"/>
      <c r="E636" s="650"/>
      <c r="F636" s="650"/>
      <c r="G636" s="651"/>
      <c r="H636" s="651"/>
      <c r="I636" s="651"/>
      <c r="J636" s="651"/>
    </row>
    <row r="637" spans="1:10" s="643" customFormat="1" x14ac:dyDescent="0.3">
      <c r="A637" s="649"/>
      <c r="B637" s="649"/>
      <c r="C637" s="644"/>
      <c r="D637" s="650"/>
      <c r="E637" s="650"/>
      <c r="F637" s="650"/>
      <c r="G637" s="651"/>
      <c r="H637" s="651"/>
      <c r="I637" s="651"/>
      <c r="J637" s="651"/>
    </row>
    <row r="638" spans="1:10" s="643" customFormat="1" x14ac:dyDescent="0.3">
      <c r="A638" s="649"/>
      <c r="B638" s="649"/>
      <c r="C638" s="644"/>
      <c r="D638" s="650"/>
      <c r="E638" s="650"/>
      <c r="F638" s="650"/>
      <c r="G638" s="651"/>
      <c r="H638" s="651"/>
      <c r="I638" s="651"/>
      <c r="J638" s="651"/>
    </row>
    <row r="639" spans="1:10" s="643" customFormat="1" x14ac:dyDescent="0.3">
      <c r="A639" s="649"/>
      <c r="B639" s="649"/>
      <c r="C639" s="644"/>
      <c r="D639" s="650"/>
      <c r="E639" s="650"/>
      <c r="F639" s="650"/>
      <c r="G639" s="651"/>
      <c r="H639" s="651"/>
      <c r="I639" s="651"/>
      <c r="J639" s="651"/>
    </row>
    <row r="640" spans="1:10" s="643" customFormat="1" x14ac:dyDescent="0.3">
      <c r="A640" s="649"/>
      <c r="B640" s="649"/>
      <c r="C640" s="644"/>
      <c r="D640" s="650"/>
      <c r="E640" s="650"/>
      <c r="F640" s="650"/>
      <c r="G640" s="651"/>
      <c r="H640" s="651"/>
      <c r="I640" s="651"/>
      <c r="J640" s="651"/>
    </row>
    <row r="641" spans="1:10" s="643" customFormat="1" x14ac:dyDescent="0.3">
      <c r="A641" s="649"/>
      <c r="B641" s="649"/>
      <c r="C641" s="644"/>
      <c r="D641" s="650"/>
      <c r="E641" s="650"/>
      <c r="F641" s="650"/>
      <c r="G641" s="651"/>
      <c r="H641" s="651"/>
      <c r="I641" s="651"/>
      <c r="J641" s="651"/>
    </row>
    <row r="642" spans="1:10" s="643" customFormat="1" x14ac:dyDescent="0.3">
      <c r="A642" s="649"/>
      <c r="B642" s="649"/>
      <c r="C642" s="644"/>
      <c r="D642" s="650"/>
      <c r="E642" s="650"/>
      <c r="F642" s="650"/>
      <c r="G642" s="651"/>
      <c r="H642" s="651"/>
      <c r="I642" s="651"/>
      <c r="J642" s="651"/>
    </row>
    <row r="643" spans="1:10" s="643" customFormat="1" x14ac:dyDescent="0.3">
      <c r="A643" s="649"/>
      <c r="B643" s="649"/>
      <c r="C643" s="644"/>
      <c r="D643" s="650"/>
      <c r="E643" s="650"/>
      <c r="F643" s="650"/>
      <c r="G643" s="651"/>
      <c r="H643" s="651"/>
      <c r="I643" s="651"/>
      <c r="J643" s="651"/>
    </row>
    <row r="644" spans="1:10" s="643" customFormat="1" x14ac:dyDescent="0.3">
      <c r="A644" s="649"/>
      <c r="B644" s="649"/>
      <c r="C644" s="644"/>
      <c r="D644" s="650"/>
      <c r="E644" s="650"/>
      <c r="F644" s="650"/>
      <c r="G644" s="651"/>
      <c r="H644" s="651"/>
      <c r="I644" s="651"/>
      <c r="J644" s="651"/>
    </row>
    <row r="645" spans="1:10" s="643" customFormat="1" x14ac:dyDescent="0.3">
      <c r="A645" s="649"/>
      <c r="B645" s="649"/>
      <c r="C645" s="644"/>
      <c r="D645" s="650"/>
      <c r="E645" s="650"/>
      <c r="F645" s="650"/>
      <c r="G645" s="651"/>
      <c r="H645" s="651"/>
      <c r="I645" s="651"/>
      <c r="J645" s="651"/>
    </row>
    <row r="646" spans="1:10" s="643" customFormat="1" x14ac:dyDescent="0.3">
      <c r="A646" s="649"/>
      <c r="B646" s="649"/>
      <c r="C646" s="644"/>
      <c r="D646" s="650"/>
      <c r="E646" s="650"/>
      <c r="F646" s="650"/>
      <c r="G646" s="651"/>
      <c r="H646" s="651"/>
      <c r="I646" s="651"/>
      <c r="J646" s="651"/>
    </row>
    <row r="647" spans="1:10" s="643" customFormat="1" x14ac:dyDescent="0.3">
      <c r="A647" s="649"/>
      <c r="B647" s="649"/>
      <c r="C647" s="644"/>
      <c r="D647" s="650"/>
      <c r="E647" s="650"/>
      <c r="F647" s="650"/>
      <c r="G647" s="651"/>
      <c r="H647" s="651"/>
      <c r="I647" s="651"/>
      <c r="J647" s="651"/>
    </row>
    <row r="648" spans="1:10" s="643" customFormat="1" x14ac:dyDescent="0.3">
      <c r="A648" s="649"/>
      <c r="B648" s="649"/>
      <c r="C648" s="644"/>
      <c r="D648" s="650"/>
      <c r="E648" s="650"/>
      <c r="F648" s="650"/>
      <c r="G648" s="651"/>
      <c r="H648" s="651"/>
      <c r="I648" s="651"/>
      <c r="J648" s="651"/>
    </row>
    <row r="649" spans="1:10" s="643" customFormat="1" x14ac:dyDescent="0.3">
      <c r="A649" s="649"/>
      <c r="B649" s="649"/>
      <c r="C649" s="644"/>
      <c r="D649" s="650"/>
      <c r="E649" s="650"/>
      <c r="F649" s="650"/>
      <c r="G649" s="651"/>
      <c r="H649" s="651"/>
      <c r="I649" s="651"/>
      <c r="J649" s="651"/>
    </row>
    <row r="650" spans="1:10" s="643" customFormat="1" x14ac:dyDescent="0.3">
      <c r="A650" s="649"/>
      <c r="B650" s="649"/>
      <c r="C650" s="644"/>
      <c r="D650" s="650"/>
      <c r="E650" s="650"/>
      <c r="F650" s="650"/>
      <c r="G650" s="651"/>
      <c r="H650" s="651"/>
      <c r="I650" s="651"/>
      <c r="J650" s="651"/>
    </row>
    <row r="651" spans="1:10" s="643" customFormat="1" x14ac:dyDescent="0.3">
      <c r="A651" s="649"/>
      <c r="B651" s="649"/>
      <c r="C651" s="644"/>
      <c r="D651" s="650"/>
      <c r="E651" s="650"/>
      <c r="F651" s="650"/>
      <c r="G651" s="651"/>
      <c r="H651" s="651"/>
      <c r="I651" s="651"/>
      <c r="J651" s="651"/>
    </row>
    <row r="652" spans="1:10" s="643" customFormat="1" x14ac:dyDescent="0.3">
      <c r="A652" s="649"/>
      <c r="B652" s="649"/>
      <c r="C652" s="644"/>
      <c r="D652" s="650"/>
      <c r="E652" s="650"/>
      <c r="F652" s="650"/>
      <c r="G652" s="651"/>
      <c r="H652" s="651"/>
      <c r="I652" s="651"/>
      <c r="J652" s="651"/>
    </row>
    <row r="653" spans="1:10" s="643" customFormat="1" x14ac:dyDescent="0.3">
      <c r="A653" s="649"/>
      <c r="B653" s="649"/>
      <c r="C653" s="644"/>
      <c r="D653" s="650"/>
      <c r="E653" s="650"/>
      <c r="F653" s="650"/>
      <c r="G653" s="651"/>
      <c r="H653" s="651"/>
      <c r="I653" s="651"/>
      <c r="J653" s="651"/>
    </row>
    <row r="654" spans="1:10" s="643" customFormat="1" x14ac:dyDescent="0.3">
      <c r="A654" s="649"/>
      <c r="B654" s="649"/>
      <c r="C654" s="644"/>
      <c r="D654" s="650"/>
      <c r="E654" s="650"/>
      <c r="F654" s="650"/>
      <c r="G654" s="651"/>
      <c r="H654" s="651"/>
      <c r="I654" s="651"/>
      <c r="J654" s="651"/>
    </row>
    <row r="655" spans="1:10" s="643" customFormat="1" x14ac:dyDescent="0.3">
      <c r="A655" s="649"/>
      <c r="B655" s="649"/>
      <c r="C655" s="644"/>
      <c r="D655" s="650"/>
      <c r="E655" s="650"/>
      <c r="F655" s="650"/>
      <c r="G655" s="651"/>
      <c r="H655" s="651"/>
      <c r="I655" s="651"/>
      <c r="J655" s="651"/>
    </row>
    <row r="656" spans="1:10" s="643" customFormat="1" x14ac:dyDescent="0.3">
      <c r="A656" s="649"/>
      <c r="B656" s="649"/>
      <c r="C656" s="644"/>
      <c r="D656" s="650"/>
      <c r="E656" s="650"/>
      <c r="F656" s="650"/>
      <c r="G656" s="651"/>
      <c r="H656" s="651"/>
      <c r="I656" s="651"/>
      <c r="J656" s="651"/>
    </row>
    <row r="657" spans="1:10" s="643" customFormat="1" x14ac:dyDescent="0.3">
      <c r="A657" s="649"/>
      <c r="B657" s="649"/>
      <c r="C657" s="644"/>
      <c r="D657" s="650"/>
      <c r="E657" s="650"/>
      <c r="F657" s="650"/>
      <c r="G657" s="651"/>
      <c r="H657" s="651"/>
      <c r="I657" s="651"/>
      <c r="J657" s="651"/>
    </row>
    <row r="658" spans="1:10" s="643" customFormat="1" x14ac:dyDescent="0.3">
      <c r="A658" s="649"/>
      <c r="B658" s="649"/>
      <c r="C658" s="644"/>
      <c r="D658" s="650"/>
      <c r="E658" s="650"/>
      <c r="F658" s="650"/>
      <c r="G658" s="651"/>
      <c r="H658" s="651"/>
      <c r="I658" s="651"/>
      <c r="J658" s="651"/>
    </row>
    <row r="659" spans="1:10" s="643" customFormat="1" x14ac:dyDescent="0.3">
      <c r="A659" s="649"/>
      <c r="B659" s="649"/>
      <c r="C659" s="644"/>
      <c r="D659" s="650"/>
      <c r="E659" s="650"/>
      <c r="F659" s="650"/>
      <c r="G659" s="651"/>
      <c r="H659" s="651"/>
      <c r="I659" s="651"/>
      <c r="J659" s="651"/>
    </row>
    <row r="660" spans="1:10" s="643" customFormat="1" x14ac:dyDescent="0.3">
      <c r="A660" s="649"/>
      <c r="B660" s="649"/>
      <c r="C660" s="644"/>
      <c r="D660" s="650"/>
      <c r="E660" s="650"/>
      <c r="F660" s="650"/>
      <c r="G660" s="651"/>
      <c r="H660" s="651"/>
      <c r="I660" s="651"/>
      <c r="J660" s="651"/>
    </row>
    <row r="661" spans="1:10" s="643" customFormat="1" x14ac:dyDescent="0.3">
      <c r="A661" s="649"/>
      <c r="B661" s="649"/>
      <c r="C661" s="644"/>
      <c r="D661" s="650"/>
      <c r="E661" s="650"/>
      <c r="F661" s="650"/>
      <c r="G661" s="651"/>
      <c r="H661" s="651"/>
      <c r="I661" s="651"/>
      <c r="J661" s="651"/>
    </row>
    <row r="662" spans="1:10" s="643" customFormat="1" x14ac:dyDescent="0.3">
      <c r="A662" s="649"/>
      <c r="B662" s="649"/>
      <c r="C662" s="644"/>
      <c r="D662" s="650"/>
      <c r="E662" s="650"/>
      <c r="F662" s="650"/>
      <c r="G662" s="651"/>
      <c r="H662" s="651"/>
      <c r="I662" s="651"/>
      <c r="J662" s="651"/>
    </row>
    <row r="663" spans="1:10" s="643" customFormat="1" x14ac:dyDescent="0.3">
      <c r="A663" s="649"/>
      <c r="B663" s="649"/>
      <c r="C663" s="644"/>
      <c r="D663" s="650"/>
      <c r="E663" s="650"/>
      <c r="F663" s="650"/>
      <c r="G663" s="651"/>
      <c r="H663" s="651"/>
      <c r="I663" s="651"/>
      <c r="J663" s="651"/>
    </row>
    <row r="664" spans="1:10" s="643" customFormat="1" x14ac:dyDescent="0.3">
      <c r="A664" s="649"/>
      <c r="B664" s="649"/>
      <c r="C664" s="644"/>
      <c r="D664" s="650"/>
      <c r="E664" s="650"/>
      <c r="F664" s="650"/>
      <c r="G664" s="651"/>
      <c r="H664" s="651"/>
      <c r="I664" s="651"/>
      <c r="J664" s="651"/>
    </row>
    <row r="665" spans="1:10" s="643" customFormat="1" x14ac:dyDescent="0.3">
      <c r="A665" s="649"/>
      <c r="B665" s="649"/>
      <c r="C665" s="644"/>
      <c r="D665" s="650"/>
      <c r="E665" s="650"/>
      <c r="F665" s="650"/>
      <c r="G665" s="651"/>
      <c r="H665" s="651"/>
      <c r="I665" s="651"/>
      <c r="J665" s="651"/>
    </row>
    <row r="666" spans="1:10" s="643" customFormat="1" x14ac:dyDescent="0.3">
      <c r="A666" s="649"/>
      <c r="B666" s="649"/>
      <c r="C666" s="644"/>
      <c r="D666" s="650"/>
      <c r="E666" s="650"/>
      <c r="F666" s="650"/>
      <c r="G666" s="651"/>
      <c r="H666" s="651"/>
      <c r="I666" s="651"/>
      <c r="J666" s="651"/>
    </row>
  </sheetData>
  <autoFilter ref="A5:AC384" xr:uid="{00000000-0009-0000-0000-000019000000}">
    <filterColumn colId="6" showButton="0"/>
    <filterColumn colId="7" showButton="0"/>
    <filterColumn colId="8" showButton="0"/>
  </autoFilter>
  <mergeCells count="444">
    <mergeCell ref="G37:J37"/>
    <mergeCell ref="G30:J30"/>
    <mergeCell ref="G23:J23"/>
    <mergeCell ref="G25:J25"/>
    <mergeCell ref="G24:J24"/>
    <mergeCell ref="G27:J27"/>
    <mergeCell ref="G28:J28"/>
    <mergeCell ref="G31:J31"/>
    <mergeCell ref="G34:J34"/>
    <mergeCell ref="G29:J29"/>
    <mergeCell ref="G35:J35"/>
    <mergeCell ref="G32:J32"/>
    <mergeCell ref="G21:J21"/>
    <mergeCell ref="G26:J26"/>
    <mergeCell ref="G33:J33"/>
    <mergeCell ref="G22:J22"/>
    <mergeCell ref="G38:J38"/>
    <mergeCell ref="G39:J39"/>
    <mergeCell ref="G46:J46"/>
    <mergeCell ref="G5:J5"/>
    <mergeCell ref="G6:J6"/>
    <mergeCell ref="G19:J19"/>
    <mergeCell ref="G20:J20"/>
    <mergeCell ref="G7:J7"/>
    <mergeCell ref="G8:J8"/>
    <mergeCell ref="G36:J36"/>
    <mergeCell ref="G9:J9"/>
    <mergeCell ref="G10:J10"/>
    <mergeCell ref="G18:J18"/>
    <mergeCell ref="G16:J16"/>
    <mergeCell ref="G11:J11"/>
    <mergeCell ref="G17:J17"/>
    <mergeCell ref="G12:J12"/>
    <mergeCell ref="G14:J14"/>
    <mergeCell ref="G15:J15"/>
    <mergeCell ref="G13:J13"/>
    <mergeCell ref="G48:J48"/>
    <mergeCell ref="G41:J41"/>
    <mergeCell ref="G40:J40"/>
    <mergeCell ref="G44:J44"/>
    <mergeCell ref="G42:J42"/>
    <mergeCell ref="G47:J47"/>
    <mergeCell ref="G43:J43"/>
    <mergeCell ref="G45:J45"/>
    <mergeCell ref="G51:J51"/>
    <mergeCell ref="G49:J49"/>
    <mergeCell ref="G50:J50"/>
    <mergeCell ref="G52:J52"/>
    <mergeCell ref="G54:J54"/>
    <mergeCell ref="G53:J53"/>
    <mergeCell ref="G74:J74"/>
    <mergeCell ref="G78:J78"/>
    <mergeCell ref="G55:J55"/>
    <mergeCell ref="G59:J59"/>
    <mergeCell ref="G58:J58"/>
    <mergeCell ref="G57:J57"/>
    <mergeCell ref="G60:J60"/>
    <mergeCell ref="G63:J63"/>
    <mergeCell ref="G64:J64"/>
    <mergeCell ref="G66:J66"/>
    <mergeCell ref="G61:J61"/>
    <mergeCell ref="G72:J72"/>
    <mergeCell ref="G73:J73"/>
    <mergeCell ref="G71:J71"/>
    <mergeCell ref="G56:J56"/>
    <mergeCell ref="G62:J62"/>
    <mergeCell ref="G77:J77"/>
    <mergeCell ref="G65:J65"/>
    <mergeCell ref="G69:J69"/>
    <mergeCell ref="G76:J76"/>
    <mergeCell ref="G67:J67"/>
    <mergeCell ref="G68:J68"/>
    <mergeCell ref="G75:J75"/>
    <mergeCell ref="G70:J70"/>
    <mergeCell ref="G90:J90"/>
    <mergeCell ref="G91:J91"/>
    <mergeCell ref="G79:J79"/>
    <mergeCell ref="G80:J80"/>
    <mergeCell ref="G84:J84"/>
    <mergeCell ref="G85:J85"/>
    <mergeCell ref="G86:J86"/>
    <mergeCell ref="G87:J87"/>
    <mergeCell ref="G88:J88"/>
    <mergeCell ref="G89:J89"/>
    <mergeCell ref="G83:J83"/>
    <mergeCell ref="G82:J82"/>
    <mergeCell ref="G81:J81"/>
    <mergeCell ref="G113:J113"/>
    <mergeCell ref="G115:J115"/>
    <mergeCell ref="G102:J102"/>
    <mergeCell ref="G106:J106"/>
    <mergeCell ref="G107:J107"/>
    <mergeCell ref="G105:J105"/>
    <mergeCell ref="G103:J103"/>
    <mergeCell ref="G104:J104"/>
    <mergeCell ref="G117:J117"/>
    <mergeCell ref="G108:J108"/>
    <mergeCell ref="G112:J112"/>
    <mergeCell ref="G110:J110"/>
    <mergeCell ref="G109:J109"/>
    <mergeCell ref="G111:J111"/>
    <mergeCell ref="G92:J92"/>
    <mergeCell ref="G93:J93"/>
    <mergeCell ref="G98:J98"/>
    <mergeCell ref="G101:J101"/>
    <mergeCell ref="G94:J94"/>
    <mergeCell ref="G95:J95"/>
    <mergeCell ref="G96:J96"/>
    <mergeCell ref="G97:J97"/>
    <mergeCell ref="G99:J99"/>
    <mergeCell ref="G100:J100"/>
    <mergeCell ref="G136:J136"/>
    <mergeCell ref="G127:J127"/>
    <mergeCell ref="G134:J134"/>
    <mergeCell ref="G119:J119"/>
    <mergeCell ref="G121:J121"/>
    <mergeCell ref="G120:J120"/>
    <mergeCell ref="G126:J126"/>
    <mergeCell ref="G122:J122"/>
    <mergeCell ref="G128:J128"/>
    <mergeCell ref="G124:J124"/>
    <mergeCell ref="G129:J129"/>
    <mergeCell ref="G130:J130"/>
    <mergeCell ref="G133:J133"/>
    <mergeCell ref="G125:J125"/>
    <mergeCell ref="G123:J123"/>
    <mergeCell ref="G135:J135"/>
    <mergeCell ref="G131:J131"/>
    <mergeCell ref="G132:J132"/>
    <mergeCell ref="G118:J118"/>
    <mergeCell ref="G116:J116"/>
    <mergeCell ref="G114:J114"/>
    <mergeCell ref="G137:J137"/>
    <mergeCell ref="G163:J163"/>
    <mergeCell ref="G160:J160"/>
    <mergeCell ref="G156:J156"/>
    <mergeCell ref="G157:J157"/>
    <mergeCell ref="G154:J154"/>
    <mergeCell ref="G158:J158"/>
    <mergeCell ref="G138:J138"/>
    <mergeCell ref="G147:J147"/>
    <mergeCell ref="G146:J146"/>
    <mergeCell ref="G149:J149"/>
    <mergeCell ref="G150:J150"/>
    <mergeCell ref="G151:J151"/>
    <mergeCell ref="G148:J148"/>
    <mergeCell ref="G140:J140"/>
    <mergeCell ref="G139:J139"/>
    <mergeCell ref="G142:J142"/>
    <mergeCell ref="G141:J141"/>
    <mergeCell ref="G143:J143"/>
    <mergeCell ref="G144:J144"/>
    <mergeCell ref="G145:J145"/>
    <mergeCell ref="G166:J166"/>
    <mergeCell ref="G164:J164"/>
    <mergeCell ref="G161:J161"/>
    <mergeCell ref="G153:J153"/>
    <mergeCell ref="G159:J159"/>
    <mergeCell ref="G152:J152"/>
    <mergeCell ref="G155:J155"/>
    <mergeCell ref="G183:J183"/>
    <mergeCell ref="G168:J168"/>
    <mergeCell ref="G169:J169"/>
    <mergeCell ref="G165:J165"/>
    <mergeCell ref="G167:J167"/>
    <mergeCell ref="G177:J177"/>
    <mergeCell ref="G171:J171"/>
    <mergeCell ref="G172:J172"/>
    <mergeCell ref="G174:J174"/>
    <mergeCell ref="G173:J173"/>
    <mergeCell ref="G162:J162"/>
    <mergeCell ref="G170:J170"/>
    <mergeCell ref="G178:J178"/>
    <mergeCell ref="G179:J179"/>
    <mergeCell ref="G176:J176"/>
    <mergeCell ref="G175:J175"/>
    <mergeCell ref="G180:J180"/>
    <mergeCell ref="G219:J219"/>
    <mergeCell ref="G181:J181"/>
    <mergeCell ref="G182:J182"/>
    <mergeCell ref="G187:J187"/>
    <mergeCell ref="G210:J210"/>
    <mergeCell ref="G211:J211"/>
    <mergeCell ref="G215:J215"/>
    <mergeCell ref="G185:J185"/>
    <mergeCell ref="G186:J186"/>
    <mergeCell ref="G200:J200"/>
    <mergeCell ref="G201:J201"/>
    <mergeCell ref="G199:J199"/>
    <mergeCell ref="G193:J193"/>
    <mergeCell ref="G208:J208"/>
    <mergeCell ref="G203:J203"/>
    <mergeCell ref="G188:J188"/>
    <mergeCell ref="G189:J189"/>
    <mergeCell ref="G190:J190"/>
    <mergeCell ref="G202:J202"/>
    <mergeCell ref="G191:J191"/>
    <mergeCell ref="G198:J198"/>
    <mergeCell ref="G184:J184"/>
    <mergeCell ref="G192:J192"/>
    <mergeCell ref="G194:J194"/>
    <mergeCell ref="G218:J218"/>
    <mergeCell ref="G212:J212"/>
    <mergeCell ref="G213:J213"/>
    <mergeCell ref="G214:J214"/>
    <mergeCell ref="G216:J216"/>
    <mergeCell ref="G217:J217"/>
    <mergeCell ref="G195:J195"/>
    <mergeCell ref="G196:J196"/>
    <mergeCell ref="G197:J197"/>
    <mergeCell ref="G209:J209"/>
    <mergeCell ref="G204:J204"/>
    <mergeCell ref="G205:J205"/>
    <mergeCell ref="G206:J206"/>
    <mergeCell ref="G207:J207"/>
    <mergeCell ref="G224:J224"/>
    <mergeCell ref="G225:J225"/>
    <mergeCell ref="G227:J227"/>
    <mergeCell ref="G234:J234"/>
    <mergeCell ref="G220:J220"/>
    <mergeCell ref="G232:J232"/>
    <mergeCell ref="G223:J223"/>
    <mergeCell ref="G221:J221"/>
    <mergeCell ref="G244:J244"/>
    <mergeCell ref="G241:J241"/>
    <mergeCell ref="G240:J240"/>
    <mergeCell ref="G226:J226"/>
    <mergeCell ref="G229:J229"/>
    <mergeCell ref="G239:J239"/>
    <mergeCell ref="G238:J238"/>
    <mergeCell ref="G230:J230"/>
    <mergeCell ref="G237:J237"/>
    <mergeCell ref="G231:J231"/>
    <mergeCell ref="G228:J228"/>
    <mergeCell ref="G233:J233"/>
    <mergeCell ref="G236:J236"/>
    <mergeCell ref="G222:J222"/>
    <mergeCell ref="G249:J249"/>
    <mergeCell ref="G252:J252"/>
    <mergeCell ref="G242:J242"/>
    <mergeCell ref="G243:J243"/>
    <mergeCell ref="G245:J245"/>
    <mergeCell ref="G246:J246"/>
    <mergeCell ref="G247:J247"/>
    <mergeCell ref="G248:J248"/>
    <mergeCell ref="G250:J250"/>
    <mergeCell ref="G251:J251"/>
    <mergeCell ref="G258:J258"/>
    <mergeCell ref="G259:J259"/>
    <mergeCell ref="G253:J253"/>
    <mergeCell ref="G254:J254"/>
    <mergeCell ref="G255:J255"/>
    <mergeCell ref="G256:J256"/>
    <mergeCell ref="G257:J257"/>
    <mergeCell ref="G260:J260"/>
    <mergeCell ref="G261:J261"/>
    <mergeCell ref="G264:J264"/>
    <mergeCell ref="G268:J268"/>
    <mergeCell ref="G265:J265"/>
    <mergeCell ref="G262:J262"/>
    <mergeCell ref="G263:J263"/>
    <mergeCell ref="G266:J266"/>
    <mergeCell ref="G267:J267"/>
    <mergeCell ref="G297:J297"/>
    <mergeCell ref="G296:J296"/>
    <mergeCell ref="G278:J278"/>
    <mergeCell ref="G279:J279"/>
    <mergeCell ref="G280:J280"/>
    <mergeCell ref="G282:J282"/>
    <mergeCell ref="G281:J281"/>
    <mergeCell ref="G289:J289"/>
    <mergeCell ref="G290:J290"/>
    <mergeCell ref="G294:J294"/>
    <mergeCell ref="G277:J277"/>
    <mergeCell ref="G274:J274"/>
    <mergeCell ref="G275:J275"/>
    <mergeCell ref="G293:J293"/>
    <mergeCell ref="G283:J283"/>
    <mergeCell ref="G284:J284"/>
    <mergeCell ref="G269:J269"/>
    <mergeCell ref="G276:J276"/>
    <mergeCell ref="G273:J273"/>
    <mergeCell ref="G272:J272"/>
    <mergeCell ref="G270:J270"/>
    <mergeCell ref="G271:J271"/>
    <mergeCell ref="G298:J298"/>
    <mergeCell ref="G303:J303"/>
    <mergeCell ref="G312:J312"/>
    <mergeCell ref="G301:J301"/>
    <mergeCell ref="G300:J300"/>
    <mergeCell ref="G299:J299"/>
    <mergeCell ref="G302:J302"/>
    <mergeCell ref="G309:J309"/>
    <mergeCell ref="G307:J307"/>
    <mergeCell ref="G304:J304"/>
    <mergeCell ref="G295:J295"/>
    <mergeCell ref="G292:J292"/>
    <mergeCell ref="G285:J285"/>
    <mergeCell ref="G291:J291"/>
    <mergeCell ref="G288:J288"/>
    <mergeCell ref="G286:J286"/>
    <mergeCell ref="G287:J287"/>
    <mergeCell ref="G306:J306"/>
    <mergeCell ref="G305:J305"/>
    <mergeCell ref="G313:J313"/>
    <mergeCell ref="G308:J308"/>
    <mergeCell ref="G314:J314"/>
    <mergeCell ref="G316:J316"/>
    <mergeCell ref="G319:J319"/>
    <mergeCell ref="G320:J320"/>
    <mergeCell ref="G311:J311"/>
    <mergeCell ref="G310:J310"/>
    <mergeCell ref="G317:J317"/>
    <mergeCell ref="G318:J318"/>
    <mergeCell ref="G326:J326"/>
    <mergeCell ref="G333:J333"/>
    <mergeCell ref="G325:J325"/>
    <mergeCell ref="G323:J323"/>
    <mergeCell ref="G322:J322"/>
    <mergeCell ref="G324:J324"/>
    <mergeCell ref="G321:J321"/>
    <mergeCell ref="G337:J337"/>
    <mergeCell ref="G315:J315"/>
    <mergeCell ref="G328:J328"/>
    <mergeCell ref="G329:J329"/>
    <mergeCell ref="G330:J330"/>
    <mergeCell ref="G336:J336"/>
    <mergeCell ref="G335:J335"/>
    <mergeCell ref="G332:J332"/>
    <mergeCell ref="G331:J331"/>
    <mergeCell ref="G334:J334"/>
    <mergeCell ref="G327:J327"/>
    <mergeCell ref="G364:J364"/>
    <mergeCell ref="G359:J359"/>
    <mergeCell ref="G352:J352"/>
    <mergeCell ref="G353:J353"/>
    <mergeCell ref="G339:J339"/>
    <mergeCell ref="G340:J340"/>
    <mergeCell ref="G345:J345"/>
    <mergeCell ref="G341:J341"/>
    <mergeCell ref="G342:J342"/>
    <mergeCell ref="G350:J350"/>
    <mergeCell ref="G351:J351"/>
    <mergeCell ref="G344:J344"/>
    <mergeCell ref="G343:J343"/>
    <mergeCell ref="G368:J368"/>
    <mergeCell ref="G376:J376"/>
    <mergeCell ref="G370:J370"/>
    <mergeCell ref="G371:J371"/>
    <mergeCell ref="G372:J372"/>
    <mergeCell ref="G369:J369"/>
    <mergeCell ref="G382:J382"/>
    <mergeCell ref="G367:J367"/>
    <mergeCell ref="G338:J338"/>
    <mergeCell ref="G346:J346"/>
    <mergeCell ref="G347:J347"/>
    <mergeCell ref="G349:J349"/>
    <mergeCell ref="G348:J348"/>
    <mergeCell ref="G355:J355"/>
    <mergeCell ref="G358:J358"/>
    <mergeCell ref="G356:J356"/>
    <mergeCell ref="G357:J357"/>
    <mergeCell ref="G354:J354"/>
    <mergeCell ref="G363:J363"/>
    <mergeCell ref="G366:J366"/>
    <mergeCell ref="G361:J361"/>
    <mergeCell ref="G360:J360"/>
    <mergeCell ref="G362:J362"/>
    <mergeCell ref="G365:J365"/>
    <mergeCell ref="G373:J373"/>
    <mergeCell ref="G374:J374"/>
    <mergeCell ref="G375:J375"/>
    <mergeCell ref="G377:J377"/>
    <mergeCell ref="G379:J379"/>
    <mergeCell ref="G385:J385"/>
    <mergeCell ref="G381:J381"/>
    <mergeCell ref="G378:J378"/>
    <mergeCell ref="G380:J380"/>
    <mergeCell ref="G388:J388"/>
    <mergeCell ref="G384:J384"/>
    <mergeCell ref="G383:J383"/>
    <mergeCell ref="G393:J393"/>
    <mergeCell ref="G389:J389"/>
    <mergeCell ref="G392:J392"/>
    <mergeCell ref="G391:J391"/>
    <mergeCell ref="G390:J390"/>
    <mergeCell ref="G394:J394"/>
    <mergeCell ref="G387:J387"/>
    <mergeCell ref="G386:J386"/>
    <mergeCell ref="G400:J400"/>
    <mergeCell ref="G403:J403"/>
    <mergeCell ref="G401:J401"/>
    <mergeCell ref="G402:J402"/>
    <mergeCell ref="G398:J398"/>
    <mergeCell ref="G397:J397"/>
    <mergeCell ref="G395:J395"/>
    <mergeCell ref="G396:J396"/>
    <mergeCell ref="G435:J435"/>
    <mergeCell ref="G416:J416"/>
    <mergeCell ref="G418:J418"/>
    <mergeCell ref="G421:J421"/>
    <mergeCell ref="G422:J422"/>
    <mergeCell ref="G427:J427"/>
    <mergeCell ref="G423:J423"/>
    <mergeCell ref="G424:J424"/>
    <mergeCell ref="G426:J426"/>
    <mergeCell ref="G432:J432"/>
    <mergeCell ref="G425:J425"/>
    <mergeCell ref="G420:J420"/>
    <mergeCell ref="G399:J399"/>
    <mergeCell ref="G406:J406"/>
    <mergeCell ref="G419:J419"/>
    <mergeCell ref="G413:J413"/>
    <mergeCell ref="G440:J440"/>
    <mergeCell ref="G428:J428"/>
    <mergeCell ref="G439:J439"/>
    <mergeCell ref="G437:J437"/>
    <mergeCell ref="G429:J429"/>
    <mergeCell ref="G431:J431"/>
    <mergeCell ref="G436:J436"/>
    <mergeCell ref="G433:J433"/>
    <mergeCell ref="G434:J434"/>
    <mergeCell ref="G438:J438"/>
    <mergeCell ref="G430:J430"/>
    <mergeCell ref="G441:J441"/>
    <mergeCell ref="G442:J442"/>
    <mergeCell ref="G447:J447"/>
    <mergeCell ref="G448:J448"/>
    <mergeCell ref="G449:J449"/>
    <mergeCell ref="G443:J443"/>
    <mergeCell ref="G444:J444"/>
    <mergeCell ref="G445:J445"/>
    <mergeCell ref="G446:J446"/>
    <mergeCell ref="G412:J412"/>
    <mergeCell ref="G411:J411"/>
    <mergeCell ref="G408:J408"/>
    <mergeCell ref="G404:J404"/>
    <mergeCell ref="G410:J410"/>
    <mergeCell ref="G417:J417"/>
    <mergeCell ref="G405:J405"/>
    <mergeCell ref="G414:J414"/>
    <mergeCell ref="G407:J407"/>
    <mergeCell ref="G415:J415"/>
    <mergeCell ref="G409:J409"/>
  </mergeCells>
  <phoneticPr fontId="0" type="noConversion"/>
  <conditionalFormatting sqref="G3 J3">
    <cfRule type="cellIs" dxfId="68" priority="3" stopIfTrue="1" operator="between">
      <formula>25</formula>
      <formula>30</formula>
    </cfRule>
    <cfRule type="cellIs" dxfId="67" priority="4" stopIfTrue="1" operator="greaterThan">
      <formula>30</formula>
    </cfRule>
  </conditionalFormatting>
  <conditionalFormatting sqref="I3">
    <cfRule type="cellIs" dxfId="66" priority="1" stopIfTrue="1" operator="between">
      <formula>8</formula>
      <formula>10</formula>
    </cfRule>
    <cfRule type="cellIs" dxfId="65" priority="2" stopIfTrue="1" operator="greaterThan">
      <formula>10</formula>
    </cfRule>
  </conditionalFormatting>
  <hyperlinks>
    <hyperlink ref="A2" r:id="rId1" xr:uid="{00000000-0004-0000-1900-000000000000}"/>
  </hyperlinks>
  <pageMargins left="0.2" right="0.17" top="0.63" bottom="0.45" header="0.5" footer="0.5"/>
  <pageSetup paperSize="9" scale="60" orientation="portrait" r:id="rId2"/>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O666"/>
  <sheetViews>
    <sheetView zoomScale="90" workbookViewId="0">
      <pane ySplit="5" topLeftCell="A347" activePane="bottomLeft" state="frozen"/>
      <selection pane="bottomLeft" activeCell="F366" sqref="F366"/>
    </sheetView>
  </sheetViews>
  <sheetFormatPr defaultColWidth="9.109375" defaultRowHeight="13.2" x14ac:dyDescent="0.3"/>
  <cols>
    <col min="1" max="1" width="18.33203125" style="152" customWidth="1"/>
    <col min="2" max="2" width="15.109375" style="152" customWidth="1"/>
    <col min="3" max="3" width="18.88671875" style="149" customWidth="1"/>
    <col min="4" max="4" width="9.44140625" style="150" customWidth="1"/>
    <col min="5" max="5" width="10.44140625" style="150" customWidth="1"/>
    <col min="6" max="6" width="16.6640625" style="150" customWidth="1"/>
    <col min="7" max="7" width="20.109375" style="154" customWidth="1"/>
    <col min="8" max="8" width="1" style="154" customWidth="1"/>
    <col min="9" max="9" width="18.88671875" style="154" customWidth="1"/>
    <col min="10" max="10" width="21" style="154" customWidth="1"/>
    <col min="11" max="11" width="18.6640625" style="142" customWidth="1"/>
    <col min="12" max="12" width="20.109375" style="142" customWidth="1"/>
    <col min="13" max="13" width="14.5546875" style="142" customWidth="1"/>
    <col min="14" max="14" width="135.33203125" style="142" customWidth="1"/>
    <col min="15" max="15" width="147.44140625" style="142" customWidth="1"/>
    <col min="16" max="16384" width="9.109375" style="142"/>
  </cols>
  <sheetData>
    <row r="1" spans="1:15" ht="4.5" customHeight="1" thickBot="1" x14ac:dyDescent="0.35">
      <c r="A1" s="498"/>
      <c r="B1" s="498"/>
      <c r="C1" s="499"/>
      <c r="D1" s="500"/>
      <c r="E1" s="500"/>
      <c r="F1" s="500"/>
      <c r="G1" s="501"/>
      <c r="H1" s="501"/>
      <c r="I1" s="501"/>
      <c r="J1" s="501"/>
      <c r="K1" s="502"/>
      <c r="L1" s="502"/>
      <c r="M1" s="502"/>
      <c r="N1" s="502"/>
      <c r="O1" s="503"/>
    </row>
    <row r="2" spans="1:15" ht="59.25" customHeight="1" thickBot="1" x14ac:dyDescent="0.35">
      <c r="A2" s="497" t="s">
        <v>1902</v>
      </c>
      <c r="B2" s="498"/>
      <c r="C2" s="499"/>
      <c r="D2" s="500"/>
      <c r="E2" s="500"/>
      <c r="F2" s="500"/>
      <c r="G2" s="486" t="s">
        <v>1897</v>
      </c>
      <c r="I2" s="486" t="s">
        <v>1898</v>
      </c>
      <c r="J2" s="487" t="s">
        <v>1899</v>
      </c>
      <c r="K2" s="502"/>
      <c r="L2" s="502"/>
      <c r="M2" s="502"/>
      <c r="N2" s="502"/>
      <c r="O2" s="503"/>
    </row>
    <row r="3" spans="1:15" ht="21.75" customHeight="1" thickBot="1" x14ac:dyDescent="0.5">
      <c r="A3" s="498"/>
      <c r="B3" s="498"/>
      <c r="C3" s="499"/>
      <c r="D3" s="500"/>
      <c r="E3" s="500"/>
      <c r="F3" s="500"/>
      <c r="G3" s="509" t="e">
        <f>I3+J3</f>
        <v>#DIV/0!</v>
      </c>
      <c r="I3" s="509" t="e">
        <f>('prod e dest rifiuti'!AD6/'prod e dest rifiuti'!D6)+('prod e dest rifiuti'!AD8/'prod e dest rifiuti'!D8)+('prod e dest rifiuti'!AD15/'prod e dest rifiuti'!D15)+('prod e dest rifiuti'!AD17/'prod e dest rifiuti'!D17)+('prod e dest rifiuti'!AD18/'prod e dest rifiuti'!D18)+('prod e dest rifiuti'!AD21/'prod e dest rifiuti'!D21)+('prod e dest rifiuti'!AD31/'prod e dest rifiuti'!D31)+('prod e dest rifiuti'!AD33/'prod e dest rifiuti'!D33)+('prod e dest rifiuti'!AD34/'prod e dest rifiuti'!D34)+('prod e dest rifiuti'!AD38/'prod e dest rifiuti'!D38)+('prod e dest rifiuti'!AD42/'prod e dest rifiuti'!D42)+('prod e dest rifiuti'!AD50/'prod e dest rifiuti'!D50)+('prod e dest rifiuti'!AD52/'prod e dest rifiuti'!D52)+('prod e dest rifiuti'!AD58/'prod e dest rifiuti'!D58)+('prod e dest rifiuti'!AD69/'prod e dest rifiuti'!D69)</f>
        <v>#DIV/0!</v>
      </c>
      <c r="J3" s="509" t="e">
        <f>('prod e dest rifiuti'!AD5/'prod e dest rifiuti'!D5)+('prod e dest rifiuti'!AD10/'prod e dest rifiuti'!D10)+('prod e dest rifiuti'!AD12/'prod e dest rifiuti'!D12)+('prod e dest rifiuti'!AD23/'prod e dest rifiuti'!D23)+('prod e dest rifiuti'!AD25/'prod e dest rifiuti'!D25)+('prod e dest rifiuti'!AD27/'prod e dest rifiuti'!D27)+('prod e dest rifiuti'!AD29/'prod e dest rifiuti'!D29)+('prod e dest rifiuti'!AD37/'prod e dest rifiuti'!D37)+('prod e dest rifiuti'!AD40/'prod e dest rifiuti'!D40)+('prod e dest rifiuti'!AD45/'prod e dest rifiuti'!D45)+('prod e dest rifiuti'!AD55/'prod e dest rifiuti'!D55)+('prod e dest rifiuti'!AD57/'prod e dest rifiuti'!D57)+('prod e dest rifiuti'!AD62/'prod e dest rifiuti'!D62)+('prod e dest rifiuti'!AD64/'prod e dest rifiuti'!D64)+('prod e dest rifiuti'!AD67/'prod e dest rifiuti'!D67)+('prod e dest rifiuti'!AD70/'prod e dest rifiuti'!D70)</f>
        <v>#DIV/0!</v>
      </c>
      <c r="K3" s="502"/>
      <c r="L3" s="502"/>
      <c r="M3" s="502"/>
      <c r="N3" s="502"/>
      <c r="O3" s="503"/>
    </row>
    <row r="4" spans="1:15" ht="2.25" customHeight="1" x14ac:dyDescent="0.3">
      <c r="A4" s="498"/>
      <c r="B4" s="498"/>
      <c r="C4" s="499"/>
      <c r="D4" s="500"/>
      <c r="E4" s="500"/>
      <c r="F4" s="500"/>
      <c r="G4" s="501"/>
      <c r="H4" s="501"/>
      <c r="I4" s="501"/>
      <c r="J4" s="501"/>
      <c r="K4" s="502"/>
      <c r="L4" s="502"/>
      <c r="M4" s="502"/>
      <c r="N4" s="502"/>
      <c r="O4" s="504"/>
    </row>
    <row r="5" spans="1:15" s="485" customFormat="1" ht="59.25" customHeight="1" x14ac:dyDescent="0.25">
      <c r="A5" s="512" t="s">
        <v>374</v>
      </c>
      <c r="B5" s="481" t="s">
        <v>1393</v>
      </c>
      <c r="C5" s="482" t="s">
        <v>2351</v>
      </c>
      <c r="D5" s="483" t="s">
        <v>2352</v>
      </c>
      <c r="E5" s="483" t="s">
        <v>2341</v>
      </c>
      <c r="F5" s="483" t="s">
        <v>373</v>
      </c>
      <c r="G5" s="1508" t="s">
        <v>2354</v>
      </c>
      <c r="H5" s="1509"/>
      <c r="I5" s="1509"/>
      <c r="J5" s="1510"/>
      <c r="K5" s="484" t="s">
        <v>2355</v>
      </c>
      <c r="L5" s="484" t="s">
        <v>2356</v>
      </c>
      <c r="M5" s="483" t="s">
        <v>2342</v>
      </c>
      <c r="N5" s="481" t="s">
        <v>2357</v>
      </c>
      <c r="O5" s="481" t="s">
        <v>2358</v>
      </c>
    </row>
    <row r="6" spans="1:15" s="643" customFormat="1" x14ac:dyDescent="0.3">
      <c r="A6" s="634">
        <v>1</v>
      </c>
      <c r="B6" s="635">
        <v>43102</v>
      </c>
      <c r="C6" s="144" t="s">
        <v>2359</v>
      </c>
      <c r="D6" s="45">
        <v>1000</v>
      </c>
      <c r="E6" s="45"/>
      <c r="F6" s="511"/>
      <c r="G6" s="1514"/>
      <c r="H6" s="1515"/>
      <c r="I6" s="1515"/>
      <c r="J6" s="1516"/>
      <c r="K6" s="642"/>
      <c r="L6" s="642"/>
      <c r="M6" s="642"/>
      <c r="N6" s="642"/>
      <c r="O6" s="642"/>
    </row>
    <row r="7" spans="1:15" s="643" customFormat="1" x14ac:dyDescent="0.3">
      <c r="A7" s="634">
        <v>2</v>
      </c>
      <c r="B7" s="635">
        <v>43105</v>
      </c>
      <c r="C7" s="644" t="s">
        <v>2384</v>
      </c>
      <c r="D7" s="637">
        <v>200</v>
      </c>
      <c r="E7" s="637"/>
      <c r="F7" s="638"/>
      <c r="G7" s="1514"/>
      <c r="H7" s="1515"/>
      <c r="I7" s="1515"/>
      <c r="J7" s="1516"/>
      <c r="K7" s="642"/>
      <c r="L7" s="642"/>
      <c r="M7" s="642"/>
      <c r="N7" s="642"/>
      <c r="O7" s="642"/>
    </row>
    <row r="8" spans="1:15" s="643" customFormat="1" x14ac:dyDescent="0.3">
      <c r="A8" s="634">
        <v>3</v>
      </c>
      <c r="B8" s="635">
        <v>43105</v>
      </c>
      <c r="C8" s="636" t="s">
        <v>1777</v>
      </c>
      <c r="D8" s="637">
        <v>1000</v>
      </c>
      <c r="E8" s="645"/>
      <c r="F8" s="638"/>
      <c r="G8" s="1514"/>
      <c r="H8" s="1515"/>
      <c r="I8" s="1515"/>
      <c r="J8" s="1516"/>
      <c r="K8" s="642"/>
      <c r="L8" s="646"/>
      <c r="M8" s="642"/>
      <c r="N8" s="642"/>
      <c r="O8" s="642"/>
    </row>
    <row r="9" spans="1:15" s="643" customFormat="1" x14ac:dyDescent="0.3">
      <c r="A9" s="634">
        <v>4</v>
      </c>
      <c r="B9" s="635">
        <v>43105</v>
      </c>
      <c r="C9" s="636" t="s">
        <v>2359</v>
      </c>
      <c r="D9" s="637">
        <v>1000</v>
      </c>
      <c r="E9" s="637"/>
      <c r="F9" s="638"/>
      <c r="G9" s="1514"/>
      <c r="H9" s="1515"/>
      <c r="I9" s="1515"/>
      <c r="J9" s="1516"/>
      <c r="K9" s="642"/>
      <c r="L9" s="646"/>
      <c r="M9" s="646"/>
      <c r="N9" s="642"/>
      <c r="O9" s="642"/>
    </row>
    <row r="10" spans="1:15" s="643" customFormat="1" x14ac:dyDescent="0.3">
      <c r="A10" s="634">
        <v>5</v>
      </c>
      <c r="B10" s="635">
        <v>43108</v>
      </c>
      <c r="C10" s="636" t="s">
        <v>164</v>
      </c>
      <c r="D10" s="637">
        <v>30</v>
      </c>
      <c r="E10" s="637"/>
      <c r="F10" s="638"/>
      <c r="G10" s="1514"/>
      <c r="H10" s="1515"/>
      <c r="I10" s="1515"/>
      <c r="J10" s="1516"/>
      <c r="K10" s="642"/>
      <c r="L10" s="642"/>
      <c r="M10" s="642"/>
      <c r="N10" s="642"/>
      <c r="O10" s="642"/>
    </row>
    <row r="11" spans="1:15" s="643" customFormat="1" x14ac:dyDescent="0.3">
      <c r="A11" s="634">
        <v>6</v>
      </c>
      <c r="B11" s="635">
        <v>43108</v>
      </c>
      <c r="C11" s="636" t="s">
        <v>2584</v>
      </c>
      <c r="D11" s="637">
        <v>30</v>
      </c>
      <c r="E11" s="637"/>
      <c r="F11" s="638"/>
      <c r="G11" s="1514"/>
      <c r="H11" s="1515"/>
      <c r="I11" s="1515"/>
      <c r="J11" s="1516"/>
      <c r="K11" s="642"/>
      <c r="L11" s="642"/>
      <c r="M11" s="642"/>
      <c r="N11" s="642"/>
      <c r="O11" s="642"/>
    </row>
    <row r="12" spans="1:15" s="643" customFormat="1" x14ac:dyDescent="0.3">
      <c r="A12" s="634">
        <v>7</v>
      </c>
      <c r="B12" s="635">
        <v>43108</v>
      </c>
      <c r="C12" s="636" t="s">
        <v>2359</v>
      </c>
      <c r="D12" s="637">
        <v>1320</v>
      </c>
      <c r="E12" s="637"/>
      <c r="F12" s="638"/>
      <c r="G12" s="1514"/>
      <c r="H12" s="1515"/>
      <c r="I12" s="1515"/>
      <c r="J12" s="1516"/>
      <c r="K12" s="642"/>
      <c r="L12" s="646"/>
      <c r="M12" s="646"/>
      <c r="N12" s="642"/>
      <c r="O12" s="642"/>
    </row>
    <row r="13" spans="1:15" s="643" customFormat="1" x14ac:dyDescent="0.3">
      <c r="A13" s="634">
        <v>8</v>
      </c>
      <c r="B13" s="635">
        <v>43111</v>
      </c>
      <c r="C13" s="636" t="s">
        <v>2359</v>
      </c>
      <c r="D13" s="637"/>
      <c r="E13" s="637">
        <v>3320</v>
      </c>
      <c r="F13" s="638">
        <v>3320</v>
      </c>
      <c r="G13" s="1514" t="s">
        <v>382</v>
      </c>
      <c r="H13" s="1515"/>
      <c r="I13" s="1515"/>
      <c r="J13" s="1516"/>
      <c r="K13" s="642" t="s">
        <v>1854</v>
      </c>
      <c r="L13" s="646">
        <v>43088</v>
      </c>
      <c r="M13" s="642" t="s">
        <v>2123</v>
      </c>
      <c r="N13" s="642" t="s">
        <v>1980</v>
      </c>
      <c r="O13" s="642" t="s">
        <v>1706</v>
      </c>
    </row>
    <row r="14" spans="1:15" s="643" customFormat="1" x14ac:dyDescent="0.3">
      <c r="A14" s="634">
        <v>9</v>
      </c>
      <c r="B14" s="635">
        <v>43112</v>
      </c>
      <c r="C14" s="636" t="s">
        <v>2384</v>
      </c>
      <c r="D14" s="637">
        <v>300</v>
      </c>
      <c r="E14" s="637"/>
      <c r="F14" s="638"/>
      <c r="G14" s="1514"/>
      <c r="H14" s="1515"/>
      <c r="I14" s="1515"/>
      <c r="J14" s="1516"/>
      <c r="K14" s="642"/>
      <c r="L14" s="646"/>
      <c r="M14" s="642"/>
      <c r="N14" s="642"/>
      <c r="O14" s="642"/>
    </row>
    <row r="15" spans="1:15" s="643" customFormat="1" x14ac:dyDescent="0.3">
      <c r="A15" s="634">
        <v>10</v>
      </c>
      <c r="B15" s="635">
        <v>43115</v>
      </c>
      <c r="C15" s="636" t="s">
        <v>2359</v>
      </c>
      <c r="D15" s="637">
        <v>1000</v>
      </c>
      <c r="E15" s="637"/>
      <c r="F15" s="638"/>
      <c r="G15" s="1514"/>
      <c r="H15" s="1515"/>
      <c r="I15" s="1515"/>
      <c r="J15" s="1516"/>
      <c r="K15" s="642"/>
      <c r="L15" s="646"/>
      <c r="M15" s="642"/>
      <c r="N15" s="146"/>
      <c r="O15" s="146"/>
    </row>
    <row r="16" spans="1:15" s="643" customFormat="1" x14ac:dyDescent="0.3">
      <c r="A16" s="634">
        <v>11</v>
      </c>
      <c r="B16" s="635">
        <v>43115</v>
      </c>
      <c r="C16" s="636" t="s">
        <v>2574</v>
      </c>
      <c r="D16" s="637">
        <v>100</v>
      </c>
      <c r="E16" s="637"/>
      <c r="F16" s="638"/>
      <c r="G16" s="1514"/>
      <c r="H16" s="1515"/>
      <c r="I16" s="1515"/>
      <c r="J16" s="1516"/>
      <c r="K16" s="642"/>
      <c r="L16" s="642"/>
      <c r="M16" s="642"/>
      <c r="N16" s="642"/>
      <c r="O16" s="642"/>
    </row>
    <row r="17" spans="1:15" s="643" customFormat="1" x14ac:dyDescent="0.3">
      <c r="A17" s="634">
        <v>12</v>
      </c>
      <c r="B17" s="635">
        <v>43115</v>
      </c>
      <c r="C17" s="636" t="s">
        <v>2384</v>
      </c>
      <c r="D17" s="637">
        <v>200</v>
      </c>
      <c r="E17" s="637"/>
      <c r="F17" s="638"/>
      <c r="G17" s="1514"/>
      <c r="H17" s="1515"/>
      <c r="I17" s="1515"/>
      <c r="J17" s="1516"/>
      <c r="K17" s="642"/>
      <c r="L17" s="646"/>
      <c r="M17" s="646"/>
      <c r="N17" s="642"/>
      <c r="O17" s="642"/>
    </row>
    <row r="18" spans="1:15" s="643" customFormat="1" x14ac:dyDescent="0.3">
      <c r="A18" s="634">
        <v>13</v>
      </c>
      <c r="B18" s="635">
        <v>43119</v>
      </c>
      <c r="C18" s="636" t="s">
        <v>2359</v>
      </c>
      <c r="D18" s="637">
        <v>1000</v>
      </c>
      <c r="E18" s="637"/>
      <c r="F18" s="638"/>
      <c r="G18" s="1514"/>
      <c r="H18" s="1515"/>
      <c r="I18" s="1515"/>
      <c r="J18" s="1516"/>
      <c r="K18" s="642"/>
      <c r="L18" s="646"/>
      <c r="M18" s="642"/>
      <c r="N18" s="642"/>
      <c r="O18" s="642"/>
    </row>
    <row r="19" spans="1:15" s="643" customFormat="1" x14ac:dyDescent="0.3">
      <c r="A19" s="634">
        <v>14</v>
      </c>
      <c r="B19" s="635">
        <v>43119</v>
      </c>
      <c r="C19" s="636" t="s">
        <v>2384</v>
      </c>
      <c r="D19" s="637">
        <v>300</v>
      </c>
      <c r="E19" s="637"/>
      <c r="F19" s="638"/>
      <c r="G19" s="1514"/>
      <c r="H19" s="1515"/>
      <c r="I19" s="1515"/>
      <c r="J19" s="1516"/>
      <c r="K19" s="642"/>
      <c r="L19" s="646"/>
      <c r="M19" s="642"/>
      <c r="N19" s="146"/>
      <c r="O19" s="146"/>
    </row>
    <row r="20" spans="1:15" s="643" customFormat="1" x14ac:dyDescent="0.3">
      <c r="A20" s="634">
        <v>15</v>
      </c>
      <c r="B20" s="635">
        <v>43122</v>
      </c>
      <c r="C20" s="636" t="s">
        <v>2359</v>
      </c>
      <c r="D20" s="637">
        <v>1000</v>
      </c>
      <c r="E20" s="637"/>
      <c r="F20" s="638"/>
      <c r="G20" s="1514"/>
      <c r="H20" s="1515"/>
      <c r="I20" s="1515"/>
      <c r="J20" s="1516"/>
      <c r="K20" s="642"/>
      <c r="L20" s="646"/>
      <c r="M20" s="646"/>
      <c r="N20" s="642"/>
      <c r="O20" s="642"/>
    </row>
    <row r="21" spans="1:15" s="643" customFormat="1" x14ac:dyDescent="0.3">
      <c r="A21" s="634">
        <v>16</v>
      </c>
      <c r="B21" s="635">
        <v>43122</v>
      </c>
      <c r="C21" s="636" t="s">
        <v>1777</v>
      </c>
      <c r="D21" s="637">
        <v>1000</v>
      </c>
      <c r="E21" s="637"/>
      <c r="F21" s="638"/>
      <c r="G21" s="1514"/>
      <c r="H21" s="1515"/>
      <c r="I21" s="1515"/>
      <c r="J21" s="1516"/>
      <c r="K21" s="642"/>
      <c r="L21" s="646"/>
      <c r="M21" s="646"/>
      <c r="N21" s="642"/>
      <c r="O21" s="642"/>
    </row>
    <row r="22" spans="1:15" s="643" customFormat="1" x14ac:dyDescent="0.3">
      <c r="A22" s="634">
        <v>17</v>
      </c>
      <c r="B22" s="635">
        <v>43122</v>
      </c>
      <c r="C22" s="636" t="s">
        <v>2384</v>
      </c>
      <c r="D22" s="637">
        <v>280</v>
      </c>
      <c r="E22" s="637"/>
      <c r="F22" s="638"/>
      <c r="G22" s="1514"/>
      <c r="H22" s="1515"/>
      <c r="I22" s="1515"/>
      <c r="J22" s="1516"/>
      <c r="K22" s="642"/>
      <c r="L22" s="646"/>
      <c r="M22" s="642"/>
      <c r="N22" s="642"/>
      <c r="O22" s="642"/>
    </row>
    <row r="23" spans="1:15" s="643" customFormat="1" x14ac:dyDescent="0.3">
      <c r="A23" s="634">
        <v>18</v>
      </c>
      <c r="B23" s="635">
        <v>43122</v>
      </c>
      <c r="C23" s="636" t="s">
        <v>2384</v>
      </c>
      <c r="D23" s="637"/>
      <c r="E23" s="637">
        <v>1280</v>
      </c>
      <c r="F23" s="638">
        <v>1280</v>
      </c>
      <c r="G23" s="1514" t="s">
        <v>275</v>
      </c>
      <c r="H23" s="1515"/>
      <c r="I23" s="1515"/>
      <c r="J23" s="1516"/>
      <c r="K23" s="642" t="s">
        <v>276</v>
      </c>
      <c r="L23" s="646">
        <v>43119</v>
      </c>
      <c r="M23" s="646" t="s">
        <v>2123</v>
      </c>
      <c r="N23" s="146" t="s">
        <v>1762</v>
      </c>
      <c r="O23" s="146" t="s">
        <v>1762</v>
      </c>
    </row>
    <row r="24" spans="1:15" s="643" customFormat="1" x14ac:dyDescent="0.3">
      <c r="A24" s="634">
        <v>19</v>
      </c>
      <c r="B24" s="635">
        <v>43126</v>
      </c>
      <c r="C24" s="636" t="s">
        <v>2359</v>
      </c>
      <c r="D24" s="637">
        <v>1000</v>
      </c>
      <c r="E24" s="637"/>
      <c r="F24" s="638"/>
      <c r="G24" s="1514"/>
      <c r="H24" s="1515"/>
      <c r="I24" s="1515"/>
      <c r="J24" s="1516"/>
      <c r="K24" s="642"/>
      <c r="L24" s="642"/>
      <c r="M24" s="642"/>
      <c r="N24" s="642"/>
      <c r="O24" s="642"/>
    </row>
    <row r="25" spans="1:15" s="643" customFormat="1" x14ac:dyDescent="0.3">
      <c r="A25" s="634">
        <v>20</v>
      </c>
      <c r="B25" s="635">
        <v>43129</v>
      </c>
      <c r="C25" s="636" t="s">
        <v>1777</v>
      </c>
      <c r="D25" s="637">
        <v>1000</v>
      </c>
      <c r="E25" s="637"/>
      <c r="F25" s="638"/>
      <c r="G25" s="1514"/>
      <c r="H25" s="1515"/>
      <c r="I25" s="1515"/>
      <c r="J25" s="1516"/>
      <c r="K25" s="642"/>
      <c r="L25" s="646"/>
      <c r="M25" s="642"/>
      <c r="N25" s="642"/>
      <c r="O25" s="642"/>
    </row>
    <row r="26" spans="1:15" s="643" customFormat="1" x14ac:dyDescent="0.3">
      <c r="A26" s="634">
        <v>21</v>
      </c>
      <c r="B26" s="635">
        <v>43129</v>
      </c>
      <c r="C26" s="636" t="s">
        <v>2359</v>
      </c>
      <c r="D26" s="637">
        <v>300</v>
      </c>
      <c r="E26" s="637"/>
      <c r="F26" s="637"/>
      <c r="G26" s="1514"/>
      <c r="H26" s="1515"/>
      <c r="I26" s="1515"/>
      <c r="J26" s="1516"/>
      <c r="K26" s="642"/>
      <c r="L26" s="646"/>
      <c r="M26" s="642"/>
      <c r="N26" s="642"/>
      <c r="O26" s="642"/>
    </row>
    <row r="27" spans="1:15" s="643" customFormat="1" x14ac:dyDescent="0.3">
      <c r="A27" s="634">
        <v>22</v>
      </c>
      <c r="B27" s="635">
        <v>43129</v>
      </c>
      <c r="C27" s="636" t="s">
        <v>164</v>
      </c>
      <c r="D27" s="637">
        <v>10</v>
      </c>
      <c r="E27" s="637"/>
      <c r="F27" s="638"/>
      <c r="G27" s="1514"/>
      <c r="H27" s="1515"/>
      <c r="I27" s="1515"/>
      <c r="J27" s="1516"/>
      <c r="K27" s="642"/>
      <c r="L27" s="646"/>
      <c r="M27" s="646"/>
      <c r="N27" s="642"/>
      <c r="O27" s="642"/>
    </row>
    <row r="28" spans="1:15" s="643" customFormat="1" x14ac:dyDescent="0.3">
      <c r="A28" s="634">
        <v>23</v>
      </c>
      <c r="B28" s="635">
        <v>43129</v>
      </c>
      <c r="C28" s="636" t="s">
        <v>1982</v>
      </c>
      <c r="D28" s="637">
        <v>500</v>
      </c>
      <c r="E28" s="637"/>
      <c r="F28" s="638"/>
      <c r="G28" s="1514"/>
      <c r="H28" s="1515"/>
      <c r="I28" s="1515"/>
      <c r="J28" s="1516"/>
      <c r="K28" s="642"/>
      <c r="L28" s="642"/>
      <c r="M28" s="642"/>
      <c r="N28" s="642"/>
      <c r="O28" s="642"/>
    </row>
    <row r="29" spans="1:15" s="643" customFormat="1" x14ac:dyDescent="0.3">
      <c r="A29" s="634">
        <v>24</v>
      </c>
      <c r="B29" s="635">
        <v>43131</v>
      </c>
      <c r="C29" s="636" t="s">
        <v>2359</v>
      </c>
      <c r="D29" s="637"/>
      <c r="E29" s="637">
        <v>4300</v>
      </c>
      <c r="F29" s="638">
        <v>4300</v>
      </c>
      <c r="G29" s="1514" t="s">
        <v>277</v>
      </c>
      <c r="H29" s="1515"/>
      <c r="I29" s="1515"/>
      <c r="J29" s="1516"/>
      <c r="K29" s="642" t="s">
        <v>278</v>
      </c>
      <c r="L29" s="646">
        <v>43130</v>
      </c>
      <c r="M29" s="642" t="s">
        <v>2123</v>
      </c>
      <c r="N29" s="642" t="s">
        <v>1980</v>
      </c>
      <c r="O29" s="642" t="s">
        <v>1706</v>
      </c>
    </row>
    <row r="30" spans="1:15" s="643" customFormat="1" x14ac:dyDescent="0.3">
      <c r="A30" s="634">
        <v>25</v>
      </c>
      <c r="B30" s="635">
        <v>43133</v>
      </c>
      <c r="C30" s="636" t="s">
        <v>2384</v>
      </c>
      <c r="D30" s="637">
        <v>200</v>
      </c>
      <c r="E30" s="637"/>
      <c r="F30" s="638"/>
      <c r="G30" s="1514"/>
      <c r="H30" s="1515"/>
      <c r="I30" s="1515"/>
      <c r="J30" s="1516"/>
      <c r="K30" s="642"/>
      <c r="L30" s="646"/>
      <c r="M30" s="642"/>
      <c r="N30" s="146"/>
      <c r="O30" s="146"/>
    </row>
    <row r="31" spans="1:15" s="643" customFormat="1" x14ac:dyDescent="0.3">
      <c r="A31" s="634">
        <v>26</v>
      </c>
      <c r="B31" s="635">
        <v>43136</v>
      </c>
      <c r="C31" s="636" t="s">
        <v>2359</v>
      </c>
      <c r="D31" s="637">
        <v>1000</v>
      </c>
      <c r="E31" s="637"/>
      <c r="F31" s="638"/>
      <c r="G31" s="1514"/>
      <c r="H31" s="1515"/>
      <c r="I31" s="1515"/>
      <c r="J31" s="1516"/>
      <c r="K31" s="642"/>
      <c r="L31" s="646"/>
      <c r="M31" s="646"/>
      <c r="N31" s="642"/>
      <c r="O31" s="642"/>
    </row>
    <row r="32" spans="1:15" s="643" customFormat="1" x14ac:dyDescent="0.3">
      <c r="A32" s="634">
        <v>27</v>
      </c>
      <c r="B32" s="635">
        <v>43140</v>
      </c>
      <c r="C32" s="636" t="s">
        <v>2384</v>
      </c>
      <c r="D32" s="637">
        <v>300</v>
      </c>
      <c r="E32" s="637"/>
      <c r="F32" s="638"/>
      <c r="G32" s="1514"/>
      <c r="H32" s="1515"/>
      <c r="I32" s="1515"/>
      <c r="J32" s="1516"/>
      <c r="K32" s="642"/>
      <c r="L32" s="642"/>
      <c r="M32" s="642"/>
      <c r="N32" s="642"/>
      <c r="O32" s="642"/>
    </row>
    <row r="33" spans="1:15" s="643" customFormat="1" x14ac:dyDescent="0.3">
      <c r="A33" s="634">
        <v>28</v>
      </c>
      <c r="B33" s="635">
        <v>43140</v>
      </c>
      <c r="C33" s="636" t="s">
        <v>1777</v>
      </c>
      <c r="D33" s="637">
        <v>1000</v>
      </c>
      <c r="E33" s="637"/>
      <c r="F33" s="638"/>
      <c r="G33" s="1514"/>
      <c r="H33" s="1515"/>
      <c r="I33" s="1515"/>
      <c r="J33" s="1516"/>
      <c r="K33" s="642"/>
      <c r="L33" s="646"/>
      <c r="M33" s="646"/>
      <c r="N33" s="642"/>
      <c r="O33" s="642"/>
    </row>
    <row r="34" spans="1:15" s="643" customFormat="1" x14ac:dyDescent="0.3">
      <c r="A34" s="634">
        <v>29</v>
      </c>
      <c r="B34" s="635">
        <v>43143</v>
      </c>
      <c r="C34" s="636" t="s">
        <v>2359</v>
      </c>
      <c r="D34" s="637">
        <v>1000</v>
      </c>
      <c r="E34" s="637"/>
      <c r="F34" s="638"/>
      <c r="G34" s="1514"/>
      <c r="H34" s="1515"/>
      <c r="I34" s="1515"/>
      <c r="J34" s="1516"/>
      <c r="K34" s="642"/>
      <c r="L34" s="646"/>
      <c r="M34" s="642"/>
      <c r="N34" s="642"/>
      <c r="O34" s="642"/>
    </row>
    <row r="35" spans="1:15" s="643" customFormat="1" x14ac:dyDescent="0.3">
      <c r="A35" s="634">
        <v>30</v>
      </c>
      <c r="B35" s="635">
        <v>43143</v>
      </c>
      <c r="C35" s="636" t="s">
        <v>2407</v>
      </c>
      <c r="D35" s="637">
        <v>10</v>
      </c>
      <c r="E35" s="637"/>
      <c r="F35" s="638"/>
      <c r="G35" s="1514"/>
      <c r="H35" s="1515"/>
      <c r="I35" s="1515"/>
      <c r="J35" s="1516"/>
      <c r="K35" s="642"/>
      <c r="L35" s="642"/>
      <c r="M35" s="642"/>
      <c r="N35" s="642"/>
      <c r="O35" s="642"/>
    </row>
    <row r="36" spans="1:15" s="643" customFormat="1" x14ac:dyDescent="0.3">
      <c r="A36" s="634">
        <v>31</v>
      </c>
      <c r="B36" s="635">
        <v>43143</v>
      </c>
      <c r="C36" s="636" t="s">
        <v>2384</v>
      </c>
      <c r="D36" s="637">
        <v>420</v>
      </c>
      <c r="E36" s="637"/>
      <c r="F36" s="589"/>
      <c r="G36" s="1514"/>
      <c r="H36" s="1515"/>
      <c r="I36" s="1515"/>
      <c r="J36" s="1516"/>
      <c r="K36" s="642"/>
      <c r="L36" s="646"/>
      <c r="M36" s="642"/>
      <c r="N36" s="146"/>
      <c r="O36" s="146"/>
    </row>
    <row r="37" spans="1:15" s="643" customFormat="1" x14ac:dyDescent="0.3">
      <c r="A37" s="634">
        <v>32</v>
      </c>
      <c r="B37" s="635">
        <v>43144</v>
      </c>
      <c r="C37" s="636" t="s">
        <v>2384</v>
      </c>
      <c r="D37" s="637"/>
      <c r="E37" s="637">
        <v>920</v>
      </c>
      <c r="F37" s="638">
        <v>920</v>
      </c>
      <c r="G37" s="1514" t="s">
        <v>224</v>
      </c>
      <c r="H37" s="1515"/>
      <c r="I37" s="1515"/>
      <c r="J37" s="1516"/>
      <c r="K37" s="642" t="s">
        <v>225</v>
      </c>
      <c r="L37" s="646">
        <v>43143</v>
      </c>
      <c r="M37" s="646" t="s">
        <v>2123</v>
      </c>
      <c r="N37" s="146" t="s">
        <v>2066</v>
      </c>
      <c r="O37" s="146" t="s">
        <v>1762</v>
      </c>
    </row>
    <row r="38" spans="1:15" s="643" customFormat="1" x14ac:dyDescent="0.3">
      <c r="A38" s="634">
        <v>33</v>
      </c>
      <c r="B38" s="635">
        <v>43147</v>
      </c>
      <c r="C38" s="636" t="s">
        <v>2359</v>
      </c>
      <c r="D38" s="637">
        <v>1000</v>
      </c>
      <c r="E38" s="637"/>
      <c r="F38" s="638"/>
      <c r="G38" s="1514"/>
      <c r="H38" s="1515"/>
      <c r="I38" s="1515"/>
      <c r="J38" s="1516"/>
      <c r="K38" s="642"/>
      <c r="L38" s="646"/>
      <c r="M38" s="642"/>
      <c r="N38" s="642"/>
      <c r="O38" s="642"/>
    </row>
    <row r="39" spans="1:15" s="643" customFormat="1" x14ac:dyDescent="0.3">
      <c r="A39" s="634">
        <v>34</v>
      </c>
      <c r="B39" s="635">
        <v>43150</v>
      </c>
      <c r="C39" s="636" t="s">
        <v>2384</v>
      </c>
      <c r="D39" s="637">
        <v>200</v>
      </c>
      <c r="E39" s="637"/>
      <c r="F39" s="637"/>
      <c r="G39" s="1514"/>
      <c r="H39" s="1515"/>
      <c r="I39" s="1515"/>
      <c r="J39" s="1516"/>
      <c r="K39" s="642"/>
      <c r="L39" s="646"/>
      <c r="M39" s="646"/>
      <c r="N39" s="642"/>
      <c r="O39" s="642"/>
    </row>
    <row r="40" spans="1:15" s="643" customFormat="1" x14ac:dyDescent="0.3">
      <c r="A40" s="634">
        <v>35</v>
      </c>
      <c r="B40" s="635">
        <v>43150</v>
      </c>
      <c r="C40" s="636" t="s">
        <v>1777</v>
      </c>
      <c r="D40" s="637">
        <v>1000</v>
      </c>
      <c r="E40" s="637"/>
      <c r="F40" s="638"/>
      <c r="G40" s="1514"/>
      <c r="H40" s="1515"/>
      <c r="I40" s="1515"/>
      <c r="J40" s="1516"/>
      <c r="K40" s="642"/>
      <c r="L40" s="646"/>
      <c r="M40" s="646"/>
      <c r="N40" s="642"/>
      <c r="O40" s="642"/>
    </row>
    <row r="41" spans="1:15" s="643" customFormat="1" x14ac:dyDescent="0.3">
      <c r="A41" s="634">
        <v>36</v>
      </c>
      <c r="B41" s="635">
        <v>43150</v>
      </c>
      <c r="C41" s="636" t="s">
        <v>2359</v>
      </c>
      <c r="D41" s="637">
        <v>1000</v>
      </c>
      <c r="E41" s="637"/>
      <c r="F41" s="638"/>
      <c r="G41" s="1514"/>
      <c r="H41" s="1515"/>
      <c r="I41" s="1515"/>
      <c r="J41" s="1516"/>
      <c r="K41" s="642"/>
      <c r="L41" s="646"/>
      <c r="M41" s="642"/>
      <c r="N41" s="642"/>
      <c r="O41" s="642"/>
    </row>
    <row r="42" spans="1:15" s="643" customFormat="1" x14ac:dyDescent="0.3">
      <c r="A42" s="634">
        <v>37</v>
      </c>
      <c r="B42" s="635">
        <v>43153</v>
      </c>
      <c r="C42" s="636" t="s">
        <v>2359</v>
      </c>
      <c r="D42" s="637">
        <v>1360</v>
      </c>
      <c r="E42" s="637"/>
      <c r="F42" s="638"/>
      <c r="G42" s="1514"/>
      <c r="H42" s="1515"/>
      <c r="I42" s="1515"/>
      <c r="J42" s="1516"/>
      <c r="K42" s="642"/>
      <c r="L42" s="646"/>
      <c r="M42" s="646"/>
      <c r="N42" s="642"/>
      <c r="O42" s="642"/>
    </row>
    <row r="43" spans="1:15" s="643" customFormat="1" x14ac:dyDescent="0.3">
      <c r="A43" s="634">
        <v>38</v>
      </c>
      <c r="B43" s="635">
        <v>43153</v>
      </c>
      <c r="C43" s="636" t="s">
        <v>2359</v>
      </c>
      <c r="D43" s="637"/>
      <c r="E43" s="637">
        <v>5360</v>
      </c>
      <c r="F43" s="638">
        <v>5360</v>
      </c>
      <c r="G43" s="1514" t="s">
        <v>1437</v>
      </c>
      <c r="H43" s="1515"/>
      <c r="I43" s="1515"/>
      <c r="J43" s="1516"/>
      <c r="K43" s="642" t="s">
        <v>1438</v>
      </c>
      <c r="L43" s="646">
        <v>43152</v>
      </c>
      <c r="M43" s="642" t="s">
        <v>2123</v>
      </c>
      <c r="N43" s="642" t="s">
        <v>1980</v>
      </c>
      <c r="O43" s="642" t="s">
        <v>1706</v>
      </c>
    </row>
    <row r="44" spans="1:15" s="643" customFormat="1" x14ac:dyDescent="0.3">
      <c r="A44" s="634">
        <v>39</v>
      </c>
      <c r="B44" s="635">
        <v>43154</v>
      </c>
      <c r="C44" s="636" t="s">
        <v>2384</v>
      </c>
      <c r="D44" s="637"/>
      <c r="E44" s="637">
        <v>200</v>
      </c>
      <c r="F44" s="589">
        <v>450</v>
      </c>
      <c r="G44" s="1514" t="s">
        <v>1584</v>
      </c>
      <c r="H44" s="1515"/>
      <c r="I44" s="1515"/>
      <c r="J44" s="1516"/>
      <c r="K44" s="642" t="s">
        <v>1439</v>
      </c>
      <c r="L44" s="646">
        <v>43154</v>
      </c>
      <c r="M44" s="646" t="s">
        <v>2123</v>
      </c>
      <c r="N44" s="146" t="s">
        <v>1762</v>
      </c>
      <c r="O44" s="146" t="s">
        <v>1762</v>
      </c>
    </row>
    <row r="45" spans="1:15" s="643" customFormat="1" x14ac:dyDescent="0.3">
      <c r="A45" s="634">
        <v>40</v>
      </c>
      <c r="B45" s="635">
        <v>43157</v>
      </c>
      <c r="C45" s="636" t="s">
        <v>2359</v>
      </c>
      <c r="D45" s="637">
        <v>1000</v>
      </c>
      <c r="E45" s="637"/>
      <c r="F45" s="638"/>
      <c r="G45" s="1514"/>
      <c r="H45" s="1515"/>
      <c r="I45" s="1515"/>
      <c r="J45" s="1516"/>
      <c r="K45" s="642"/>
      <c r="L45" s="646"/>
      <c r="M45" s="642"/>
      <c r="N45" s="642"/>
      <c r="O45" s="642"/>
    </row>
    <row r="46" spans="1:15" s="643" customFormat="1" x14ac:dyDescent="0.3">
      <c r="A46" s="634">
        <v>41</v>
      </c>
      <c r="B46" s="635">
        <v>43157</v>
      </c>
      <c r="C46" s="636" t="s">
        <v>164</v>
      </c>
      <c r="D46" s="637">
        <v>20</v>
      </c>
      <c r="E46" s="637"/>
      <c r="F46" s="638"/>
      <c r="G46" s="1514"/>
      <c r="H46" s="1515"/>
      <c r="I46" s="1515"/>
      <c r="J46" s="1516"/>
      <c r="K46" s="642"/>
      <c r="L46" s="642"/>
      <c r="M46" s="642"/>
      <c r="N46" s="642"/>
      <c r="O46" s="642"/>
    </row>
    <row r="47" spans="1:15" s="643" customFormat="1" x14ac:dyDescent="0.3">
      <c r="A47" s="634">
        <v>42</v>
      </c>
      <c r="B47" s="635">
        <v>43157</v>
      </c>
      <c r="C47" s="636" t="s">
        <v>2574</v>
      </c>
      <c r="D47" s="637">
        <v>50</v>
      </c>
      <c r="E47" s="637"/>
      <c r="F47" s="638"/>
      <c r="G47" s="1514"/>
      <c r="H47" s="1515"/>
      <c r="I47" s="1515"/>
      <c r="J47" s="1516"/>
      <c r="K47" s="642"/>
      <c r="L47" s="646"/>
      <c r="M47" s="642"/>
      <c r="N47" s="642"/>
      <c r="O47" s="642"/>
    </row>
    <row r="48" spans="1:15" s="643" customFormat="1" x14ac:dyDescent="0.3">
      <c r="A48" s="634">
        <v>43</v>
      </c>
      <c r="B48" s="635">
        <v>43157</v>
      </c>
      <c r="C48" s="636" t="s">
        <v>1982</v>
      </c>
      <c r="D48" s="637">
        <v>500</v>
      </c>
      <c r="E48" s="637"/>
      <c r="F48" s="638"/>
      <c r="G48" s="1514"/>
      <c r="H48" s="1515"/>
      <c r="I48" s="1515"/>
      <c r="J48" s="1516"/>
      <c r="K48" s="642"/>
      <c r="L48" s="646"/>
      <c r="M48" s="642"/>
      <c r="N48" s="642"/>
      <c r="O48" s="642"/>
    </row>
    <row r="49" spans="1:15" s="643" customFormat="1" x14ac:dyDescent="0.3">
      <c r="A49" s="634">
        <v>44</v>
      </c>
      <c r="B49" s="635">
        <v>43161</v>
      </c>
      <c r="C49" s="636" t="s">
        <v>2359</v>
      </c>
      <c r="D49" s="637">
        <v>1000</v>
      </c>
      <c r="E49" s="637"/>
      <c r="F49" s="638"/>
      <c r="G49" s="1514"/>
      <c r="H49" s="1515"/>
      <c r="I49" s="1515"/>
      <c r="J49" s="1516"/>
      <c r="K49" s="642"/>
      <c r="L49" s="646"/>
      <c r="M49" s="646"/>
      <c r="N49" s="146"/>
      <c r="O49" s="146"/>
    </row>
    <row r="50" spans="1:15" s="643" customFormat="1" x14ac:dyDescent="0.3">
      <c r="A50" s="634">
        <v>45</v>
      </c>
      <c r="B50" s="635">
        <v>43161</v>
      </c>
      <c r="C50" s="636" t="s">
        <v>2384</v>
      </c>
      <c r="D50" s="637">
        <v>200</v>
      </c>
      <c r="E50" s="637"/>
      <c r="F50" s="638"/>
      <c r="G50" s="1514"/>
      <c r="H50" s="1515"/>
      <c r="I50" s="1515"/>
      <c r="J50" s="1516"/>
      <c r="K50" s="642"/>
      <c r="L50" s="646"/>
      <c r="M50" s="642"/>
      <c r="N50" s="642"/>
      <c r="O50" s="642"/>
    </row>
    <row r="51" spans="1:15" s="643" customFormat="1" x14ac:dyDescent="0.3">
      <c r="A51" s="634">
        <v>46</v>
      </c>
      <c r="B51" s="635">
        <v>43164</v>
      </c>
      <c r="C51" s="636" t="s">
        <v>1777</v>
      </c>
      <c r="D51" s="637">
        <v>1000</v>
      </c>
      <c r="E51" s="637"/>
      <c r="F51" s="638"/>
      <c r="G51" s="1514"/>
      <c r="H51" s="1515"/>
      <c r="I51" s="1515"/>
      <c r="J51" s="1516"/>
      <c r="K51" s="642"/>
      <c r="L51" s="646"/>
      <c r="M51" s="646"/>
      <c r="N51" s="642"/>
      <c r="O51" s="642"/>
    </row>
    <row r="52" spans="1:15" s="643" customFormat="1" x14ac:dyDescent="0.3">
      <c r="A52" s="634">
        <v>47</v>
      </c>
      <c r="B52" s="635">
        <v>43164</v>
      </c>
      <c r="C52" s="636" t="s">
        <v>2359</v>
      </c>
      <c r="D52" s="637">
        <v>1000</v>
      </c>
      <c r="E52" s="637"/>
      <c r="F52" s="638"/>
      <c r="G52" s="1514"/>
      <c r="H52" s="1515"/>
      <c r="I52" s="1515"/>
      <c r="J52" s="1516"/>
      <c r="K52" s="642"/>
      <c r="L52" s="646"/>
      <c r="M52" s="646"/>
      <c r="N52" s="642"/>
      <c r="O52" s="642"/>
    </row>
    <row r="53" spans="1:15" s="643" customFormat="1" x14ac:dyDescent="0.3">
      <c r="A53" s="634">
        <v>48</v>
      </c>
      <c r="B53" s="635">
        <v>43168</v>
      </c>
      <c r="C53" s="636" t="s">
        <v>2384</v>
      </c>
      <c r="D53" s="637">
        <v>200</v>
      </c>
      <c r="E53" s="637"/>
      <c r="F53" s="638"/>
      <c r="G53" s="1514"/>
      <c r="H53" s="1515"/>
      <c r="I53" s="1515"/>
      <c r="J53" s="1516"/>
      <c r="K53" s="642"/>
      <c r="L53" s="642"/>
      <c r="M53" s="642"/>
      <c r="N53" s="642"/>
      <c r="O53" s="642"/>
    </row>
    <row r="54" spans="1:15" s="643" customFormat="1" x14ac:dyDescent="0.3">
      <c r="A54" s="634">
        <v>49</v>
      </c>
      <c r="B54" s="635">
        <v>43168</v>
      </c>
      <c r="C54" s="636" t="s">
        <v>2359</v>
      </c>
      <c r="D54" s="637">
        <v>960</v>
      </c>
      <c r="E54" s="637"/>
      <c r="F54" s="638"/>
      <c r="G54" s="1514"/>
      <c r="H54" s="1515"/>
      <c r="I54" s="1515"/>
      <c r="J54" s="1516"/>
      <c r="K54" s="642"/>
      <c r="L54" s="642"/>
      <c r="M54" s="642"/>
      <c r="N54" s="642"/>
      <c r="O54" s="642"/>
    </row>
    <row r="55" spans="1:15" s="643" customFormat="1" x14ac:dyDescent="0.3">
      <c r="A55" s="634">
        <v>50</v>
      </c>
      <c r="B55" s="635">
        <v>43168</v>
      </c>
      <c r="C55" s="636" t="s">
        <v>2359</v>
      </c>
      <c r="D55" s="637"/>
      <c r="E55" s="637">
        <v>3960</v>
      </c>
      <c r="F55" s="638">
        <v>3960</v>
      </c>
      <c r="G55" s="1514" t="s">
        <v>2739</v>
      </c>
      <c r="H55" s="1515"/>
      <c r="I55" s="1515"/>
      <c r="J55" s="1516"/>
      <c r="K55" s="642" t="s">
        <v>2740</v>
      </c>
      <c r="L55" s="646">
        <v>43168</v>
      </c>
      <c r="M55" s="642" t="s">
        <v>2123</v>
      </c>
      <c r="N55" s="642" t="s">
        <v>1980</v>
      </c>
      <c r="O55" s="642" t="s">
        <v>1706</v>
      </c>
    </row>
    <row r="56" spans="1:15" s="643" customFormat="1" x14ac:dyDescent="0.3">
      <c r="A56" s="634">
        <v>51</v>
      </c>
      <c r="B56" s="635">
        <v>43171</v>
      </c>
      <c r="C56" s="636" t="s">
        <v>1777</v>
      </c>
      <c r="D56" s="637">
        <v>1000</v>
      </c>
      <c r="E56" s="637"/>
      <c r="F56" s="638"/>
      <c r="G56" s="1514"/>
      <c r="H56" s="1515"/>
      <c r="I56" s="1515"/>
      <c r="J56" s="1516"/>
      <c r="K56" s="642"/>
      <c r="L56" s="642"/>
      <c r="M56" s="642"/>
      <c r="N56" s="642"/>
      <c r="O56" s="642"/>
    </row>
    <row r="57" spans="1:15" s="643" customFormat="1" x14ac:dyDescent="0.3">
      <c r="A57" s="634">
        <v>52</v>
      </c>
      <c r="B57" s="635">
        <v>43171</v>
      </c>
      <c r="C57" s="636" t="s">
        <v>2359</v>
      </c>
      <c r="D57" s="637">
        <v>1000</v>
      </c>
      <c r="E57" s="637"/>
      <c r="F57" s="638"/>
      <c r="G57" s="1514"/>
      <c r="H57" s="1515"/>
      <c r="I57" s="1515"/>
      <c r="J57" s="1516"/>
      <c r="K57" s="642"/>
      <c r="L57" s="646"/>
      <c r="M57" s="642"/>
      <c r="N57" s="642"/>
      <c r="O57" s="642"/>
    </row>
    <row r="58" spans="1:15" s="643" customFormat="1" x14ac:dyDescent="0.3">
      <c r="A58" s="634">
        <v>53</v>
      </c>
      <c r="B58" s="635">
        <v>43174</v>
      </c>
      <c r="C58" s="636" t="s">
        <v>2381</v>
      </c>
      <c r="D58" s="637">
        <v>30</v>
      </c>
      <c r="E58" s="637"/>
      <c r="F58" s="638"/>
      <c r="G58" s="1514"/>
      <c r="H58" s="1515"/>
      <c r="I58" s="1515"/>
      <c r="J58" s="1516"/>
      <c r="K58" s="642"/>
      <c r="L58" s="646"/>
      <c r="M58" s="642"/>
      <c r="N58" s="642"/>
      <c r="O58" s="642"/>
    </row>
    <row r="59" spans="1:15" s="643" customFormat="1" x14ac:dyDescent="0.3">
      <c r="A59" s="634">
        <v>54</v>
      </c>
      <c r="B59" s="635">
        <v>43175</v>
      </c>
      <c r="C59" s="636" t="s">
        <v>2359</v>
      </c>
      <c r="D59" s="637">
        <v>1000</v>
      </c>
      <c r="E59" s="637"/>
      <c r="F59" s="638"/>
      <c r="G59" s="1514"/>
      <c r="H59" s="1515"/>
      <c r="I59" s="1515"/>
      <c r="J59" s="1516"/>
      <c r="K59" s="642"/>
      <c r="L59" s="646"/>
      <c r="M59" s="642"/>
      <c r="N59" s="642"/>
      <c r="O59" s="642"/>
    </row>
    <row r="60" spans="1:15" s="643" customFormat="1" x14ac:dyDescent="0.3">
      <c r="A60" s="634">
        <v>55</v>
      </c>
      <c r="B60" s="635">
        <v>43175</v>
      </c>
      <c r="C60" s="636" t="s">
        <v>2384</v>
      </c>
      <c r="D60" s="637">
        <v>600</v>
      </c>
      <c r="E60" s="637"/>
      <c r="F60" s="638"/>
      <c r="G60" s="1514"/>
      <c r="H60" s="1515"/>
      <c r="I60" s="1515"/>
      <c r="J60" s="1516"/>
      <c r="K60" s="642"/>
      <c r="L60" s="646"/>
      <c r="M60" s="642"/>
      <c r="N60" s="146"/>
      <c r="O60" s="146"/>
    </row>
    <row r="61" spans="1:15" s="643" customFormat="1" x14ac:dyDescent="0.3">
      <c r="A61" s="634">
        <v>56</v>
      </c>
      <c r="B61" s="635">
        <v>43178</v>
      </c>
      <c r="C61" s="636" t="s">
        <v>2359</v>
      </c>
      <c r="D61" s="637">
        <v>1000</v>
      </c>
      <c r="E61" s="637"/>
      <c r="F61" s="638"/>
      <c r="G61" s="1514"/>
      <c r="H61" s="1515"/>
      <c r="I61" s="1515"/>
      <c r="J61" s="1516"/>
      <c r="K61" s="642"/>
      <c r="L61" s="646"/>
      <c r="M61" s="642"/>
      <c r="N61" s="642"/>
      <c r="O61" s="642"/>
    </row>
    <row r="62" spans="1:15" s="643" customFormat="1" x14ac:dyDescent="0.3">
      <c r="A62" s="634">
        <v>57</v>
      </c>
      <c r="B62" s="635">
        <v>43178</v>
      </c>
      <c r="C62" s="636" t="s">
        <v>2384</v>
      </c>
      <c r="D62" s="637">
        <v>280</v>
      </c>
      <c r="E62" s="637"/>
      <c r="F62" s="638"/>
      <c r="G62" s="1514"/>
      <c r="H62" s="1515"/>
      <c r="I62" s="1515"/>
      <c r="J62" s="1516"/>
      <c r="K62" s="642"/>
      <c r="L62" s="646"/>
      <c r="M62" s="642"/>
      <c r="N62" s="642"/>
      <c r="O62" s="642"/>
    </row>
    <row r="63" spans="1:15" s="643" customFormat="1" x14ac:dyDescent="0.3">
      <c r="A63" s="634">
        <v>58</v>
      </c>
      <c r="B63" s="635">
        <v>43178</v>
      </c>
      <c r="C63" s="636" t="s">
        <v>2384</v>
      </c>
      <c r="D63" s="637"/>
      <c r="E63" s="637">
        <v>1280</v>
      </c>
      <c r="F63" s="638">
        <v>1280</v>
      </c>
      <c r="G63" s="1514" t="s">
        <v>2741</v>
      </c>
      <c r="H63" s="1515"/>
      <c r="I63" s="1515"/>
      <c r="J63" s="1516"/>
      <c r="K63" s="642" t="s">
        <v>2742</v>
      </c>
      <c r="L63" s="646">
        <v>43175</v>
      </c>
      <c r="M63" s="642" t="s">
        <v>2123</v>
      </c>
      <c r="N63" s="146" t="s">
        <v>2066</v>
      </c>
      <c r="O63" s="146" t="s">
        <v>1762</v>
      </c>
    </row>
    <row r="64" spans="1:15" s="643" customFormat="1" x14ac:dyDescent="0.3">
      <c r="A64" s="634">
        <v>59</v>
      </c>
      <c r="B64" s="635">
        <v>43181</v>
      </c>
      <c r="C64" s="636" t="s">
        <v>2359</v>
      </c>
      <c r="D64" s="637">
        <v>1160</v>
      </c>
      <c r="E64" s="637"/>
      <c r="F64" s="638"/>
      <c r="G64" s="1514"/>
      <c r="H64" s="1515"/>
      <c r="I64" s="1515"/>
      <c r="J64" s="1516"/>
      <c r="K64" s="642"/>
      <c r="L64" s="646"/>
      <c r="M64" s="646"/>
      <c r="N64" s="642"/>
      <c r="O64" s="642"/>
    </row>
    <row r="65" spans="1:15" s="643" customFormat="1" x14ac:dyDescent="0.3">
      <c r="A65" s="634">
        <v>60</v>
      </c>
      <c r="B65" s="635">
        <v>43181</v>
      </c>
      <c r="C65" s="636" t="s">
        <v>2359</v>
      </c>
      <c r="D65" s="637"/>
      <c r="E65" s="637">
        <v>4160</v>
      </c>
      <c r="F65" s="638">
        <v>4160</v>
      </c>
      <c r="G65" s="1514" t="s">
        <v>2743</v>
      </c>
      <c r="H65" s="1515"/>
      <c r="I65" s="1515"/>
      <c r="J65" s="1516"/>
      <c r="K65" s="642" t="s">
        <v>2744</v>
      </c>
      <c r="L65" s="646">
        <v>43181</v>
      </c>
      <c r="M65" s="642" t="s">
        <v>2123</v>
      </c>
      <c r="N65" s="642" t="s">
        <v>1980</v>
      </c>
      <c r="O65" s="642" t="s">
        <v>1706</v>
      </c>
    </row>
    <row r="66" spans="1:15" s="643" customFormat="1" x14ac:dyDescent="0.3">
      <c r="A66" s="634">
        <v>61</v>
      </c>
      <c r="B66" s="635">
        <v>43182</v>
      </c>
      <c r="C66" s="636" t="s">
        <v>2384</v>
      </c>
      <c r="D66" s="637">
        <v>100</v>
      </c>
      <c r="E66" s="637"/>
      <c r="F66" s="638"/>
      <c r="G66" s="1514"/>
      <c r="H66" s="1515"/>
      <c r="I66" s="1515"/>
      <c r="J66" s="1516"/>
      <c r="K66" s="642"/>
      <c r="L66" s="642"/>
      <c r="M66" s="642"/>
      <c r="N66" s="642"/>
      <c r="O66" s="642"/>
    </row>
    <row r="67" spans="1:15" s="643" customFormat="1" x14ac:dyDescent="0.3">
      <c r="A67" s="634">
        <v>62</v>
      </c>
      <c r="B67" s="635">
        <v>43185</v>
      </c>
      <c r="C67" s="636" t="s">
        <v>2359</v>
      </c>
      <c r="D67" s="637">
        <v>1000</v>
      </c>
      <c r="E67" s="637"/>
      <c r="F67" s="638"/>
      <c r="G67" s="1514"/>
      <c r="H67" s="1515"/>
      <c r="I67" s="1515"/>
      <c r="J67" s="1516"/>
      <c r="K67" s="642"/>
      <c r="L67" s="646"/>
      <c r="M67" s="642"/>
      <c r="N67" s="642"/>
      <c r="O67" s="642"/>
    </row>
    <row r="68" spans="1:15" s="643" customFormat="1" x14ac:dyDescent="0.3">
      <c r="A68" s="634">
        <v>63</v>
      </c>
      <c r="B68" s="635">
        <v>43185</v>
      </c>
      <c r="C68" s="636" t="s">
        <v>2574</v>
      </c>
      <c r="D68" s="637">
        <v>100</v>
      </c>
      <c r="E68" s="637"/>
      <c r="F68" s="638"/>
      <c r="G68" s="1514"/>
      <c r="H68" s="1515"/>
      <c r="I68" s="1515"/>
      <c r="J68" s="1516"/>
      <c r="K68" s="642"/>
      <c r="L68" s="646"/>
      <c r="M68" s="642"/>
      <c r="N68" s="642"/>
      <c r="O68" s="642"/>
    </row>
    <row r="69" spans="1:15" s="643" customFormat="1" x14ac:dyDescent="0.3">
      <c r="A69" s="634">
        <v>64</v>
      </c>
      <c r="B69" s="635">
        <v>43189</v>
      </c>
      <c r="C69" s="636" t="s">
        <v>2359</v>
      </c>
      <c r="D69" s="637">
        <v>1000</v>
      </c>
      <c r="E69" s="637"/>
      <c r="F69" s="638"/>
      <c r="G69" s="1514"/>
      <c r="H69" s="1515"/>
      <c r="I69" s="1515"/>
      <c r="J69" s="1516"/>
      <c r="K69" s="642"/>
      <c r="L69" s="646"/>
      <c r="M69" s="642"/>
      <c r="N69" s="146"/>
      <c r="O69" s="146"/>
    </row>
    <row r="70" spans="1:15" s="643" customFormat="1" x14ac:dyDescent="0.3">
      <c r="A70" s="634">
        <v>65</v>
      </c>
      <c r="B70" s="635">
        <v>43189</v>
      </c>
      <c r="C70" s="636" t="s">
        <v>2384</v>
      </c>
      <c r="D70" s="637">
        <v>300</v>
      </c>
      <c r="E70" s="637"/>
      <c r="F70" s="638"/>
      <c r="G70" s="1514"/>
      <c r="H70" s="1515"/>
      <c r="I70" s="1515"/>
      <c r="J70" s="1516"/>
      <c r="K70" s="642"/>
      <c r="L70" s="646"/>
      <c r="M70" s="642"/>
      <c r="N70" s="642"/>
      <c r="O70" s="642"/>
    </row>
    <row r="71" spans="1:15" s="643" customFormat="1" x14ac:dyDescent="0.3">
      <c r="A71" s="634">
        <v>66</v>
      </c>
      <c r="B71" s="635">
        <v>43189</v>
      </c>
      <c r="C71" s="636" t="s">
        <v>164</v>
      </c>
      <c r="D71" s="637">
        <v>40</v>
      </c>
      <c r="E71" s="637"/>
      <c r="F71" s="638"/>
      <c r="G71" s="1514"/>
      <c r="H71" s="1515"/>
      <c r="I71" s="1515"/>
      <c r="J71" s="1516"/>
      <c r="K71" s="642"/>
      <c r="L71" s="646"/>
      <c r="M71" s="642"/>
      <c r="N71" s="642"/>
      <c r="O71" s="642"/>
    </row>
    <row r="72" spans="1:15" s="643" customFormat="1" x14ac:dyDescent="0.3">
      <c r="A72" s="634">
        <v>67</v>
      </c>
      <c r="B72" s="635">
        <v>43189</v>
      </c>
      <c r="C72" s="636" t="s">
        <v>1982</v>
      </c>
      <c r="D72" s="637">
        <v>500</v>
      </c>
      <c r="E72" s="637"/>
      <c r="F72" s="638"/>
      <c r="G72" s="1514"/>
      <c r="H72" s="1515"/>
      <c r="I72" s="1515"/>
      <c r="J72" s="1516"/>
      <c r="K72" s="642"/>
      <c r="L72" s="646"/>
      <c r="M72" s="642"/>
      <c r="N72" s="642"/>
      <c r="O72" s="642"/>
    </row>
    <row r="73" spans="1:15" s="643" customFormat="1" x14ac:dyDescent="0.3">
      <c r="A73" s="634">
        <v>68</v>
      </c>
      <c r="B73" s="635">
        <v>43189</v>
      </c>
      <c r="C73" s="636" t="s">
        <v>1777</v>
      </c>
      <c r="D73" s="637">
        <v>2000</v>
      </c>
      <c r="E73" s="637"/>
      <c r="F73" s="638"/>
      <c r="G73" s="1514"/>
      <c r="H73" s="1515"/>
      <c r="I73" s="1515"/>
      <c r="J73" s="1516"/>
      <c r="K73" s="642"/>
      <c r="L73" s="646"/>
      <c r="M73" s="646"/>
      <c r="N73" s="642"/>
      <c r="O73" s="642"/>
    </row>
    <row r="74" spans="1:15" s="643" customFormat="1" x14ac:dyDescent="0.3">
      <c r="A74" s="634">
        <v>69</v>
      </c>
      <c r="B74" s="635">
        <v>43189</v>
      </c>
      <c r="C74" s="636" t="s">
        <v>2516</v>
      </c>
      <c r="D74" s="637">
        <v>100</v>
      </c>
      <c r="E74" s="637"/>
      <c r="F74" s="638"/>
      <c r="G74" s="1514"/>
      <c r="H74" s="1515"/>
      <c r="I74" s="1515"/>
      <c r="J74" s="1516"/>
      <c r="K74" s="642"/>
      <c r="L74" s="646"/>
      <c r="M74" s="642"/>
      <c r="N74" s="642"/>
      <c r="O74" s="642"/>
    </row>
    <row r="75" spans="1:15" s="643" customFormat="1" x14ac:dyDescent="0.3">
      <c r="A75" s="634">
        <v>70</v>
      </c>
      <c r="B75" s="635">
        <v>43193</v>
      </c>
      <c r="C75" s="636" t="s">
        <v>2359</v>
      </c>
      <c r="D75" s="637">
        <v>340</v>
      </c>
      <c r="E75" s="637"/>
      <c r="F75" s="638"/>
      <c r="G75" s="1514"/>
      <c r="H75" s="1515"/>
      <c r="I75" s="1515"/>
      <c r="J75" s="1516"/>
      <c r="K75" s="642"/>
      <c r="L75" s="646"/>
      <c r="M75" s="646"/>
      <c r="N75" s="642"/>
      <c r="O75" s="642"/>
    </row>
    <row r="76" spans="1:15" s="643" customFormat="1" x14ac:dyDescent="0.3">
      <c r="A76" s="634">
        <v>71</v>
      </c>
      <c r="B76" s="635">
        <v>43193</v>
      </c>
      <c r="C76" s="636" t="s">
        <v>2359</v>
      </c>
      <c r="D76" s="637"/>
      <c r="E76" s="637">
        <v>2340</v>
      </c>
      <c r="F76" s="638">
        <v>2340</v>
      </c>
      <c r="G76" s="1514" t="s">
        <v>2745</v>
      </c>
      <c r="H76" s="1515"/>
      <c r="I76" s="1515"/>
      <c r="J76" s="1516"/>
      <c r="K76" s="642" t="s">
        <v>2746</v>
      </c>
      <c r="L76" s="646">
        <v>43189</v>
      </c>
      <c r="M76" s="646" t="s">
        <v>2123</v>
      </c>
      <c r="N76" s="642" t="s">
        <v>1980</v>
      </c>
      <c r="O76" s="642" t="s">
        <v>1706</v>
      </c>
    </row>
    <row r="77" spans="1:15" s="643" customFormat="1" x14ac:dyDescent="0.3">
      <c r="A77" s="634">
        <v>72</v>
      </c>
      <c r="B77" s="635">
        <v>43196</v>
      </c>
      <c r="C77" s="636" t="s">
        <v>2384</v>
      </c>
      <c r="D77" s="637">
        <v>300</v>
      </c>
      <c r="E77" s="637"/>
      <c r="F77" s="638"/>
      <c r="G77" s="1514"/>
      <c r="H77" s="1515"/>
      <c r="I77" s="1515"/>
      <c r="J77" s="1516"/>
      <c r="K77" s="642"/>
      <c r="L77" s="646"/>
      <c r="M77" s="646"/>
      <c r="N77" s="642"/>
      <c r="O77" s="642"/>
    </row>
    <row r="78" spans="1:15" s="643" customFormat="1" x14ac:dyDescent="0.3">
      <c r="A78" s="634">
        <v>73</v>
      </c>
      <c r="B78" s="635">
        <v>43199</v>
      </c>
      <c r="C78" s="636" t="s">
        <v>2359</v>
      </c>
      <c r="D78" s="637">
        <v>1000</v>
      </c>
      <c r="E78" s="637"/>
      <c r="F78" s="638"/>
      <c r="G78" s="1514"/>
      <c r="H78" s="1515"/>
      <c r="I78" s="1515"/>
      <c r="J78" s="1516"/>
      <c r="K78" s="642"/>
      <c r="L78" s="646"/>
      <c r="M78" s="646"/>
      <c r="N78" s="146"/>
      <c r="O78" s="146"/>
    </row>
    <row r="79" spans="1:15" s="643" customFormat="1" x14ac:dyDescent="0.3">
      <c r="A79" s="634">
        <v>74</v>
      </c>
      <c r="B79" s="635">
        <v>43199</v>
      </c>
      <c r="C79" s="636" t="s">
        <v>2384</v>
      </c>
      <c r="D79" s="637">
        <v>140</v>
      </c>
      <c r="E79" s="637"/>
      <c r="F79" s="638"/>
      <c r="G79" s="1514"/>
      <c r="H79" s="1515"/>
      <c r="I79" s="1515"/>
      <c r="J79" s="1516"/>
      <c r="K79" s="642"/>
      <c r="L79" s="646"/>
      <c r="M79" s="642"/>
      <c r="N79" s="642"/>
      <c r="O79" s="642"/>
    </row>
    <row r="80" spans="1:15" s="643" customFormat="1" x14ac:dyDescent="0.3">
      <c r="A80" s="634">
        <v>75</v>
      </c>
      <c r="B80" s="635">
        <v>43199</v>
      </c>
      <c r="C80" s="636" t="s">
        <v>1777</v>
      </c>
      <c r="D80" s="637">
        <v>2000</v>
      </c>
      <c r="E80" s="637"/>
      <c r="F80" s="638"/>
      <c r="G80" s="1514"/>
      <c r="H80" s="1515"/>
      <c r="I80" s="1515"/>
      <c r="J80" s="1516"/>
      <c r="K80" s="642"/>
      <c r="L80" s="642"/>
      <c r="M80" s="642"/>
      <c r="N80" s="642"/>
      <c r="O80" s="642"/>
    </row>
    <row r="81" spans="1:15" s="643" customFormat="1" x14ac:dyDescent="0.3">
      <c r="A81" s="634">
        <v>76</v>
      </c>
      <c r="B81" s="635">
        <v>43199</v>
      </c>
      <c r="C81" s="636" t="s">
        <v>2384</v>
      </c>
      <c r="D81" s="637"/>
      <c r="E81" s="637">
        <v>840</v>
      </c>
      <c r="F81" s="638">
        <v>840</v>
      </c>
      <c r="G81" s="1514" t="s">
        <v>2747</v>
      </c>
      <c r="H81" s="1515"/>
      <c r="I81" s="1515"/>
      <c r="J81" s="1516"/>
      <c r="K81" s="642" t="s">
        <v>2748</v>
      </c>
      <c r="L81" s="646">
        <v>43199</v>
      </c>
      <c r="M81" s="646" t="s">
        <v>2123</v>
      </c>
      <c r="N81" s="146" t="s">
        <v>2066</v>
      </c>
      <c r="O81" s="146" t="s">
        <v>1762</v>
      </c>
    </row>
    <row r="82" spans="1:15" s="643" customFormat="1" x14ac:dyDescent="0.3">
      <c r="A82" s="634">
        <v>77</v>
      </c>
      <c r="B82" s="635">
        <v>43203</v>
      </c>
      <c r="C82" s="636" t="s">
        <v>1777</v>
      </c>
      <c r="D82" s="637">
        <v>1000</v>
      </c>
      <c r="E82" s="637"/>
      <c r="F82" s="638"/>
      <c r="G82" s="1514"/>
      <c r="H82" s="1515"/>
      <c r="I82" s="1515"/>
      <c r="J82" s="1516"/>
      <c r="K82" s="642"/>
      <c r="L82" s="646"/>
      <c r="M82" s="646"/>
      <c r="N82" s="642"/>
      <c r="O82" s="642"/>
    </row>
    <row r="83" spans="1:15" s="643" customFormat="1" x14ac:dyDescent="0.3">
      <c r="A83" s="634">
        <v>78</v>
      </c>
      <c r="B83" s="635">
        <v>43206</v>
      </c>
      <c r="C83" s="636" t="s">
        <v>2384</v>
      </c>
      <c r="D83" s="637">
        <v>200</v>
      </c>
      <c r="E83" s="637"/>
      <c r="F83" s="638"/>
      <c r="G83" s="1514"/>
      <c r="H83" s="1515"/>
      <c r="I83" s="1515"/>
      <c r="J83" s="1516"/>
      <c r="K83" s="642"/>
      <c r="L83" s="646"/>
      <c r="M83" s="642"/>
      <c r="N83" s="642"/>
      <c r="O83" s="642"/>
    </row>
    <row r="84" spans="1:15" s="643" customFormat="1" x14ac:dyDescent="0.3">
      <c r="A84" s="634">
        <v>79</v>
      </c>
      <c r="B84" s="635">
        <v>43206</v>
      </c>
      <c r="C84" s="636" t="s">
        <v>2359</v>
      </c>
      <c r="D84" s="637">
        <v>1000</v>
      </c>
      <c r="E84" s="637"/>
      <c r="F84" s="638"/>
      <c r="G84" s="1514"/>
      <c r="H84" s="1515"/>
      <c r="I84" s="1515"/>
      <c r="J84" s="1516"/>
      <c r="K84" s="642"/>
      <c r="L84" s="646"/>
      <c r="M84" s="646"/>
      <c r="N84" s="642"/>
      <c r="O84" s="642"/>
    </row>
    <row r="85" spans="1:15" s="643" customFormat="1" x14ac:dyDescent="0.3">
      <c r="A85" s="634">
        <v>80</v>
      </c>
      <c r="B85" s="635">
        <v>43206</v>
      </c>
      <c r="C85" s="636" t="s">
        <v>1777</v>
      </c>
      <c r="D85" s="637">
        <v>1020</v>
      </c>
      <c r="E85" s="637"/>
      <c r="F85" s="638"/>
      <c r="G85" s="1514"/>
      <c r="H85" s="1515"/>
      <c r="I85" s="1515"/>
      <c r="J85" s="1516"/>
      <c r="K85" s="642"/>
      <c r="L85" s="646"/>
      <c r="M85" s="642"/>
      <c r="N85" s="642"/>
      <c r="O85" s="642"/>
    </row>
    <row r="86" spans="1:15" s="643" customFormat="1" x14ac:dyDescent="0.3">
      <c r="A86" s="634">
        <v>81</v>
      </c>
      <c r="B86" s="635">
        <v>43206</v>
      </c>
      <c r="C86" s="636" t="s">
        <v>1777</v>
      </c>
      <c r="D86" s="637"/>
      <c r="E86" s="637">
        <v>13020</v>
      </c>
      <c r="F86" s="694">
        <v>13100</v>
      </c>
      <c r="G86" s="1514" t="s">
        <v>2750</v>
      </c>
      <c r="H86" s="1515"/>
      <c r="I86" s="1515"/>
      <c r="J86" s="1516"/>
      <c r="K86" s="642" t="s">
        <v>2749</v>
      </c>
      <c r="L86" s="646">
        <v>43203</v>
      </c>
      <c r="M86" s="646" t="s">
        <v>2123</v>
      </c>
      <c r="N86" s="146" t="s">
        <v>171</v>
      </c>
      <c r="O86" s="146" t="s">
        <v>485</v>
      </c>
    </row>
    <row r="87" spans="1:15" s="643" customFormat="1" x14ac:dyDescent="0.3">
      <c r="A87" s="634">
        <v>82</v>
      </c>
      <c r="B87" s="635">
        <v>43207</v>
      </c>
      <c r="C87" s="636" t="s">
        <v>2359</v>
      </c>
      <c r="D87" s="637">
        <v>1560</v>
      </c>
      <c r="E87" s="637"/>
      <c r="F87" s="638"/>
      <c r="G87" s="1514"/>
      <c r="H87" s="1515"/>
      <c r="I87" s="1515"/>
      <c r="J87" s="1516"/>
      <c r="K87" s="642"/>
      <c r="L87" s="642"/>
      <c r="M87" s="642"/>
      <c r="N87" s="642"/>
      <c r="O87" s="642"/>
    </row>
    <row r="88" spans="1:15" s="643" customFormat="1" x14ac:dyDescent="0.3">
      <c r="A88" s="634">
        <v>83</v>
      </c>
      <c r="B88" s="635">
        <v>43207</v>
      </c>
      <c r="C88" s="636" t="s">
        <v>2359</v>
      </c>
      <c r="D88" s="637"/>
      <c r="E88" s="637">
        <v>3560</v>
      </c>
      <c r="F88" s="638">
        <v>3560</v>
      </c>
      <c r="G88" s="1514" t="s">
        <v>2751</v>
      </c>
      <c r="H88" s="1515"/>
      <c r="I88" s="1515"/>
      <c r="J88" s="1516"/>
      <c r="K88" s="642" t="s">
        <v>2752</v>
      </c>
      <c r="L88" s="646">
        <v>43207</v>
      </c>
      <c r="M88" s="642" t="s">
        <v>2123</v>
      </c>
      <c r="N88" s="642" t="s">
        <v>1980</v>
      </c>
      <c r="O88" s="642" t="s">
        <v>1706</v>
      </c>
    </row>
    <row r="89" spans="1:15" s="643" customFormat="1" x14ac:dyDescent="0.3">
      <c r="A89" s="634">
        <v>84</v>
      </c>
      <c r="B89" s="635">
        <v>43213</v>
      </c>
      <c r="C89" s="636" t="s">
        <v>1777</v>
      </c>
      <c r="D89" s="637">
        <v>1000</v>
      </c>
      <c r="E89" s="637"/>
      <c r="F89" s="638"/>
      <c r="G89" s="1514"/>
      <c r="H89" s="1515"/>
      <c r="I89" s="1515"/>
      <c r="J89" s="1516"/>
      <c r="K89" s="642"/>
      <c r="L89" s="646"/>
      <c r="M89" s="646"/>
      <c r="N89" s="642"/>
      <c r="O89" s="642"/>
    </row>
    <row r="90" spans="1:15" s="643" customFormat="1" x14ac:dyDescent="0.3">
      <c r="A90" s="634">
        <v>85</v>
      </c>
      <c r="B90" s="635">
        <v>43213</v>
      </c>
      <c r="C90" s="636" t="s">
        <v>2384</v>
      </c>
      <c r="D90" s="637">
        <v>300</v>
      </c>
      <c r="E90" s="637"/>
      <c r="F90" s="638"/>
      <c r="G90" s="1514"/>
      <c r="H90" s="1515"/>
      <c r="I90" s="1515"/>
      <c r="J90" s="1516"/>
      <c r="K90" s="642"/>
      <c r="L90" s="646"/>
      <c r="M90" s="642"/>
      <c r="N90" s="642"/>
      <c r="O90" s="642"/>
    </row>
    <row r="91" spans="1:15" s="643" customFormat="1" x14ac:dyDescent="0.3">
      <c r="A91" s="634">
        <v>86</v>
      </c>
      <c r="B91" s="635">
        <v>43213</v>
      </c>
      <c r="C91" s="636" t="s">
        <v>1982</v>
      </c>
      <c r="D91" s="637">
        <v>1500</v>
      </c>
      <c r="E91" s="637"/>
      <c r="F91" s="638"/>
      <c r="G91" s="1514"/>
      <c r="H91" s="1515"/>
      <c r="I91" s="1515"/>
      <c r="J91" s="1516"/>
      <c r="K91" s="642"/>
      <c r="L91" s="646"/>
      <c r="M91" s="646"/>
      <c r="N91" s="642"/>
      <c r="O91" s="642"/>
    </row>
    <row r="92" spans="1:15" s="643" customFormat="1" x14ac:dyDescent="0.3">
      <c r="A92" s="634">
        <v>87</v>
      </c>
      <c r="B92" s="635">
        <v>43216</v>
      </c>
      <c r="C92" s="636" t="s">
        <v>2359</v>
      </c>
      <c r="D92" s="637">
        <v>1000</v>
      </c>
      <c r="E92" s="637"/>
      <c r="F92" s="589"/>
      <c r="G92" s="1514"/>
      <c r="H92" s="1515"/>
      <c r="I92" s="1515"/>
      <c r="J92" s="1516"/>
      <c r="K92" s="642"/>
      <c r="L92" s="646"/>
      <c r="M92" s="642"/>
      <c r="N92" s="146"/>
      <c r="O92" s="146"/>
    </row>
    <row r="93" spans="1:15" s="643" customFormat="1" x14ac:dyDescent="0.3">
      <c r="A93" s="634">
        <v>88</v>
      </c>
      <c r="B93" s="635">
        <v>43216</v>
      </c>
      <c r="C93" s="636" t="s">
        <v>1777</v>
      </c>
      <c r="D93" s="637">
        <v>1000</v>
      </c>
      <c r="E93" s="637"/>
      <c r="F93" s="638"/>
      <c r="G93" s="1514"/>
      <c r="H93" s="1515"/>
      <c r="I93" s="1515"/>
      <c r="J93" s="1516"/>
      <c r="K93" s="642"/>
      <c r="L93" s="646"/>
      <c r="M93" s="642"/>
      <c r="N93" s="642"/>
      <c r="O93" s="642"/>
    </row>
    <row r="94" spans="1:15" s="643" customFormat="1" x14ac:dyDescent="0.3">
      <c r="A94" s="634">
        <v>89</v>
      </c>
      <c r="B94" s="635">
        <v>43216</v>
      </c>
      <c r="C94" s="636" t="s">
        <v>1982</v>
      </c>
      <c r="D94" s="637">
        <v>1000</v>
      </c>
      <c r="E94" s="637"/>
      <c r="F94" s="638"/>
      <c r="G94" s="1514"/>
      <c r="H94" s="1515"/>
      <c r="I94" s="1515"/>
      <c r="J94" s="1516"/>
      <c r="K94" s="642"/>
      <c r="L94" s="642"/>
      <c r="M94" s="642"/>
      <c r="N94" s="642"/>
      <c r="O94" s="642"/>
    </row>
    <row r="95" spans="1:15" s="643" customFormat="1" ht="13.8" x14ac:dyDescent="0.3">
      <c r="A95" s="634">
        <v>90</v>
      </c>
      <c r="B95" s="635">
        <v>43216</v>
      </c>
      <c r="C95" s="636" t="s">
        <v>164</v>
      </c>
      <c r="D95" s="637">
        <v>30</v>
      </c>
      <c r="E95" s="637"/>
      <c r="F95" s="589"/>
      <c r="G95" s="1514"/>
      <c r="H95" s="1474"/>
      <c r="I95" s="1474"/>
      <c r="J95" s="1475"/>
      <c r="K95" s="642"/>
      <c r="L95" s="646"/>
      <c r="M95" s="642"/>
      <c r="N95" s="146"/>
      <c r="O95" s="146"/>
    </row>
    <row r="96" spans="1:15" s="643" customFormat="1" x14ac:dyDescent="0.3">
      <c r="A96" s="634">
        <v>91</v>
      </c>
      <c r="B96" s="635">
        <v>43216</v>
      </c>
      <c r="C96" s="636" t="s">
        <v>2584</v>
      </c>
      <c r="D96" s="637">
        <v>10</v>
      </c>
      <c r="E96" s="637"/>
      <c r="F96" s="638"/>
      <c r="G96" s="1514"/>
      <c r="H96" s="1515"/>
      <c r="I96" s="1515"/>
      <c r="J96" s="1516"/>
      <c r="K96" s="642"/>
      <c r="L96" s="646"/>
      <c r="M96" s="642"/>
      <c r="N96" s="642"/>
      <c r="O96" s="642"/>
    </row>
    <row r="97" spans="1:15" s="643" customFormat="1" x14ac:dyDescent="0.3">
      <c r="A97" s="634">
        <v>92</v>
      </c>
      <c r="B97" s="635">
        <v>43216</v>
      </c>
      <c r="C97" s="636" t="s">
        <v>2409</v>
      </c>
      <c r="D97" s="637">
        <v>10</v>
      </c>
      <c r="E97" s="637"/>
      <c r="F97" s="638"/>
      <c r="G97" s="1514"/>
      <c r="H97" s="1515"/>
      <c r="I97" s="1515"/>
      <c r="J97" s="1516"/>
      <c r="K97" s="642"/>
      <c r="L97" s="646"/>
      <c r="M97" s="642"/>
      <c r="N97" s="642"/>
      <c r="O97" s="642"/>
    </row>
    <row r="98" spans="1:15" s="643" customFormat="1" ht="13.8" x14ac:dyDescent="0.3">
      <c r="A98" s="634">
        <v>93</v>
      </c>
      <c r="B98" s="635">
        <v>43216</v>
      </c>
      <c r="C98" s="636" t="s">
        <v>2381</v>
      </c>
      <c r="D98" s="637">
        <v>30</v>
      </c>
      <c r="E98" s="637"/>
      <c r="F98" s="638"/>
      <c r="G98" s="1514"/>
      <c r="H98" s="1474"/>
      <c r="I98" s="1474"/>
      <c r="J98" s="1475"/>
      <c r="K98" s="642"/>
      <c r="L98" s="646"/>
      <c r="M98" s="646"/>
      <c r="N98" s="146"/>
      <c r="O98" s="146"/>
    </row>
    <row r="99" spans="1:15" s="643" customFormat="1" x14ac:dyDescent="0.3">
      <c r="A99" s="634">
        <v>94</v>
      </c>
      <c r="B99" s="635">
        <v>43216</v>
      </c>
      <c r="C99" s="636" t="s">
        <v>2407</v>
      </c>
      <c r="D99" s="637">
        <v>3</v>
      </c>
      <c r="E99" s="637"/>
      <c r="F99" s="638"/>
      <c r="G99" s="1514"/>
      <c r="H99" s="1515"/>
      <c r="I99" s="1515"/>
      <c r="J99" s="1516"/>
      <c r="K99" s="642"/>
      <c r="L99" s="646"/>
      <c r="M99" s="642"/>
      <c r="N99" s="642"/>
      <c r="O99" s="642"/>
    </row>
    <row r="100" spans="1:15" s="643" customFormat="1" x14ac:dyDescent="0.3">
      <c r="A100" s="634">
        <v>95</v>
      </c>
      <c r="B100" s="635">
        <v>43216</v>
      </c>
      <c r="C100" s="636" t="s">
        <v>2382</v>
      </c>
      <c r="D100" s="637">
        <v>5</v>
      </c>
      <c r="E100" s="637"/>
      <c r="F100" s="638"/>
      <c r="G100" s="1514"/>
      <c r="H100" s="1515"/>
      <c r="I100" s="1515"/>
      <c r="J100" s="1516"/>
      <c r="K100" s="642"/>
      <c r="L100" s="646"/>
      <c r="M100" s="646"/>
      <c r="N100" s="642"/>
      <c r="O100" s="642"/>
    </row>
    <row r="101" spans="1:15" s="643" customFormat="1" x14ac:dyDescent="0.3">
      <c r="A101" s="634">
        <v>96</v>
      </c>
      <c r="B101" s="635">
        <v>43220</v>
      </c>
      <c r="C101" s="636" t="s">
        <v>2359</v>
      </c>
      <c r="D101" s="637">
        <v>1000</v>
      </c>
      <c r="E101" s="637"/>
      <c r="F101" s="638"/>
      <c r="G101" s="1514"/>
      <c r="H101" s="1515"/>
      <c r="I101" s="1515"/>
      <c r="J101" s="1516"/>
      <c r="K101" s="642"/>
      <c r="L101" s="646"/>
      <c r="M101" s="646"/>
      <c r="N101" s="642"/>
      <c r="O101" s="642"/>
    </row>
    <row r="102" spans="1:15" s="643" customFormat="1" x14ac:dyDescent="0.3">
      <c r="A102" s="634">
        <v>97</v>
      </c>
      <c r="B102" s="635">
        <v>43220</v>
      </c>
      <c r="C102" s="636" t="s">
        <v>2384</v>
      </c>
      <c r="D102" s="637">
        <v>500</v>
      </c>
      <c r="E102" s="637"/>
      <c r="F102" s="638"/>
      <c r="G102" s="1514"/>
      <c r="H102" s="1515"/>
      <c r="I102" s="1515"/>
      <c r="J102" s="1516"/>
      <c r="K102" s="642"/>
      <c r="L102" s="646"/>
      <c r="M102" s="642"/>
      <c r="N102" s="642"/>
      <c r="O102" s="642"/>
    </row>
    <row r="103" spans="1:15" s="643" customFormat="1" x14ac:dyDescent="0.3">
      <c r="A103" s="634">
        <v>98</v>
      </c>
      <c r="B103" s="635">
        <v>43222</v>
      </c>
      <c r="C103" s="636" t="s">
        <v>1777</v>
      </c>
      <c r="D103" s="637">
        <v>1000</v>
      </c>
      <c r="E103" s="637"/>
      <c r="F103" s="638"/>
      <c r="G103" s="1514"/>
      <c r="H103" s="1515"/>
      <c r="I103" s="1515"/>
      <c r="J103" s="1516"/>
      <c r="K103" s="642"/>
      <c r="L103" s="646"/>
      <c r="M103" s="646"/>
      <c r="N103" s="642"/>
      <c r="O103" s="642"/>
    </row>
    <row r="104" spans="1:15" s="643" customFormat="1" x14ac:dyDescent="0.3">
      <c r="A104" s="634">
        <v>99</v>
      </c>
      <c r="B104" s="635">
        <v>43224</v>
      </c>
      <c r="C104" s="636" t="s">
        <v>2384</v>
      </c>
      <c r="D104" s="637">
        <v>500</v>
      </c>
      <c r="E104" s="637"/>
      <c r="F104" s="638"/>
      <c r="G104" s="1514"/>
      <c r="H104" s="1515"/>
      <c r="I104" s="1515"/>
      <c r="J104" s="1516"/>
      <c r="K104" s="642"/>
      <c r="L104" s="646"/>
      <c r="M104" s="646"/>
      <c r="N104" s="642"/>
      <c r="O104" s="642"/>
    </row>
    <row r="105" spans="1:15" s="643" customFormat="1" x14ac:dyDescent="0.3">
      <c r="A105" s="634">
        <v>100</v>
      </c>
      <c r="B105" s="635">
        <v>43227</v>
      </c>
      <c r="C105" s="636" t="s">
        <v>2359</v>
      </c>
      <c r="D105" s="637">
        <v>1220</v>
      </c>
      <c r="E105" s="637"/>
      <c r="F105" s="638"/>
      <c r="G105" s="1514"/>
      <c r="H105" s="1515"/>
      <c r="I105" s="1515"/>
      <c r="J105" s="1516"/>
      <c r="K105" s="642"/>
      <c r="L105" s="646"/>
      <c r="M105" s="646"/>
      <c r="N105" s="642"/>
      <c r="O105" s="642"/>
    </row>
    <row r="106" spans="1:15" s="643" customFormat="1" x14ac:dyDescent="0.3">
      <c r="A106" s="634">
        <v>101</v>
      </c>
      <c r="B106" s="635">
        <v>43227</v>
      </c>
      <c r="C106" s="636" t="s">
        <v>2384</v>
      </c>
      <c r="D106" s="637">
        <v>320</v>
      </c>
      <c r="E106" s="637"/>
      <c r="F106" s="638"/>
      <c r="G106" s="1514"/>
      <c r="H106" s="1515"/>
      <c r="I106" s="1515"/>
      <c r="J106" s="1516"/>
      <c r="K106" s="642"/>
      <c r="L106" s="646"/>
      <c r="M106" s="646"/>
      <c r="N106" s="642"/>
      <c r="O106" s="642"/>
    </row>
    <row r="107" spans="1:15" s="643" customFormat="1" x14ac:dyDescent="0.3">
      <c r="A107" s="634">
        <v>102</v>
      </c>
      <c r="B107" s="635">
        <v>43227</v>
      </c>
      <c r="C107" s="636" t="s">
        <v>1777</v>
      </c>
      <c r="D107" s="637">
        <v>1000</v>
      </c>
      <c r="E107" s="637"/>
      <c r="F107" s="638"/>
      <c r="G107" s="1514"/>
      <c r="H107" s="1515"/>
      <c r="I107" s="1515"/>
      <c r="J107" s="1516"/>
      <c r="K107" s="642"/>
      <c r="L107" s="646"/>
      <c r="M107" s="646"/>
      <c r="N107" s="642"/>
      <c r="O107" s="642"/>
    </row>
    <row r="108" spans="1:15" s="643" customFormat="1" x14ac:dyDescent="0.3">
      <c r="A108" s="634">
        <v>103</v>
      </c>
      <c r="B108" s="635">
        <v>43227</v>
      </c>
      <c r="C108" s="636" t="s">
        <v>2359</v>
      </c>
      <c r="D108" s="637"/>
      <c r="E108" s="637">
        <v>3220</v>
      </c>
      <c r="F108" s="638">
        <v>3220</v>
      </c>
      <c r="G108" s="1514" t="s">
        <v>2753</v>
      </c>
      <c r="H108" s="1515"/>
      <c r="I108" s="1515"/>
      <c r="J108" s="1516"/>
      <c r="K108" s="642" t="s">
        <v>2754</v>
      </c>
      <c r="L108" s="646">
        <v>43224</v>
      </c>
      <c r="M108" s="646" t="s">
        <v>2123</v>
      </c>
      <c r="N108" s="642" t="s">
        <v>1980</v>
      </c>
      <c r="O108" s="642" t="s">
        <v>1706</v>
      </c>
    </row>
    <row r="109" spans="1:15" s="643" customFormat="1" x14ac:dyDescent="0.3">
      <c r="A109" s="634">
        <v>104</v>
      </c>
      <c r="B109" s="635">
        <v>43227</v>
      </c>
      <c r="C109" s="636" t="s">
        <v>2384</v>
      </c>
      <c r="D109" s="637"/>
      <c r="E109" s="637">
        <v>1820</v>
      </c>
      <c r="F109" s="638">
        <v>1820</v>
      </c>
      <c r="G109" s="1514" t="s">
        <v>2755</v>
      </c>
      <c r="H109" s="1515"/>
      <c r="I109" s="1515"/>
      <c r="J109" s="1516"/>
      <c r="K109" s="642" t="s">
        <v>2756</v>
      </c>
      <c r="L109" s="646">
        <v>43227</v>
      </c>
      <c r="M109" s="646" t="s">
        <v>2123</v>
      </c>
      <c r="N109" s="146" t="s">
        <v>2066</v>
      </c>
      <c r="O109" s="146" t="s">
        <v>1762</v>
      </c>
    </row>
    <row r="110" spans="1:15" s="643" customFormat="1" x14ac:dyDescent="0.3">
      <c r="A110" s="634">
        <v>105</v>
      </c>
      <c r="B110" s="635">
        <v>43231</v>
      </c>
      <c r="C110" s="636" t="s">
        <v>2359</v>
      </c>
      <c r="D110" s="637">
        <v>1000</v>
      </c>
      <c r="E110" s="637"/>
      <c r="F110" s="638"/>
      <c r="G110" s="1514"/>
      <c r="H110" s="1515"/>
      <c r="I110" s="1515"/>
      <c r="J110" s="1516"/>
      <c r="K110" s="642"/>
      <c r="L110" s="646"/>
      <c r="M110" s="646"/>
      <c r="N110" s="642"/>
      <c r="O110" s="642"/>
    </row>
    <row r="111" spans="1:15" s="643" customFormat="1" x14ac:dyDescent="0.3">
      <c r="A111" s="634">
        <v>106</v>
      </c>
      <c r="B111" s="635">
        <v>43231</v>
      </c>
      <c r="C111" s="636" t="s">
        <v>2384</v>
      </c>
      <c r="D111" s="637">
        <v>200</v>
      </c>
      <c r="E111" s="637"/>
      <c r="F111" s="638"/>
      <c r="G111" s="1514"/>
      <c r="H111" s="1515"/>
      <c r="I111" s="1515"/>
      <c r="J111" s="1516"/>
      <c r="K111" s="642"/>
      <c r="L111" s="646"/>
      <c r="M111" s="646"/>
      <c r="N111" s="642"/>
      <c r="O111" s="642"/>
    </row>
    <row r="112" spans="1:15" s="643" customFormat="1" x14ac:dyDescent="0.3">
      <c r="A112" s="634">
        <v>107</v>
      </c>
      <c r="B112" s="635">
        <v>43234</v>
      </c>
      <c r="C112" s="636" t="s">
        <v>2359</v>
      </c>
      <c r="D112" s="637">
        <v>1000</v>
      </c>
      <c r="E112" s="637"/>
      <c r="F112" s="638"/>
      <c r="G112" s="1514"/>
      <c r="H112" s="1515"/>
      <c r="I112" s="1515"/>
      <c r="J112" s="1516"/>
      <c r="K112" s="642"/>
      <c r="L112" s="646"/>
      <c r="M112" s="646"/>
      <c r="N112" s="642"/>
      <c r="O112" s="642"/>
    </row>
    <row r="113" spans="1:15" s="643" customFormat="1" ht="13.8" x14ac:dyDescent="0.3">
      <c r="A113" s="634">
        <v>108</v>
      </c>
      <c r="B113" s="635">
        <v>43234</v>
      </c>
      <c r="C113" s="636" t="s">
        <v>1777</v>
      </c>
      <c r="D113" s="637">
        <v>1000</v>
      </c>
      <c r="E113" s="637"/>
      <c r="F113" s="638"/>
      <c r="G113" s="1514"/>
      <c r="H113" s="1474"/>
      <c r="I113" s="1474"/>
      <c r="J113" s="1475"/>
      <c r="K113" s="642"/>
      <c r="L113" s="646"/>
      <c r="M113" s="646"/>
      <c r="N113" s="642"/>
      <c r="O113" s="642"/>
    </row>
    <row r="114" spans="1:15" s="643" customFormat="1" x14ac:dyDescent="0.3">
      <c r="A114" s="634">
        <v>109</v>
      </c>
      <c r="B114" s="635">
        <v>43238</v>
      </c>
      <c r="C114" s="636" t="s">
        <v>164</v>
      </c>
      <c r="D114" s="637">
        <v>100</v>
      </c>
      <c r="E114" s="637"/>
      <c r="F114" s="638"/>
      <c r="G114" s="1514"/>
      <c r="H114" s="1515"/>
      <c r="I114" s="1515"/>
      <c r="J114" s="1516"/>
      <c r="K114" s="642"/>
      <c r="L114" s="646"/>
      <c r="M114" s="642"/>
      <c r="N114" s="642"/>
      <c r="O114" s="642"/>
    </row>
    <row r="115" spans="1:15" s="643" customFormat="1" x14ac:dyDescent="0.3">
      <c r="A115" s="634">
        <v>110</v>
      </c>
      <c r="B115" s="635">
        <v>43238</v>
      </c>
      <c r="C115" s="636" t="s">
        <v>2584</v>
      </c>
      <c r="D115" s="637">
        <v>181</v>
      </c>
      <c r="E115" s="637"/>
      <c r="F115" s="638"/>
      <c r="G115" s="1514"/>
      <c r="H115" s="1515"/>
      <c r="I115" s="1515"/>
      <c r="J115" s="1516"/>
      <c r="K115" s="642"/>
      <c r="L115" s="646"/>
      <c r="M115" s="646"/>
      <c r="N115" s="642"/>
      <c r="O115" s="642"/>
    </row>
    <row r="116" spans="1:15" s="643" customFormat="1" ht="13.8" x14ac:dyDescent="0.3">
      <c r="A116" s="634">
        <v>111</v>
      </c>
      <c r="B116" s="635">
        <v>43241</v>
      </c>
      <c r="C116" s="636" t="s">
        <v>2359</v>
      </c>
      <c r="D116" s="637">
        <v>1000</v>
      </c>
      <c r="E116" s="637"/>
      <c r="F116" s="638"/>
      <c r="G116" s="1514"/>
      <c r="H116" s="1474"/>
      <c r="I116" s="1474"/>
      <c r="J116" s="1475"/>
      <c r="K116" s="642"/>
      <c r="L116" s="646"/>
      <c r="M116" s="642"/>
      <c r="N116" s="146"/>
      <c r="O116" s="146"/>
    </row>
    <row r="117" spans="1:15" s="643" customFormat="1" x14ac:dyDescent="0.3">
      <c r="A117" s="634">
        <v>112</v>
      </c>
      <c r="B117" s="635">
        <v>43241</v>
      </c>
      <c r="C117" s="636" t="s">
        <v>2384</v>
      </c>
      <c r="D117" s="637">
        <v>200</v>
      </c>
      <c r="E117" s="637"/>
      <c r="F117" s="638"/>
      <c r="G117" s="1514"/>
      <c r="H117" s="1515"/>
      <c r="I117" s="1515"/>
      <c r="J117" s="1516"/>
      <c r="K117" s="642"/>
      <c r="L117" s="646"/>
      <c r="M117" s="646"/>
      <c r="N117" s="642"/>
      <c r="O117" s="642"/>
    </row>
    <row r="118" spans="1:15" s="643" customFormat="1" ht="13.8" x14ac:dyDescent="0.3">
      <c r="A118" s="634">
        <v>113</v>
      </c>
      <c r="B118" s="635">
        <v>43241</v>
      </c>
      <c r="C118" s="636" t="s">
        <v>2381</v>
      </c>
      <c r="D118" s="637">
        <v>20</v>
      </c>
      <c r="E118" s="637"/>
      <c r="F118" s="638"/>
      <c r="G118" s="1514"/>
      <c r="H118" s="1474"/>
      <c r="I118" s="1474"/>
      <c r="J118" s="1475"/>
      <c r="K118" s="642"/>
      <c r="L118" s="646"/>
      <c r="M118" s="642"/>
      <c r="N118" s="642"/>
      <c r="O118" s="642"/>
    </row>
    <row r="119" spans="1:15" s="643" customFormat="1" x14ac:dyDescent="0.3">
      <c r="A119" s="634">
        <v>114</v>
      </c>
      <c r="B119" s="635">
        <v>43241</v>
      </c>
      <c r="C119" s="636" t="s">
        <v>2409</v>
      </c>
      <c r="D119" s="637">
        <v>110</v>
      </c>
      <c r="E119" s="637"/>
      <c r="F119" s="638"/>
      <c r="G119" s="1514"/>
      <c r="H119" s="1515"/>
      <c r="I119" s="1515"/>
      <c r="J119" s="1516"/>
      <c r="K119" s="642"/>
      <c r="L119" s="646"/>
      <c r="M119" s="646"/>
      <c r="N119" s="642"/>
      <c r="O119" s="642"/>
    </row>
    <row r="120" spans="1:15" s="643" customFormat="1" x14ac:dyDescent="0.3">
      <c r="A120" s="634">
        <v>115</v>
      </c>
      <c r="B120" s="635">
        <v>43241</v>
      </c>
      <c r="C120" s="636" t="s">
        <v>2407</v>
      </c>
      <c r="D120" s="637">
        <v>30</v>
      </c>
      <c r="E120" s="637"/>
      <c r="F120" s="638"/>
      <c r="G120" s="1514"/>
      <c r="H120" s="1515"/>
      <c r="I120" s="1515"/>
      <c r="J120" s="1516"/>
      <c r="K120" s="642"/>
      <c r="L120" s="646"/>
      <c r="M120" s="642"/>
      <c r="N120" s="642"/>
      <c r="O120" s="642"/>
    </row>
    <row r="121" spans="1:15" s="643" customFormat="1" x14ac:dyDescent="0.3">
      <c r="A121" s="634">
        <v>116</v>
      </c>
      <c r="B121" s="635">
        <v>43241</v>
      </c>
      <c r="C121" s="636" t="s">
        <v>2407</v>
      </c>
      <c r="D121" s="637">
        <v>40</v>
      </c>
      <c r="E121" s="637"/>
      <c r="F121" s="638"/>
      <c r="G121" s="1514"/>
      <c r="H121" s="1515"/>
      <c r="I121" s="1515"/>
      <c r="J121" s="1516"/>
      <c r="K121" s="642"/>
      <c r="L121" s="646"/>
      <c r="M121" s="646"/>
      <c r="N121" s="642"/>
      <c r="O121" s="642"/>
    </row>
    <row r="122" spans="1:15" s="643" customFormat="1" x14ac:dyDescent="0.3">
      <c r="A122" s="634">
        <v>117</v>
      </c>
      <c r="B122" s="635">
        <v>43241</v>
      </c>
      <c r="C122" s="636" t="s">
        <v>164</v>
      </c>
      <c r="D122" s="637">
        <v>110</v>
      </c>
      <c r="E122" s="637"/>
      <c r="F122" s="638"/>
      <c r="G122" s="1514"/>
      <c r="H122" s="1515"/>
      <c r="I122" s="1515"/>
      <c r="J122" s="1516"/>
      <c r="K122" s="642"/>
      <c r="L122" s="642"/>
      <c r="M122" s="642"/>
      <c r="N122" s="642"/>
      <c r="O122" s="642"/>
    </row>
    <row r="123" spans="1:15" s="643" customFormat="1" x14ac:dyDescent="0.3">
      <c r="A123" s="634">
        <v>118</v>
      </c>
      <c r="B123" s="635">
        <v>43241</v>
      </c>
      <c r="C123" s="636" t="s">
        <v>2410</v>
      </c>
      <c r="D123" s="637">
        <v>200</v>
      </c>
      <c r="E123" s="637"/>
      <c r="F123" s="638"/>
      <c r="G123" s="1514"/>
      <c r="H123" s="1515"/>
      <c r="I123" s="1515"/>
      <c r="J123" s="1516"/>
      <c r="K123" s="642"/>
      <c r="L123" s="646"/>
      <c r="M123" s="646"/>
      <c r="N123" s="642"/>
      <c r="O123" s="642"/>
    </row>
    <row r="124" spans="1:15" s="643" customFormat="1" x14ac:dyDescent="0.3">
      <c r="A124" s="634">
        <v>119</v>
      </c>
      <c r="B124" s="635">
        <v>43241</v>
      </c>
      <c r="C124" s="636" t="s">
        <v>2408</v>
      </c>
      <c r="D124" s="637">
        <v>2</v>
      </c>
      <c r="E124" s="637"/>
      <c r="F124" s="638"/>
      <c r="G124" s="1514"/>
      <c r="H124" s="1515"/>
      <c r="I124" s="1515"/>
      <c r="J124" s="1516"/>
      <c r="K124" s="642"/>
      <c r="L124" s="646"/>
      <c r="M124" s="642"/>
      <c r="N124" s="642"/>
      <c r="O124" s="642"/>
    </row>
    <row r="125" spans="1:15" s="643" customFormat="1" x14ac:dyDescent="0.3">
      <c r="A125" s="634">
        <v>120</v>
      </c>
      <c r="B125" s="635">
        <v>43241</v>
      </c>
      <c r="C125" s="636" t="s">
        <v>1517</v>
      </c>
      <c r="D125" s="637">
        <v>9</v>
      </c>
      <c r="E125" s="637"/>
      <c r="F125" s="638"/>
      <c r="G125" s="1514"/>
      <c r="H125" s="1515"/>
      <c r="I125" s="1515"/>
      <c r="J125" s="1516"/>
      <c r="K125" s="642"/>
      <c r="L125" s="646"/>
      <c r="M125" s="642"/>
      <c r="N125" s="642"/>
      <c r="O125" s="642"/>
    </row>
    <row r="126" spans="1:15" s="643" customFormat="1" x14ac:dyDescent="0.3">
      <c r="A126" s="634">
        <v>121</v>
      </c>
      <c r="B126" s="635">
        <v>43243</v>
      </c>
      <c r="C126" s="636" t="s">
        <v>2384</v>
      </c>
      <c r="D126" s="637">
        <v>200</v>
      </c>
      <c r="E126" s="637"/>
      <c r="F126" s="638"/>
      <c r="G126" s="1514"/>
      <c r="H126" s="1515"/>
      <c r="I126" s="1515"/>
      <c r="J126" s="1516"/>
      <c r="K126" s="642"/>
      <c r="L126" s="646"/>
      <c r="M126" s="642"/>
      <c r="N126" s="642"/>
      <c r="O126" s="642"/>
    </row>
    <row r="127" spans="1:15" s="643" customFormat="1" x14ac:dyDescent="0.3">
      <c r="A127" s="634">
        <v>122</v>
      </c>
      <c r="B127" s="635">
        <v>43243</v>
      </c>
      <c r="C127" s="636" t="s">
        <v>1982</v>
      </c>
      <c r="D127" s="637">
        <v>240</v>
      </c>
      <c r="E127" s="637"/>
      <c r="F127" s="638"/>
      <c r="G127" s="1514"/>
      <c r="H127" s="1515"/>
      <c r="I127" s="1515"/>
      <c r="J127" s="1516"/>
      <c r="K127" s="642"/>
      <c r="L127" s="646"/>
      <c r="M127" s="642"/>
      <c r="N127" s="642"/>
      <c r="O127" s="642"/>
    </row>
    <row r="128" spans="1:15" s="643" customFormat="1" ht="13.8" x14ac:dyDescent="0.3">
      <c r="A128" s="634">
        <v>123</v>
      </c>
      <c r="B128" s="635">
        <v>43243</v>
      </c>
      <c r="C128" s="636" t="s">
        <v>2384</v>
      </c>
      <c r="D128" s="637"/>
      <c r="E128" s="637">
        <v>600</v>
      </c>
      <c r="F128" s="638">
        <v>600</v>
      </c>
      <c r="G128" s="1514" t="s">
        <v>2763</v>
      </c>
      <c r="H128" s="1474"/>
      <c r="I128" s="1474"/>
      <c r="J128" s="1475"/>
      <c r="K128" s="642" t="s">
        <v>2764</v>
      </c>
      <c r="L128" s="646">
        <v>43242</v>
      </c>
      <c r="M128" s="646" t="s">
        <v>2123</v>
      </c>
      <c r="N128" s="146" t="s">
        <v>1762</v>
      </c>
      <c r="O128" s="146" t="s">
        <v>1762</v>
      </c>
    </row>
    <row r="129" spans="1:15" s="643" customFormat="1" ht="13.8" x14ac:dyDescent="0.3">
      <c r="A129" s="634">
        <v>124</v>
      </c>
      <c r="B129" s="635">
        <v>43243</v>
      </c>
      <c r="C129" s="636" t="s">
        <v>1982</v>
      </c>
      <c r="D129" s="637"/>
      <c r="E129" s="637">
        <v>1240</v>
      </c>
      <c r="F129" s="694">
        <v>1260</v>
      </c>
      <c r="G129" s="1514" t="s">
        <v>2765</v>
      </c>
      <c r="H129" s="1474"/>
      <c r="I129" s="1474"/>
      <c r="J129" s="1475"/>
      <c r="K129" s="642" t="s">
        <v>2766</v>
      </c>
      <c r="L129" s="646">
        <v>43242</v>
      </c>
      <c r="M129" s="642" t="s">
        <v>2123</v>
      </c>
      <c r="N129" s="146" t="s">
        <v>1762</v>
      </c>
      <c r="O129" s="146" t="s">
        <v>1213</v>
      </c>
    </row>
    <row r="130" spans="1:15" s="643" customFormat="1" ht="13.8" x14ac:dyDescent="0.3">
      <c r="A130" s="634">
        <v>125</v>
      </c>
      <c r="B130" s="635">
        <v>43244</v>
      </c>
      <c r="C130" s="636" t="s">
        <v>2574</v>
      </c>
      <c r="D130" s="637">
        <v>50</v>
      </c>
      <c r="E130" s="637"/>
      <c r="F130" s="589"/>
      <c r="G130" s="1514"/>
      <c r="H130" s="1474"/>
      <c r="I130" s="1474"/>
      <c r="J130" s="1475"/>
      <c r="K130" s="642"/>
      <c r="L130" s="646"/>
      <c r="M130" s="642"/>
      <c r="N130" s="146"/>
      <c r="O130" s="146"/>
    </row>
    <row r="131" spans="1:15" s="643" customFormat="1" ht="13.8" x14ac:dyDescent="0.3">
      <c r="A131" s="634">
        <v>126</v>
      </c>
      <c r="B131" s="635">
        <v>43245</v>
      </c>
      <c r="C131" s="636" t="s">
        <v>164</v>
      </c>
      <c r="D131" s="637"/>
      <c r="E131" s="637">
        <v>340</v>
      </c>
      <c r="F131" s="694">
        <v>300</v>
      </c>
      <c r="G131" s="1514" t="s">
        <v>2767</v>
      </c>
      <c r="H131" s="1474"/>
      <c r="I131" s="1474"/>
      <c r="J131" s="1475"/>
      <c r="K131" s="642" t="s">
        <v>2768</v>
      </c>
      <c r="L131" s="646">
        <v>43244</v>
      </c>
      <c r="M131" s="642" t="s">
        <v>2123</v>
      </c>
      <c r="N131" s="146" t="s">
        <v>171</v>
      </c>
      <c r="O131" s="146" t="s">
        <v>442</v>
      </c>
    </row>
    <row r="132" spans="1:15" s="643" customFormat="1" ht="13.8" x14ac:dyDescent="0.3">
      <c r="A132" s="634">
        <v>127</v>
      </c>
      <c r="B132" s="635">
        <v>43245</v>
      </c>
      <c r="C132" s="636" t="s">
        <v>2381</v>
      </c>
      <c r="D132" s="637"/>
      <c r="E132" s="637">
        <v>80</v>
      </c>
      <c r="F132" s="511">
        <v>80</v>
      </c>
      <c r="G132" s="1514" t="s">
        <v>2769</v>
      </c>
      <c r="H132" s="1474"/>
      <c r="I132" s="1474"/>
      <c r="J132" s="1475"/>
      <c r="K132" s="642" t="s">
        <v>2770</v>
      </c>
      <c r="L132" s="646">
        <v>43244</v>
      </c>
      <c r="M132" s="642" t="s">
        <v>2123</v>
      </c>
      <c r="N132" s="146" t="s">
        <v>171</v>
      </c>
      <c r="O132" s="146" t="s">
        <v>442</v>
      </c>
    </row>
    <row r="133" spans="1:15" s="643" customFormat="1" ht="13.8" x14ac:dyDescent="0.3">
      <c r="A133" s="634">
        <v>128</v>
      </c>
      <c r="B133" s="635">
        <v>43245</v>
      </c>
      <c r="C133" s="636" t="s">
        <v>2382</v>
      </c>
      <c r="D133" s="637"/>
      <c r="E133" s="637">
        <v>5</v>
      </c>
      <c r="F133" s="511">
        <v>5</v>
      </c>
      <c r="G133" s="1514" t="s">
        <v>391</v>
      </c>
      <c r="H133" s="1474"/>
      <c r="I133" s="1474"/>
      <c r="J133" s="1475"/>
      <c r="K133" s="642" t="s">
        <v>2771</v>
      </c>
      <c r="L133" s="646">
        <v>43244</v>
      </c>
      <c r="M133" s="646" t="s">
        <v>2123</v>
      </c>
      <c r="N133" s="146" t="s">
        <v>171</v>
      </c>
      <c r="O133" s="146" t="s">
        <v>442</v>
      </c>
    </row>
    <row r="134" spans="1:15" s="643" customFormat="1" ht="13.8" x14ac:dyDescent="0.3">
      <c r="A134" s="634">
        <v>129</v>
      </c>
      <c r="B134" s="635">
        <v>43245</v>
      </c>
      <c r="C134" s="636" t="s">
        <v>2409</v>
      </c>
      <c r="D134" s="637"/>
      <c r="E134" s="637">
        <v>120</v>
      </c>
      <c r="F134" s="511">
        <v>120</v>
      </c>
      <c r="G134" s="1514" t="s">
        <v>2772</v>
      </c>
      <c r="H134" s="1474"/>
      <c r="I134" s="1474"/>
      <c r="J134" s="1475"/>
      <c r="K134" s="642" t="s">
        <v>2773</v>
      </c>
      <c r="L134" s="646">
        <v>43244</v>
      </c>
      <c r="M134" s="646" t="s">
        <v>2123</v>
      </c>
      <c r="N134" s="146" t="s">
        <v>171</v>
      </c>
      <c r="O134" s="146" t="s">
        <v>442</v>
      </c>
    </row>
    <row r="135" spans="1:15" s="643" customFormat="1" ht="13.8" x14ac:dyDescent="0.3">
      <c r="A135" s="634">
        <v>130</v>
      </c>
      <c r="B135" s="635">
        <v>43245</v>
      </c>
      <c r="C135" s="636" t="s">
        <v>2407</v>
      </c>
      <c r="D135" s="637"/>
      <c r="E135" s="637">
        <v>3</v>
      </c>
      <c r="F135" s="638">
        <v>3</v>
      </c>
      <c r="G135" s="1514" t="s">
        <v>393</v>
      </c>
      <c r="H135" s="1474"/>
      <c r="I135" s="1474"/>
      <c r="J135" s="1475"/>
      <c r="K135" s="642" t="s">
        <v>2774</v>
      </c>
      <c r="L135" s="646">
        <v>43244</v>
      </c>
      <c r="M135" s="646" t="s">
        <v>2123</v>
      </c>
      <c r="N135" s="146" t="s">
        <v>171</v>
      </c>
      <c r="O135" s="146" t="s">
        <v>442</v>
      </c>
    </row>
    <row r="136" spans="1:15" s="643" customFormat="1" x14ac:dyDescent="0.3">
      <c r="A136" s="634">
        <v>131</v>
      </c>
      <c r="B136" s="635">
        <v>43245</v>
      </c>
      <c r="C136" s="636" t="s">
        <v>2407</v>
      </c>
      <c r="D136" s="637"/>
      <c r="E136" s="637">
        <v>40</v>
      </c>
      <c r="F136" s="638">
        <v>40</v>
      </c>
      <c r="G136" s="1514" t="s">
        <v>2775</v>
      </c>
      <c r="H136" s="1515"/>
      <c r="I136" s="1515"/>
      <c r="J136" s="1516"/>
      <c r="K136" s="642" t="s">
        <v>2776</v>
      </c>
      <c r="L136" s="646">
        <v>43244</v>
      </c>
      <c r="M136" s="646" t="s">
        <v>2123</v>
      </c>
      <c r="N136" s="146" t="s">
        <v>171</v>
      </c>
      <c r="O136" s="146" t="s">
        <v>442</v>
      </c>
    </row>
    <row r="137" spans="1:15" s="643" customFormat="1" x14ac:dyDescent="0.3">
      <c r="A137" s="634">
        <v>132</v>
      </c>
      <c r="B137" s="635">
        <v>43245</v>
      </c>
      <c r="C137" s="636" t="s">
        <v>2407</v>
      </c>
      <c r="D137" s="637"/>
      <c r="E137" s="637">
        <v>40</v>
      </c>
      <c r="F137" s="638">
        <v>40</v>
      </c>
      <c r="G137" s="1514" t="s">
        <v>2777</v>
      </c>
      <c r="H137" s="1515"/>
      <c r="I137" s="1515"/>
      <c r="J137" s="1516"/>
      <c r="K137" s="642" t="s">
        <v>2778</v>
      </c>
      <c r="L137" s="646">
        <v>43244</v>
      </c>
      <c r="M137" s="646" t="s">
        <v>2123</v>
      </c>
      <c r="N137" s="146" t="s">
        <v>171</v>
      </c>
      <c r="O137" s="146" t="s">
        <v>442</v>
      </c>
    </row>
    <row r="138" spans="1:15" s="643" customFormat="1" x14ac:dyDescent="0.3">
      <c r="A138" s="634">
        <v>133</v>
      </c>
      <c r="B138" s="635">
        <v>43245</v>
      </c>
      <c r="C138" s="636" t="s">
        <v>2408</v>
      </c>
      <c r="D138" s="637"/>
      <c r="E138" s="637">
        <v>2</v>
      </c>
      <c r="F138" s="638">
        <v>2</v>
      </c>
      <c r="G138" s="1514" t="s">
        <v>1673</v>
      </c>
      <c r="H138" s="1515"/>
      <c r="I138" s="1515"/>
      <c r="J138" s="1516"/>
      <c r="K138" s="642" t="s">
        <v>2779</v>
      </c>
      <c r="L138" s="646">
        <v>43244</v>
      </c>
      <c r="M138" s="646" t="s">
        <v>2123</v>
      </c>
      <c r="N138" s="146" t="s">
        <v>171</v>
      </c>
      <c r="O138" s="146" t="s">
        <v>442</v>
      </c>
    </row>
    <row r="139" spans="1:15" s="643" customFormat="1" x14ac:dyDescent="0.3">
      <c r="A139" s="634">
        <v>134</v>
      </c>
      <c r="B139" s="635">
        <v>43245</v>
      </c>
      <c r="C139" s="636" t="s">
        <v>1517</v>
      </c>
      <c r="D139" s="637"/>
      <c r="E139" s="637">
        <v>9</v>
      </c>
      <c r="F139" s="638">
        <v>9</v>
      </c>
      <c r="G139" s="1514" t="s">
        <v>632</v>
      </c>
      <c r="H139" s="1515"/>
      <c r="I139" s="1515"/>
      <c r="J139" s="1516"/>
      <c r="K139" s="642" t="s">
        <v>2780</v>
      </c>
      <c r="L139" s="646">
        <v>43244</v>
      </c>
      <c r="M139" s="646" t="s">
        <v>2123</v>
      </c>
      <c r="N139" s="146" t="s">
        <v>171</v>
      </c>
      <c r="O139" s="146" t="s">
        <v>442</v>
      </c>
    </row>
    <row r="140" spans="1:15" s="643" customFormat="1" x14ac:dyDescent="0.3">
      <c r="A140" s="634">
        <v>135</v>
      </c>
      <c r="B140" s="635">
        <v>43245</v>
      </c>
      <c r="C140" s="636" t="s">
        <v>2584</v>
      </c>
      <c r="D140" s="637"/>
      <c r="E140" s="637">
        <v>221</v>
      </c>
      <c r="F140" s="694">
        <v>260</v>
      </c>
      <c r="G140" s="1514" t="s">
        <v>2781</v>
      </c>
      <c r="H140" s="1515"/>
      <c r="I140" s="1515"/>
      <c r="J140" s="1516"/>
      <c r="K140" s="642" t="s">
        <v>2782</v>
      </c>
      <c r="L140" s="646">
        <v>43244</v>
      </c>
      <c r="M140" s="646" t="s">
        <v>2123</v>
      </c>
      <c r="N140" s="146" t="s">
        <v>171</v>
      </c>
      <c r="O140" s="146" t="s">
        <v>1762</v>
      </c>
    </row>
    <row r="141" spans="1:15" s="643" customFormat="1" x14ac:dyDescent="0.3">
      <c r="A141" s="634">
        <v>136</v>
      </c>
      <c r="B141" s="635">
        <v>43245</v>
      </c>
      <c r="C141" s="636" t="s">
        <v>2359</v>
      </c>
      <c r="D141" s="637">
        <v>1000</v>
      </c>
      <c r="E141" s="637"/>
      <c r="F141" s="638"/>
      <c r="G141" s="1514"/>
      <c r="H141" s="1515"/>
      <c r="I141" s="1515"/>
      <c r="J141" s="1516"/>
      <c r="K141" s="642"/>
      <c r="L141" s="646"/>
      <c r="M141" s="646"/>
      <c r="N141" s="642"/>
      <c r="O141" s="642"/>
    </row>
    <row r="142" spans="1:15" s="643" customFormat="1" x14ac:dyDescent="0.3">
      <c r="A142" s="634">
        <v>137</v>
      </c>
      <c r="B142" s="635">
        <v>43248</v>
      </c>
      <c r="C142" s="636" t="s">
        <v>2384</v>
      </c>
      <c r="D142" s="637">
        <v>200</v>
      </c>
      <c r="E142" s="637"/>
      <c r="F142" s="638"/>
      <c r="G142" s="1514"/>
      <c r="H142" s="1515"/>
      <c r="I142" s="1515"/>
      <c r="J142" s="1516"/>
      <c r="K142" s="642"/>
      <c r="L142" s="646"/>
      <c r="M142" s="646"/>
      <c r="N142" s="146"/>
      <c r="O142" s="146"/>
    </row>
    <row r="143" spans="1:15" s="643" customFormat="1" x14ac:dyDescent="0.3">
      <c r="A143" s="634">
        <v>138</v>
      </c>
      <c r="B143" s="635">
        <v>43248</v>
      </c>
      <c r="C143" s="636" t="s">
        <v>1777</v>
      </c>
      <c r="D143" s="637">
        <v>1000</v>
      </c>
      <c r="E143" s="637"/>
      <c r="F143" s="638"/>
      <c r="G143" s="1514"/>
      <c r="H143" s="1515"/>
      <c r="I143" s="1515"/>
      <c r="J143" s="1516"/>
      <c r="K143" s="642"/>
      <c r="L143" s="646"/>
      <c r="M143" s="646"/>
      <c r="N143" s="642"/>
      <c r="O143" s="642"/>
    </row>
    <row r="144" spans="1:15" s="643" customFormat="1" x14ac:dyDescent="0.3">
      <c r="A144" s="634">
        <v>139</v>
      </c>
      <c r="B144" s="635">
        <v>43250</v>
      </c>
      <c r="C144" s="636" t="s">
        <v>2359</v>
      </c>
      <c r="D144" s="637">
        <v>2040</v>
      </c>
      <c r="E144" s="637"/>
      <c r="F144" s="638"/>
      <c r="G144" s="1514"/>
      <c r="H144" s="1515"/>
      <c r="I144" s="1515"/>
      <c r="J144" s="1516"/>
      <c r="K144" s="642"/>
      <c r="L144" s="646"/>
      <c r="M144" s="646"/>
      <c r="N144" s="642"/>
      <c r="O144" s="642"/>
    </row>
    <row r="145" spans="1:15" s="643" customFormat="1" x14ac:dyDescent="0.3">
      <c r="A145" s="634">
        <v>140</v>
      </c>
      <c r="B145" s="635">
        <v>43250</v>
      </c>
      <c r="C145" s="636" t="s">
        <v>2359</v>
      </c>
      <c r="D145" s="637"/>
      <c r="E145" s="637">
        <v>6040</v>
      </c>
      <c r="F145" s="638">
        <v>6040</v>
      </c>
      <c r="G145" s="1514" t="s">
        <v>2784</v>
      </c>
      <c r="H145" s="1515"/>
      <c r="I145" s="1515"/>
      <c r="J145" s="1516"/>
      <c r="K145" s="642" t="s">
        <v>2785</v>
      </c>
      <c r="L145" s="646">
        <v>43250</v>
      </c>
      <c r="M145" s="646" t="s">
        <v>2123</v>
      </c>
      <c r="N145" s="642" t="s">
        <v>1980</v>
      </c>
      <c r="O145" s="642" t="s">
        <v>1706</v>
      </c>
    </row>
    <row r="146" spans="1:15" s="643" customFormat="1" x14ac:dyDescent="0.3">
      <c r="A146" s="634">
        <v>141</v>
      </c>
      <c r="B146" s="635">
        <v>43251</v>
      </c>
      <c r="C146" s="636" t="s">
        <v>1777</v>
      </c>
      <c r="D146" s="637">
        <v>1000</v>
      </c>
      <c r="E146" s="637"/>
      <c r="F146" s="638"/>
      <c r="G146" s="1514"/>
      <c r="H146" s="1515"/>
      <c r="I146" s="1515"/>
      <c r="J146" s="1516"/>
      <c r="K146" s="642"/>
      <c r="L146" s="646"/>
      <c r="M146" s="642"/>
      <c r="N146" s="642"/>
      <c r="O146" s="642"/>
    </row>
    <row r="147" spans="1:15" s="643" customFormat="1" x14ac:dyDescent="0.3">
      <c r="A147" s="634">
        <v>142</v>
      </c>
      <c r="B147" s="635">
        <v>43251</v>
      </c>
      <c r="C147" s="636" t="s">
        <v>2516</v>
      </c>
      <c r="D147" s="637">
        <v>500</v>
      </c>
      <c r="E147" s="637"/>
      <c r="F147" s="638"/>
      <c r="G147" s="1514"/>
      <c r="H147" s="1515"/>
      <c r="I147" s="1515"/>
      <c r="J147" s="1516"/>
      <c r="K147" s="642"/>
      <c r="L147" s="646"/>
      <c r="M147" s="642"/>
      <c r="N147" s="642"/>
      <c r="O147" s="642"/>
    </row>
    <row r="148" spans="1:15" s="643" customFormat="1" x14ac:dyDescent="0.3">
      <c r="A148" s="634">
        <v>143</v>
      </c>
      <c r="B148" s="635">
        <v>43255</v>
      </c>
      <c r="C148" s="636" t="s">
        <v>2359</v>
      </c>
      <c r="D148" s="637">
        <v>1000</v>
      </c>
      <c r="E148" s="637"/>
      <c r="F148" s="638"/>
      <c r="G148" s="1514"/>
      <c r="H148" s="1515"/>
      <c r="I148" s="1515"/>
      <c r="J148" s="1516"/>
      <c r="K148" s="642"/>
      <c r="L148" s="646"/>
      <c r="M148" s="646"/>
      <c r="N148" s="642"/>
      <c r="O148" s="642"/>
    </row>
    <row r="149" spans="1:15" s="643" customFormat="1" x14ac:dyDescent="0.3">
      <c r="A149" s="634">
        <v>144</v>
      </c>
      <c r="B149" s="635">
        <v>43255</v>
      </c>
      <c r="C149" s="636" t="s">
        <v>2383</v>
      </c>
      <c r="D149" s="637">
        <v>100</v>
      </c>
      <c r="E149" s="637"/>
      <c r="F149" s="638"/>
      <c r="G149" s="1514"/>
      <c r="H149" s="1515"/>
      <c r="I149" s="1515"/>
      <c r="J149" s="1516"/>
      <c r="K149" s="642"/>
      <c r="L149" s="646"/>
      <c r="M149" s="642"/>
      <c r="N149" s="642"/>
      <c r="O149" s="642"/>
    </row>
    <row r="150" spans="1:15" s="643" customFormat="1" x14ac:dyDescent="0.3">
      <c r="A150" s="634">
        <v>145</v>
      </c>
      <c r="B150" s="635">
        <v>43255</v>
      </c>
      <c r="C150" s="636" t="s">
        <v>2384</v>
      </c>
      <c r="D150" s="637">
        <v>200</v>
      </c>
      <c r="E150" s="637"/>
      <c r="F150" s="638"/>
      <c r="G150" s="1514"/>
      <c r="H150" s="1515"/>
      <c r="I150" s="1515"/>
      <c r="J150" s="1516"/>
      <c r="K150" s="642"/>
      <c r="L150" s="646"/>
      <c r="M150" s="642"/>
      <c r="N150" s="146"/>
      <c r="O150" s="146"/>
    </row>
    <row r="151" spans="1:15" s="643" customFormat="1" x14ac:dyDescent="0.3">
      <c r="A151" s="634">
        <v>146</v>
      </c>
      <c r="B151" s="635">
        <v>43262</v>
      </c>
      <c r="C151" s="813" t="s">
        <v>2359</v>
      </c>
      <c r="D151" s="814">
        <v>500</v>
      </c>
      <c r="E151" s="637"/>
      <c r="F151" s="638"/>
      <c r="G151" s="1514"/>
      <c r="H151" s="1515"/>
      <c r="I151" s="1515"/>
      <c r="J151" s="1516"/>
      <c r="K151" s="642"/>
      <c r="L151" s="646"/>
      <c r="M151" s="642"/>
      <c r="N151" s="642"/>
      <c r="O151" s="642"/>
    </row>
    <row r="152" spans="1:15" s="643" customFormat="1" x14ac:dyDescent="0.3">
      <c r="A152" s="634">
        <v>147</v>
      </c>
      <c r="B152" s="635">
        <v>43262</v>
      </c>
      <c r="C152" s="636" t="s">
        <v>2384</v>
      </c>
      <c r="D152" s="637">
        <v>200</v>
      </c>
      <c r="E152" s="637"/>
      <c r="F152" s="638"/>
      <c r="G152" s="1514"/>
      <c r="H152" s="1515"/>
      <c r="I152" s="1515"/>
      <c r="J152" s="1516"/>
      <c r="K152" s="642"/>
      <c r="L152" s="646"/>
      <c r="M152" s="642"/>
      <c r="N152" s="642"/>
      <c r="O152" s="642"/>
    </row>
    <row r="153" spans="1:15" s="643" customFormat="1" x14ac:dyDescent="0.3">
      <c r="A153" s="634">
        <v>148</v>
      </c>
      <c r="B153" s="635">
        <v>43266</v>
      </c>
      <c r="C153" s="636" t="s">
        <v>2359</v>
      </c>
      <c r="D153" s="637">
        <v>740</v>
      </c>
      <c r="E153" s="637"/>
      <c r="F153" s="638"/>
      <c r="G153" s="1514"/>
      <c r="H153" s="1515"/>
      <c r="I153" s="1515"/>
      <c r="J153" s="1516"/>
      <c r="K153" s="642"/>
      <c r="L153" s="646"/>
      <c r="M153" s="642"/>
      <c r="N153" s="642"/>
      <c r="O153" s="642"/>
    </row>
    <row r="154" spans="1:15" s="643" customFormat="1" x14ac:dyDescent="0.3">
      <c r="A154" s="634">
        <v>149</v>
      </c>
      <c r="B154" s="635">
        <v>43269</v>
      </c>
      <c r="C154" s="636" t="s">
        <v>2359</v>
      </c>
      <c r="D154" s="637"/>
      <c r="E154" s="637">
        <v>2240</v>
      </c>
      <c r="F154" s="638">
        <v>2240</v>
      </c>
      <c r="G154" s="1514" t="s">
        <v>2835</v>
      </c>
      <c r="H154" s="1515"/>
      <c r="I154" s="1515"/>
      <c r="J154" s="1516"/>
      <c r="K154" s="642" t="s">
        <v>2836</v>
      </c>
      <c r="L154" s="646">
        <v>43266</v>
      </c>
      <c r="M154" s="646" t="s">
        <v>2123</v>
      </c>
      <c r="N154" s="642" t="s">
        <v>1980</v>
      </c>
      <c r="O154" s="642" t="s">
        <v>1706</v>
      </c>
    </row>
    <row r="155" spans="1:15" s="643" customFormat="1" x14ac:dyDescent="0.3">
      <c r="A155" s="634">
        <v>150</v>
      </c>
      <c r="B155" s="635">
        <v>43272</v>
      </c>
      <c r="C155" s="636" t="s">
        <v>2359</v>
      </c>
      <c r="D155" s="637">
        <v>49</v>
      </c>
      <c r="E155" s="637"/>
      <c r="F155" s="638"/>
      <c r="G155" s="1514"/>
      <c r="H155" s="1515"/>
      <c r="I155" s="1515"/>
      <c r="J155" s="1516"/>
      <c r="K155" s="642"/>
      <c r="L155" s="646"/>
      <c r="M155" s="642"/>
      <c r="N155" s="642"/>
      <c r="O155" s="642"/>
    </row>
    <row r="156" spans="1:15" s="643" customFormat="1" x14ac:dyDescent="0.3">
      <c r="A156" s="634">
        <v>151</v>
      </c>
      <c r="B156" s="635">
        <v>43273</v>
      </c>
      <c r="C156" s="636" t="s">
        <v>2384</v>
      </c>
      <c r="D156" s="637">
        <v>300</v>
      </c>
      <c r="E156" s="637"/>
      <c r="F156" s="638"/>
      <c r="G156" s="1514"/>
      <c r="H156" s="1515"/>
      <c r="I156" s="1515"/>
      <c r="J156" s="1516"/>
      <c r="K156" s="642"/>
      <c r="L156" s="642"/>
      <c r="M156" s="642"/>
      <c r="N156" s="642"/>
      <c r="O156" s="642"/>
    </row>
    <row r="157" spans="1:15" s="643" customFormat="1" x14ac:dyDescent="0.3">
      <c r="A157" s="634">
        <v>152</v>
      </c>
      <c r="B157" s="635">
        <v>43276</v>
      </c>
      <c r="C157" s="636" t="s">
        <v>1777</v>
      </c>
      <c r="D157" s="637">
        <v>1000</v>
      </c>
      <c r="E157" s="637"/>
      <c r="F157" s="638"/>
      <c r="G157" s="1514"/>
      <c r="H157" s="1515"/>
      <c r="I157" s="1515"/>
      <c r="J157" s="1516"/>
      <c r="K157" s="642"/>
      <c r="L157" s="646"/>
      <c r="M157" s="642"/>
      <c r="N157" s="642"/>
      <c r="O157" s="642"/>
    </row>
    <row r="158" spans="1:15" s="643" customFormat="1" x14ac:dyDescent="0.3">
      <c r="A158" s="634">
        <v>153</v>
      </c>
      <c r="B158" s="635">
        <v>43276</v>
      </c>
      <c r="C158" s="636" t="s">
        <v>2359</v>
      </c>
      <c r="D158" s="637">
        <v>500</v>
      </c>
      <c r="E158" s="637"/>
      <c r="F158" s="638"/>
      <c r="G158" s="1514"/>
      <c r="H158" s="1515"/>
      <c r="I158" s="1515"/>
      <c r="J158" s="1516"/>
      <c r="K158" s="642"/>
      <c r="L158" s="646"/>
      <c r="M158" s="642"/>
      <c r="N158" s="642"/>
      <c r="O158" s="642"/>
    </row>
    <row r="159" spans="1:15" s="643" customFormat="1" x14ac:dyDescent="0.3">
      <c r="A159" s="634">
        <v>154</v>
      </c>
      <c r="B159" s="635">
        <v>43277</v>
      </c>
      <c r="C159" s="636" t="s">
        <v>2359</v>
      </c>
      <c r="D159" s="637">
        <v>35</v>
      </c>
      <c r="E159" s="637"/>
      <c r="F159" s="638"/>
      <c r="G159" s="1514"/>
      <c r="H159" s="1515"/>
      <c r="I159" s="1515"/>
      <c r="J159" s="1516"/>
      <c r="K159" s="642"/>
      <c r="L159" s="646"/>
      <c r="M159" s="642"/>
      <c r="N159" s="642"/>
      <c r="O159" s="642"/>
    </row>
    <row r="160" spans="1:15" s="643" customFormat="1" x14ac:dyDescent="0.3">
      <c r="A160" s="634">
        <v>155</v>
      </c>
      <c r="B160" s="635">
        <v>43277</v>
      </c>
      <c r="C160" s="636" t="s">
        <v>2574</v>
      </c>
      <c r="D160" s="637">
        <v>50</v>
      </c>
      <c r="E160" s="637"/>
      <c r="F160" s="638"/>
      <c r="G160" s="1514"/>
      <c r="H160" s="1515"/>
      <c r="I160" s="1515"/>
      <c r="J160" s="1516"/>
      <c r="K160" s="642"/>
      <c r="L160" s="646"/>
      <c r="M160" s="642"/>
      <c r="N160" s="146"/>
      <c r="O160" s="146"/>
    </row>
    <row r="161" spans="1:15" s="643" customFormat="1" x14ac:dyDescent="0.3">
      <c r="A161" s="634">
        <v>156</v>
      </c>
      <c r="B161" s="635">
        <v>43280</v>
      </c>
      <c r="C161" s="636" t="s">
        <v>2384</v>
      </c>
      <c r="D161" s="637">
        <v>220</v>
      </c>
      <c r="E161" s="637"/>
      <c r="F161" s="638"/>
      <c r="G161" s="1514"/>
      <c r="H161" s="1515"/>
      <c r="I161" s="1515"/>
      <c r="J161" s="1516"/>
      <c r="K161" s="642"/>
      <c r="L161" s="646"/>
      <c r="M161" s="646"/>
      <c r="N161" s="642"/>
      <c r="O161" s="642"/>
    </row>
    <row r="162" spans="1:15" s="643" customFormat="1" x14ac:dyDescent="0.3">
      <c r="A162" s="634">
        <v>157</v>
      </c>
      <c r="B162" s="635">
        <v>43280</v>
      </c>
      <c r="C162" s="636" t="s">
        <v>164</v>
      </c>
      <c r="D162" s="637">
        <v>30</v>
      </c>
      <c r="E162" s="637"/>
      <c r="F162" s="637"/>
      <c r="G162" s="1514"/>
      <c r="H162" s="1515"/>
      <c r="I162" s="1515"/>
      <c r="J162" s="1516"/>
      <c r="K162" s="642"/>
      <c r="L162" s="646"/>
      <c r="M162" s="646"/>
      <c r="N162" s="642"/>
      <c r="O162" s="642"/>
    </row>
    <row r="163" spans="1:15" s="643" customFormat="1" x14ac:dyDescent="0.3">
      <c r="A163" s="634">
        <v>158</v>
      </c>
      <c r="B163" s="635">
        <v>43280</v>
      </c>
      <c r="C163" s="636" t="s">
        <v>1982</v>
      </c>
      <c r="D163" s="637">
        <v>500</v>
      </c>
      <c r="E163" s="637"/>
      <c r="F163" s="638"/>
      <c r="G163" s="1514"/>
      <c r="H163" s="1515"/>
      <c r="I163" s="1515"/>
      <c r="J163" s="1516"/>
      <c r="K163" s="642"/>
      <c r="L163" s="646"/>
      <c r="M163" s="646"/>
      <c r="N163" s="642"/>
      <c r="O163" s="642"/>
    </row>
    <row r="164" spans="1:15" s="643" customFormat="1" x14ac:dyDescent="0.3">
      <c r="A164" s="634">
        <v>159</v>
      </c>
      <c r="B164" s="635">
        <v>43280</v>
      </c>
      <c r="C164" s="636" t="s">
        <v>2516</v>
      </c>
      <c r="D164" s="637">
        <v>200</v>
      </c>
      <c r="E164" s="637"/>
      <c r="F164" s="638"/>
      <c r="G164" s="1514"/>
      <c r="H164" s="1515"/>
      <c r="I164" s="1515"/>
      <c r="J164" s="1516"/>
      <c r="K164" s="642"/>
      <c r="L164" s="646"/>
      <c r="M164" s="642"/>
      <c r="N164" s="642"/>
      <c r="O164" s="642"/>
    </row>
    <row r="165" spans="1:15" s="643" customFormat="1" x14ac:dyDescent="0.3">
      <c r="A165" s="634">
        <v>160</v>
      </c>
      <c r="B165" s="635">
        <v>43280</v>
      </c>
      <c r="C165" s="636" t="s">
        <v>2384</v>
      </c>
      <c r="D165" s="637"/>
      <c r="E165" s="637">
        <v>1120</v>
      </c>
      <c r="F165" s="638">
        <v>1120</v>
      </c>
      <c r="G165" s="1514" t="s">
        <v>2837</v>
      </c>
      <c r="H165" s="1515"/>
      <c r="I165" s="1515"/>
      <c r="J165" s="1516"/>
      <c r="K165" s="642" t="s">
        <v>2838</v>
      </c>
      <c r="L165" s="646">
        <v>43280</v>
      </c>
      <c r="M165" s="642" t="s">
        <v>2123</v>
      </c>
      <c r="N165" s="146" t="s">
        <v>1762</v>
      </c>
      <c r="O165" s="146" t="s">
        <v>1762</v>
      </c>
    </row>
    <row r="166" spans="1:15" s="643" customFormat="1" x14ac:dyDescent="0.3">
      <c r="A166" s="634">
        <v>161</v>
      </c>
      <c r="B166" s="635">
        <v>43283</v>
      </c>
      <c r="C166" s="636" t="s">
        <v>2359</v>
      </c>
      <c r="D166" s="637">
        <v>500</v>
      </c>
      <c r="E166" s="637"/>
      <c r="F166" s="638"/>
      <c r="G166" s="1514"/>
      <c r="H166" s="1515"/>
      <c r="I166" s="1515"/>
      <c r="J166" s="1516"/>
      <c r="K166" s="642"/>
      <c r="L166" s="646"/>
      <c r="M166" s="646"/>
      <c r="N166" s="642"/>
      <c r="O166" s="642"/>
    </row>
    <row r="167" spans="1:15" s="643" customFormat="1" x14ac:dyDescent="0.3">
      <c r="A167" s="634">
        <v>162</v>
      </c>
      <c r="B167" s="635">
        <v>43287</v>
      </c>
      <c r="C167" s="636" t="s">
        <v>1777</v>
      </c>
      <c r="D167" s="637">
        <v>1000</v>
      </c>
      <c r="E167" s="637"/>
      <c r="F167" s="638"/>
      <c r="G167" s="1514"/>
      <c r="H167" s="1515"/>
      <c r="I167" s="1515"/>
      <c r="J167" s="1516"/>
      <c r="K167" s="642"/>
      <c r="L167" s="646"/>
      <c r="M167" s="646"/>
      <c r="N167" s="642"/>
      <c r="O167" s="642"/>
    </row>
    <row r="168" spans="1:15" s="643" customFormat="1" x14ac:dyDescent="0.3">
      <c r="A168" s="634">
        <v>163</v>
      </c>
      <c r="B168" s="635">
        <v>43287</v>
      </c>
      <c r="C168" s="636" t="s">
        <v>2834</v>
      </c>
      <c r="D168" s="637">
        <v>100</v>
      </c>
      <c r="E168" s="637"/>
      <c r="F168" s="638"/>
      <c r="G168" s="1514"/>
      <c r="H168" s="1515"/>
      <c r="I168" s="1515"/>
      <c r="J168" s="1516"/>
      <c r="K168" s="642"/>
      <c r="L168" s="646"/>
      <c r="M168" s="646"/>
      <c r="N168" s="642"/>
      <c r="O168" s="642"/>
    </row>
    <row r="169" spans="1:15" s="643" customFormat="1" x14ac:dyDescent="0.3">
      <c r="A169" s="634">
        <v>164</v>
      </c>
      <c r="B169" s="635">
        <v>43290</v>
      </c>
      <c r="C169" s="636" t="s">
        <v>1777</v>
      </c>
      <c r="D169" s="637">
        <v>1000</v>
      </c>
      <c r="E169" s="637"/>
      <c r="F169" s="638"/>
      <c r="G169" s="1514"/>
      <c r="H169" s="1515"/>
      <c r="I169" s="1515"/>
      <c r="J169" s="1516"/>
      <c r="K169" s="642"/>
      <c r="L169" s="646"/>
      <c r="M169" s="642"/>
      <c r="N169" s="642"/>
      <c r="O169" s="642"/>
    </row>
    <row r="170" spans="1:15" s="643" customFormat="1" x14ac:dyDescent="0.3">
      <c r="A170" s="634">
        <v>165</v>
      </c>
      <c r="B170" s="635">
        <v>43290</v>
      </c>
      <c r="C170" s="636" t="s">
        <v>2359</v>
      </c>
      <c r="D170" s="637">
        <v>1000</v>
      </c>
      <c r="E170" s="637"/>
      <c r="F170" s="638"/>
      <c r="G170" s="1514"/>
      <c r="H170" s="1515"/>
      <c r="I170" s="1515"/>
      <c r="J170" s="1516"/>
      <c r="K170" s="642"/>
      <c r="L170" s="646"/>
      <c r="M170" s="642"/>
      <c r="N170" s="642"/>
      <c r="O170" s="642"/>
    </row>
    <row r="171" spans="1:15" s="643" customFormat="1" x14ac:dyDescent="0.3">
      <c r="A171" s="634">
        <v>166</v>
      </c>
      <c r="B171" s="635">
        <v>43290</v>
      </c>
      <c r="C171" s="636" t="s">
        <v>1777</v>
      </c>
      <c r="D171" s="637"/>
      <c r="E171" s="637">
        <v>10000</v>
      </c>
      <c r="F171" s="694">
        <v>13120</v>
      </c>
      <c r="G171" s="1514" t="s">
        <v>2841</v>
      </c>
      <c r="H171" s="1515"/>
      <c r="I171" s="1515"/>
      <c r="J171" s="1516"/>
      <c r="K171" s="642" t="s">
        <v>2842</v>
      </c>
      <c r="L171" s="646">
        <v>43287</v>
      </c>
      <c r="M171" s="642" t="s">
        <v>2123</v>
      </c>
      <c r="N171" s="146" t="s">
        <v>171</v>
      </c>
      <c r="O171" s="146" t="s">
        <v>485</v>
      </c>
    </row>
    <row r="172" spans="1:15" s="643" customFormat="1" x14ac:dyDescent="0.3">
      <c r="A172" s="634">
        <v>167</v>
      </c>
      <c r="B172" s="635">
        <v>43294</v>
      </c>
      <c r="C172" s="636" t="s">
        <v>2359</v>
      </c>
      <c r="D172" s="637">
        <v>1000</v>
      </c>
      <c r="E172" s="637"/>
      <c r="F172" s="638"/>
      <c r="G172" s="1514"/>
      <c r="H172" s="1515"/>
      <c r="I172" s="1515"/>
      <c r="J172" s="1516"/>
      <c r="K172" s="642"/>
      <c r="L172" s="646"/>
      <c r="M172" s="642"/>
      <c r="N172" s="642"/>
      <c r="O172" s="642"/>
    </row>
    <row r="173" spans="1:15" s="643" customFormat="1" x14ac:dyDescent="0.3">
      <c r="A173" s="634">
        <v>168</v>
      </c>
      <c r="B173" s="635">
        <v>43294</v>
      </c>
      <c r="C173" s="636" t="s">
        <v>2384</v>
      </c>
      <c r="D173" s="637">
        <v>200</v>
      </c>
      <c r="E173" s="637"/>
      <c r="F173" s="638"/>
      <c r="G173" s="1514"/>
      <c r="H173" s="1515"/>
      <c r="I173" s="1515"/>
      <c r="J173" s="1516"/>
      <c r="K173" s="642"/>
      <c r="L173" s="646"/>
      <c r="M173" s="646"/>
      <c r="N173" s="642"/>
      <c r="O173" s="642"/>
    </row>
    <row r="174" spans="1:15" s="643" customFormat="1" x14ac:dyDescent="0.3">
      <c r="A174" s="634">
        <v>169</v>
      </c>
      <c r="B174" s="635">
        <v>43294</v>
      </c>
      <c r="C174" s="636" t="s">
        <v>2834</v>
      </c>
      <c r="D174" s="637">
        <v>100</v>
      </c>
      <c r="E174" s="637"/>
      <c r="F174" s="638"/>
      <c r="G174" s="1514"/>
      <c r="H174" s="1515"/>
      <c r="I174" s="1515"/>
      <c r="J174" s="1516"/>
      <c r="K174" s="642"/>
      <c r="L174" s="646"/>
      <c r="M174" s="646"/>
      <c r="N174" s="642"/>
      <c r="O174" s="642"/>
    </row>
    <row r="175" spans="1:15" s="643" customFormat="1" x14ac:dyDescent="0.3">
      <c r="A175" s="634">
        <v>170</v>
      </c>
      <c r="B175" s="635">
        <v>43297</v>
      </c>
      <c r="C175" s="636" t="s">
        <v>2574</v>
      </c>
      <c r="D175" s="637">
        <v>100</v>
      </c>
      <c r="E175" s="637"/>
      <c r="F175" s="638"/>
      <c r="G175" s="1514"/>
      <c r="H175" s="1515"/>
      <c r="I175" s="1515"/>
      <c r="J175" s="1516"/>
      <c r="K175" s="642"/>
      <c r="L175" s="646"/>
      <c r="M175" s="646"/>
      <c r="N175" s="642"/>
      <c r="O175" s="642"/>
    </row>
    <row r="176" spans="1:15" s="643" customFormat="1" x14ac:dyDescent="0.3">
      <c r="A176" s="634">
        <v>171</v>
      </c>
      <c r="B176" s="635">
        <v>43297</v>
      </c>
      <c r="C176" s="636" t="s">
        <v>2359</v>
      </c>
      <c r="D176" s="637">
        <v>1000</v>
      </c>
      <c r="E176" s="637"/>
      <c r="F176" s="638"/>
      <c r="G176" s="1514"/>
      <c r="H176" s="1515"/>
      <c r="I176" s="1515"/>
      <c r="J176" s="1516"/>
      <c r="K176" s="642"/>
      <c r="L176" s="646"/>
      <c r="M176" s="646"/>
      <c r="N176" s="642"/>
      <c r="O176" s="642"/>
    </row>
    <row r="177" spans="1:15" s="643" customFormat="1" x14ac:dyDescent="0.3">
      <c r="A177" s="634">
        <v>172</v>
      </c>
      <c r="B177" s="635">
        <v>43299</v>
      </c>
      <c r="C177" s="636" t="s">
        <v>2359</v>
      </c>
      <c r="D177" s="637">
        <v>956</v>
      </c>
      <c r="E177" s="637"/>
      <c r="F177" s="589"/>
      <c r="G177" s="1514"/>
      <c r="H177" s="1515"/>
      <c r="I177" s="1515"/>
      <c r="J177" s="1516"/>
      <c r="K177" s="642"/>
      <c r="L177" s="646"/>
      <c r="M177" s="642"/>
      <c r="N177" s="146"/>
      <c r="O177" s="146"/>
    </row>
    <row r="178" spans="1:15" s="643" customFormat="1" x14ac:dyDescent="0.3">
      <c r="A178" s="634">
        <v>173</v>
      </c>
      <c r="B178" s="635">
        <v>43299</v>
      </c>
      <c r="C178" s="636" t="s">
        <v>2359</v>
      </c>
      <c r="D178" s="637"/>
      <c r="E178" s="637">
        <v>5040</v>
      </c>
      <c r="F178" s="637">
        <v>5040</v>
      </c>
      <c r="G178" s="1514" t="s">
        <v>2843</v>
      </c>
      <c r="H178" s="1515"/>
      <c r="I178" s="1515"/>
      <c r="J178" s="1516"/>
      <c r="K178" s="642" t="s">
        <v>2844</v>
      </c>
      <c r="L178" s="646">
        <v>43299</v>
      </c>
      <c r="M178" s="646" t="s">
        <v>2123</v>
      </c>
      <c r="N178" s="642" t="s">
        <v>1980</v>
      </c>
      <c r="O178" s="642" t="s">
        <v>1706</v>
      </c>
    </row>
    <row r="179" spans="1:15" s="643" customFormat="1" x14ac:dyDescent="0.3">
      <c r="A179" s="634">
        <v>174</v>
      </c>
      <c r="B179" s="635">
        <v>43304</v>
      </c>
      <c r="C179" s="636" t="s">
        <v>1777</v>
      </c>
      <c r="D179" s="637">
        <v>1000</v>
      </c>
      <c r="E179" s="637"/>
      <c r="F179" s="638"/>
      <c r="G179" s="1514"/>
      <c r="H179" s="1515"/>
      <c r="I179" s="1515"/>
      <c r="J179" s="1516"/>
      <c r="K179" s="642"/>
      <c r="L179" s="642"/>
      <c r="M179" s="642"/>
      <c r="N179" s="642"/>
      <c r="O179" s="642"/>
    </row>
    <row r="180" spans="1:15" s="643" customFormat="1" x14ac:dyDescent="0.3">
      <c r="A180" s="634">
        <v>175</v>
      </c>
      <c r="B180" s="635">
        <v>43304</v>
      </c>
      <c r="C180" s="636" t="s">
        <v>2834</v>
      </c>
      <c r="D180" s="637">
        <v>100</v>
      </c>
      <c r="E180" s="637"/>
      <c r="F180" s="638"/>
      <c r="G180" s="1514"/>
      <c r="H180" s="1515"/>
      <c r="I180" s="1515"/>
      <c r="J180" s="1516"/>
      <c r="K180" s="642"/>
      <c r="L180" s="646"/>
      <c r="M180" s="646"/>
      <c r="N180" s="642"/>
      <c r="O180" s="642"/>
    </row>
    <row r="181" spans="1:15" s="643" customFormat="1" x14ac:dyDescent="0.3">
      <c r="A181" s="634">
        <v>176</v>
      </c>
      <c r="B181" s="635">
        <v>43304</v>
      </c>
      <c r="C181" s="636" t="s">
        <v>2384</v>
      </c>
      <c r="D181" s="637">
        <v>100</v>
      </c>
      <c r="E181" s="637"/>
      <c r="F181" s="638"/>
      <c r="G181" s="1514"/>
      <c r="H181" s="1515"/>
      <c r="I181" s="1515"/>
      <c r="J181" s="1516"/>
      <c r="K181" s="642"/>
      <c r="L181" s="646"/>
      <c r="M181" s="642"/>
      <c r="N181" s="642"/>
      <c r="O181" s="642"/>
    </row>
    <row r="182" spans="1:15" s="643" customFormat="1" x14ac:dyDescent="0.3">
      <c r="A182" s="634">
        <v>177</v>
      </c>
      <c r="B182" s="635">
        <v>43304</v>
      </c>
      <c r="C182" s="636" t="s">
        <v>2359</v>
      </c>
      <c r="D182" s="637">
        <v>800</v>
      </c>
      <c r="E182" s="637"/>
      <c r="F182" s="638"/>
      <c r="G182" s="1514"/>
      <c r="H182" s="1515"/>
      <c r="I182" s="1515"/>
      <c r="J182" s="1516"/>
      <c r="K182" s="642"/>
      <c r="L182" s="646"/>
      <c r="M182" s="642"/>
      <c r="N182" s="642"/>
      <c r="O182" s="642"/>
    </row>
    <row r="183" spans="1:15" s="643" customFormat="1" x14ac:dyDescent="0.3">
      <c r="A183" s="634">
        <v>178</v>
      </c>
      <c r="B183" s="635">
        <v>43307</v>
      </c>
      <c r="C183" s="636" t="s">
        <v>2359</v>
      </c>
      <c r="D183" s="637">
        <v>2280</v>
      </c>
      <c r="E183" s="637"/>
      <c r="F183" s="638"/>
      <c r="G183" s="1514"/>
      <c r="H183" s="1515"/>
      <c r="I183" s="1515"/>
      <c r="J183" s="1516"/>
      <c r="K183" s="642"/>
      <c r="L183" s="642"/>
      <c r="M183" s="642"/>
      <c r="N183" s="642"/>
      <c r="O183" s="642"/>
    </row>
    <row r="184" spans="1:15" s="643" customFormat="1" x14ac:dyDescent="0.3">
      <c r="A184" s="634">
        <v>179</v>
      </c>
      <c r="B184" s="635">
        <v>43307</v>
      </c>
      <c r="C184" s="636" t="s">
        <v>2359</v>
      </c>
      <c r="D184" s="637">
        <v>8500</v>
      </c>
      <c r="E184" s="637"/>
      <c r="F184" s="589"/>
      <c r="G184" s="1514"/>
      <c r="H184" s="1515"/>
      <c r="I184" s="1515"/>
      <c r="J184" s="1516"/>
      <c r="K184" s="642"/>
      <c r="L184" s="646"/>
      <c r="M184" s="642"/>
      <c r="N184" s="146"/>
      <c r="O184" s="146"/>
    </row>
    <row r="185" spans="1:15" s="643" customFormat="1" x14ac:dyDescent="0.3">
      <c r="A185" s="634">
        <v>180</v>
      </c>
      <c r="B185" s="635">
        <v>43307</v>
      </c>
      <c r="C185" s="636" t="s">
        <v>2359</v>
      </c>
      <c r="D185" s="637"/>
      <c r="E185" s="637">
        <v>2280</v>
      </c>
      <c r="F185" s="637">
        <v>2280</v>
      </c>
      <c r="G185" s="1514" t="s">
        <v>2684</v>
      </c>
      <c r="H185" s="1515"/>
      <c r="I185" s="1515"/>
      <c r="J185" s="1516"/>
      <c r="K185" s="642" t="s">
        <v>2845</v>
      </c>
      <c r="L185" s="646">
        <v>43307</v>
      </c>
      <c r="M185" s="646" t="s">
        <v>2123</v>
      </c>
      <c r="N185" s="642" t="s">
        <v>1705</v>
      </c>
      <c r="O185" s="642" t="s">
        <v>1706</v>
      </c>
    </row>
    <row r="186" spans="1:15" s="643" customFormat="1" x14ac:dyDescent="0.3">
      <c r="A186" s="634">
        <v>181</v>
      </c>
      <c r="B186" s="635">
        <v>43307</v>
      </c>
      <c r="C186" s="636" t="s">
        <v>2359</v>
      </c>
      <c r="D186" s="637"/>
      <c r="E186" s="637">
        <v>8500</v>
      </c>
      <c r="F186" s="637">
        <v>8500</v>
      </c>
      <c r="G186" s="1514" t="s">
        <v>1472</v>
      </c>
      <c r="H186" s="1515"/>
      <c r="I186" s="1515"/>
      <c r="J186" s="1516"/>
      <c r="K186" s="642" t="s">
        <v>2846</v>
      </c>
      <c r="L186" s="646">
        <v>43307</v>
      </c>
      <c r="M186" s="646" t="s">
        <v>2123</v>
      </c>
      <c r="N186" s="642" t="s">
        <v>1705</v>
      </c>
      <c r="O186" s="642" t="s">
        <v>1706</v>
      </c>
    </row>
    <row r="187" spans="1:15" s="643" customFormat="1" x14ac:dyDescent="0.3">
      <c r="A187" s="634">
        <v>182</v>
      </c>
      <c r="B187" s="635">
        <v>43308</v>
      </c>
      <c r="C187" s="636" t="s">
        <v>2574</v>
      </c>
      <c r="D187" s="637">
        <v>100</v>
      </c>
      <c r="E187" s="637"/>
      <c r="F187" s="638"/>
      <c r="G187" s="1514"/>
      <c r="H187" s="1515"/>
      <c r="I187" s="1515"/>
      <c r="J187" s="1516"/>
      <c r="K187" s="642"/>
      <c r="L187" s="646"/>
      <c r="M187" s="642"/>
      <c r="N187" s="642"/>
      <c r="O187" s="642"/>
    </row>
    <row r="188" spans="1:15" s="643" customFormat="1" x14ac:dyDescent="0.3">
      <c r="A188" s="634">
        <v>183</v>
      </c>
      <c r="B188" s="635">
        <v>43311</v>
      </c>
      <c r="C188" s="636" t="s">
        <v>2359</v>
      </c>
      <c r="D188" s="637">
        <v>1000</v>
      </c>
      <c r="E188" s="637"/>
      <c r="F188" s="638"/>
      <c r="G188" s="1514"/>
      <c r="H188" s="1515"/>
      <c r="I188" s="1515"/>
      <c r="J188" s="1516"/>
      <c r="K188" s="642"/>
      <c r="L188" s="646"/>
      <c r="M188" s="646"/>
      <c r="N188" s="146"/>
      <c r="O188" s="146"/>
    </row>
    <row r="189" spans="1:15" s="643" customFormat="1" x14ac:dyDescent="0.3">
      <c r="A189" s="634">
        <v>184</v>
      </c>
      <c r="B189" s="635">
        <v>43311</v>
      </c>
      <c r="C189" s="636" t="s">
        <v>1777</v>
      </c>
      <c r="D189" s="637">
        <v>1000</v>
      </c>
      <c r="E189" s="637"/>
      <c r="F189" s="638"/>
      <c r="G189" s="1514"/>
      <c r="H189" s="1515"/>
      <c r="I189" s="1515"/>
      <c r="J189" s="1516"/>
      <c r="K189" s="642"/>
      <c r="L189" s="646"/>
      <c r="M189" s="642"/>
      <c r="N189" s="642"/>
      <c r="O189" s="642"/>
    </row>
    <row r="190" spans="1:15" s="643" customFormat="1" x14ac:dyDescent="0.3">
      <c r="A190" s="634">
        <v>185</v>
      </c>
      <c r="B190" s="635">
        <v>43311</v>
      </c>
      <c r="C190" s="636" t="s">
        <v>164</v>
      </c>
      <c r="D190" s="637">
        <v>30</v>
      </c>
      <c r="E190" s="637"/>
      <c r="F190" s="638"/>
      <c r="G190" s="1514"/>
      <c r="H190" s="1515"/>
      <c r="I190" s="1515"/>
      <c r="J190" s="1516"/>
      <c r="K190" s="642"/>
      <c r="L190" s="646"/>
      <c r="M190" s="646"/>
      <c r="N190" s="642"/>
      <c r="O190" s="642"/>
    </row>
    <row r="191" spans="1:15" s="643" customFormat="1" x14ac:dyDescent="0.3">
      <c r="A191" s="634">
        <v>186</v>
      </c>
      <c r="B191" s="635">
        <v>43311</v>
      </c>
      <c r="C191" s="636" t="s">
        <v>1982</v>
      </c>
      <c r="D191" s="637">
        <v>500</v>
      </c>
      <c r="E191" s="637"/>
      <c r="F191" s="638"/>
      <c r="G191" s="1514"/>
      <c r="H191" s="1515"/>
      <c r="I191" s="1515"/>
      <c r="J191" s="1516"/>
      <c r="K191" s="642"/>
      <c r="L191" s="646"/>
      <c r="M191" s="646"/>
      <c r="N191" s="642"/>
      <c r="O191" s="642"/>
    </row>
    <row r="192" spans="1:15" s="643" customFormat="1" x14ac:dyDescent="0.3">
      <c r="A192" s="634">
        <v>187</v>
      </c>
      <c r="B192" s="635">
        <v>43311</v>
      </c>
      <c r="C192" s="636" t="s">
        <v>2516</v>
      </c>
      <c r="D192" s="637">
        <v>200</v>
      </c>
      <c r="E192" s="637"/>
      <c r="F192" s="637"/>
      <c r="G192" s="1514"/>
      <c r="H192" s="1515"/>
      <c r="I192" s="1515"/>
      <c r="J192" s="1516"/>
      <c r="K192" s="642"/>
      <c r="L192" s="646"/>
      <c r="M192" s="642"/>
      <c r="N192" s="642"/>
      <c r="O192" s="642"/>
    </row>
    <row r="193" spans="1:15" s="643" customFormat="1" x14ac:dyDescent="0.3">
      <c r="A193" s="634">
        <v>188</v>
      </c>
      <c r="B193" s="635">
        <v>43311</v>
      </c>
      <c r="C193" s="636" t="s">
        <v>2834</v>
      </c>
      <c r="D193" s="637">
        <v>100</v>
      </c>
      <c r="E193" s="637"/>
      <c r="F193" s="638"/>
      <c r="G193" s="1514"/>
      <c r="H193" s="1515"/>
      <c r="I193" s="1515"/>
      <c r="J193" s="1516"/>
      <c r="K193" s="642"/>
      <c r="L193" s="642"/>
      <c r="M193" s="642"/>
      <c r="N193" s="642"/>
      <c r="O193" s="642"/>
    </row>
    <row r="194" spans="1:15" s="643" customFormat="1" x14ac:dyDescent="0.3">
      <c r="A194" s="634">
        <v>189</v>
      </c>
      <c r="B194" s="635">
        <v>43311</v>
      </c>
      <c r="C194" s="636" t="s">
        <v>2384</v>
      </c>
      <c r="D194" s="637">
        <v>200</v>
      </c>
      <c r="E194" s="637"/>
      <c r="F194" s="638"/>
      <c r="G194" s="1514"/>
      <c r="H194" s="1515"/>
      <c r="I194" s="1515"/>
      <c r="J194" s="1516"/>
      <c r="K194" s="642"/>
      <c r="L194" s="646"/>
      <c r="M194" s="646"/>
      <c r="N194" s="642"/>
      <c r="O194" s="642"/>
    </row>
    <row r="195" spans="1:15" s="643" customFormat="1" x14ac:dyDescent="0.3">
      <c r="A195" s="634">
        <v>190</v>
      </c>
      <c r="B195" s="635">
        <v>43315</v>
      </c>
      <c r="C195" s="636" t="s">
        <v>1777</v>
      </c>
      <c r="D195" s="637">
        <v>1000</v>
      </c>
      <c r="E195" s="637"/>
      <c r="F195" s="638"/>
      <c r="G195" s="1514"/>
      <c r="H195" s="1515"/>
      <c r="I195" s="1515"/>
      <c r="J195" s="1516"/>
      <c r="K195" s="642"/>
      <c r="L195" s="646"/>
      <c r="M195" s="646"/>
      <c r="N195" s="642"/>
      <c r="O195" s="642"/>
    </row>
    <row r="196" spans="1:15" s="643" customFormat="1" x14ac:dyDescent="0.3">
      <c r="A196" s="634">
        <v>191</v>
      </c>
      <c r="B196" s="635">
        <v>43318</v>
      </c>
      <c r="C196" s="636" t="s">
        <v>2359</v>
      </c>
      <c r="D196" s="637">
        <v>1000</v>
      </c>
      <c r="E196" s="637"/>
      <c r="F196" s="638"/>
      <c r="G196" s="1514"/>
      <c r="H196" s="1515"/>
      <c r="I196" s="1515"/>
      <c r="J196" s="1516"/>
      <c r="K196" s="642"/>
      <c r="L196" s="642"/>
      <c r="M196" s="642"/>
      <c r="N196" s="642"/>
      <c r="O196" s="642"/>
    </row>
    <row r="197" spans="1:15" s="643" customFormat="1" x14ac:dyDescent="0.3">
      <c r="A197" s="634">
        <v>192</v>
      </c>
      <c r="B197" s="635">
        <v>43318</v>
      </c>
      <c r="C197" s="636" t="s">
        <v>2359</v>
      </c>
      <c r="D197" s="637"/>
      <c r="E197" s="637">
        <v>2800</v>
      </c>
      <c r="F197" s="638">
        <v>2800</v>
      </c>
      <c r="G197" s="1514" t="s">
        <v>2847</v>
      </c>
      <c r="H197" s="1515"/>
      <c r="I197" s="1515"/>
      <c r="J197" s="1516"/>
      <c r="K197" s="642" t="s">
        <v>2848</v>
      </c>
      <c r="L197" s="646">
        <v>43318</v>
      </c>
      <c r="M197" s="642" t="s">
        <v>2123</v>
      </c>
      <c r="N197" s="642" t="s">
        <v>1980</v>
      </c>
      <c r="O197" s="642" t="s">
        <v>1706</v>
      </c>
    </row>
    <row r="198" spans="1:15" s="643" customFormat="1" x14ac:dyDescent="0.3">
      <c r="A198" s="634">
        <v>193</v>
      </c>
      <c r="B198" s="635">
        <v>43318</v>
      </c>
      <c r="C198" s="636" t="s">
        <v>2834</v>
      </c>
      <c r="D198" s="637">
        <v>100</v>
      </c>
      <c r="E198" s="637"/>
      <c r="F198" s="638"/>
      <c r="G198" s="1514"/>
      <c r="H198" s="1515"/>
      <c r="I198" s="1515"/>
      <c r="J198" s="1516"/>
      <c r="K198" s="642"/>
      <c r="L198" s="646"/>
      <c r="M198" s="642"/>
      <c r="N198" s="642"/>
      <c r="O198" s="642"/>
    </row>
    <row r="199" spans="1:15" s="643" customFormat="1" x14ac:dyDescent="0.3">
      <c r="A199" s="634">
        <v>194</v>
      </c>
      <c r="B199" s="635">
        <v>43322</v>
      </c>
      <c r="C199" s="636" t="s">
        <v>1777</v>
      </c>
      <c r="D199" s="637">
        <v>1000</v>
      </c>
      <c r="E199" s="637"/>
      <c r="F199" s="638"/>
      <c r="G199" s="1514"/>
      <c r="H199" s="1515"/>
      <c r="I199" s="1515"/>
      <c r="J199" s="1516"/>
      <c r="K199" s="642"/>
      <c r="L199" s="642"/>
      <c r="M199" s="642"/>
      <c r="N199" s="642"/>
      <c r="O199" s="642"/>
    </row>
    <row r="200" spans="1:15" s="643" customFormat="1" x14ac:dyDescent="0.3">
      <c r="A200" s="634">
        <v>195</v>
      </c>
      <c r="B200" s="635">
        <v>43325</v>
      </c>
      <c r="C200" s="636" t="s">
        <v>2359</v>
      </c>
      <c r="D200" s="637">
        <v>1000</v>
      </c>
      <c r="E200" s="637"/>
      <c r="F200" s="638"/>
      <c r="G200" s="1514"/>
      <c r="H200" s="1515"/>
      <c r="I200" s="1515"/>
      <c r="J200" s="1516"/>
      <c r="K200" s="642"/>
      <c r="L200" s="646"/>
      <c r="M200" s="646"/>
      <c r="N200" s="642"/>
      <c r="O200" s="642"/>
    </row>
    <row r="201" spans="1:15" s="643" customFormat="1" x14ac:dyDescent="0.3">
      <c r="A201" s="634">
        <v>196</v>
      </c>
      <c r="B201" s="635">
        <v>43325</v>
      </c>
      <c r="C201" s="636" t="s">
        <v>2834</v>
      </c>
      <c r="D201" s="637">
        <v>500</v>
      </c>
      <c r="E201" s="637"/>
      <c r="F201" s="638"/>
      <c r="G201" s="1514"/>
      <c r="H201" s="1515"/>
      <c r="I201" s="1515"/>
      <c r="J201" s="1516"/>
      <c r="K201" s="642"/>
      <c r="L201" s="646"/>
      <c r="M201" s="642"/>
      <c r="N201" s="642"/>
      <c r="O201" s="642"/>
    </row>
    <row r="202" spans="1:15" s="643" customFormat="1" x14ac:dyDescent="0.3">
      <c r="A202" s="634">
        <v>197</v>
      </c>
      <c r="B202" s="635">
        <v>43326</v>
      </c>
      <c r="C202" s="636" t="s">
        <v>2574</v>
      </c>
      <c r="D202" s="637">
        <v>100</v>
      </c>
      <c r="E202" s="637"/>
      <c r="F202" s="638"/>
      <c r="G202" s="1514"/>
      <c r="H202" s="1515"/>
      <c r="I202" s="1515"/>
      <c r="J202" s="1516"/>
      <c r="K202" s="642"/>
      <c r="L202" s="646"/>
      <c r="M202" s="642"/>
      <c r="N202" s="642"/>
      <c r="O202" s="642"/>
    </row>
    <row r="203" spans="1:15" s="643" customFormat="1" x14ac:dyDescent="0.3">
      <c r="A203" s="634">
        <v>198</v>
      </c>
      <c r="B203" s="635">
        <v>43329</v>
      </c>
      <c r="C203" s="636" t="s">
        <v>2834</v>
      </c>
      <c r="D203" s="637">
        <v>420</v>
      </c>
      <c r="E203" s="637"/>
      <c r="F203" s="638"/>
      <c r="G203" s="1514"/>
      <c r="H203" s="1515"/>
      <c r="I203" s="1515"/>
      <c r="J203" s="1516"/>
      <c r="K203" s="642"/>
      <c r="L203" s="646"/>
      <c r="M203" s="642"/>
      <c r="N203" s="642"/>
      <c r="O203" s="642"/>
    </row>
    <row r="204" spans="1:15" s="643" customFormat="1" x14ac:dyDescent="0.3">
      <c r="A204" s="634">
        <v>199</v>
      </c>
      <c r="B204" s="635">
        <v>43329</v>
      </c>
      <c r="C204" s="636" t="s">
        <v>2834</v>
      </c>
      <c r="D204" s="637"/>
      <c r="E204" s="637">
        <v>1420</v>
      </c>
      <c r="F204" s="638">
        <v>1420</v>
      </c>
      <c r="G204" s="1514" t="s">
        <v>2849</v>
      </c>
      <c r="H204" s="1515"/>
      <c r="I204" s="1515"/>
      <c r="J204" s="1516"/>
      <c r="K204" s="642" t="s">
        <v>2850</v>
      </c>
      <c r="L204" s="646">
        <v>43329</v>
      </c>
      <c r="M204" s="642" t="s">
        <v>2123</v>
      </c>
      <c r="N204" s="146" t="s">
        <v>1762</v>
      </c>
      <c r="O204" s="146" t="s">
        <v>1762</v>
      </c>
    </row>
    <row r="205" spans="1:15" s="643" customFormat="1" x14ac:dyDescent="0.3">
      <c r="A205" s="634">
        <v>200</v>
      </c>
      <c r="B205" s="635">
        <v>43332</v>
      </c>
      <c r="C205" s="636" t="s">
        <v>2359</v>
      </c>
      <c r="D205" s="637">
        <v>1000</v>
      </c>
      <c r="E205" s="637"/>
      <c r="F205" s="638"/>
      <c r="G205" s="1514"/>
      <c r="H205" s="1515"/>
      <c r="I205" s="1515"/>
      <c r="J205" s="1516"/>
      <c r="K205" s="642"/>
      <c r="L205" s="646"/>
      <c r="M205" s="646"/>
      <c r="N205" s="642"/>
      <c r="O205" s="642"/>
    </row>
    <row r="206" spans="1:15" s="643" customFormat="1" x14ac:dyDescent="0.3">
      <c r="A206" s="634">
        <v>201</v>
      </c>
      <c r="B206" s="635">
        <v>43332</v>
      </c>
      <c r="C206" s="636" t="s">
        <v>1777</v>
      </c>
      <c r="D206" s="637">
        <v>1000</v>
      </c>
      <c r="E206" s="637"/>
      <c r="F206" s="638"/>
      <c r="G206" s="1514"/>
      <c r="H206" s="1515"/>
      <c r="I206" s="1515"/>
      <c r="J206" s="1516"/>
      <c r="K206" s="642"/>
      <c r="L206" s="642"/>
      <c r="M206" s="642"/>
      <c r="N206" s="642"/>
      <c r="O206" s="642"/>
    </row>
    <row r="207" spans="1:15" s="643" customFormat="1" x14ac:dyDescent="0.3">
      <c r="A207" s="634">
        <v>202</v>
      </c>
      <c r="B207" s="635">
        <v>43332</v>
      </c>
      <c r="C207" s="636" t="s">
        <v>1982</v>
      </c>
      <c r="D207" s="637">
        <v>500</v>
      </c>
      <c r="E207" s="637"/>
      <c r="F207" s="638"/>
      <c r="G207" s="1514"/>
      <c r="H207" s="1515"/>
      <c r="I207" s="1515"/>
      <c r="J207" s="1516"/>
      <c r="K207" s="642"/>
      <c r="L207" s="646"/>
      <c r="M207" s="646"/>
      <c r="N207" s="642"/>
      <c r="O207" s="642"/>
    </row>
    <row r="208" spans="1:15" s="643" customFormat="1" x14ac:dyDescent="0.3">
      <c r="A208" s="634">
        <v>203</v>
      </c>
      <c r="B208" s="635">
        <v>43332</v>
      </c>
      <c r="C208" s="636" t="s">
        <v>2384</v>
      </c>
      <c r="D208" s="637">
        <v>200</v>
      </c>
      <c r="E208" s="637"/>
      <c r="F208" s="638"/>
      <c r="G208" s="1514"/>
      <c r="H208" s="1515"/>
      <c r="I208" s="1515"/>
      <c r="J208" s="1516"/>
      <c r="K208" s="642"/>
      <c r="L208" s="646"/>
      <c r="M208" s="642"/>
      <c r="N208" s="642"/>
      <c r="O208" s="642"/>
    </row>
    <row r="209" spans="1:15" s="643" customFormat="1" x14ac:dyDescent="0.3">
      <c r="A209" s="634">
        <v>204</v>
      </c>
      <c r="B209" s="635">
        <v>43336</v>
      </c>
      <c r="C209" s="636" t="s">
        <v>2359</v>
      </c>
      <c r="D209" s="637">
        <v>1140</v>
      </c>
      <c r="E209" s="637"/>
      <c r="F209" s="638"/>
      <c r="G209" s="1514"/>
      <c r="H209" s="1515"/>
      <c r="I209" s="1515"/>
      <c r="J209" s="1516"/>
      <c r="K209" s="642"/>
      <c r="L209" s="646"/>
      <c r="M209" s="646"/>
      <c r="N209" s="642"/>
      <c r="O209" s="642"/>
    </row>
    <row r="210" spans="1:15" s="643" customFormat="1" x14ac:dyDescent="0.3">
      <c r="A210" s="634">
        <v>205</v>
      </c>
      <c r="B210" s="635">
        <v>43339</v>
      </c>
      <c r="C210" s="636" t="s">
        <v>1982</v>
      </c>
      <c r="D210" s="637">
        <v>2500</v>
      </c>
      <c r="E210" s="637"/>
      <c r="F210" s="638"/>
      <c r="G210" s="1514"/>
      <c r="H210" s="1515"/>
      <c r="I210" s="1515"/>
      <c r="J210" s="1516"/>
      <c r="K210" s="642"/>
      <c r="L210" s="646"/>
      <c r="M210" s="642"/>
      <c r="N210" s="642"/>
      <c r="O210" s="642"/>
    </row>
    <row r="211" spans="1:15" s="643" customFormat="1" x14ac:dyDescent="0.3">
      <c r="A211" s="634">
        <v>206</v>
      </c>
      <c r="B211" s="635">
        <v>43340</v>
      </c>
      <c r="C211" s="636" t="s">
        <v>2359</v>
      </c>
      <c r="D211" s="637"/>
      <c r="E211" s="637">
        <v>3140</v>
      </c>
      <c r="F211" s="638">
        <v>3140</v>
      </c>
      <c r="G211" s="1514" t="s">
        <v>2851</v>
      </c>
      <c r="H211" s="1515"/>
      <c r="I211" s="1515"/>
      <c r="J211" s="1516"/>
      <c r="K211" s="642" t="s">
        <v>2852</v>
      </c>
      <c r="L211" s="646">
        <v>43340</v>
      </c>
      <c r="M211" s="642" t="s">
        <v>2123</v>
      </c>
      <c r="N211" s="642" t="s">
        <v>1980</v>
      </c>
      <c r="O211" s="642" t="s">
        <v>1706</v>
      </c>
    </row>
    <row r="212" spans="1:15" s="643" customFormat="1" x14ac:dyDescent="0.3">
      <c r="A212" s="634">
        <v>207</v>
      </c>
      <c r="B212" s="635">
        <v>43341</v>
      </c>
      <c r="C212" s="636" t="s">
        <v>1982</v>
      </c>
      <c r="D212" s="637"/>
      <c r="E212" s="637">
        <v>7000</v>
      </c>
      <c r="F212" s="694">
        <v>4980</v>
      </c>
      <c r="G212" s="1514" t="s">
        <v>2853</v>
      </c>
      <c r="H212" s="1515"/>
      <c r="I212" s="1515"/>
      <c r="J212" s="1516"/>
      <c r="K212" s="642" t="s">
        <v>2854</v>
      </c>
      <c r="L212" s="646">
        <v>43341</v>
      </c>
      <c r="M212" s="642" t="s">
        <v>2123</v>
      </c>
      <c r="N212" s="146" t="s">
        <v>1762</v>
      </c>
      <c r="O212" s="146" t="s">
        <v>1213</v>
      </c>
    </row>
    <row r="213" spans="1:15" s="643" customFormat="1" x14ac:dyDescent="0.3">
      <c r="A213" s="634">
        <v>208</v>
      </c>
      <c r="B213" s="635">
        <v>43343</v>
      </c>
      <c r="C213" s="636" t="s">
        <v>164</v>
      </c>
      <c r="D213" s="637">
        <v>40</v>
      </c>
      <c r="E213" s="637"/>
      <c r="F213" s="638"/>
      <c r="G213" s="1514"/>
      <c r="H213" s="1515"/>
      <c r="I213" s="1515"/>
      <c r="J213" s="1516"/>
      <c r="K213" s="642"/>
      <c r="L213" s="646"/>
      <c r="M213" s="642"/>
      <c r="N213" s="642"/>
      <c r="O213" s="642"/>
    </row>
    <row r="214" spans="1:15" s="643" customFormat="1" x14ac:dyDescent="0.3">
      <c r="A214" s="634">
        <v>209</v>
      </c>
      <c r="B214" s="635">
        <v>43343</v>
      </c>
      <c r="C214" s="636" t="s">
        <v>2834</v>
      </c>
      <c r="D214" s="637">
        <v>100</v>
      </c>
      <c r="E214" s="637"/>
      <c r="F214" s="637"/>
      <c r="G214" s="1514"/>
      <c r="H214" s="1515"/>
      <c r="I214" s="1515"/>
      <c r="J214" s="1516"/>
      <c r="K214" s="642"/>
      <c r="L214" s="646"/>
      <c r="M214" s="642"/>
      <c r="N214" s="642"/>
      <c r="O214" s="642"/>
    </row>
    <row r="215" spans="1:15" s="643" customFormat="1" x14ac:dyDescent="0.3">
      <c r="A215" s="634">
        <v>210</v>
      </c>
      <c r="B215" s="635">
        <v>43343</v>
      </c>
      <c r="C215" s="636" t="s">
        <v>2384</v>
      </c>
      <c r="D215" s="637">
        <v>100</v>
      </c>
      <c r="E215" s="637"/>
      <c r="F215" s="638"/>
      <c r="G215" s="1514"/>
      <c r="H215" s="1515"/>
      <c r="I215" s="1515"/>
      <c r="J215" s="1516"/>
      <c r="K215" s="642"/>
      <c r="L215" s="646"/>
      <c r="M215" s="646"/>
      <c r="N215" s="642"/>
      <c r="O215" s="642"/>
    </row>
    <row r="216" spans="1:15" s="643" customFormat="1" x14ac:dyDescent="0.3">
      <c r="A216" s="634">
        <v>211</v>
      </c>
      <c r="B216" s="635">
        <v>43343</v>
      </c>
      <c r="C216" s="636" t="s">
        <v>2359</v>
      </c>
      <c r="D216" s="637">
        <v>600</v>
      </c>
      <c r="E216" s="637"/>
      <c r="F216" s="638"/>
      <c r="G216" s="1514"/>
      <c r="H216" s="1515"/>
      <c r="I216" s="1515"/>
      <c r="J216" s="1516"/>
      <c r="K216" s="642"/>
      <c r="L216" s="642"/>
      <c r="M216" s="642"/>
      <c r="N216" s="642"/>
      <c r="O216" s="642"/>
    </row>
    <row r="217" spans="1:15" s="643" customFormat="1" x14ac:dyDescent="0.3">
      <c r="A217" s="634">
        <v>212</v>
      </c>
      <c r="B217" s="635">
        <v>43343</v>
      </c>
      <c r="C217" s="636" t="s">
        <v>2584</v>
      </c>
      <c r="D217" s="637">
        <v>30</v>
      </c>
      <c r="E217" s="637"/>
      <c r="F217" s="638"/>
      <c r="G217" s="1514"/>
      <c r="H217" s="1515"/>
      <c r="I217" s="1515"/>
      <c r="J217" s="1516"/>
      <c r="K217" s="642"/>
      <c r="L217" s="646"/>
      <c r="M217" s="646"/>
      <c r="N217" s="642"/>
      <c r="O217" s="642"/>
    </row>
    <row r="218" spans="1:15" s="643" customFormat="1" x14ac:dyDescent="0.3">
      <c r="A218" s="634">
        <v>213</v>
      </c>
      <c r="B218" s="635">
        <v>43343</v>
      </c>
      <c r="C218" s="636" t="s">
        <v>2516</v>
      </c>
      <c r="D218" s="637">
        <v>200</v>
      </c>
      <c r="E218" s="637"/>
      <c r="F218" s="638"/>
      <c r="G218" s="1514"/>
      <c r="H218" s="1515"/>
      <c r="I218" s="1515"/>
      <c r="J218" s="1516"/>
      <c r="K218" s="642"/>
      <c r="L218" s="646"/>
      <c r="M218" s="646"/>
      <c r="N218" s="642"/>
      <c r="O218" s="642"/>
    </row>
    <row r="219" spans="1:15" s="643" customFormat="1" x14ac:dyDescent="0.3">
      <c r="A219" s="634">
        <v>214</v>
      </c>
      <c r="B219" s="635">
        <v>43346</v>
      </c>
      <c r="C219" s="636" t="s">
        <v>2359</v>
      </c>
      <c r="D219" s="637">
        <v>1000</v>
      </c>
      <c r="E219" s="637"/>
      <c r="F219" s="638"/>
      <c r="G219" s="1514"/>
      <c r="H219" s="1515"/>
      <c r="I219" s="1515"/>
      <c r="J219" s="1516"/>
      <c r="K219" s="642"/>
      <c r="L219" s="642"/>
      <c r="M219" s="642"/>
      <c r="N219" s="642"/>
      <c r="O219" s="642"/>
    </row>
    <row r="220" spans="1:15" s="643" customFormat="1" x14ac:dyDescent="0.3">
      <c r="A220" s="634">
        <v>215</v>
      </c>
      <c r="B220" s="635">
        <v>43346</v>
      </c>
      <c r="C220" s="636" t="s">
        <v>2834</v>
      </c>
      <c r="D220" s="637">
        <v>200</v>
      </c>
      <c r="E220" s="637"/>
      <c r="F220" s="638"/>
      <c r="G220" s="1514"/>
      <c r="H220" s="1515"/>
      <c r="I220" s="1515"/>
      <c r="J220" s="1516"/>
      <c r="K220" s="642"/>
      <c r="L220" s="646"/>
      <c r="M220" s="646"/>
      <c r="N220" s="642"/>
      <c r="O220" s="642"/>
    </row>
    <row r="221" spans="1:15" s="643" customFormat="1" x14ac:dyDescent="0.3">
      <c r="A221" s="634">
        <v>216</v>
      </c>
      <c r="B221" s="635">
        <v>43346</v>
      </c>
      <c r="C221" s="636" t="s">
        <v>1777</v>
      </c>
      <c r="D221" s="637">
        <v>1000</v>
      </c>
      <c r="E221" s="637"/>
      <c r="F221" s="638"/>
      <c r="G221" s="1514"/>
      <c r="H221" s="1515"/>
      <c r="I221" s="1515"/>
      <c r="J221" s="1516"/>
      <c r="K221" s="642"/>
      <c r="L221" s="646"/>
      <c r="M221" s="642"/>
      <c r="N221" s="642"/>
      <c r="O221" s="642"/>
    </row>
    <row r="222" spans="1:15" s="643" customFormat="1" x14ac:dyDescent="0.3">
      <c r="A222" s="634">
        <v>217</v>
      </c>
      <c r="B222" s="635">
        <v>43350</v>
      </c>
      <c r="C222" s="636" t="s">
        <v>1982</v>
      </c>
      <c r="D222" s="637">
        <v>2000</v>
      </c>
      <c r="E222" s="637"/>
      <c r="F222" s="638"/>
      <c r="G222" s="1514"/>
      <c r="H222" s="1515"/>
      <c r="I222" s="1515"/>
      <c r="J222" s="1516"/>
      <c r="K222" s="642"/>
      <c r="L222" s="646"/>
      <c r="M222" s="642"/>
      <c r="N222" s="642"/>
      <c r="O222" s="642"/>
    </row>
    <row r="223" spans="1:15" s="643" customFormat="1" x14ac:dyDescent="0.3">
      <c r="A223" s="634">
        <v>218</v>
      </c>
      <c r="B223" s="635">
        <v>43350</v>
      </c>
      <c r="C223" s="636" t="s">
        <v>1982</v>
      </c>
      <c r="D223" s="637"/>
      <c r="E223" s="637">
        <v>2000</v>
      </c>
      <c r="F223" s="694">
        <v>2120</v>
      </c>
      <c r="G223" s="1514" t="s">
        <v>2855</v>
      </c>
      <c r="H223" s="1515"/>
      <c r="I223" s="1515"/>
      <c r="J223" s="1516"/>
      <c r="K223" s="642" t="s">
        <v>2856</v>
      </c>
      <c r="L223" s="646">
        <v>43350</v>
      </c>
      <c r="M223" s="642" t="s">
        <v>2123</v>
      </c>
      <c r="N223" s="146" t="s">
        <v>1762</v>
      </c>
      <c r="O223" s="146" t="s">
        <v>1213</v>
      </c>
    </row>
    <row r="224" spans="1:15" s="643" customFormat="1" x14ac:dyDescent="0.3">
      <c r="A224" s="634">
        <v>219</v>
      </c>
      <c r="B224" s="635">
        <v>43353</v>
      </c>
      <c r="C224" s="636" t="s">
        <v>2359</v>
      </c>
      <c r="D224" s="637">
        <v>2000</v>
      </c>
      <c r="E224" s="637"/>
      <c r="F224" s="638"/>
      <c r="G224" s="1514"/>
      <c r="H224" s="1515"/>
      <c r="I224" s="1515"/>
      <c r="J224" s="1516"/>
      <c r="K224" s="642"/>
      <c r="L224" s="646"/>
      <c r="M224" s="642"/>
      <c r="N224" s="146"/>
      <c r="O224" s="146"/>
    </row>
    <row r="225" spans="1:15" s="643" customFormat="1" x14ac:dyDescent="0.3">
      <c r="A225" s="634">
        <v>220</v>
      </c>
      <c r="B225" s="635">
        <v>43353</v>
      </c>
      <c r="C225" s="636" t="s">
        <v>2384</v>
      </c>
      <c r="D225" s="637">
        <v>100</v>
      </c>
      <c r="E225" s="637"/>
      <c r="F225" s="638"/>
      <c r="G225" s="1514"/>
      <c r="H225" s="1515"/>
      <c r="I225" s="1515"/>
      <c r="J225" s="1516"/>
      <c r="K225" s="642"/>
      <c r="L225" s="646"/>
      <c r="M225" s="646"/>
      <c r="N225" s="642"/>
      <c r="O225" s="642"/>
    </row>
    <row r="226" spans="1:15" s="643" customFormat="1" x14ac:dyDescent="0.3">
      <c r="A226" s="634">
        <v>221</v>
      </c>
      <c r="B226" s="635">
        <v>43353</v>
      </c>
      <c r="C226" s="636" t="s">
        <v>1777</v>
      </c>
      <c r="D226" s="637">
        <v>1000</v>
      </c>
      <c r="E226" s="637"/>
      <c r="F226" s="638"/>
      <c r="G226" s="1514"/>
      <c r="H226" s="1515"/>
      <c r="I226" s="1515"/>
      <c r="J226" s="1516"/>
      <c r="K226" s="642"/>
      <c r="L226" s="646"/>
      <c r="M226" s="642"/>
      <c r="N226" s="642"/>
      <c r="O226" s="642"/>
    </row>
    <row r="227" spans="1:15" s="643" customFormat="1" x14ac:dyDescent="0.3">
      <c r="A227" s="634">
        <v>222</v>
      </c>
      <c r="B227" s="635">
        <v>43354</v>
      </c>
      <c r="C227" s="636" t="s">
        <v>2359</v>
      </c>
      <c r="D227" s="637"/>
      <c r="E227" s="637">
        <v>3600</v>
      </c>
      <c r="F227" s="638">
        <v>3600</v>
      </c>
      <c r="G227" s="1514" t="s">
        <v>2857</v>
      </c>
      <c r="H227" s="1515"/>
      <c r="I227" s="1515"/>
      <c r="J227" s="1516"/>
      <c r="K227" s="642" t="s">
        <v>2858</v>
      </c>
      <c r="L227" s="646">
        <v>43353</v>
      </c>
      <c r="M227" s="642" t="s">
        <v>2123</v>
      </c>
      <c r="N227" s="642" t="s">
        <v>1980</v>
      </c>
      <c r="O227" s="642" t="s">
        <v>1706</v>
      </c>
    </row>
    <row r="228" spans="1:15" s="643" customFormat="1" x14ac:dyDescent="0.3">
      <c r="A228" s="634">
        <v>223</v>
      </c>
      <c r="B228" s="635">
        <v>43355</v>
      </c>
      <c r="C228" s="636" t="s">
        <v>2834</v>
      </c>
      <c r="D228" s="637">
        <v>280</v>
      </c>
      <c r="E228" s="637"/>
      <c r="F228" s="638"/>
      <c r="G228" s="1514"/>
      <c r="H228" s="1515"/>
      <c r="I228" s="1515"/>
      <c r="J228" s="1516"/>
      <c r="K228" s="642"/>
      <c r="L228" s="646"/>
      <c r="M228" s="646"/>
      <c r="N228" s="642"/>
      <c r="O228" s="642"/>
    </row>
    <row r="229" spans="1:15" s="643" customFormat="1" x14ac:dyDescent="0.3">
      <c r="A229" s="634">
        <v>224</v>
      </c>
      <c r="B229" s="635">
        <v>43355</v>
      </c>
      <c r="C229" s="636" t="s">
        <v>2834</v>
      </c>
      <c r="D229" s="637"/>
      <c r="E229" s="637">
        <v>580</v>
      </c>
      <c r="F229" s="638">
        <v>580</v>
      </c>
      <c r="G229" s="1514" t="s">
        <v>2859</v>
      </c>
      <c r="H229" s="1515"/>
      <c r="I229" s="1515"/>
      <c r="J229" s="1516"/>
      <c r="K229" s="642" t="s">
        <v>2860</v>
      </c>
      <c r="L229" s="646">
        <v>43355</v>
      </c>
      <c r="M229" s="646" t="s">
        <v>2123</v>
      </c>
      <c r="N229" s="146" t="s">
        <v>1762</v>
      </c>
      <c r="O229" s="146" t="s">
        <v>1762</v>
      </c>
    </row>
    <row r="230" spans="1:15" s="643" customFormat="1" x14ac:dyDescent="0.3">
      <c r="A230" s="634">
        <v>225</v>
      </c>
      <c r="B230" s="635">
        <v>43357</v>
      </c>
      <c r="C230" s="636" t="s">
        <v>1982</v>
      </c>
      <c r="D230" s="637">
        <v>1000</v>
      </c>
      <c r="E230" s="637"/>
      <c r="F230" s="638"/>
      <c r="G230" s="1514"/>
      <c r="H230" s="1515"/>
      <c r="I230" s="1515"/>
      <c r="J230" s="1516"/>
      <c r="K230" s="642"/>
      <c r="L230" s="642"/>
      <c r="M230" s="642"/>
      <c r="N230" s="642"/>
      <c r="O230" s="642"/>
    </row>
    <row r="231" spans="1:15" s="643" customFormat="1" x14ac:dyDescent="0.3">
      <c r="A231" s="634">
        <v>226</v>
      </c>
      <c r="B231" s="635">
        <v>43357</v>
      </c>
      <c r="C231" s="636" t="s">
        <v>1777</v>
      </c>
      <c r="D231" s="637">
        <v>1000</v>
      </c>
      <c r="E231" s="637"/>
      <c r="F231" s="638"/>
      <c r="G231" s="1514"/>
      <c r="H231" s="1515"/>
      <c r="I231" s="1515"/>
      <c r="J231" s="1516"/>
      <c r="K231" s="642"/>
      <c r="L231" s="642"/>
      <c r="M231" s="642"/>
      <c r="N231" s="642"/>
      <c r="O231" s="642"/>
    </row>
    <row r="232" spans="1:15" s="643" customFormat="1" x14ac:dyDescent="0.3">
      <c r="A232" s="634">
        <v>227</v>
      </c>
      <c r="B232" s="635">
        <v>43360</v>
      </c>
      <c r="C232" s="636" t="s">
        <v>2359</v>
      </c>
      <c r="D232" s="637">
        <v>1000</v>
      </c>
      <c r="E232" s="637"/>
      <c r="F232" s="638"/>
      <c r="G232" s="1514"/>
      <c r="H232" s="1515"/>
      <c r="I232" s="1515"/>
      <c r="J232" s="1516"/>
      <c r="K232" s="642"/>
      <c r="L232" s="646"/>
      <c r="M232" s="642"/>
      <c r="N232" s="642"/>
      <c r="O232" s="642"/>
    </row>
    <row r="233" spans="1:15" s="643" customFormat="1" x14ac:dyDescent="0.3">
      <c r="A233" s="634">
        <v>228</v>
      </c>
      <c r="B233" s="635">
        <v>43360</v>
      </c>
      <c r="C233" s="636" t="s">
        <v>2834</v>
      </c>
      <c r="D233" s="637">
        <v>100</v>
      </c>
      <c r="E233" s="637"/>
      <c r="F233" s="638"/>
      <c r="G233" s="1514"/>
      <c r="H233" s="1515"/>
      <c r="I233" s="1515"/>
      <c r="J233" s="1516"/>
      <c r="K233" s="642"/>
      <c r="L233" s="646"/>
      <c r="M233" s="642"/>
      <c r="N233" s="642"/>
      <c r="O233" s="642"/>
    </row>
    <row r="234" spans="1:15" s="643" customFormat="1" x14ac:dyDescent="0.3">
      <c r="A234" s="634">
        <v>229</v>
      </c>
      <c r="B234" s="635">
        <v>43360</v>
      </c>
      <c r="C234" s="636" t="s">
        <v>164</v>
      </c>
      <c r="D234" s="637">
        <v>15</v>
      </c>
      <c r="E234" s="637"/>
      <c r="F234" s="638"/>
      <c r="G234" s="1514"/>
      <c r="H234" s="1515"/>
      <c r="I234" s="1515"/>
      <c r="J234" s="1516"/>
      <c r="K234" s="642"/>
      <c r="L234" s="646"/>
      <c r="M234" s="642"/>
      <c r="N234" s="642"/>
      <c r="O234" s="642"/>
    </row>
    <row r="235" spans="1:15" s="643" customFormat="1" x14ac:dyDescent="0.3">
      <c r="A235" s="634">
        <v>230</v>
      </c>
      <c r="B235" s="635">
        <v>43360</v>
      </c>
      <c r="C235" s="636" t="s">
        <v>2516</v>
      </c>
      <c r="D235" s="637">
        <v>200</v>
      </c>
      <c r="E235" s="637"/>
      <c r="F235" s="638"/>
      <c r="G235" s="639"/>
      <c r="H235" s="640"/>
      <c r="I235" s="640"/>
      <c r="J235" s="641"/>
      <c r="K235" s="642"/>
      <c r="L235" s="646"/>
      <c r="M235" s="642"/>
      <c r="N235" s="642"/>
      <c r="O235" s="642"/>
    </row>
    <row r="236" spans="1:15" s="643" customFormat="1" x14ac:dyDescent="0.3">
      <c r="A236" s="634">
        <v>231</v>
      </c>
      <c r="B236" s="635">
        <v>43360</v>
      </c>
      <c r="C236" s="636" t="s">
        <v>2384</v>
      </c>
      <c r="D236" s="637">
        <v>120</v>
      </c>
      <c r="E236" s="637"/>
      <c r="F236" s="637"/>
      <c r="G236" s="1514"/>
      <c r="H236" s="1515"/>
      <c r="I236" s="1515"/>
      <c r="J236" s="1516"/>
      <c r="K236" s="642"/>
      <c r="L236" s="646"/>
      <c r="M236" s="642"/>
      <c r="N236" s="642"/>
      <c r="O236" s="642"/>
    </row>
    <row r="237" spans="1:15" s="643" customFormat="1" x14ac:dyDescent="0.3">
      <c r="A237" s="634">
        <v>232</v>
      </c>
      <c r="B237" s="635">
        <v>43360</v>
      </c>
      <c r="C237" s="636" t="s">
        <v>1982</v>
      </c>
      <c r="D237" s="637">
        <v>300</v>
      </c>
      <c r="E237" s="637"/>
      <c r="F237" s="638"/>
      <c r="G237" s="1514"/>
      <c r="H237" s="1515"/>
      <c r="I237" s="1515"/>
      <c r="J237" s="1516"/>
      <c r="K237" s="642"/>
      <c r="L237" s="642"/>
      <c r="M237" s="642"/>
      <c r="N237" s="642"/>
      <c r="O237" s="642"/>
    </row>
    <row r="238" spans="1:15" s="643" customFormat="1" x14ac:dyDescent="0.3">
      <c r="A238" s="634">
        <v>233</v>
      </c>
      <c r="B238" s="635">
        <v>43361</v>
      </c>
      <c r="C238" s="636" t="s">
        <v>1777</v>
      </c>
      <c r="D238" s="637">
        <v>2000</v>
      </c>
      <c r="E238" s="637"/>
      <c r="F238" s="638"/>
      <c r="G238" s="1514"/>
      <c r="H238" s="1515"/>
      <c r="I238" s="1515"/>
      <c r="J238" s="1516"/>
      <c r="K238" s="642"/>
      <c r="L238" s="646"/>
      <c r="M238" s="642"/>
      <c r="N238" s="642"/>
      <c r="O238" s="642"/>
    </row>
    <row r="239" spans="1:15" s="643" customFormat="1" x14ac:dyDescent="0.3">
      <c r="A239" s="634">
        <v>234</v>
      </c>
      <c r="B239" s="635">
        <v>43362</v>
      </c>
      <c r="C239" s="636" t="s">
        <v>1777</v>
      </c>
      <c r="D239" s="637"/>
      <c r="E239" s="637">
        <v>10000</v>
      </c>
      <c r="F239" s="638">
        <v>10460</v>
      </c>
      <c r="G239" s="1514" t="s">
        <v>2861</v>
      </c>
      <c r="H239" s="1515"/>
      <c r="I239" s="1515"/>
      <c r="J239" s="1516"/>
      <c r="K239" s="642" t="s">
        <v>2862</v>
      </c>
      <c r="L239" s="646">
        <v>43361</v>
      </c>
      <c r="M239" s="642" t="s">
        <v>2123</v>
      </c>
      <c r="N239" s="146" t="s">
        <v>171</v>
      </c>
      <c r="O239" s="146" t="s">
        <v>485</v>
      </c>
    </row>
    <row r="240" spans="1:15" s="643" customFormat="1" x14ac:dyDescent="0.3">
      <c r="A240" s="634">
        <v>235</v>
      </c>
      <c r="B240" s="635">
        <v>43364</v>
      </c>
      <c r="C240" s="636" t="s">
        <v>2359</v>
      </c>
      <c r="D240" s="637">
        <v>1000</v>
      </c>
      <c r="E240" s="637"/>
      <c r="F240" s="638"/>
      <c r="G240" s="1514"/>
      <c r="H240" s="1515"/>
      <c r="I240" s="1515"/>
      <c r="J240" s="1516"/>
      <c r="K240" s="642"/>
      <c r="L240" s="646"/>
      <c r="M240" s="642"/>
      <c r="N240" s="642"/>
      <c r="O240" s="642"/>
    </row>
    <row r="241" spans="1:15" s="643" customFormat="1" x14ac:dyDescent="0.3">
      <c r="A241" s="634">
        <v>236</v>
      </c>
      <c r="B241" s="635">
        <v>43367</v>
      </c>
      <c r="C241" s="636" t="s">
        <v>2359</v>
      </c>
      <c r="D241" s="637">
        <v>1000</v>
      </c>
      <c r="E241" s="637"/>
      <c r="F241" s="638"/>
      <c r="G241" s="1514"/>
      <c r="H241" s="1515"/>
      <c r="I241" s="1515"/>
      <c r="J241" s="1516"/>
      <c r="K241" s="642"/>
      <c r="L241" s="642"/>
      <c r="M241" s="642"/>
      <c r="N241" s="642"/>
      <c r="O241" s="642"/>
    </row>
    <row r="242" spans="1:15" s="643" customFormat="1" ht="14.25" customHeight="1" x14ac:dyDescent="0.3">
      <c r="A242" s="634">
        <v>237</v>
      </c>
      <c r="B242" s="635">
        <v>43367</v>
      </c>
      <c r="C242" s="636" t="s">
        <v>2834</v>
      </c>
      <c r="D242" s="637">
        <v>200</v>
      </c>
      <c r="E242" s="637"/>
      <c r="F242" s="638"/>
      <c r="G242" s="1514"/>
      <c r="H242" s="1515"/>
      <c r="I242" s="1515"/>
      <c r="J242" s="1516"/>
      <c r="K242" s="642"/>
      <c r="L242" s="642"/>
      <c r="M242" s="642"/>
      <c r="N242" s="642"/>
      <c r="O242" s="642"/>
    </row>
    <row r="243" spans="1:15" s="643" customFormat="1" ht="14.25" customHeight="1" x14ac:dyDescent="0.3">
      <c r="A243" s="634">
        <v>238</v>
      </c>
      <c r="B243" s="635">
        <v>43367</v>
      </c>
      <c r="C243" s="636" t="s">
        <v>2384</v>
      </c>
      <c r="D243" s="637">
        <v>200</v>
      </c>
      <c r="E243" s="637"/>
      <c r="F243" s="638"/>
      <c r="G243" s="1514"/>
      <c r="H243" s="1515"/>
      <c r="I243" s="1515"/>
      <c r="J243" s="1516"/>
      <c r="K243" s="642"/>
      <c r="L243" s="646"/>
      <c r="M243" s="646"/>
      <c r="N243" s="642"/>
      <c r="O243" s="642"/>
    </row>
    <row r="244" spans="1:15" s="643" customFormat="1" ht="14.25" customHeight="1" x14ac:dyDescent="0.3">
      <c r="A244" s="634">
        <v>239</v>
      </c>
      <c r="B244" s="635">
        <v>43370</v>
      </c>
      <c r="C244" s="636" t="s">
        <v>2359</v>
      </c>
      <c r="D244" s="637">
        <v>1420</v>
      </c>
      <c r="E244" s="637"/>
      <c r="F244" s="638"/>
      <c r="G244" s="1514"/>
      <c r="H244" s="1515"/>
      <c r="I244" s="1515"/>
      <c r="J244" s="1516"/>
      <c r="K244" s="642"/>
      <c r="L244" s="646"/>
      <c r="M244" s="646"/>
      <c r="N244" s="642"/>
      <c r="O244" s="642"/>
    </row>
    <row r="245" spans="1:15" s="643" customFormat="1" ht="14.25" customHeight="1" x14ac:dyDescent="0.3">
      <c r="A245" s="634">
        <v>240</v>
      </c>
      <c r="B245" s="635">
        <v>43370</v>
      </c>
      <c r="C245" s="636" t="s">
        <v>164</v>
      </c>
      <c r="D245" s="637">
        <v>15</v>
      </c>
      <c r="E245" s="637"/>
      <c r="F245" s="638"/>
      <c r="G245" s="1514"/>
      <c r="H245" s="1515"/>
      <c r="I245" s="1515"/>
      <c r="J245" s="1516"/>
      <c r="K245" s="642"/>
      <c r="L245" s="646"/>
      <c r="M245" s="642"/>
      <c r="N245" s="642"/>
      <c r="O245" s="642"/>
    </row>
    <row r="246" spans="1:15" s="643" customFormat="1" ht="14.25" customHeight="1" x14ac:dyDescent="0.3">
      <c r="A246" s="634">
        <v>241</v>
      </c>
      <c r="B246" s="635">
        <v>43370</v>
      </c>
      <c r="C246" s="636" t="s">
        <v>1777</v>
      </c>
      <c r="D246" s="637">
        <v>1000</v>
      </c>
      <c r="E246" s="637"/>
      <c r="F246" s="638"/>
      <c r="G246" s="1514"/>
      <c r="H246" s="1515"/>
      <c r="I246" s="1515"/>
      <c r="J246" s="1516"/>
      <c r="K246" s="642"/>
      <c r="L246" s="646"/>
      <c r="M246" s="642"/>
      <c r="N246" s="642"/>
      <c r="O246" s="642"/>
    </row>
    <row r="247" spans="1:15" s="643" customFormat="1" ht="14.25" customHeight="1" x14ac:dyDescent="0.3">
      <c r="A247" s="634">
        <v>242</v>
      </c>
      <c r="B247" s="635">
        <v>43370</v>
      </c>
      <c r="C247" s="636" t="s">
        <v>2516</v>
      </c>
      <c r="D247" s="637">
        <v>200</v>
      </c>
      <c r="E247" s="637"/>
      <c r="F247" s="638"/>
      <c r="G247" s="1514"/>
      <c r="H247" s="1515"/>
      <c r="I247" s="1515"/>
      <c r="J247" s="1516"/>
      <c r="K247" s="642"/>
      <c r="L247" s="646"/>
      <c r="M247" s="646"/>
      <c r="N247" s="642"/>
      <c r="O247" s="642"/>
    </row>
    <row r="248" spans="1:15" s="643" customFormat="1" ht="14.25" customHeight="1" x14ac:dyDescent="0.3">
      <c r="A248" s="634">
        <v>243</v>
      </c>
      <c r="B248" s="635">
        <v>43370</v>
      </c>
      <c r="C248" s="636" t="s">
        <v>1982</v>
      </c>
      <c r="D248" s="637">
        <v>300</v>
      </c>
      <c r="E248" s="637"/>
      <c r="F248" s="638"/>
      <c r="G248" s="1514"/>
      <c r="H248" s="1515"/>
      <c r="I248" s="1515"/>
      <c r="J248" s="1516"/>
      <c r="K248" s="642"/>
      <c r="L248" s="646"/>
      <c r="M248" s="646"/>
      <c r="N248" s="146"/>
      <c r="O248" s="146"/>
    </row>
    <row r="249" spans="1:15" s="643" customFormat="1" ht="14.25" customHeight="1" x14ac:dyDescent="0.3">
      <c r="A249" s="634">
        <v>244</v>
      </c>
      <c r="B249" s="635">
        <v>43370</v>
      </c>
      <c r="C249" s="636" t="s">
        <v>2383</v>
      </c>
      <c r="D249" s="637">
        <v>100</v>
      </c>
      <c r="E249" s="637"/>
      <c r="F249" s="589"/>
      <c r="G249" s="1514"/>
      <c r="H249" s="1515"/>
      <c r="I249" s="1515"/>
      <c r="J249" s="1516"/>
      <c r="K249" s="642"/>
      <c r="L249" s="646"/>
      <c r="M249" s="642"/>
      <c r="N249" s="146"/>
      <c r="O249" s="146"/>
    </row>
    <row r="250" spans="1:15" s="643" customFormat="1" ht="14.25" customHeight="1" x14ac:dyDescent="0.3">
      <c r="A250" s="634">
        <v>245</v>
      </c>
      <c r="B250" s="635">
        <v>43370</v>
      </c>
      <c r="C250" s="636" t="s">
        <v>2359</v>
      </c>
      <c r="D250" s="637"/>
      <c r="E250" s="637">
        <v>4420</v>
      </c>
      <c r="F250" s="638">
        <v>4420</v>
      </c>
      <c r="G250" s="1514" t="s">
        <v>2863</v>
      </c>
      <c r="H250" s="1515"/>
      <c r="I250" s="1515"/>
      <c r="J250" s="1516"/>
      <c r="K250" s="642" t="s">
        <v>2864</v>
      </c>
      <c r="L250" s="646">
        <v>43369</v>
      </c>
      <c r="M250" s="642" t="s">
        <v>2123</v>
      </c>
      <c r="N250" s="642" t="s">
        <v>1980</v>
      </c>
      <c r="O250" s="642" t="s">
        <v>1706</v>
      </c>
    </row>
    <row r="251" spans="1:15" s="643" customFormat="1" ht="14.25" customHeight="1" x14ac:dyDescent="0.3">
      <c r="A251" s="634">
        <v>246</v>
      </c>
      <c r="B251" s="635">
        <v>43370</v>
      </c>
      <c r="C251" s="636" t="s">
        <v>2409</v>
      </c>
      <c r="D251" s="637">
        <v>30</v>
      </c>
      <c r="E251" s="637"/>
      <c r="F251" s="638"/>
      <c r="G251" s="1514"/>
      <c r="H251" s="1515"/>
      <c r="I251" s="1515"/>
      <c r="J251" s="1516"/>
      <c r="K251" s="642"/>
      <c r="L251" s="646"/>
      <c r="M251" s="642"/>
      <c r="N251" s="642"/>
      <c r="O251" s="642"/>
    </row>
    <row r="252" spans="1:15" s="643" customFormat="1" ht="14.25" customHeight="1" x14ac:dyDescent="0.3">
      <c r="A252" s="634">
        <v>247</v>
      </c>
      <c r="B252" s="635">
        <v>43370</v>
      </c>
      <c r="C252" s="636" t="s">
        <v>2381</v>
      </c>
      <c r="D252" s="637">
        <v>50</v>
      </c>
      <c r="E252" s="637"/>
      <c r="F252" s="638"/>
      <c r="G252" s="1514"/>
      <c r="H252" s="1515"/>
      <c r="I252" s="1515"/>
      <c r="J252" s="1516"/>
      <c r="K252" s="642"/>
      <c r="L252" s="646"/>
      <c r="M252" s="642"/>
      <c r="N252" s="642"/>
      <c r="O252" s="642"/>
    </row>
    <row r="253" spans="1:15" s="643" customFormat="1" ht="14.25" customHeight="1" x14ac:dyDescent="0.3">
      <c r="A253" s="634">
        <v>248</v>
      </c>
      <c r="B253" s="635">
        <v>43370</v>
      </c>
      <c r="C253" s="636" t="s">
        <v>2407</v>
      </c>
      <c r="D253" s="637">
        <v>20</v>
      </c>
      <c r="E253" s="637"/>
      <c r="F253" s="638"/>
      <c r="G253" s="1514"/>
      <c r="H253" s="1515"/>
      <c r="I253" s="1515"/>
      <c r="J253" s="1516"/>
      <c r="K253" s="642"/>
      <c r="L253" s="642"/>
      <c r="M253" s="642"/>
      <c r="N253" s="642"/>
      <c r="O253" s="642"/>
    </row>
    <row r="254" spans="1:15" s="643" customFormat="1" ht="14.25" customHeight="1" x14ac:dyDescent="0.3">
      <c r="A254" s="634">
        <v>249</v>
      </c>
      <c r="B254" s="635">
        <v>43371</v>
      </c>
      <c r="C254" s="636" t="s">
        <v>2384</v>
      </c>
      <c r="D254" s="637">
        <v>200</v>
      </c>
      <c r="E254" s="637"/>
      <c r="F254" s="638"/>
      <c r="G254" s="1514"/>
      <c r="H254" s="1515"/>
      <c r="I254" s="1515"/>
      <c r="J254" s="1516"/>
      <c r="K254" s="642"/>
      <c r="L254" s="646"/>
      <c r="M254" s="642"/>
      <c r="N254" s="642"/>
      <c r="O254" s="642"/>
    </row>
    <row r="255" spans="1:15" s="643" customFormat="1" ht="14.25" customHeight="1" x14ac:dyDescent="0.3">
      <c r="A255" s="634">
        <v>250</v>
      </c>
      <c r="B255" s="635">
        <v>43374</v>
      </c>
      <c r="C255" s="636" t="s">
        <v>2834</v>
      </c>
      <c r="D255" s="637">
        <v>120</v>
      </c>
      <c r="E255" s="637"/>
      <c r="F255" s="638"/>
      <c r="G255" s="1514"/>
      <c r="H255" s="1515"/>
      <c r="I255" s="1515"/>
      <c r="J255" s="1516"/>
      <c r="K255" s="642"/>
      <c r="L255" s="646"/>
      <c r="M255" s="642"/>
      <c r="N255" s="642"/>
      <c r="O255" s="642"/>
    </row>
    <row r="256" spans="1:15" s="643" customFormat="1" ht="14.25" customHeight="1" x14ac:dyDescent="0.3">
      <c r="A256" s="634">
        <v>251</v>
      </c>
      <c r="B256" s="635">
        <v>43374</v>
      </c>
      <c r="C256" s="636" t="s">
        <v>2834</v>
      </c>
      <c r="D256" s="637"/>
      <c r="E256" s="637">
        <v>420</v>
      </c>
      <c r="F256" s="638">
        <v>420</v>
      </c>
      <c r="G256" s="1514" t="s">
        <v>2865</v>
      </c>
      <c r="H256" s="1515"/>
      <c r="I256" s="1515"/>
      <c r="J256" s="1516"/>
      <c r="K256" s="642" t="s">
        <v>2866</v>
      </c>
      <c r="L256" s="646">
        <v>43371</v>
      </c>
      <c r="M256" s="646" t="s">
        <v>2123</v>
      </c>
      <c r="N256" s="146" t="s">
        <v>1762</v>
      </c>
      <c r="O256" s="146" t="s">
        <v>1762</v>
      </c>
    </row>
    <row r="257" spans="1:15" s="643" customFormat="1" ht="14.25" customHeight="1" x14ac:dyDescent="0.3">
      <c r="A257" s="634">
        <v>252</v>
      </c>
      <c r="B257" s="635">
        <v>43374</v>
      </c>
      <c r="C257" s="636" t="s">
        <v>2359</v>
      </c>
      <c r="D257" s="637">
        <v>1000</v>
      </c>
      <c r="E257" s="637"/>
      <c r="F257" s="638"/>
      <c r="G257" s="1514"/>
      <c r="H257" s="1515"/>
      <c r="I257" s="1515"/>
      <c r="J257" s="1516"/>
      <c r="K257" s="642"/>
      <c r="L257" s="646"/>
      <c r="M257" s="646"/>
      <c r="N257" s="642"/>
      <c r="O257" s="642"/>
    </row>
    <row r="258" spans="1:15" s="643" customFormat="1" ht="14.25" customHeight="1" x14ac:dyDescent="0.3">
      <c r="A258" s="634">
        <v>253</v>
      </c>
      <c r="B258" s="635">
        <v>43378</v>
      </c>
      <c r="C258" s="636" t="s">
        <v>2359</v>
      </c>
      <c r="D258" s="637">
        <v>1000</v>
      </c>
      <c r="E258" s="637"/>
      <c r="F258" s="638"/>
      <c r="G258" s="1514"/>
      <c r="H258" s="1515"/>
      <c r="I258" s="1515"/>
      <c r="J258" s="1516"/>
      <c r="K258" s="642"/>
      <c r="L258" s="646"/>
      <c r="M258" s="646"/>
      <c r="N258" s="642"/>
      <c r="O258" s="642"/>
    </row>
    <row r="259" spans="1:15" s="643" customFormat="1" ht="14.25" customHeight="1" x14ac:dyDescent="0.3">
      <c r="A259" s="634">
        <v>254</v>
      </c>
      <c r="B259" s="635">
        <v>43381</v>
      </c>
      <c r="C259" s="636" t="s">
        <v>2834</v>
      </c>
      <c r="D259" s="637">
        <v>100</v>
      </c>
      <c r="E259" s="637"/>
      <c r="F259" s="638"/>
      <c r="G259" s="1514"/>
      <c r="H259" s="1515"/>
      <c r="I259" s="1515"/>
      <c r="J259" s="1516"/>
      <c r="K259" s="642"/>
      <c r="L259" s="646"/>
      <c r="M259" s="646"/>
      <c r="N259" s="642"/>
      <c r="O259" s="642"/>
    </row>
    <row r="260" spans="1:15" s="643" customFormat="1" ht="14.25" customHeight="1" x14ac:dyDescent="0.3">
      <c r="A260" s="634">
        <v>255</v>
      </c>
      <c r="B260" s="635">
        <v>43381</v>
      </c>
      <c r="C260" s="636" t="s">
        <v>2359</v>
      </c>
      <c r="D260" s="637">
        <v>1000</v>
      </c>
      <c r="E260" s="637"/>
      <c r="F260" s="638"/>
      <c r="G260" s="1514"/>
      <c r="H260" s="1515"/>
      <c r="I260" s="1515"/>
      <c r="J260" s="1516"/>
      <c r="K260" s="642"/>
      <c r="L260" s="646"/>
      <c r="M260" s="646"/>
      <c r="N260" s="146"/>
      <c r="O260" s="146"/>
    </row>
    <row r="261" spans="1:15" s="643" customFormat="1" ht="14.25" customHeight="1" x14ac:dyDescent="0.3">
      <c r="A261" s="634">
        <v>256</v>
      </c>
      <c r="B261" s="635">
        <v>43382</v>
      </c>
      <c r="C261" s="636" t="s">
        <v>2359</v>
      </c>
      <c r="D261" s="637">
        <v>193</v>
      </c>
      <c r="E261" s="637"/>
      <c r="F261" s="638"/>
      <c r="G261" s="1514"/>
      <c r="H261" s="1515"/>
      <c r="I261" s="1515"/>
      <c r="J261" s="1516"/>
      <c r="K261" s="642"/>
      <c r="L261" s="646"/>
      <c r="M261" s="646"/>
      <c r="N261" s="642"/>
      <c r="O261" s="642"/>
    </row>
    <row r="262" spans="1:15" s="643" customFormat="1" ht="14.25" customHeight="1" x14ac:dyDescent="0.3">
      <c r="A262" s="634">
        <v>257</v>
      </c>
      <c r="B262" s="635">
        <v>43384</v>
      </c>
      <c r="C262" s="636" t="s">
        <v>2359</v>
      </c>
      <c r="D262" s="637">
        <v>1347</v>
      </c>
      <c r="E262" s="637"/>
      <c r="F262" s="638"/>
      <c r="G262" s="1514"/>
      <c r="H262" s="1515"/>
      <c r="I262" s="1515"/>
      <c r="J262" s="1516"/>
      <c r="K262" s="642"/>
      <c r="L262" s="646"/>
      <c r="M262" s="646"/>
      <c r="N262" s="642"/>
      <c r="O262" s="642"/>
    </row>
    <row r="263" spans="1:15" s="643" customFormat="1" ht="14.25" customHeight="1" x14ac:dyDescent="0.3">
      <c r="A263" s="634">
        <v>258</v>
      </c>
      <c r="B263" s="635">
        <v>43384</v>
      </c>
      <c r="C263" s="636" t="s">
        <v>2384</v>
      </c>
      <c r="D263" s="637">
        <v>100</v>
      </c>
      <c r="E263" s="637"/>
      <c r="F263" s="638"/>
      <c r="G263" s="1514"/>
      <c r="H263" s="1515"/>
      <c r="I263" s="1515"/>
      <c r="J263" s="1516"/>
      <c r="K263" s="642"/>
      <c r="L263" s="646"/>
      <c r="M263" s="646"/>
      <c r="N263" s="642"/>
      <c r="O263" s="642"/>
    </row>
    <row r="264" spans="1:15" s="643" customFormat="1" ht="14.25" customHeight="1" x14ac:dyDescent="0.3">
      <c r="A264" s="634">
        <v>259</v>
      </c>
      <c r="B264" s="635">
        <v>43384</v>
      </c>
      <c r="C264" s="636" t="s">
        <v>2359</v>
      </c>
      <c r="D264" s="637"/>
      <c r="E264" s="637">
        <v>4540</v>
      </c>
      <c r="F264" s="638">
        <v>4540</v>
      </c>
      <c r="G264" s="1514" t="s">
        <v>2867</v>
      </c>
      <c r="H264" s="1515"/>
      <c r="I264" s="1515"/>
      <c r="J264" s="1516"/>
      <c r="K264" s="642" t="s">
        <v>2868</v>
      </c>
      <c r="L264" s="646">
        <v>43383</v>
      </c>
      <c r="M264" s="646" t="s">
        <v>2123</v>
      </c>
      <c r="N264" s="642" t="s">
        <v>1980</v>
      </c>
      <c r="O264" s="642" t="s">
        <v>1706</v>
      </c>
    </row>
    <row r="265" spans="1:15" s="643" customFormat="1" ht="14.25" customHeight="1" x14ac:dyDescent="0.3">
      <c r="A265" s="634">
        <v>260</v>
      </c>
      <c r="B265" s="635">
        <v>43390</v>
      </c>
      <c r="C265" s="636" t="s">
        <v>2528</v>
      </c>
      <c r="D265" s="637">
        <v>100</v>
      </c>
      <c r="E265" s="637"/>
      <c r="F265" s="638"/>
      <c r="G265" s="1514"/>
      <c r="H265" s="1515"/>
      <c r="I265" s="1515"/>
      <c r="J265" s="1516"/>
      <c r="K265" s="642"/>
      <c r="L265" s="646"/>
      <c r="M265" s="646"/>
      <c r="N265" s="642"/>
      <c r="O265" s="642"/>
    </row>
    <row r="266" spans="1:15" s="643" customFormat="1" ht="14.25" customHeight="1" x14ac:dyDescent="0.3">
      <c r="A266" s="634">
        <v>261</v>
      </c>
      <c r="B266" s="635">
        <v>43390</v>
      </c>
      <c r="C266" s="636" t="s">
        <v>1697</v>
      </c>
      <c r="D266" s="637">
        <v>500</v>
      </c>
      <c r="E266" s="637"/>
      <c r="F266" s="638"/>
      <c r="G266" s="1514"/>
      <c r="H266" s="1515"/>
      <c r="I266" s="1515"/>
      <c r="J266" s="1516"/>
      <c r="K266" s="642"/>
      <c r="L266" s="646"/>
      <c r="M266" s="646"/>
      <c r="N266" s="642"/>
      <c r="O266" s="642"/>
    </row>
    <row r="267" spans="1:15" s="643" customFormat="1" ht="14.25" customHeight="1" x14ac:dyDescent="0.3">
      <c r="A267" s="634">
        <v>262</v>
      </c>
      <c r="B267" s="635">
        <v>43390</v>
      </c>
      <c r="C267" s="636" t="s">
        <v>2384</v>
      </c>
      <c r="D267" s="637"/>
      <c r="E267" s="637">
        <v>1020</v>
      </c>
      <c r="F267" s="638">
        <v>1020</v>
      </c>
      <c r="G267" s="1514" t="s">
        <v>2932</v>
      </c>
      <c r="H267" s="1515"/>
      <c r="I267" s="1515"/>
      <c r="J267" s="1516"/>
      <c r="K267" s="642" t="s">
        <v>2869</v>
      </c>
      <c r="L267" s="646">
        <v>43389</v>
      </c>
      <c r="M267" s="646" t="s">
        <v>2123</v>
      </c>
      <c r="N267" s="146" t="s">
        <v>1762</v>
      </c>
      <c r="O267" s="146" t="s">
        <v>1762</v>
      </c>
    </row>
    <row r="268" spans="1:15" s="643" customFormat="1" ht="14.25" customHeight="1" x14ac:dyDescent="0.3">
      <c r="A268" s="634">
        <v>263</v>
      </c>
      <c r="B268" s="635">
        <v>43391</v>
      </c>
      <c r="C268" s="636" t="s">
        <v>2528</v>
      </c>
      <c r="D268" s="637"/>
      <c r="E268" s="637">
        <v>100</v>
      </c>
      <c r="F268" s="638" t="s">
        <v>1431</v>
      </c>
      <c r="G268" s="1514" t="s">
        <v>799</v>
      </c>
      <c r="H268" s="1515"/>
      <c r="I268" s="1515"/>
      <c r="J268" s="1516"/>
      <c r="K268" s="642" t="s">
        <v>2870</v>
      </c>
      <c r="L268" s="646">
        <v>43391</v>
      </c>
      <c r="M268" s="646" t="s">
        <v>2123</v>
      </c>
      <c r="N268" s="146" t="s">
        <v>2871</v>
      </c>
      <c r="O268" s="146" t="s">
        <v>2872</v>
      </c>
    </row>
    <row r="269" spans="1:15" s="643" customFormat="1" ht="14.25" customHeight="1" x14ac:dyDescent="0.3">
      <c r="A269" s="634">
        <v>264</v>
      </c>
      <c r="B269" s="635">
        <v>43391</v>
      </c>
      <c r="C269" s="636" t="s">
        <v>1697</v>
      </c>
      <c r="D269" s="637"/>
      <c r="E269" s="637">
        <v>500</v>
      </c>
      <c r="F269" s="638" t="s">
        <v>1431</v>
      </c>
      <c r="G269" s="1514" t="s">
        <v>1422</v>
      </c>
      <c r="H269" s="1515"/>
      <c r="I269" s="1515"/>
      <c r="J269" s="1516"/>
      <c r="K269" s="642" t="s">
        <v>2873</v>
      </c>
      <c r="L269" s="646">
        <v>43391</v>
      </c>
      <c r="M269" s="646" t="s">
        <v>2123</v>
      </c>
      <c r="N269" s="146" t="s">
        <v>2871</v>
      </c>
      <c r="O269" s="146" t="s">
        <v>2872</v>
      </c>
    </row>
    <row r="270" spans="1:15" s="643" customFormat="1" ht="14.25" customHeight="1" x14ac:dyDescent="0.3">
      <c r="A270" s="634">
        <v>265</v>
      </c>
      <c r="B270" s="635">
        <v>43391</v>
      </c>
      <c r="C270" s="636" t="s">
        <v>2359</v>
      </c>
      <c r="D270" s="637">
        <v>1500</v>
      </c>
      <c r="E270" s="637"/>
      <c r="F270" s="638"/>
      <c r="G270" s="1514"/>
      <c r="H270" s="1515"/>
      <c r="I270" s="1515"/>
      <c r="J270" s="1516"/>
      <c r="K270" s="642"/>
      <c r="L270" s="646"/>
      <c r="M270" s="642"/>
      <c r="N270" s="642"/>
      <c r="O270" s="642"/>
    </row>
    <row r="271" spans="1:15" s="643" customFormat="1" ht="14.25" customHeight="1" x14ac:dyDescent="0.3">
      <c r="A271" s="634">
        <v>266</v>
      </c>
      <c r="B271" s="635">
        <v>43391</v>
      </c>
      <c r="C271" s="636" t="s">
        <v>2834</v>
      </c>
      <c r="D271" s="637">
        <v>300</v>
      </c>
      <c r="E271" s="637"/>
      <c r="F271" s="637"/>
      <c r="G271" s="1514"/>
      <c r="H271" s="1515"/>
      <c r="I271" s="1515"/>
      <c r="J271" s="1516"/>
      <c r="K271" s="642"/>
      <c r="L271" s="646"/>
      <c r="M271" s="642"/>
      <c r="N271" s="642"/>
      <c r="O271" s="642"/>
    </row>
    <row r="272" spans="1:15" s="643" customFormat="1" ht="14.25" customHeight="1" x14ac:dyDescent="0.3">
      <c r="A272" s="634">
        <v>267</v>
      </c>
      <c r="B272" s="635">
        <v>43391</v>
      </c>
      <c r="C272" s="636" t="s">
        <v>1777</v>
      </c>
      <c r="D272" s="637">
        <v>2000</v>
      </c>
      <c r="E272" s="637"/>
      <c r="F272" s="589"/>
      <c r="G272" s="1514"/>
      <c r="H272" s="1515"/>
      <c r="I272" s="1515"/>
      <c r="J272" s="1516"/>
      <c r="K272" s="642"/>
      <c r="L272" s="646"/>
      <c r="M272" s="646"/>
      <c r="N272" s="146"/>
      <c r="O272" s="146"/>
    </row>
    <row r="273" spans="1:15" s="643" customFormat="1" ht="14.25" customHeight="1" x14ac:dyDescent="0.3">
      <c r="A273" s="634">
        <v>268</v>
      </c>
      <c r="B273" s="635">
        <v>43391</v>
      </c>
      <c r="C273" s="636" t="s">
        <v>164</v>
      </c>
      <c r="D273" s="637">
        <v>15</v>
      </c>
      <c r="E273" s="637"/>
      <c r="F273" s="589"/>
      <c r="G273" s="1514"/>
      <c r="H273" s="1515"/>
      <c r="I273" s="1515"/>
      <c r="J273" s="1516"/>
      <c r="K273" s="642"/>
      <c r="L273" s="646"/>
      <c r="M273" s="642"/>
      <c r="N273" s="146"/>
      <c r="O273" s="146"/>
    </row>
    <row r="274" spans="1:15" s="643" customFormat="1" ht="14.25" customHeight="1" x14ac:dyDescent="0.3">
      <c r="A274" s="634">
        <v>269</v>
      </c>
      <c r="B274" s="635">
        <v>43391</v>
      </c>
      <c r="C274" s="636" t="s">
        <v>1982</v>
      </c>
      <c r="D274" s="637">
        <v>500</v>
      </c>
      <c r="E274" s="637"/>
      <c r="F274" s="638"/>
      <c r="G274" s="1514"/>
      <c r="H274" s="1515"/>
      <c r="I274" s="1515"/>
      <c r="J274" s="1516"/>
      <c r="K274" s="642"/>
      <c r="L274" s="646"/>
      <c r="M274" s="646"/>
      <c r="N274" s="642"/>
      <c r="O274" s="642"/>
    </row>
    <row r="275" spans="1:15" s="643" customFormat="1" ht="14.25" customHeight="1" x14ac:dyDescent="0.3">
      <c r="A275" s="634">
        <v>270</v>
      </c>
      <c r="B275" s="635">
        <v>43391</v>
      </c>
      <c r="C275" s="636" t="s">
        <v>2516</v>
      </c>
      <c r="D275" s="637">
        <v>200</v>
      </c>
      <c r="E275" s="637"/>
      <c r="F275" s="638"/>
      <c r="G275" s="1514"/>
      <c r="H275" s="1515"/>
      <c r="I275" s="1515"/>
      <c r="J275" s="1516"/>
      <c r="K275" s="642"/>
      <c r="L275" s="646"/>
      <c r="M275" s="642"/>
      <c r="N275" s="642"/>
      <c r="O275" s="642"/>
    </row>
    <row r="276" spans="1:15" s="643" customFormat="1" ht="14.25" customHeight="1" x14ac:dyDescent="0.3">
      <c r="A276" s="634">
        <v>271</v>
      </c>
      <c r="B276" s="635">
        <v>43395</v>
      </c>
      <c r="C276" s="636" t="s">
        <v>2359</v>
      </c>
      <c r="D276" s="637">
        <v>1500</v>
      </c>
      <c r="E276" s="637"/>
      <c r="F276" s="638"/>
      <c r="G276" s="1514"/>
      <c r="H276" s="1515"/>
      <c r="I276" s="1515"/>
      <c r="J276" s="1516"/>
      <c r="K276" s="642"/>
      <c r="L276" s="646"/>
      <c r="M276" s="642"/>
      <c r="N276" s="642"/>
      <c r="O276" s="642"/>
    </row>
    <row r="277" spans="1:15" s="643" customFormat="1" ht="14.25" customHeight="1" x14ac:dyDescent="0.3">
      <c r="A277" s="634">
        <v>272</v>
      </c>
      <c r="B277" s="635">
        <v>43395</v>
      </c>
      <c r="C277" s="636" t="s">
        <v>2834</v>
      </c>
      <c r="D277" s="637">
        <v>220</v>
      </c>
      <c r="E277" s="637"/>
      <c r="F277" s="638"/>
      <c r="G277" s="1514"/>
      <c r="H277" s="1515"/>
      <c r="I277" s="1515"/>
      <c r="J277" s="1516"/>
      <c r="K277" s="642"/>
      <c r="L277" s="646"/>
      <c r="M277" s="642"/>
      <c r="N277" s="642"/>
      <c r="O277" s="642"/>
    </row>
    <row r="278" spans="1:15" s="643" customFormat="1" ht="14.25" customHeight="1" x14ac:dyDescent="0.3">
      <c r="A278" s="634">
        <v>273</v>
      </c>
      <c r="B278" s="635">
        <v>43396</v>
      </c>
      <c r="C278" s="636" t="s">
        <v>2359</v>
      </c>
      <c r="D278" s="637">
        <v>480</v>
      </c>
      <c r="E278" s="637"/>
      <c r="F278" s="638"/>
      <c r="G278" s="1514"/>
      <c r="H278" s="1515"/>
      <c r="I278" s="1515"/>
      <c r="J278" s="1516"/>
      <c r="K278" s="642"/>
      <c r="L278" s="646"/>
      <c r="M278" s="646"/>
      <c r="N278" s="642"/>
      <c r="O278" s="642"/>
    </row>
    <row r="279" spans="1:15" s="643" customFormat="1" ht="14.25" customHeight="1" x14ac:dyDescent="0.3">
      <c r="A279" s="634">
        <v>274</v>
      </c>
      <c r="B279" s="635">
        <v>43396</v>
      </c>
      <c r="C279" s="636" t="s">
        <v>2359</v>
      </c>
      <c r="D279" s="637"/>
      <c r="E279" s="637">
        <v>3480</v>
      </c>
      <c r="F279" s="638">
        <v>3480</v>
      </c>
      <c r="G279" s="1514" t="s">
        <v>2874</v>
      </c>
      <c r="H279" s="1515"/>
      <c r="I279" s="1515"/>
      <c r="J279" s="1516"/>
      <c r="K279" s="642" t="s">
        <v>2875</v>
      </c>
      <c r="L279" s="646">
        <v>43396</v>
      </c>
      <c r="M279" s="646" t="s">
        <v>2123</v>
      </c>
      <c r="N279" s="642" t="s">
        <v>1980</v>
      </c>
      <c r="O279" s="642" t="s">
        <v>1706</v>
      </c>
    </row>
    <row r="280" spans="1:15" s="643" customFormat="1" ht="14.25" customHeight="1" x14ac:dyDescent="0.3">
      <c r="A280" s="634">
        <v>275</v>
      </c>
      <c r="B280" s="635">
        <v>43397</v>
      </c>
      <c r="C280" s="636" t="s">
        <v>2834</v>
      </c>
      <c r="D280" s="637"/>
      <c r="E280" s="637">
        <v>620</v>
      </c>
      <c r="F280" s="638">
        <v>620</v>
      </c>
      <c r="G280" s="1514" t="s">
        <v>2876</v>
      </c>
      <c r="H280" s="1515"/>
      <c r="I280" s="1515"/>
      <c r="J280" s="1516"/>
      <c r="K280" s="642" t="s">
        <v>2877</v>
      </c>
      <c r="L280" s="646">
        <v>43397</v>
      </c>
      <c r="M280" s="646" t="s">
        <v>2123</v>
      </c>
      <c r="N280" s="146" t="s">
        <v>1762</v>
      </c>
      <c r="O280" s="146" t="s">
        <v>1762</v>
      </c>
    </row>
    <row r="281" spans="1:15" s="643" customFormat="1" ht="14.25" customHeight="1" x14ac:dyDescent="0.3">
      <c r="A281" s="634">
        <v>276</v>
      </c>
      <c r="B281" s="635">
        <v>43398</v>
      </c>
      <c r="C281" s="636" t="s">
        <v>2449</v>
      </c>
      <c r="D281" s="637">
        <v>2000</v>
      </c>
      <c r="E281" s="637"/>
      <c r="F281" s="637"/>
      <c r="G281" s="1514"/>
      <c r="H281" s="1515"/>
      <c r="I281" s="1515"/>
      <c r="J281" s="1516"/>
      <c r="K281" s="647"/>
      <c r="L281" s="646"/>
      <c r="M281" s="646"/>
      <c r="N281" s="642"/>
      <c r="O281" s="642"/>
    </row>
    <row r="282" spans="1:15" s="643" customFormat="1" ht="14.25" customHeight="1" x14ac:dyDescent="0.3">
      <c r="A282" s="634">
        <v>277</v>
      </c>
      <c r="B282" s="635">
        <v>43398</v>
      </c>
      <c r="C282" s="636" t="s">
        <v>2449</v>
      </c>
      <c r="D282" s="637"/>
      <c r="E282" s="637">
        <v>2000</v>
      </c>
      <c r="F282" s="638">
        <v>2000</v>
      </c>
      <c r="G282" s="1514" t="s">
        <v>2878</v>
      </c>
      <c r="H282" s="1515"/>
      <c r="I282" s="1515"/>
      <c r="J282" s="1516"/>
      <c r="K282" s="642" t="s">
        <v>2879</v>
      </c>
      <c r="L282" s="646">
        <v>43398</v>
      </c>
      <c r="M282" s="642" t="s">
        <v>2123</v>
      </c>
      <c r="N282" s="146" t="s">
        <v>2510</v>
      </c>
      <c r="O282" s="146" t="s">
        <v>493</v>
      </c>
    </row>
    <row r="283" spans="1:15" s="643" customFormat="1" ht="14.25" customHeight="1" x14ac:dyDescent="0.3">
      <c r="A283" s="634">
        <v>278</v>
      </c>
      <c r="B283" s="635">
        <v>43402</v>
      </c>
      <c r="C283" s="636" t="s">
        <v>2359</v>
      </c>
      <c r="D283" s="637">
        <v>1000</v>
      </c>
      <c r="E283" s="637"/>
      <c r="F283" s="638"/>
      <c r="G283" s="1514"/>
      <c r="H283" s="1515"/>
      <c r="I283" s="1515"/>
      <c r="J283" s="1516"/>
      <c r="K283" s="642"/>
      <c r="L283" s="642"/>
      <c r="M283" s="642"/>
      <c r="N283" s="642"/>
      <c r="O283" s="642"/>
    </row>
    <row r="284" spans="1:15" s="643" customFormat="1" ht="14.25" customHeight="1" x14ac:dyDescent="0.3">
      <c r="A284" s="634">
        <v>279</v>
      </c>
      <c r="B284" s="635">
        <v>43402</v>
      </c>
      <c r="C284" s="636" t="s">
        <v>1777</v>
      </c>
      <c r="D284" s="814">
        <v>1500</v>
      </c>
      <c r="E284" s="637"/>
      <c r="F284" s="638"/>
      <c r="G284" s="1514"/>
      <c r="H284" s="1515"/>
      <c r="I284" s="1515"/>
      <c r="J284" s="1516"/>
      <c r="K284" s="642"/>
      <c r="L284" s="646"/>
      <c r="M284" s="642"/>
      <c r="N284" s="642"/>
      <c r="O284" s="642"/>
    </row>
    <row r="285" spans="1:15" s="643" customFormat="1" ht="14.25" customHeight="1" x14ac:dyDescent="0.3">
      <c r="A285" s="634">
        <v>280</v>
      </c>
      <c r="B285" s="635">
        <v>43402</v>
      </c>
      <c r="C285" s="636" t="s">
        <v>164</v>
      </c>
      <c r="D285" s="637">
        <v>15</v>
      </c>
      <c r="E285" s="637"/>
      <c r="F285" s="638"/>
      <c r="G285" s="1514"/>
      <c r="H285" s="1515"/>
      <c r="I285" s="1515"/>
      <c r="J285" s="1516"/>
      <c r="K285" s="642"/>
      <c r="L285" s="646"/>
      <c r="M285" s="642"/>
      <c r="N285" s="642"/>
      <c r="O285" s="642"/>
    </row>
    <row r="286" spans="1:15" s="643" customFormat="1" ht="14.25" customHeight="1" x14ac:dyDescent="0.3">
      <c r="A286" s="634">
        <v>281</v>
      </c>
      <c r="B286" s="635">
        <v>43402</v>
      </c>
      <c r="C286" s="636" t="s">
        <v>2516</v>
      </c>
      <c r="D286" s="637">
        <v>300</v>
      </c>
      <c r="E286" s="637"/>
      <c r="F286" s="638"/>
      <c r="G286" s="1514"/>
      <c r="H286" s="1515"/>
      <c r="I286" s="1515"/>
      <c r="J286" s="1516"/>
      <c r="K286" s="642"/>
      <c r="L286" s="646"/>
      <c r="M286" s="642"/>
      <c r="N286" s="642"/>
      <c r="O286" s="642"/>
    </row>
    <row r="287" spans="1:15" s="643" customFormat="1" ht="14.25" customHeight="1" x14ac:dyDescent="0.3">
      <c r="A287" s="634">
        <v>282</v>
      </c>
      <c r="B287" s="635">
        <v>43402</v>
      </c>
      <c r="C287" s="636" t="s">
        <v>2834</v>
      </c>
      <c r="D287" s="637">
        <v>300</v>
      </c>
      <c r="E287" s="637"/>
      <c r="F287" s="638"/>
      <c r="G287" s="1514"/>
      <c r="H287" s="1515"/>
      <c r="I287" s="1515"/>
      <c r="J287" s="1516"/>
      <c r="K287" s="642"/>
      <c r="L287" s="646"/>
      <c r="M287" s="646"/>
      <c r="N287" s="642"/>
      <c r="O287" s="642"/>
    </row>
    <row r="288" spans="1:15" s="643" customFormat="1" ht="14.25" customHeight="1" x14ac:dyDescent="0.3">
      <c r="A288" s="634">
        <v>283</v>
      </c>
      <c r="B288" s="635">
        <v>43402</v>
      </c>
      <c r="C288" s="636" t="s">
        <v>1982</v>
      </c>
      <c r="D288" s="637">
        <v>300</v>
      </c>
      <c r="E288" s="637"/>
      <c r="F288" s="638"/>
      <c r="G288" s="1514"/>
      <c r="H288" s="1515"/>
      <c r="I288" s="1515"/>
      <c r="J288" s="1516"/>
      <c r="K288" s="642"/>
      <c r="L288" s="646"/>
      <c r="M288" s="642"/>
      <c r="N288" s="642"/>
      <c r="O288" s="642"/>
    </row>
    <row r="289" spans="1:15" s="643" customFormat="1" ht="14.25" customHeight="1" x14ac:dyDescent="0.3">
      <c r="A289" s="634">
        <v>284</v>
      </c>
      <c r="B289" s="635">
        <v>43402</v>
      </c>
      <c r="C289" s="636" t="s">
        <v>2384</v>
      </c>
      <c r="D289" s="637">
        <v>30</v>
      </c>
      <c r="E289" s="637"/>
      <c r="F289" s="638"/>
      <c r="G289" s="1514"/>
      <c r="H289" s="1515"/>
      <c r="I289" s="1515"/>
      <c r="J289" s="1516"/>
      <c r="K289" s="642"/>
      <c r="L289" s="646"/>
      <c r="M289" s="642"/>
      <c r="N289" s="642"/>
      <c r="O289" s="642"/>
    </row>
    <row r="290" spans="1:15" s="643" customFormat="1" ht="14.25" customHeight="1" x14ac:dyDescent="0.3">
      <c r="A290" s="634">
        <v>285</v>
      </c>
      <c r="B290" s="635">
        <v>43406</v>
      </c>
      <c r="C290" s="636" t="s">
        <v>2359</v>
      </c>
      <c r="D290" s="637">
        <v>1000</v>
      </c>
      <c r="E290" s="637"/>
      <c r="F290" s="638"/>
      <c r="G290" s="1514"/>
      <c r="H290" s="1515"/>
      <c r="I290" s="1515"/>
      <c r="J290" s="1516"/>
      <c r="K290" s="642"/>
      <c r="L290" s="646"/>
      <c r="M290" s="646"/>
      <c r="N290" s="642"/>
      <c r="O290" s="642"/>
    </row>
    <row r="291" spans="1:15" s="643" customFormat="1" ht="14.25" customHeight="1" x14ac:dyDescent="0.3">
      <c r="A291" s="634">
        <v>286</v>
      </c>
      <c r="B291" s="635">
        <v>43406</v>
      </c>
      <c r="C291" s="636" t="s">
        <v>2834</v>
      </c>
      <c r="D291" s="637">
        <v>300</v>
      </c>
      <c r="E291" s="637"/>
      <c r="F291" s="638"/>
      <c r="G291" s="1514"/>
      <c r="H291" s="1515"/>
      <c r="I291" s="1515"/>
      <c r="J291" s="1516"/>
      <c r="K291" s="642"/>
      <c r="L291" s="642"/>
      <c r="M291" s="642"/>
      <c r="N291" s="642"/>
      <c r="O291" s="642"/>
    </row>
    <row r="292" spans="1:15" s="643" customFormat="1" ht="14.25" customHeight="1" x14ac:dyDescent="0.3">
      <c r="A292" s="634">
        <v>287</v>
      </c>
      <c r="B292" s="635">
        <v>43406</v>
      </c>
      <c r="C292" s="636" t="s">
        <v>1777</v>
      </c>
      <c r="D292" s="637">
        <v>1000</v>
      </c>
      <c r="E292" s="637"/>
      <c r="F292" s="638"/>
      <c r="G292" s="1514"/>
      <c r="H292" s="1515"/>
      <c r="I292" s="1515"/>
      <c r="J292" s="1516"/>
      <c r="K292" s="642"/>
      <c r="L292" s="642"/>
      <c r="M292" s="642"/>
      <c r="N292" s="642"/>
      <c r="O292" s="642"/>
    </row>
    <row r="293" spans="1:15" s="643" customFormat="1" ht="14.25" customHeight="1" x14ac:dyDescent="0.3">
      <c r="A293" s="634">
        <v>288</v>
      </c>
      <c r="B293" s="635">
        <v>43409</v>
      </c>
      <c r="C293" s="636" t="s">
        <v>2834</v>
      </c>
      <c r="D293" s="637">
        <v>200</v>
      </c>
      <c r="E293" s="637"/>
      <c r="F293" s="638"/>
      <c r="G293" s="1514"/>
      <c r="H293" s="1515"/>
      <c r="I293" s="1515"/>
      <c r="J293" s="1516"/>
      <c r="K293" s="642"/>
      <c r="L293" s="646"/>
      <c r="M293" s="646"/>
      <c r="N293" s="642"/>
      <c r="O293" s="642"/>
    </row>
    <row r="294" spans="1:15" s="643" customFormat="1" ht="14.25" customHeight="1" x14ac:dyDescent="0.3">
      <c r="A294" s="634">
        <v>289</v>
      </c>
      <c r="B294" s="635">
        <v>43409</v>
      </c>
      <c r="C294" s="636" t="s">
        <v>2359</v>
      </c>
      <c r="D294" s="637">
        <v>1000</v>
      </c>
      <c r="E294" s="637"/>
      <c r="F294" s="638"/>
      <c r="G294" s="1514"/>
      <c r="H294" s="1515"/>
      <c r="I294" s="1515"/>
      <c r="J294" s="1516"/>
      <c r="K294" s="642"/>
      <c r="L294" s="646"/>
      <c r="M294" s="642"/>
      <c r="N294" s="642"/>
      <c r="O294" s="642"/>
    </row>
    <row r="295" spans="1:15" s="643" customFormat="1" ht="14.25" customHeight="1" x14ac:dyDescent="0.3">
      <c r="A295" s="634">
        <v>290</v>
      </c>
      <c r="B295" s="635">
        <v>43409</v>
      </c>
      <c r="C295" s="636" t="s">
        <v>2516</v>
      </c>
      <c r="D295" s="637">
        <v>800</v>
      </c>
      <c r="E295" s="637"/>
      <c r="F295" s="637"/>
      <c r="G295" s="1514"/>
      <c r="H295" s="1515"/>
      <c r="I295" s="1515"/>
      <c r="J295" s="1516"/>
      <c r="K295" s="642"/>
      <c r="L295" s="646"/>
      <c r="M295" s="642"/>
      <c r="N295" s="642"/>
      <c r="O295" s="642"/>
    </row>
    <row r="296" spans="1:15" s="643" customFormat="1" ht="14.25" customHeight="1" x14ac:dyDescent="0.3">
      <c r="A296" s="634">
        <v>291</v>
      </c>
      <c r="B296" s="635">
        <v>43409</v>
      </c>
      <c r="C296" s="636" t="s">
        <v>2834</v>
      </c>
      <c r="D296" s="637"/>
      <c r="E296" s="637">
        <v>800</v>
      </c>
      <c r="F296" s="638">
        <v>800</v>
      </c>
      <c r="G296" s="1514" t="s">
        <v>2880</v>
      </c>
      <c r="H296" s="1515"/>
      <c r="I296" s="1515"/>
      <c r="J296" s="1516"/>
      <c r="K296" s="642" t="s">
        <v>2881</v>
      </c>
      <c r="L296" s="646">
        <v>43409</v>
      </c>
      <c r="M296" s="642" t="s">
        <v>2123</v>
      </c>
      <c r="N296" s="146" t="s">
        <v>1762</v>
      </c>
      <c r="O296" s="146" t="s">
        <v>1762</v>
      </c>
    </row>
    <row r="297" spans="1:15" s="643" customFormat="1" ht="14.25" customHeight="1" x14ac:dyDescent="0.3">
      <c r="A297" s="634">
        <v>292</v>
      </c>
      <c r="B297" s="635">
        <v>43411</v>
      </c>
      <c r="C297" s="636" t="s">
        <v>2359</v>
      </c>
      <c r="D297" s="637">
        <v>1300</v>
      </c>
      <c r="E297" s="637"/>
      <c r="F297" s="638"/>
      <c r="G297" s="1514"/>
      <c r="H297" s="1515"/>
      <c r="I297" s="1515"/>
      <c r="J297" s="1516"/>
      <c r="K297" s="642"/>
      <c r="L297" s="646"/>
      <c r="M297" s="642"/>
      <c r="N297" s="642"/>
      <c r="O297" s="642"/>
    </row>
    <row r="298" spans="1:15" s="643" customFormat="1" ht="14.25" customHeight="1" x14ac:dyDescent="0.3">
      <c r="A298" s="634">
        <v>293</v>
      </c>
      <c r="B298" s="635">
        <v>43411</v>
      </c>
      <c r="C298" s="636" t="s">
        <v>2359</v>
      </c>
      <c r="D298" s="637"/>
      <c r="E298" s="637">
        <v>4300</v>
      </c>
      <c r="F298" s="638">
        <v>4300</v>
      </c>
      <c r="G298" s="1514" t="s">
        <v>2882</v>
      </c>
      <c r="H298" s="1515"/>
      <c r="I298" s="1515"/>
      <c r="J298" s="1516"/>
      <c r="K298" s="642" t="s">
        <v>2883</v>
      </c>
      <c r="L298" s="646">
        <v>43411</v>
      </c>
      <c r="M298" s="642" t="s">
        <v>2123</v>
      </c>
      <c r="N298" s="642" t="s">
        <v>1980</v>
      </c>
      <c r="O298" s="642" t="s">
        <v>1706</v>
      </c>
    </row>
    <row r="299" spans="1:15" s="643" customFormat="1" ht="14.25" customHeight="1" x14ac:dyDescent="0.3">
      <c r="A299" s="634">
        <v>294</v>
      </c>
      <c r="B299" s="635">
        <v>43412</v>
      </c>
      <c r="C299" s="636" t="s">
        <v>2516</v>
      </c>
      <c r="D299" s="637"/>
      <c r="E299" s="637">
        <v>2900</v>
      </c>
      <c r="F299" s="637">
        <v>2900</v>
      </c>
      <c r="G299" s="1514" t="s">
        <v>2884</v>
      </c>
      <c r="H299" s="1515"/>
      <c r="I299" s="1515"/>
      <c r="J299" s="1516"/>
      <c r="K299" s="642" t="s">
        <v>2885</v>
      </c>
      <c r="L299" s="646">
        <v>43412</v>
      </c>
      <c r="M299" s="642" t="s">
        <v>2123</v>
      </c>
      <c r="N299" s="146" t="s">
        <v>2681</v>
      </c>
      <c r="O299" s="146" t="s">
        <v>2681</v>
      </c>
    </row>
    <row r="300" spans="1:15" s="643" customFormat="1" ht="14.25" customHeight="1" x14ac:dyDescent="0.3">
      <c r="A300" s="634">
        <v>295</v>
      </c>
      <c r="B300" s="635">
        <v>43413</v>
      </c>
      <c r="C300" s="636" t="s">
        <v>2359</v>
      </c>
      <c r="D300" s="637">
        <v>1000</v>
      </c>
      <c r="E300" s="637"/>
      <c r="F300" s="638"/>
      <c r="G300" s="1514"/>
      <c r="H300" s="1515"/>
      <c r="I300" s="1515"/>
      <c r="J300" s="1516"/>
      <c r="K300" s="642"/>
      <c r="L300" s="646"/>
      <c r="M300" s="642"/>
      <c r="N300" s="146"/>
      <c r="O300" s="146"/>
    </row>
    <row r="301" spans="1:15" s="643" customFormat="1" ht="14.25" customHeight="1" x14ac:dyDescent="0.3">
      <c r="A301" s="634">
        <v>296</v>
      </c>
      <c r="B301" s="635">
        <v>43413</v>
      </c>
      <c r="C301" s="636" t="s">
        <v>2383</v>
      </c>
      <c r="D301" s="637">
        <v>500</v>
      </c>
      <c r="E301" s="637"/>
      <c r="F301" s="638"/>
      <c r="G301" s="1514"/>
      <c r="H301" s="1515"/>
      <c r="I301" s="1515"/>
      <c r="J301" s="1516"/>
      <c r="K301" s="642"/>
      <c r="L301" s="646"/>
      <c r="M301" s="642"/>
      <c r="N301" s="642"/>
      <c r="O301" s="642"/>
    </row>
    <row r="302" spans="1:15" s="643" customFormat="1" ht="14.25" customHeight="1" x14ac:dyDescent="0.3">
      <c r="A302" s="634">
        <v>297</v>
      </c>
      <c r="B302" s="635">
        <v>43413</v>
      </c>
      <c r="C302" s="636" t="s">
        <v>1982</v>
      </c>
      <c r="D302" s="637">
        <v>1000</v>
      </c>
      <c r="E302" s="637"/>
      <c r="F302" s="638"/>
      <c r="G302" s="1514"/>
      <c r="H302" s="1515"/>
      <c r="I302" s="1515"/>
      <c r="J302" s="1516"/>
      <c r="K302" s="642"/>
      <c r="L302" s="646"/>
      <c r="M302" s="642"/>
      <c r="N302" s="642"/>
      <c r="O302" s="642"/>
    </row>
    <row r="303" spans="1:15" s="643" customFormat="1" ht="14.25" customHeight="1" x14ac:dyDescent="0.3">
      <c r="A303" s="634">
        <v>298</v>
      </c>
      <c r="B303" s="635">
        <v>43416</v>
      </c>
      <c r="C303" s="636" t="s">
        <v>2359</v>
      </c>
      <c r="D303" s="637">
        <v>1000</v>
      </c>
      <c r="E303" s="637"/>
      <c r="F303" s="637"/>
      <c r="G303" s="1514"/>
      <c r="H303" s="1515"/>
      <c r="I303" s="1515"/>
      <c r="J303" s="1516"/>
      <c r="K303" s="642"/>
      <c r="L303" s="646"/>
      <c r="M303" s="646"/>
      <c r="N303" s="642"/>
      <c r="O303" s="642"/>
    </row>
    <row r="304" spans="1:15" s="643" customFormat="1" ht="14.25" customHeight="1" x14ac:dyDescent="0.3">
      <c r="A304" s="634">
        <v>299</v>
      </c>
      <c r="B304" s="635">
        <v>43416</v>
      </c>
      <c r="C304" s="636" t="s">
        <v>1777</v>
      </c>
      <c r="D304" s="637">
        <v>1000</v>
      </c>
      <c r="E304" s="637"/>
      <c r="F304" s="638"/>
      <c r="G304" s="1514"/>
      <c r="H304" s="1515"/>
      <c r="I304" s="1515"/>
      <c r="J304" s="1516"/>
      <c r="K304" s="642"/>
      <c r="L304" s="642"/>
      <c r="M304" s="642"/>
      <c r="N304" s="642"/>
      <c r="O304" s="642"/>
    </row>
    <row r="305" spans="1:15" s="643" customFormat="1" ht="14.25" customHeight="1" x14ac:dyDescent="0.3">
      <c r="A305" s="634">
        <v>300</v>
      </c>
      <c r="B305" s="635">
        <v>43416</v>
      </c>
      <c r="C305" s="636" t="s">
        <v>2834</v>
      </c>
      <c r="D305" s="637">
        <v>150</v>
      </c>
      <c r="E305" s="637"/>
      <c r="F305" s="637"/>
      <c r="G305" s="1514"/>
      <c r="H305" s="1515"/>
      <c r="I305" s="1515"/>
      <c r="J305" s="1516"/>
      <c r="K305" s="642"/>
      <c r="L305" s="642"/>
      <c r="M305" s="642"/>
      <c r="N305" s="642"/>
      <c r="O305" s="642"/>
    </row>
    <row r="306" spans="1:15" s="643" customFormat="1" ht="14.25" customHeight="1" x14ac:dyDescent="0.3">
      <c r="A306" s="634">
        <v>301</v>
      </c>
      <c r="B306" s="635">
        <v>43416</v>
      </c>
      <c r="C306" s="636" t="s">
        <v>164</v>
      </c>
      <c r="D306" s="637">
        <v>15</v>
      </c>
      <c r="E306" s="637"/>
      <c r="F306" s="637"/>
      <c r="G306" s="1514"/>
      <c r="H306" s="1515"/>
      <c r="I306" s="1515"/>
      <c r="J306" s="1516"/>
      <c r="K306" s="647"/>
      <c r="L306" s="646"/>
      <c r="M306" s="646"/>
      <c r="N306" s="642"/>
      <c r="O306" s="642"/>
    </row>
    <row r="307" spans="1:15" s="643" customFormat="1" ht="14.25" customHeight="1" x14ac:dyDescent="0.3">
      <c r="A307" s="634">
        <v>302</v>
      </c>
      <c r="B307" s="635">
        <v>43420</v>
      </c>
      <c r="C307" s="636" t="s">
        <v>2359</v>
      </c>
      <c r="D307" s="637">
        <v>1000</v>
      </c>
      <c r="E307" s="637"/>
      <c r="F307" s="637"/>
      <c r="G307" s="1514"/>
      <c r="H307" s="1515"/>
      <c r="I307" s="1515"/>
      <c r="J307" s="1516"/>
      <c r="K307" s="647"/>
      <c r="L307" s="646"/>
      <c r="M307" s="642"/>
      <c r="N307" s="642"/>
      <c r="O307" s="642"/>
    </row>
    <row r="308" spans="1:15" s="643" customFormat="1" ht="14.25" customHeight="1" x14ac:dyDescent="0.3">
      <c r="A308" s="634">
        <v>303</v>
      </c>
      <c r="B308" s="635">
        <v>43423</v>
      </c>
      <c r="C308" s="636" t="s">
        <v>2359</v>
      </c>
      <c r="D308" s="637">
        <v>1000</v>
      </c>
      <c r="E308" s="637"/>
      <c r="F308" s="638"/>
      <c r="G308" s="1514"/>
      <c r="H308" s="1515"/>
      <c r="I308" s="1515"/>
      <c r="J308" s="1516"/>
      <c r="K308" s="642"/>
      <c r="L308" s="646"/>
      <c r="M308" s="642"/>
      <c r="N308" s="642"/>
      <c r="O308" s="642"/>
    </row>
    <row r="309" spans="1:15" s="643" customFormat="1" ht="14.25" customHeight="1" x14ac:dyDescent="0.3">
      <c r="A309" s="634">
        <v>304</v>
      </c>
      <c r="B309" s="635">
        <v>43423</v>
      </c>
      <c r="C309" s="636" t="s">
        <v>2834</v>
      </c>
      <c r="D309" s="637">
        <v>200</v>
      </c>
      <c r="E309" s="637"/>
      <c r="F309" s="637"/>
      <c r="G309" s="1514"/>
      <c r="H309" s="1515"/>
      <c r="I309" s="1515"/>
      <c r="J309" s="1516"/>
      <c r="K309" s="642"/>
      <c r="L309" s="646"/>
      <c r="M309" s="642"/>
      <c r="N309" s="642"/>
      <c r="O309" s="642"/>
    </row>
    <row r="310" spans="1:15" s="643" customFormat="1" ht="14.25" customHeight="1" x14ac:dyDescent="0.3">
      <c r="A310" s="634">
        <v>305</v>
      </c>
      <c r="B310" s="635">
        <v>43426</v>
      </c>
      <c r="C310" s="636" t="s">
        <v>2359</v>
      </c>
      <c r="D310" s="637">
        <v>300</v>
      </c>
      <c r="E310" s="637"/>
      <c r="F310" s="638"/>
      <c r="G310" s="1514"/>
      <c r="H310" s="1515"/>
      <c r="I310" s="1515"/>
      <c r="J310" s="1516"/>
      <c r="K310" s="642"/>
      <c r="L310" s="646"/>
      <c r="M310" s="642"/>
      <c r="N310" s="146"/>
      <c r="O310" s="146"/>
    </row>
    <row r="311" spans="1:15" s="643" customFormat="1" ht="14.25" customHeight="1" x14ac:dyDescent="0.3">
      <c r="A311" s="634">
        <v>306</v>
      </c>
      <c r="B311" s="635">
        <v>43426</v>
      </c>
      <c r="C311" s="636" t="s">
        <v>2359</v>
      </c>
      <c r="D311" s="637">
        <v>9560</v>
      </c>
      <c r="E311" s="637"/>
      <c r="F311" s="638"/>
      <c r="G311" s="1514"/>
      <c r="H311" s="1515"/>
      <c r="I311" s="1515"/>
      <c r="J311" s="1516"/>
      <c r="K311" s="642"/>
      <c r="L311" s="646"/>
      <c r="M311" s="642"/>
      <c r="N311" s="642"/>
      <c r="O311" s="642"/>
    </row>
    <row r="312" spans="1:15" s="643" customFormat="1" ht="14.25" customHeight="1" x14ac:dyDescent="0.3">
      <c r="A312" s="634">
        <v>307</v>
      </c>
      <c r="B312" s="635">
        <v>43426</v>
      </c>
      <c r="C312" s="636" t="s">
        <v>2359</v>
      </c>
      <c r="D312" s="637"/>
      <c r="E312" s="637">
        <v>4300</v>
      </c>
      <c r="F312" s="638">
        <v>4300</v>
      </c>
      <c r="G312" s="1514" t="s">
        <v>2890</v>
      </c>
      <c r="H312" s="1515"/>
      <c r="I312" s="1515"/>
      <c r="J312" s="1516"/>
      <c r="K312" s="642" t="s">
        <v>2891</v>
      </c>
      <c r="L312" s="646">
        <v>43425</v>
      </c>
      <c r="M312" s="642" t="s">
        <v>2123</v>
      </c>
      <c r="N312" s="642" t="s">
        <v>1980</v>
      </c>
      <c r="O312" s="642" t="s">
        <v>1706</v>
      </c>
    </row>
    <row r="313" spans="1:15" s="643" customFormat="1" ht="14.25" customHeight="1" x14ac:dyDescent="0.3">
      <c r="A313" s="634">
        <v>308</v>
      </c>
      <c r="B313" s="635">
        <v>43426</v>
      </c>
      <c r="C313" s="636" t="s">
        <v>2359</v>
      </c>
      <c r="D313" s="637"/>
      <c r="E313" s="637">
        <v>9560</v>
      </c>
      <c r="F313" s="638">
        <v>9560</v>
      </c>
      <c r="G313" s="1514" t="s">
        <v>2892</v>
      </c>
      <c r="H313" s="1515"/>
      <c r="I313" s="1515"/>
      <c r="J313" s="1516"/>
      <c r="K313" s="642" t="s">
        <v>2893</v>
      </c>
      <c r="L313" s="646">
        <v>43426</v>
      </c>
      <c r="M313" s="642" t="s">
        <v>2123</v>
      </c>
      <c r="N313" s="642" t="s">
        <v>1705</v>
      </c>
      <c r="O313" s="642" t="s">
        <v>1706</v>
      </c>
    </row>
    <row r="314" spans="1:15" s="643" customFormat="1" ht="14.25" customHeight="1" x14ac:dyDescent="0.3">
      <c r="A314" s="634">
        <v>309</v>
      </c>
      <c r="B314" s="635">
        <v>43427</v>
      </c>
      <c r="C314" s="636" t="s">
        <v>2834</v>
      </c>
      <c r="D314" s="637">
        <v>130</v>
      </c>
      <c r="E314" s="637"/>
      <c r="F314" s="638"/>
      <c r="G314" s="1514"/>
      <c r="H314" s="1515"/>
      <c r="I314" s="1515"/>
      <c r="J314" s="1516"/>
      <c r="K314" s="642"/>
      <c r="L314" s="646"/>
      <c r="M314" s="642"/>
      <c r="N314" s="146"/>
      <c r="O314" s="146"/>
    </row>
    <row r="315" spans="1:15" s="643" customFormat="1" ht="14.25" customHeight="1" x14ac:dyDescent="0.3">
      <c r="A315" s="634">
        <v>310</v>
      </c>
      <c r="B315" s="635">
        <v>43427</v>
      </c>
      <c r="C315" s="636" t="s">
        <v>2834</v>
      </c>
      <c r="D315" s="637"/>
      <c r="E315" s="637">
        <v>480</v>
      </c>
      <c r="F315" s="638">
        <v>480</v>
      </c>
      <c r="G315" s="1514" t="s">
        <v>2894</v>
      </c>
      <c r="H315" s="1515"/>
      <c r="I315" s="1515"/>
      <c r="J315" s="1516"/>
      <c r="K315" s="642" t="s">
        <v>2895</v>
      </c>
      <c r="L315" s="646">
        <v>43426</v>
      </c>
      <c r="M315" s="642" t="s">
        <v>2123</v>
      </c>
      <c r="N315" s="146" t="s">
        <v>1762</v>
      </c>
      <c r="O315" s="146" t="s">
        <v>1762</v>
      </c>
    </row>
    <row r="316" spans="1:15" s="643" customFormat="1" ht="14.25" customHeight="1" x14ac:dyDescent="0.3">
      <c r="A316" s="634">
        <v>311</v>
      </c>
      <c r="B316" s="635">
        <v>43430</v>
      </c>
      <c r="C316" s="636" t="s">
        <v>2359</v>
      </c>
      <c r="D316" s="637">
        <v>1000</v>
      </c>
      <c r="E316" s="637"/>
      <c r="F316" s="638"/>
      <c r="G316" s="1514"/>
      <c r="H316" s="1515"/>
      <c r="I316" s="1515"/>
      <c r="J316" s="1516"/>
      <c r="K316" s="642"/>
      <c r="L316" s="646"/>
      <c r="M316" s="646"/>
      <c r="N316" s="146"/>
      <c r="O316" s="146"/>
    </row>
    <row r="317" spans="1:15" s="643" customFormat="1" ht="14.25" customHeight="1" x14ac:dyDescent="0.3">
      <c r="A317" s="634">
        <v>312</v>
      </c>
      <c r="B317" s="635">
        <v>43430</v>
      </c>
      <c r="C317" s="636" t="s">
        <v>164</v>
      </c>
      <c r="D317" s="637">
        <v>15</v>
      </c>
      <c r="E317" s="637"/>
      <c r="F317" s="638"/>
      <c r="G317" s="1514"/>
      <c r="H317" s="1515"/>
      <c r="I317" s="1515"/>
      <c r="J317" s="1516"/>
      <c r="K317" s="642"/>
      <c r="L317" s="646"/>
      <c r="M317" s="642"/>
      <c r="N317" s="146"/>
      <c r="O317" s="146"/>
    </row>
    <row r="318" spans="1:15" s="643" customFormat="1" ht="14.25" customHeight="1" x14ac:dyDescent="0.3">
      <c r="A318" s="634">
        <v>313</v>
      </c>
      <c r="B318" s="635">
        <v>43430</v>
      </c>
      <c r="C318" s="636" t="s">
        <v>2383</v>
      </c>
      <c r="D318" s="637">
        <v>580</v>
      </c>
      <c r="E318" s="637"/>
      <c r="F318" s="589"/>
      <c r="G318" s="1514"/>
      <c r="H318" s="1515"/>
      <c r="I318" s="1515"/>
      <c r="J318" s="1516"/>
      <c r="K318" s="642"/>
      <c r="L318" s="646"/>
      <c r="M318" s="642"/>
      <c r="N318" s="146"/>
      <c r="O318" s="146"/>
    </row>
    <row r="319" spans="1:15" s="643" customFormat="1" ht="14.25" customHeight="1" x14ac:dyDescent="0.3">
      <c r="A319" s="634">
        <v>314</v>
      </c>
      <c r="B319" s="635">
        <v>43430</v>
      </c>
      <c r="C319" s="636" t="s">
        <v>2584</v>
      </c>
      <c r="D319" s="637">
        <v>10</v>
      </c>
      <c r="E319" s="637"/>
      <c r="F319" s="589"/>
      <c r="G319" s="1514"/>
      <c r="H319" s="1515"/>
      <c r="I319" s="1515"/>
      <c r="J319" s="1516"/>
      <c r="K319" s="642"/>
      <c r="L319" s="646"/>
      <c r="M319" s="642"/>
      <c r="N319" s="146"/>
      <c r="O319" s="146"/>
    </row>
    <row r="320" spans="1:15" s="643" customFormat="1" ht="14.25" customHeight="1" x14ac:dyDescent="0.3">
      <c r="A320" s="634">
        <v>315</v>
      </c>
      <c r="B320" s="635">
        <v>43434</v>
      </c>
      <c r="C320" s="636" t="s">
        <v>2383</v>
      </c>
      <c r="D320" s="637"/>
      <c r="E320" s="637">
        <v>1280</v>
      </c>
      <c r="F320" s="694">
        <v>1340</v>
      </c>
      <c r="G320" s="1514" t="s">
        <v>2896</v>
      </c>
      <c r="H320" s="1515"/>
      <c r="I320" s="1515"/>
      <c r="J320" s="1516"/>
      <c r="K320" s="642" t="s">
        <v>2897</v>
      </c>
      <c r="L320" s="646">
        <v>43433</v>
      </c>
      <c r="M320" s="642" t="s">
        <v>2123</v>
      </c>
      <c r="N320" s="146" t="s">
        <v>171</v>
      </c>
      <c r="O320" s="146" t="s">
        <v>1121</v>
      </c>
    </row>
    <row r="321" spans="1:15" s="643" customFormat="1" ht="14.25" customHeight="1" x14ac:dyDescent="0.3">
      <c r="A321" s="634">
        <v>316</v>
      </c>
      <c r="B321" s="635">
        <v>43434</v>
      </c>
      <c r="C321" s="636" t="s">
        <v>2359</v>
      </c>
      <c r="D321" s="637">
        <v>1000</v>
      </c>
      <c r="E321" s="637"/>
      <c r="F321" s="638"/>
      <c r="G321" s="1514"/>
      <c r="H321" s="1515"/>
      <c r="I321" s="1515"/>
      <c r="J321" s="1516"/>
      <c r="K321" s="642"/>
      <c r="L321" s="642"/>
      <c r="M321" s="642"/>
      <c r="N321" s="642"/>
      <c r="O321" s="642"/>
    </row>
    <row r="322" spans="1:15" s="643" customFormat="1" ht="14.25" customHeight="1" x14ac:dyDescent="0.3">
      <c r="A322" s="634">
        <v>317</v>
      </c>
      <c r="B322" s="635">
        <v>43434</v>
      </c>
      <c r="C322" s="636" t="s">
        <v>2381</v>
      </c>
      <c r="D322" s="637">
        <v>50</v>
      </c>
      <c r="E322" s="637"/>
      <c r="F322" s="638"/>
      <c r="G322" s="1514"/>
      <c r="H322" s="1515"/>
      <c r="I322" s="1515"/>
      <c r="J322" s="1516"/>
      <c r="K322" s="642"/>
      <c r="L322" s="646"/>
      <c r="M322" s="646"/>
      <c r="N322" s="642"/>
      <c r="O322" s="642"/>
    </row>
    <row r="323" spans="1:15" s="643" customFormat="1" ht="14.25" customHeight="1" x14ac:dyDescent="0.3">
      <c r="A323" s="634">
        <v>318</v>
      </c>
      <c r="B323" s="635">
        <v>43437</v>
      </c>
      <c r="C323" s="636" t="s">
        <v>2359</v>
      </c>
      <c r="D323" s="637">
        <v>2000</v>
      </c>
      <c r="E323" s="637"/>
      <c r="F323" s="589"/>
      <c r="G323" s="1514"/>
      <c r="H323" s="1515"/>
      <c r="I323" s="1515"/>
      <c r="J323" s="1516"/>
      <c r="K323" s="642"/>
      <c r="L323" s="646"/>
      <c r="M323" s="642"/>
      <c r="N323" s="146"/>
      <c r="O323" s="146"/>
    </row>
    <row r="324" spans="1:15" s="643" customFormat="1" ht="14.25" customHeight="1" x14ac:dyDescent="0.3">
      <c r="A324" s="634">
        <v>319</v>
      </c>
      <c r="B324" s="635">
        <v>43438</v>
      </c>
      <c r="C324" s="636" t="s">
        <v>2359</v>
      </c>
      <c r="D324" s="637">
        <v>880</v>
      </c>
      <c r="E324" s="637"/>
      <c r="F324" s="638"/>
      <c r="G324" s="1514"/>
      <c r="H324" s="1515"/>
      <c r="I324" s="1515"/>
      <c r="J324" s="1516"/>
      <c r="K324" s="642"/>
      <c r="L324" s="642"/>
      <c r="M324" s="642"/>
      <c r="N324" s="642"/>
      <c r="O324" s="642"/>
    </row>
    <row r="325" spans="1:15" s="643" customFormat="1" ht="14.25" customHeight="1" x14ac:dyDescent="0.3">
      <c r="A325" s="634">
        <v>320</v>
      </c>
      <c r="B325" s="635">
        <v>43438</v>
      </c>
      <c r="C325" s="636" t="s">
        <v>2359</v>
      </c>
      <c r="D325" s="637"/>
      <c r="E325" s="637">
        <v>4880</v>
      </c>
      <c r="F325" s="638">
        <v>4880</v>
      </c>
      <c r="G325" s="1514" t="s">
        <v>2898</v>
      </c>
      <c r="H325" s="1515"/>
      <c r="I325" s="1515"/>
      <c r="J325" s="1516"/>
      <c r="K325" s="642" t="s">
        <v>2899</v>
      </c>
      <c r="L325" s="646">
        <v>43438</v>
      </c>
      <c r="M325" s="642" t="s">
        <v>2123</v>
      </c>
      <c r="N325" s="642" t="s">
        <v>1980</v>
      </c>
      <c r="O325" s="642" t="s">
        <v>1706</v>
      </c>
    </row>
    <row r="326" spans="1:15" s="643" customFormat="1" ht="14.25" customHeight="1" x14ac:dyDescent="0.3">
      <c r="A326" s="634">
        <v>321</v>
      </c>
      <c r="B326" s="635">
        <v>43439</v>
      </c>
      <c r="C326" s="636" t="s">
        <v>2574</v>
      </c>
      <c r="D326" s="637">
        <v>460</v>
      </c>
      <c r="E326" s="637"/>
      <c r="F326" s="638"/>
      <c r="G326" s="1514"/>
      <c r="H326" s="1515"/>
      <c r="I326" s="1515"/>
      <c r="J326" s="1516"/>
      <c r="K326" s="642"/>
      <c r="L326" s="646"/>
      <c r="M326" s="642"/>
      <c r="N326" s="642"/>
      <c r="O326" s="642"/>
    </row>
    <row r="327" spans="1:15" s="643" customFormat="1" ht="14.25" customHeight="1" x14ac:dyDescent="0.3">
      <c r="A327" s="634">
        <v>322</v>
      </c>
      <c r="B327" s="635">
        <v>43439</v>
      </c>
      <c r="C327" s="636" t="s">
        <v>2410</v>
      </c>
      <c r="D327" s="637">
        <v>300</v>
      </c>
      <c r="E327" s="637"/>
      <c r="F327" s="638"/>
      <c r="G327" s="1514"/>
      <c r="H327" s="1515"/>
      <c r="I327" s="1515"/>
      <c r="J327" s="1516"/>
      <c r="K327" s="642"/>
      <c r="L327" s="646"/>
      <c r="M327" s="646"/>
      <c r="N327" s="146"/>
      <c r="O327" s="146"/>
    </row>
    <row r="328" spans="1:15" s="643" customFormat="1" ht="14.25" customHeight="1" x14ac:dyDescent="0.3">
      <c r="A328" s="634">
        <v>323</v>
      </c>
      <c r="B328" s="635">
        <v>43440</v>
      </c>
      <c r="C328" s="636" t="s">
        <v>2410</v>
      </c>
      <c r="D328" s="637"/>
      <c r="E328" s="637">
        <v>500</v>
      </c>
      <c r="F328" s="638">
        <v>500</v>
      </c>
      <c r="G328" s="1514" t="s">
        <v>2900</v>
      </c>
      <c r="H328" s="1515"/>
      <c r="I328" s="1515"/>
      <c r="J328" s="1516"/>
      <c r="K328" s="642" t="s">
        <v>2901</v>
      </c>
      <c r="L328" s="646">
        <v>43439</v>
      </c>
      <c r="M328" s="642" t="s">
        <v>2123</v>
      </c>
      <c r="N328" s="146" t="s">
        <v>171</v>
      </c>
      <c r="O328" s="146" t="s">
        <v>2872</v>
      </c>
    </row>
    <row r="329" spans="1:15" s="643" customFormat="1" ht="14.25" customHeight="1" x14ac:dyDescent="0.3">
      <c r="A329" s="634">
        <v>324</v>
      </c>
      <c r="B329" s="635">
        <v>43441</v>
      </c>
      <c r="C329" s="636" t="s">
        <v>2359</v>
      </c>
      <c r="D329" s="637">
        <v>1000</v>
      </c>
      <c r="E329" s="637"/>
      <c r="F329" s="638"/>
      <c r="G329" s="1514"/>
      <c r="H329" s="1515"/>
      <c r="I329" s="1515"/>
      <c r="J329" s="1516"/>
      <c r="K329" s="642"/>
      <c r="L329" s="646"/>
      <c r="M329" s="642"/>
      <c r="N329" s="642"/>
      <c r="O329" s="642"/>
    </row>
    <row r="330" spans="1:15" s="643" customFormat="1" ht="14.25" customHeight="1" x14ac:dyDescent="0.3">
      <c r="A330" s="634">
        <v>325</v>
      </c>
      <c r="B330" s="635">
        <v>43441</v>
      </c>
      <c r="C330" s="636" t="s">
        <v>2834</v>
      </c>
      <c r="D330" s="637">
        <v>300</v>
      </c>
      <c r="E330" s="637"/>
      <c r="F330" s="638"/>
      <c r="G330" s="1514"/>
      <c r="H330" s="1515"/>
      <c r="I330" s="1515"/>
      <c r="J330" s="1516"/>
      <c r="K330" s="642"/>
      <c r="L330" s="642"/>
      <c r="M330" s="642"/>
      <c r="N330" s="642"/>
      <c r="O330" s="642"/>
    </row>
    <row r="331" spans="1:15" s="643" customFormat="1" ht="14.25" customHeight="1" x14ac:dyDescent="0.3">
      <c r="A331" s="634">
        <v>326</v>
      </c>
      <c r="B331" s="635">
        <v>43441</v>
      </c>
      <c r="C331" s="636" t="s">
        <v>1777</v>
      </c>
      <c r="D331" s="637">
        <v>2000</v>
      </c>
      <c r="E331" s="637"/>
      <c r="F331" s="638"/>
      <c r="G331" s="1514"/>
      <c r="H331" s="1515"/>
      <c r="I331" s="1515"/>
      <c r="J331" s="1516"/>
      <c r="K331" s="642"/>
      <c r="L331" s="646"/>
      <c r="M331" s="642"/>
      <c r="N331" s="642"/>
      <c r="O331" s="642"/>
    </row>
    <row r="332" spans="1:15" s="643" customFormat="1" ht="14.25" customHeight="1" x14ac:dyDescent="0.3">
      <c r="A332" s="634">
        <v>327</v>
      </c>
      <c r="B332" s="635">
        <v>43441</v>
      </c>
      <c r="C332" s="636" t="s">
        <v>2384</v>
      </c>
      <c r="D332" s="637">
        <v>30</v>
      </c>
      <c r="E332" s="637"/>
      <c r="F332" s="638"/>
      <c r="G332" s="1514"/>
      <c r="H332" s="1515"/>
      <c r="I332" s="1515"/>
      <c r="J332" s="1516"/>
      <c r="K332" s="642"/>
      <c r="L332" s="646"/>
      <c r="M332" s="642"/>
      <c r="N332" s="642"/>
      <c r="O332" s="642"/>
    </row>
    <row r="333" spans="1:15" s="643" customFormat="1" ht="14.25" customHeight="1" x14ac:dyDescent="0.3">
      <c r="A333" s="634">
        <v>328</v>
      </c>
      <c r="B333" s="635">
        <v>43441</v>
      </c>
      <c r="C333" s="636" t="s">
        <v>2574</v>
      </c>
      <c r="D333" s="637">
        <v>50</v>
      </c>
      <c r="E333" s="637"/>
      <c r="F333" s="638"/>
      <c r="G333" s="1514"/>
      <c r="H333" s="1515"/>
      <c r="I333" s="1515"/>
      <c r="J333" s="1516"/>
      <c r="K333" s="642"/>
      <c r="L333" s="642"/>
      <c r="M333" s="642"/>
      <c r="N333" s="642"/>
      <c r="O333" s="642"/>
    </row>
    <row r="334" spans="1:15" s="643" customFormat="1" ht="14.25" customHeight="1" x14ac:dyDescent="0.3">
      <c r="A334" s="634">
        <v>329</v>
      </c>
      <c r="B334" s="635">
        <v>43444</v>
      </c>
      <c r="C334" s="636" t="s">
        <v>2359</v>
      </c>
      <c r="D334" s="637">
        <v>1000</v>
      </c>
      <c r="E334" s="637"/>
      <c r="F334" s="638"/>
      <c r="G334" s="1514"/>
      <c r="H334" s="1515"/>
      <c r="I334" s="1515"/>
      <c r="J334" s="1516"/>
      <c r="K334" s="642"/>
      <c r="L334" s="646"/>
      <c r="M334" s="646"/>
      <c r="N334" s="642"/>
      <c r="O334" s="642"/>
    </row>
    <row r="335" spans="1:15" s="643" customFormat="1" ht="14.25" customHeight="1" x14ac:dyDescent="0.3">
      <c r="A335" s="634">
        <v>330</v>
      </c>
      <c r="B335" s="635">
        <v>43444</v>
      </c>
      <c r="C335" s="636" t="s">
        <v>1777</v>
      </c>
      <c r="D335" s="637">
        <v>1500</v>
      </c>
      <c r="E335" s="637"/>
      <c r="F335" s="589"/>
      <c r="G335" s="1514"/>
      <c r="H335" s="1515"/>
      <c r="I335" s="1515"/>
      <c r="J335" s="1516"/>
      <c r="K335" s="642"/>
      <c r="L335" s="646"/>
      <c r="M335" s="646"/>
      <c r="N335" s="146"/>
      <c r="O335" s="146"/>
    </row>
    <row r="336" spans="1:15" s="643" customFormat="1" ht="14.25" customHeight="1" x14ac:dyDescent="0.3">
      <c r="A336" s="634">
        <v>331</v>
      </c>
      <c r="B336" s="635">
        <v>43447</v>
      </c>
      <c r="C336" s="636" t="s">
        <v>1777</v>
      </c>
      <c r="D336" s="637">
        <v>480</v>
      </c>
      <c r="E336" s="637"/>
      <c r="F336" s="638"/>
      <c r="G336" s="1514"/>
      <c r="H336" s="1515"/>
      <c r="I336" s="1515"/>
      <c r="J336" s="1516"/>
      <c r="K336" s="642"/>
      <c r="L336" s="646"/>
      <c r="M336" s="642"/>
      <c r="N336" s="642"/>
      <c r="O336" s="642"/>
    </row>
    <row r="337" spans="1:15" s="643" customFormat="1" ht="14.25" customHeight="1" x14ac:dyDescent="0.3">
      <c r="A337" s="634">
        <v>332</v>
      </c>
      <c r="B337" s="635">
        <v>43447</v>
      </c>
      <c r="C337" s="636" t="s">
        <v>1777</v>
      </c>
      <c r="D337" s="637"/>
      <c r="E337" s="637">
        <v>10480</v>
      </c>
      <c r="F337" s="638">
        <v>10480</v>
      </c>
      <c r="G337" s="1514" t="s">
        <v>2902</v>
      </c>
      <c r="H337" s="1515"/>
      <c r="I337" s="1515"/>
      <c r="J337" s="1516"/>
      <c r="K337" s="642" t="s">
        <v>2903</v>
      </c>
      <c r="L337" s="646">
        <v>43446</v>
      </c>
      <c r="M337" s="642" t="s">
        <v>2123</v>
      </c>
      <c r="N337" s="146" t="s">
        <v>171</v>
      </c>
      <c r="O337" s="146" t="s">
        <v>485</v>
      </c>
    </row>
    <row r="338" spans="1:15" s="643" customFormat="1" ht="14.25" customHeight="1" x14ac:dyDescent="0.3">
      <c r="A338" s="634">
        <v>333</v>
      </c>
      <c r="B338" s="635">
        <v>43448</v>
      </c>
      <c r="C338" s="636" t="s">
        <v>2359</v>
      </c>
      <c r="D338" s="637">
        <v>1240</v>
      </c>
      <c r="E338" s="637"/>
      <c r="F338" s="638"/>
      <c r="G338" s="1514"/>
      <c r="H338" s="1515"/>
      <c r="I338" s="1515"/>
      <c r="J338" s="1516"/>
      <c r="K338" s="642"/>
      <c r="L338" s="646"/>
      <c r="M338" s="642"/>
      <c r="N338" s="642"/>
      <c r="O338" s="642"/>
    </row>
    <row r="339" spans="1:15" s="643" customFormat="1" ht="14.25" customHeight="1" x14ac:dyDescent="0.3">
      <c r="A339" s="634">
        <v>334</v>
      </c>
      <c r="B339" s="635">
        <v>43448</v>
      </c>
      <c r="C339" s="636" t="s">
        <v>2834</v>
      </c>
      <c r="D339" s="637">
        <v>100</v>
      </c>
      <c r="E339" s="637"/>
      <c r="F339" s="638"/>
      <c r="G339" s="1514"/>
      <c r="H339" s="1515"/>
      <c r="I339" s="1515"/>
      <c r="J339" s="1516"/>
      <c r="K339" s="642"/>
      <c r="L339" s="646"/>
      <c r="M339" s="642"/>
      <c r="N339" s="642"/>
      <c r="O339" s="642"/>
    </row>
    <row r="340" spans="1:15" s="643" customFormat="1" ht="14.25" customHeight="1" x14ac:dyDescent="0.3">
      <c r="A340" s="634">
        <v>335</v>
      </c>
      <c r="B340" s="635">
        <v>43448</v>
      </c>
      <c r="C340" s="636" t="s">
        <v>2359</v>
      </c>
      <c r="D340" s="637"/>
      <c r="E340" s="637">
        <v>3240</v>
      </c>
      <c r="F340" s="638">
        <v>3240</v>
      </c>
      <c r="G340" s="1514" t="s">
        <v>2904</v>
      </c>
      <c r="H340" s="1515"/>
      <c r="I340" s="1515"/>
      <c r="J340" s="1516"/>
      <c r="K340" s="642" t="s">
        <v>2905</v>
      </c>
      <c r="L340" s="646">
        <v>43448</v>
      </c>
      <c r="M340" s="642" t="s">
        <v>2123</v>
      </c>
      <c r="N340" s="642" t="s">
        <v>1980</v>
      </c>
      <c r="O340" s="642" t="s">
        <v>1706</v>
      </c>
    </row>
    <row r="341" spans="1:15" s="643" customFormat="1" ht="14.25" customHeight="1" x14ac:dyDescent="0.3">
      <c r="A341" s="634">
        <v>336</v>
      </c>
      <c r="B341" s="635">
        <v>43451</v>
      </c>
      <c r="C341" s="636" t="s">
        <v>2359</v>
      </c>
      <c r="D341" s="637">
        <v>1000</v>
      </c>
      <c r="E341" s="637"/>
      <c r="F341" s="638"/>
      <c r="G341" s="1514"/>
      <c r="H341" s="1515"/>
      <c r="I341" s="1515"/>
      <c r="J341" s="1516"/>
      <c r="K341" s="642"/>
      <c r="L341" s="646"/>
      <c r="M341" s="642"/>
      <c r="N341" s="146"/>
      <c r="O341" s="146"/>
    </row>
    <row r="342" spans="1:15" s="643" customFormat="1" ht="14.25" customHeight="1" x14ac:dyDescent="0.3">
      <c r="A342" s="634">
        <v>337</v>
      </c>
      <c r="B342" s="635">
        <v>43451</v>
      </c>
      <c r="C342" s="636" t="s">
        <v>2574</v>
      </c>
      <c r="D342" s="637"/>
      <c r="E342" s="637">
        <v>1160</v>
      </c>
      <c r="F342" s="638">
        <v>1160</v>
      </c>
      <c r="G342" s="1514" t="s">
        <v>2906</v>
      </c>
      <c r="H342" s="1515"/>
      <c r="I342" s="1515"/>
      <c r="J342" s="1516"/>
      <c r="K342" s="642" t="s">
        <v>2907</v>
      </c>
      <c r="L342" s="646">
        <v>43448</v>
      </c>
      <c r="M342" s="642" t="s">
        <v>2123</v>
      </c>
      <c r="N342" s="146" t="s">
        <v>2066</v>
      </c>
      <c r="O342" s="146" t="s">
        <v>1762</v>
      </c>
    </row>
    <row r="343" spans="1:15" s="643" customFormat="1" ht="14.25" customHeight="1" x14ac:dyDescent="0.3">
      <c r="A343" s="634">
        <v>338</v>
      </c>
      <c r="B343" s="635">
        <v>43451</v>
      </c>
      <c r="C343" s="636" t="s">
        <v>2834</v>
      </c>
      <c r="D343" s="637">
        <v>300</v>
      </c>
      <c r="E343" s="637"/>
      <c r="F343" s="638"/>
      <c r="G343" s="1514"/>
      <c r="H343" s="1515"/>
      <c r="I343" s="1515"/>
      <c r="J343" s="1516"/>
      <c r="K343" s="642"/>
      <c r="L343" s="646"/>
      <c r="M343" s="642"/>
      <c r="N343" s="146"/>
      <c r="O343" s="146"/>
    </row>
    <row r="344" spans="1:15" s="643" customFormat="1" ht="14.25" customHeight="1" x14ac:dyDescent="0.3">
      <c r="A344" s="634">
        <v>339</v>
      </c>
      <c r="B344" s="635">
        <v>43454</v>
      </c>
      <c r="C344" s="636" t="s">
        <v>2834</v>
      </c>
      <c r="D344" s="637">
        <v>380</v>
      </c>
      <c r="E344" s="637"/>
      <c r="F344" s="638"/>
      <c r="G344" s="1514"/>
      <c r="H344" s="1515"/>
      <c r="I344" s="1515"/>
      <c r="J344" s="1516"/>
      <c r="K344" s="642"/>
      <c r="L344" s="646"/>
      <c r="M344" s="642"/>
      <c r="N344" s="642"/>
      <c r="O344" s="642"/>
    </row>
    <row r="345" spans="1:15" s="643" customFormat="1" ht="14.25" customHeight="1" x14ac:dyDescent="0.3">
      <c r="A345" s="634">
        <v>340</v>
      </c>
      <c r="B345" s="635">
        <v>43454</v>
      </c>
      <c r="C345" s="636" t="s">
        <v>2834</v>
      </c>
      <c r="D345" s="637"/>
      <c r="E345" s="637">
        <v>1080</v>
      </c>
      <c r="F345" s="638">
        <v>1080</v>
      </c>
      <c r="G345" s="1514" t="s">
        <v>2908</v>
      </c>
      <c r="H345" s="1515"/>
      <c r="I345" s="1515"/>
      <c r="J345" s="1516"/>
      <c r="K345" s="642" t="s">
        <v>2909</v>
      </c>
      <c r="L345" s="646">
        <v>43454</v>
      </c>
      <c r="M345" s="642" t="s">
        <v>2123</v>
      </c>
      <c r="N345" s="146" t="s">
        <v>2066</v>
      </c>
      <c r="O345" s="146" t="s">
        <v>1762</v>
      </c>
    </row>
    <row r="346" spans="1:15" s="643" customFormat="1" ht="14.25" customHeight="1" x14ac:dyDescent="0.3">
      <c r="A346" s="634">
        <v>341</v>
      </c>
      <c r="B346" s="635">
        <v>43455</v>
      </c>
      <c r="C346" s="636" t="s">
        <v>2359</v>
      </c>
      <c r="D346" s="637">
        <v>1000</v>
      </c>
      <c r="E346" s="637"/>
      <c r="F346" s="638"/>
      <c r="G346" s="1514"/>
      <c r="H346" s="1515"/>
      <c r="I346" s="1515"/>
      <c r="J346" s="1516"/>
      <c r="K346" s="642"/>
      <c r="L346" s="646"/>
      <c r="M346" s="642"/>
      <c r="N346" s="642"/>
      <c r="O346" s="642"/>
    </row>
    <row r="347" spans="1:15" s="643" customFormat="1" ht="14.25" customHeight="1" x14ac:dyDescent="0.3">
      <c r="A347" s="634">
        <v>342</v>
      </c>
      <c r="B347" s="635">
        <v>43458</v>
      </c>
      <c r="C347" s="636" t="s">
        <v>2359</v>
      </c>
      <c r="D347" s="637">
        <v>1000</v>
      </c>
      <c r="E347" s="637"/>
      <c r="F347" s="638"/>
      <c r="G347" s="1514"/>
      <c r="H347" s="1515"/>
      <c r="I347" s="1515"/>
      <c r="J347" s="1516"/>
      <c r="K347" s="642"/>
      <c r="L347" s="642"/>
      <c r="M347" s="642"/>
      <c r="N347" s="642"/>
      <c r="O347" s="642"/>
    </row>
    <row r="348" spans="1:15" s="643" customFormat="1" ht="14.25" customHeight="1" x14ac:dyDescent="0.3">
      <c r="A348" s="634">
        <v>343</v>
      </c>
      <c r="B348" s="635">
        <v>43458</v>
      </c>
      <c r="C348" s="636" t="s">
        <v>2384</v>
      </c>
      <c r="D348" s="637">
        <v>40</v>
      </c>
      <c r="E348" s="637"/>
      <c r="F348" s="638"/>
      <c r="G348" s="1514"/>
      <c r="H348" s="1515"/>
      <c r="I348" s="1515"/>
      <c r="J348" s="1516"/>
      <c r="K348" s="642"/>
      <c r="L348" s="646"/>
      <c r="M348" s="642"/>
      <c r="N348" s="642"/>
      <c r="O348" s="642"/>
    </row>
    <row r="349" spans="1:15" s="643" customFormat="1" ht="14.25" customHeight="1" x14ac:dyDescent="0.3">
      <c r="A349" s="634">
        <v>344</v>
      </c>
      <c r="B349" s="635">
        <v>43462</v>
      </c>
      <c r="C349" s="636" t="s">
        <v>2359</v>
      </c>
      <c r="D349" s="637">
        <v>400</v>
      </c>
      <c r="E349" s="637"/>
      <c r="F349" s="638"/>
      <c r="G349" s="1514"/>
      <c r="H349" s="1515"/>
      <c r="I349" s="1515"/>
      <c r="J349" s="1516"/>
      <c r="K349" s="642"/>
      <c r="L349" s="646"/>
      <c r="M349" s="642"/>
      <c r="N349" s="642"/>
      <c r="O349" s="642"/>
    </row>
    <row r="350" spans="1:15" s="643" customFormat="1" ht="14.25" customHeight="1" x14ac:dyDescent="0.3">
      <c r="A350" s="634">
        <v>345</v>
      </c>
      <c r="B350" s="635">
        <v>43462</v>
      </c>
      <c r="C350" s="636" t="s">
        <v>2359</v>
      </c>
      <c r="D350" s="637"/>
      <c r="E350" s="637">
        <v>3400</v>
      </c>
      <c r="F350" s="638">
        <v>3400</v>
      </c>
      <c r="G350" s="1514" t="s">
        <v>2910</v>
      </c>
      <c r="H350" s="1515"/>
      <c r="I350" s="1515"/>
      <c r="J350" s="1516"/>
      <c r="K350" s="642" t="s">
        <v>2911</v>
      </c>
      <c r="L350" s="646">
        <v>43461</v>
      </c>
      <c r="M350" s="642" t="s">
        <v>2123</v>
      </c>
      <c r="N350" s="642" t="s">
        <v>1980</v>
      </c>
      <c r="O350" s="642" t="s">
        <v>1706</v>
      </c>
    </row>
    <row r="351" spans="1:15" s="643" customFormat="1" ht="14.25" customHeight="1" x14ac:dyDescent="0.3">
      <c r="A351" s="634">
        <v>346</v>
      </c>
      <c r="B351" s="635">
        <v>43465</v>
      </c>
      <c r="C351" s="636" t="s">
        <v>2384</v>
      </c>
      <c r="D351" s="637">
        <v>400</v>
      </c>
      <c r="E351" s="637"/>
      <c r="F351" s="638"/>
      <c r="G351" s="1514"/>
      <c r="H351" s="1515"/>
      <c r="I351" s="1515"/>
      <c r="J351" s="1516"/>
      <c r="K351" s="642"/>
      <c r="L351" s="646"/>
      <c r="M351" s="642"/>
      <c r="N351" s="642"/>
      <c r="O351" s="642"/>
    </row>
    <row r="352" spans="1:15" s="643" customFormat="1" ht="14.25" customHeight="1" x14ac:dyDescent="0.3">
      <c r="A352" s="634">
        <v>347</v>
      </c>
      <c r="B352" s="635">
        <v>43465</v>
      </c>
      <c r="C352" s="636" t="s">
        <v>1982</v>
      </c>
      <c r="D352" s="637">
        <v>100</v>
      </c>
      <c r="E352" s="637"/>
      <c r="F352" s="638"/>
      <c r="G352" s="1514"/>
      <c r="H352" s="1515"/>
      <c r="I352" s="1515"/>
      <c r="J352" s="1516"/>
      <c r="K352" s="642"/>
      <c r="L352" s="646"/>
      <c r="M352" s="642"/>
      <c r="N352" s="642"/>
      <c r="O352" s="642"/>
    </row>
    <row r="353" spans="1:15" s="643" customFormat="1" ht="14.25" customHeight="1" x14ac:dyDescent="0.3">
      <c r="A353" s="634"/>
      <c r="B353" s="635"/>
      <c r="C353" s="813"/>
      <c r="D353" s="814"/>
      <c r="E353" s="814"/>
      <c r="F353" s="638" t="s">
        <v>1765</v>
      </c>
      <c r="G353" s="1514"/>
      <c r="H353" s="1515"/>
      <c r="I353" s="1515"/>
      <c r="J353" s="1516"/>
      <c r="K353" s="642"/>
      <c r="L353" s="646"/>
      <c r="M353" s="642"/>
      <c r="N353" s="642"/>
      <c r="O353" s="642"/>
    </row>
    <row r="354" spans="1:15" s="643" customFormat="1" ht="14.25" customHeight="1" x14ac:dyDescent="0.3">
      <c r="A354" s="634"/>
      <c r="B354" s="635"/>
      <c r="C354" s="636"/>
      <c r="D354" s="637"/>
      <c r="E354" s="637"/>
      <c r="F354" s="638"/>
      <c r="G354" s="1514"/>
      <c r="H354" s="1515"/>
      <c r="I354" s="1515"/>
      <c r="J354" s="1516"/>
      <c r="K354" s="642"/>
      <c r="L354" s="646"/>
      <c r="M354" s="646"/>
      <c r="N354" s="642"/>
      <c r="O354" s="642"/>
    </row>
    <row r="355" spans="1:15" s="643" customFormat="1" ht="14.25" customHeight="1" x14ac:dyDescent="0.3">
      <c r="A355" s="634"/>
      <c r="B355" s="635"/>
      <c r="C355" s="636"/>
      <c r="D355" s="637"/>
      <c r="E355" s="637"/>
      <c r="F355" s="638"/>
      <c r="G355" s="1514"/>
      <c r="H355" s="1515"/>
      <c r="I355" s="1515"/>
      <c r="J355" s="1516"/>
      <c r="K355" s="642"/>
      <c r="L355" s="646"/>
      <c r="M355" s="646"/>
      <c r="N355" s="642"/>
      <c r="O355" s="642"/>
    </row>
    <row r="356" spans="1:15" s="643" customFormat="1" ht="14.25" customHeight="1" x14ac:dyDescent="0.3">
      <c r="A356" s="634"/>
      <c r="B356" s="635"/>
      <c r="C356" s="636"/>
      <c r="D356" s="637"/>
      <c r="E356" s="637"/>
      <c r="F356" s="638"/>
      <c r="G356" s="1514"/>
      <c r="H356" s="1515"/>
      <c r="I356" s="1515"/>
      <c r="J356" s="1516"/>
      <c r="K356" s="642"/>
      <c r="L356" s="646"/>
      <c r="M356" s="642"/>
      <c r="N356" s="642"/>
      <c r="O356" s="642"/>
    </row>
    <row r="357" spans="1:15" s="643" customFormat="1" ht="14.25" customHeight="1" x14ac:dyDescent="0.3">
      <c r="A357" s="634"/>
      <c r="B357" s="635"/>
      <c r="C357" s="636"/>
      <c r="D357" s="637"/>
      <c r="E357" s="637"/>
      <c r="F357" s="638"/>
      <c r="G357" s="1514"/>
      <c r="H357" s="1515"/>
      <c r="I357" s="1515"/>
      <c r="J357" s="1516"/>
      <c r="K357" s="642"/>
      <c r="L357" s="642"/>
      <c r="M357" s="642"/>
      <c r="N357" s="642"/>
      <c r="O357" s="642"/>
    </row>
    <row r="358" spans="1:15" s="643" customFormat="1" ht="14.25" customHeight="1" x14ac:dyDescent="0.3">
      <c r="A358" s="634"/>
      <c r="B358" s="635"/>
      <c r="C358" s="636"/>
      <c r="D358" s="637"/>
      <c r="E358" s="637"/>
      <c r="F358" s="638"/>
      <c r="G358" s="1514"/>
      <c r="H358" s="1515"/>
      <c r="I358" s="1515"/>
      <c r="J358" s="1516"/>
      <c r="K358" s="642"/>
      <c r="L358" s="642"/>
      <c r="M358" s="642"/>
      <c r="N358" s="642"/>
      <c r="O358" s="642"/>
    </row>
    <row r="359" spans="1:15" s="643" customFormat="1" ht="14.25" customHeight="1" x14ac:dyDescent="0.3">
      <c r="A359" s="634"/>
      <c r="B359" s="635"/>
      <c r="C359" s="636"/>
      <c r="D359" s="637"/>
      <c r="E359" s="637"/>
      <c r="F359" s="638"/>
      <c r="G359" s="1514"/>
      <c r="H359" s="1515"/>
      <c r="I359" s="1515"/>
      <c r="J359" s="1516"/>
      <c r="K359" s="642"/>
      <c r="L359" s="642"/>
      <c r="M359" s="642"/>
      <c r="N359" s="642"/>
      <c r="O359" s="642"/>
    </row>
    <row r="360" spans="1:15" s="643" customFormat="1" ht="14.25" customHeight="1" x14ac:dyDescent="0.3">
      <c r="A360" s="634"/>
      <c r="B360" s="635"/>
      <c r="C360" s="636"/>
      <c r="D360" s="637"/>
      <c r="E360" s="637"/>
      <c r="F360" s="638"/>
      <c r="G360" s="1514"/>
      <c r="H360" s="1515"/>
      <c r="I360" s="1515"/>
      <c r="J360" s="1516"/>
      <c r="K360" s="642"/>
      <c r="L360" s="646"/>
      <c r="M360" s="646"/>
      <c r="N360" s="642"/>
      <c r="O360" s="642"/>
    </row>
    <row r="361" spans="1:15" s="643" customFormat="1" ht="14.25" customHeight="1" x14ac:dyDescent="0.3">
      <c r="A361" s="634"/>
      <c r="B361" s="635"/>
      <c r="C361" s="636"/>
      <c r="D361" s="637"/>
      <c r="E361" s="637"/>
      <c r="F361" s="638"/>
      <c r="G361" s="1514"/>
      <c r="H361" s="1515"/>
      <c r="I361" s="1515"/>
      <c r="J361" s="1516"/>
      <c r="K361" s="642"/>
      <c r="L361" s="646"/>
      <c r="M361" s="646"/>
      <c r="N361" s="642"/>
      <c r="O361" s="642"/>
    </row>
    <row r="362" spans="1:15" s="643" customFormat="1" ht="14.25" customHeight="1" x14ac:dyDescent="0.3">
      <c r="A362" s="634"/>
      <c r="B362" s="635"/>
      <c r="C362" s="636"/>
      <c r="D362" s="637"/>
      <c r="E362" s="637"/>
      <c r="F362" s="638"/>
      <c r="G362" s="1514"/>
      <c r="H362" s="1515"/>
      <c r="I362" s="1515"/>
      <c r="J362" s="1516"/>
      <c r="K362" s="642"/>
      <c r="L362" s="646"/>
      <c r="M362" s="646"/>
      <c r="N362" s="642"/>
      <c r="O362" s="642"/>
    </row>
    <row r="363" spans="1:15" s="643" customFormat="1" ht="14.25" customHeight="1" x14ac:dyDescent="0.3">
      <c r="A363" s="634"/>
      <c r="B363" s="635"/>
      <c r="C363" s="636"/>
      <c r="D363" s="637"/>
      <c r="E363" s="637"/>
      <c r="F363" s="638"/>
      <c r="G363" s="1514"/>
      <c r="H363" s="1515"/>
      <c r="I363" s="1515"/>
      <c r="J363" s="1516"/>
      <c r="K363" s="642"/>
      <c r="L363" s="646"/>
      <c r="M363" s="646"/>
      <c r="N363" s="642"/>
      <c r="O363" s="642"/>
    </row>
    <row r="364" spans="1:15" s="643" customFormat="1" ht="14.25" customHeight="1" x14ac:dyDescent="0.3">
      <c r="A364" s="634"/>
      <c r="B364" s="635"/>
      <c r="C364" s="636"/>
      <c r="D364" s="637"/>
      <c r="E364" s="637"/>
      <c r="F364" s="638"/>
      <c r="G364" s="1514"/>
      <c r="H364" s="1515"/>
      <c r="I364" s="1515"/>
      <c r="J364" s="1516"/>
      <c r="K364" s="642"/>
      <c r="L364" s="646"/>
      <c r="M364" s="646"/>
      <c r="N364" s="642"/>
      <c r="O364" s="642"/>
    </row>
    <row r="365" spans="1:15" s="643" customFormat="1" ht="14.25" customHeight="1" x14ac:dyDescent="0.3">
      <c r="A365" s="634"/>
      <c r="B365" s="635"/>
      <c r="C365" s="636"/>
      <c r="D365" s="637"/>
      <c r="E365" s="637"/>
      <c r="F365" s="638"/>
      <c r="G365" s="1514"/>
      <c r="H365" s="1515"/>
      <c r="I365" s="1515"/>
      <c r="J365" s="1516"/>
      <c r="K365" s="642"/>
      <c r="L365" s="646"/>
      <c r="M365" s="646"/>
      <c r="N365" s="642"/>
      <c r="O365" s="642"/>
    </row>
    <row r="366" spans="1:15" s="643" customFormat="1" ht="14.25" customHeight="1" x14ac:dyDescent="0.3">
      <c r="A366" s="634"/>
      <c r="B366" s="635"/>
      <c r="C366" s="636"/>
      <c r="D366" s="637"/>
      <c r="E366" s="637"/>
      <c r="F366" s="638"/>
      <c r="G366" s="1514"/>
      <c r="H366" s="1515"/>
      <c r="I366" s="1515"/>
      <c r="J366" s="1516"/>
      <c r="K366" s="642"/>
      <c r="L366" s="646"/>
      <c r="M366" s="646"/>
      <c r="N366" s="642"/>
      <c r="O366" s="642"/>
    </row>
    <row r="367" spans="1:15" s="643" customFormat="1" ht="14.25" customHeight="1" x14ac:dyDescent="0.3">
      <c r="A367" s="634"/>
      <c r="B367" s="635"/>
      <c r="C367" s="636"/>
      <c r="D367" s="637"/>
      <c r="E367" s="637"/>
      <c r="F367" s="638"/>
      <c r="G367" s="1514"/>
      <c r="H367" s="1515"/>
      <c r="I367" s="1515"/>
      <c r="J367" s="1516"/>
      <c r="K367" s="642"/>
      <c r="L367" s="646"/>
      <c r="M367" s="646"/>
      <c r="N367" s="642"/>
      <c r="O367" s="642"/>
    </row>
    <row r="368" spans="1:15" s="643" customFormat="1" ht="14.25" customHeight="1" x14ac:dyDescent="0.3">
      <c r="A368" s="634"/>
      <c r="B368" s="635"/>
      <c r="C368" s="636"/>
      <c r="D368" s="637"/>
      <c r="E368" s="637"/>
      <c r="F368" s="638"/>
      <c r="G368" s="1514"/>
      <c r="H368" s="1515"/>
      <c r="I368" s="1515"/>
      <c r="J368" s="1516"/>
      <c r="K368" s="642"/>
      <c r="L368" s="646"/>
      <c r="M368" s="646"/>
      <c r="N368" s="642"/>
      <c r="O368" s="642"/>
    </row>
    <row r="369" spans="1:15" s="643" customFormat="1" ht="14.25" customHeight="1" x14ac:dyDescent="0.3">
      <c r="A369" s="634"/>
      <c r="B369" s="635"/>
      <c r="C369" s="636"/>
      <c r="D369" s="637"/>
      <c r="E369" s="637"/>
      <c r="F369" s="638"/>
      <c r="G369" s="1514"/>
      <c r="H369" s="1515"/>
      <c r="I369" s="1515"/>
      <c r="J369" s="1516"/>
      <c r="K369" s="642"/>
      <c r="L369" s="646"/>
      <c r="M369" s="642"/>
      <c r="N369" s="642"/>
      <c r="O369" s="642"/>
    </row>
    <row r="370" spans="1:15" s="643" customFormat="1" ht="14.25" customHeight="1" x14ac:dyDescent="0.3">
      <c r="A370" s="634"/>
      <c r="B370" s="635"/>
      <c r="C370" s="636"/>
      <c r="D370" s="637"/>
      <c r="E370" s="637"/>
      <c r="F370" s="638"/>
      <c r="G370" s="1514"/>
      <c r="H370" s="1515"/>
      <c r="I370" s="1515"/>
      <c r="J370" s="1516"/>
      <c r="K370" s="642"/>
      <c r="L370" s="646"/>
      <c r="M370" s="646"/>
      <c r="N370" s="642"/>
      <c r="O370" s="642"/>
    </row>
    <row r="371" spans="1:15" s="643" customFormat="1" ht="14.25" customHeight="1" x14ac:dyDescent="0.3">
      <c r="A371" s="634"/>
      <c r="B371" s="635"/>
      <c r="C371" s="636"/>
      <c r="D371" s="637"/>
      <c r="E371" s="637"/>
      <c r="F371" s="638"/>
      <c r="G371" s="1514"/>
      <c r="H371" s="1515"/>
      <c r="I371" s="1515"/>
      <c r="J371" s="1516"/>
      <c r="K371" s="642"/>
      <c r="L371" s="646"/>
      <c r="M371" s="642"/>
      <c r="N371" s="642"/>
      <c r="O371" s="642"/>
    </row>
    <row r="372" spans="1:15" s="643" customFormat="1" ht="14.25" customHeight="1" x14ac:dyDescent="0.3">
      <c r="A372" s="634"/>
      <c r="B372" s="635"/>
      <c r="C372" s="636"/>
      <c r="D372" s="637"/>
      <c r="E372" s="637"/>
      <c r="F372" s="638"/>
      <c r="G372" s="1514"/>
      <c r="H372" s="1515"/>
      <c r="I372" s="1515"/>
      <c r="J372" s="1516"/>
      <c r="K372" s="642"/>
      <c r="L372" s="646"/>
      <c r="M372" s="646"/>
      <c r="N372" s="642"/>
      <c r="O372" s="642"/>
    </row>
    <row r="373" spans="1:15" s="643" customFormat="1" ht="14.25" customHeight="1" x14ac:dyDescent="0.3">
      <c r="A373" s="634"/>
      <c r="B373" s="635"/>
      <c r="C373" s="636"/>
      <c r="D373" s="637"/>
      <c r="E373" s="637"/>
      <c r="F373" s="638"/>
      <c r="G373" s="1514"/>
      <c r="H373" s="1515"/>
      <c r="I373" s="1515"/>
      <c r="J373" s="1516"/>
      <c r="K373" s="642"/>
      <c r="L373" s="646"/>
      <c r="M373" s="642"/>
      <c r="N373" s="642"/>
      <c r="O373" s="642"/>
    </row>
    <row r="374" spans="1:15" s="643" customFormat="1" ht="14.25" customHeight="1" x14ac:dyDescent="0.3">
      <c r="A374" s="634"/>
      <c r="B374" s="635"/>
      <c r="C374" s="636"/>
      <c r="D374" s="637"/>
      <c r="E374" s="637"/>
      <c r="F374" s="638"/>
      <c r="G374" s="1514"/>
      <c r="H374" s="1515"/>
      <c r="I374" s="1515"/>
      <c r="J374" s="1516"/>
      <c r="K374" s="642"/>
      <c r="L374" s="646"/>
      <c r="M374" s="646"/>
      <c r="N374" s="642"/>
      <c r="O374" s="642"/>
    </row>
    <row r="375" spans="1:15" s="643" customFormat="1" ht="14.25" customHeight="1" x14ac:dyDescent="0.3">
      <c r="A375" s="634"/>
      <c r="B375" s="635"/>
      <c r="C375" s="636"/>
      <c r="D375" s="637"/>
      <c r="E375" s="637"/>
      <c r="F375" s="638"/>
      <c r="G375" s="1514"/>
      <c r="H375" s="1515"/>
      <c r="I375" s="1515"/>
      <c r="J375" s="1516"/>
      <c r="K375" s="642"/>
      <c r="L375" s="646"/>
      <c r="M375" s="642"/>
      <c r="N375" s="642"/>
      <c r="O375" s="642"/>
    </row>
    <row r="376" spans="1:15" s="643" customFormat="1" ht="14.25" customHeight="1" x14ac:dyDescent="0.3">
      <c r="A376" s="634"/>
      <c r="B376" s="635"/>
      <c r="C376" s="636"/>
      <c r="D376" s="637"/>
      <c r="E376" s="637"/>
      <c r="F376" s="638"/>
      <c r="G376" s="1514"/>
      <c r="H376" s="1515"/>
      <c r="I376" s="1515"/>
      <c r="J376" s="1516"/>
      <c r="K376" s="642"/>
      <c r="L376" s="646"/>
      <c r="M376" s="642"/>
      <c r="N376" s="642"/>
      <c r="O376" s="642"/>
    </row>
    <row r="377" spans="1:15" s="643" customFormat="1" ht="14.25" customHeight="1" x14ac:dyDescent="0.3">
      <c r="A377" s="634"/>
      <c r="B377" s="635"/>
      <c r="C377" s="636"/>
      <c r="D377" s="637"/>
      <c r="E377" s="637"/>
      <c r="F377" s="638"/>
      <c r="G377" s="1514"/>
      <c r="H377" s="1515"/>
      <c r="I377" s="1515"/>
      <c r="J377" s="1516"/>
      <c r="K377" s="642"/>
      <c r="L377" s="646"/>
      <c r="M377" s="642"/>
      <c r="N377" s="642"/>
      <c r="O377" s="642"/>
    </row>
    <row r="378" spans="1:15" s="643" customFormat="1" ht="14.25" customHeight="1" x14ac:dyDescent="0.3">
      <c r="A378" s="634"/>
      <c r="B378" s="635"/>
      <c r="C378" s="636"/>
      <c r="D378" s="637"/>
      <c r="E378" s="637"/>
      <c r="F378" s="638"/>
      <c r="G378" s="1514"/>
      <c r="H378" s="1515"/>
      <c r="I378" s="1515"/>
      <c r="J378" s="1516"/>
      <c r="K378" s="642"/>
      <c r="L378" s="646"/>
      <c r="M378" s="642"/>
      <c r="N378" s="642"/>
      <c r="O378" s="642"/>
    </row>
    <row r="379" spans="1:15" s="643" customFormat="1" x14ac:dyDescent="0.3">
      <c r="A379" s="634"/>
      <c r="B379" s="635"/>
      <c r="C379" s="636"/>
      <c r="D379" s="637"/>
      <c r="E379" s="637"/>
      <c r="F379" s="638"/>
      <c r="G379" s="1514"/>
      <c r="H379" s="1515"/>
      <c r="I379" s="1515"/>
      <c r="J379" s="1516"/>
      <c r="K379" s="642"/>
      <c r="L379" s="646"/>
      <c r="M379" s="642"/>
      <c r="N379" s="642"/>
      <c r="O379" s="642"/>
    </row>
    <row r="380" spans="1:15" s="643" customFormat="1" x14ac:dyDescent="0.3">
      <c r="A380" s="634"/>
      <c r="B380" s="635"/>
      <c r="C380" s="636"/>
      <c r="D380" s="637"/>
      <c r="E380" s="637"/>
      <c r="F380" s="638"/>
      <c r="G380" s="1514"/>
      <c r="H380" s="1515"/>
      <c r="I380" s="1515"/>
      <c r="J380" s="1516"/>
      <c r="K380" s="642"/>
      <c r="L380" s="646"/>
      <c r="M380" s="642"/>
      <c r="N380" s="642"/>
      <c r="O380" s="642"/>
    </row>
    <row r="381" spans="1:15" s="643" customFormat="1" x14ac:dyDescent="0.3">
      <c r="A381" s="634"/>
      <c r="B381" s="635"/>
      <c r="C381" s="636"/>
      <c r="D381" s="637"/>
      <c r="E381" s="637"/>
      <c r="F381" s="638"/>
      <c r="G381" s="1514"/>
      <c r="H381" s="1515"/>
      <c r="I381" s="1515"/>
      <c r="J381" s="1516"/>
      <c r="K381" s="642"/>
      <c r="L381" s="646"/>
      <c r="M381" s="642"/>
      <c r="N381" s="642"/>
      <c r="O381" s="642"/>
    </row>
    <row r="382" spans="1:15" s="643" customFormat="1" x14ac:dyDescent="0.3">
      <c r="A382" s="634"/>
      <c r="B382" s="635"/>
      <c r="C382" s="636"/>
      <c r="D382" s="637"/>
      <c r="E382" s="637"/>
      <c r="F382" s="638"/>
      <c r="G382" s="1514"/>
      <c r="H382" s="1515"/>
      <c r="I382" s="1515"/>
      <c r="J382" s="1516"/>
      <c r="K382" s="642"/>
      <c r="L382" s="646"/>
      <c r="M382" s="642"/>
      <c r="N382" s="642"/>
      <c r="O382" s="642"/>
    </row>
    <row r="383" spans="1:15" s="643" customFormat="1" x14ac:dyDescent="0.3">
      <c r="A383" s="634"/>
      <c r="B383" s="635"/>
      <c r="C383" s="636"/>
      <c r="D383" s="637"/>
      <c r="E383" s="637"/>
      <c r="F383" s="638"/>
      <c r="G383" s="1514"/>
      <c r="H383" s="1515"/>
      <c r="I383" s="1515"/>
      <c r="J383" s="1516"/>
      <c r="K383" s="642"/>
      <c r="L383" s="646"/>
      <c r="M383" s="642"/>
      <c r="N383" s="642"/>
      <c r="O383" s="642"/>
    </row>
    <row r="384" spans="1:15" s="643" customFormat="1" x14ac:dyDescent="0.3">
      <c r="A384" s="634"/>
      <c r="B384" s="635"/>
      <c r="C384" s="636"/>
      <c r="D384" s="637"/>
      <c r="E384" s="637"/>
      <c r="F384" s="638"/>
      <c r="G384" s="1514"/>
      <c r="H384" s="1515"/>
      <c r="I384" s="1515"/>
      <c r="J384" s="1516"/>
      <c r="K384" s="642"/>
      <c r="L384" s="646"/>
      <c r="M384" s="642"/>
      <c r="N384" s="642"/>
      <c r="O384" s="642"/>
    </row>
    <row r="385" spans="1:15" s="643" customFormat="1" x14ac:dyDescent="0.3">
      <c r="A385" s="634"/>
      <c r="B385" s="648"/>
      <c r="C385" s="636"/>
      <c r="D385" s="637"/>
      <c r="E385" s="637"/>
      <c r="F385" s="638"/>
      <c r="G385" s="1514"/>
      <c r="H385" s="1515"/>
      <c r="I385" s="1515"/>
      <c r="J385" s="1516"/>
      <c r="K385" s="642"/>
      <c r="L385" s="642"/>
      <c r="M385" s="642"/>
      <c r="N385" s="642"/>
      <c r="O385" s="642"/>
    </row>
    <row r="386" spans="1:15" s="643" customFormat="1" x14ac:dyDescent="0.3">
      <c r="A386" s="634"/>
      <c r="B386" s="648"/>
      <c r="C386" s="636"/>
      <c r="D386" s="637"/>
      <c r="E386" s="637"/>
      <c r="F386" s="638"/>
      <c r="G386" s="1514"/>
      <c r="H386" s="1515"/>
      <c r="I386" s="1515"/>
      <c r="J386" s="1516"/>
      <c r="K386" s="642"/>
      <c r="L386" s="642"/>
      <c r="M386" s="642"/>
      <c r="N386" s="642"/>
      <c r="O386" s="642"/>
    </row>
    <row r="387" spans="1:15" s="643" customFormat="1" x14ac:dyDescent="0.3">
      <c r="A387" s="634"/>
      <c r="B387" s="648"/>
      <c r="C387" s="636"/>
      <c r="D387" s="637"/>
      <c r="E387" s="637"/>
      <c r="F387" s="638"/>
      <c r="G387" s="1514"/>
      <c r="H387" s="1515"/>
      <c r="I387" s="1515"/>
      <c r="J387" s="1516"/>
      <c r="K387" s="642"/>
      <c r="L387" s="642"/>
      <c r="M387" s="642"/>
      <c r="N387" s="642"/>
      <c r="O387" s="642"/>
    </row>
    <row r="388" spans="1:15" s="643" customFormat="1" x14ac:dyDescent="0.3">
      <c r="A388" s="634"/>
      <c r="B388" s="648"/>
      <c r="C388" s="636"/>
      <c r="D388" s="637"/>
      <c r="E388" s="637"/>
      <c r="F388" s="638"/>
      <c r="G388" s="1514"/>
      <c r="H388" s="1515"/>
      <c r="I388" s="1515"/>
      <c r="J388" s="1516"/>
      <c r="K388" s="642"/>
      <c r="L388" s="642"/>
      <c r="M388" s="642"/>
      <c r="N388" s="642"/>
      <c r="O388" s="642"/>
    </row>
    <row r="389" spans="1:15" s="643" customFormat="1" x14ac:dyDescent="0.3">
      <c r="A389" s="634"/>
      <c r="B389" s="648"/>
      <c r="C389" s="636"/>
      <c r="D389" s="637"/>
      <c r="E389" s="637"/>
      <c r="F389" s="638"/>
      <c r="G389" s="1514"/>
      <c r="H389" s="1515"/>
      <c r="I389" s="1515"/>
      <c r="J389" s="1516"/>
      <c r="K389" s="642"/>
      <c r="L389" s="642"/>
      <c r="M389" s="642"/>
      <c r="N389" s="642"/>
      <c r="O389" s="642"/>
    </row>
    <row r="390" spans="1:15" s="643" customFormat="1" x14ac:dyDescent="0.3">
      <c r="A390" s="634"/>
      <c r="B390" s="648"/>
      <c r="C390" s="636"/>
      <c r="D390" s="637"/>
      <c r="E390" s="637"/>
      <c r="F390" s="638"/>
      <c r="G390" s="1514"/>
      <c r="H390" s="1515"/>
      <c r="I390" s="1515"/>
      <c r="J390" s="1516"/>
      <c r="K390" s="642"/>
      <c r="L390" s="642"/>
      <c r="M390" s="642"/>
      <c r="N390" s="642"/>
      <c r="O390" s="642"/>
    </row>
    <row r="391" spans="1:15" s="643" customFormat="1" x14ac:dyDescent="0.3">
      <c r="A391" s="634"/>
      <c r="B391" s="648"/>
      <c r="C391" s="636"/>
      <c r="D391" s="637"/>
      <c r="E391" s="637"/>
      <c r="F391" s="638"/>
      <c r="G391" s="1514"/>
      <c r="H391" s="1515"/>
      <c r="I391" s="1515"/>
      <c r="J391" s="1516"/>
      <c r="K391" s="642"/>
      <c r="L391" s="642"/>
      <c r="M391" s="642"/>
      <c r="N391" s="642"/>
      <c r="O391" s="642"/>
    </row>
    <row r="392" spans="1:15" s="643" customFormat="1" x14ac:dyDescent="0.3">
      <c r="A392" s="634"/>
      <c r="B392" s="648"/>
      <c r="C392" s="636"/>
      <c r="D392" s="637"/>
      <c r="E392" s="637"/>
      <c r="F392" s="638"/>
      <c r="G392" s="1514"/>
      <c r="H392" s="1515"/>
      <c r="I392" s="1515"/>
      <c r="J392" s="1516"/>
      <c r="K392" s="642"/>
      <c r="L392" s="642"/>
      <c r="M392" s="642"/>
      <c r="N392" s="642"/>
      <c r="O392" s="642"/>
    </row>
    <row r="393" spans="1:15" s="643" customFormat="1" x14ac:dyDescent="0.3">
      <c r="A393" s="634"/>
      <c r="B393" s="648"/>
      <c r="C393" s="636"/>
      <c r="D393" s="637"/>
      <c r="E393" s="637"/>
      <c r="F393" s="638"/>
      <c r="G393" s="1514"/>
      <c r="H393" s="1515"/>
      <c r="I393" s="1515"/>
      <c r="J393" s="1516"/>
      <c r="K393" s="642"/>
      <c r="L393" s="642"/>
      <c r="M393" s="642"/>
      <c r="N393" s="642"/>
      <c r="O393" s="642"/>
    </row>
    <row r="394" spans="1:15" s="643" customFormat="1" x14ac:dyDescent="0.3">
      <c r="A394" s="634"/>
      <c r="B394" s="648"/>
      <c r="C394" s="636"/>
      <c r="D394" s="637"/>
      <c r="E394" s="637"/>
      <c r="F394" s="638"/>
      <c r="G394" s="1514"/>
      <c r="H394" s="1515"/>
      <c r="I394" s="1515"/>
      <c r="J394" s="1516"/>
      <c r="K394" s="642"/>
      <c r="L394" s="642"/>
      <c r="M394" s="642"/>
      <c r="N394" s="642"/>
      <c r="O394" s="642"/>
    </row>
    <row r="395" spans="1:15" s="643" customFormat="1" x14ac:dyDescent="0.3">
      <c r="A395" s="634"/>
      <c r="B395" s="648"/>
      <c r="C395" s="636"/>
      <c r="D395" s="637"/>
      <c r="E395" s="637"/>
      <c r="F395" s="638"/>
      <c r="G395" s="1514"/>
      <c r="H395" s="1515"/>
      <c r="I395" s="1515"/>
      <c r="J395" s="1516"/>
      <c r="K395" s="642"/>
      <c r="L395" s="642"/>
      <c r="M395" s="642"/>
      <c r="N395" s="642"/>
      <c r="O395" s="642"/>
    </row>
    <row r="396" spans="1:15" s="643" customFormat="1" x14ac:dyDescent="0.3">
      <c r="A396" s="634"/>
      <c r="B396" s="648"/>
      <c r="C396" s="636"/>
      <c r="D396" s="637"/>
      <c r="E396" s="637"/>
      <c r="F396" s="638"/>
      <c r="G396" s="1514"/>
      <c r="H396" s="1515"/>
      <c r="I396" s="1515"/>
      <c r="J396" s="1516"/>
      <c r="K396" s="642"/>
      <c r="L396" s="642"/>
      <c r="M396" s="642"/>
      <c r="N396" s="642"/>
      <c r="O396" s="642"/>
    </row>
    <row r="397" spans="1:15" s="643" customFormat="1" x14ac:dyDescent="0.3">
      <c r="A397" s="634"/>
      <c r="B397" s="648"/>
      <c r="C397" s="636"/>
      <c r="D397" s="637"/>
      <c r="E397" s="637"/>
      <c r="F397" s="638"/>
      <c r="G397" s="1514"/>
      <c r="H397" s="1515"/>
      <c r="I397" s="1515"/>
      <c r="J397" s="1516"/>
      <c r="K397" s="642"/>
      <c r="L397" s="642"/>
      <c r="M397" s="642"/>
      <c r="N397" s="642"/>
      <c r="O397" s="642"/>
    </row>
    <row r="398" spans="1:15" s="643" customFormat="1" x14ac:dyDescent="0.3">
      <c r="A398" s="634"/>
      <c r="B398" s="648"/>
      <c r="C398" s="636"/>
      <c r="D398" s="637"/>
      <c r="E398" s="637"/>
      <c r="F398" s="638"/>
      <c r="G398" s="1514"/>
      <c r="H398" s="1515"/>
      <c r="I398" s="1515"/>
      <c r="J398" s="1516"/>
      <c r="K398" s="642"/>
      <c r="L398" s="642"/>
      <c r="M398" s="642"/>
      <c r="N398" s="642"/>
      <c r="O398" s="642"/>
    </row>
    <row r="399" spans="1:15" s="643" customFormat="1" x14ac:dyDescent="0.3">
      <c r="A399" s="634"/>
      <c r="B399" s="648"/>
      <c r="C399" s="636"/>
      <c r="D399" s="637"/>
      <c r="E399" s="637"/>
      <c r="F399" s="638"/>
      <c r="G399" s="1514"/>
      <c r="H399" s="1515"/>
      <c r="I399" s="1515"/>
      <c r="J399" s="1516"/>
      <c r="K399" s="642"/>
      <c r="L399" s="642"/>
      <c r="M399" s="642"/>
      <c r="N399" s="642"/>
      <c r="O399" s="642"/>
    </row>
    <row r="400" spans="1:15" s="643" customFormat="1" x14ac:dyDescent="0.3">
      <c r="A400" s="634"/>
      <c r="B400" s="648"/>
      <c r="C400" s="636"/>
      <c r="D400" s="637"/>
      <c r="E400" s="637"/>
      <c r="F400" s="638"/>
      <c r="G400" s="1514"/>
      <c r="H400" s="1515"/>
      <c r="I400" s="1515"/>
      <c r="J400" s="1516"/>
      <c r="K400" s="642"/>
      <c r="L400" s="642"/>
      <c r="M400" s="642"/>
      <c r="N400" s="642"/>
      <c r="O400" s="642"/>
    </row>
    <row r="401" spans="1:15" s="643" customFormat="1" x14ac:dyDescent="0.3">
      <c r="A401" s="634"/>
      <c r="B401" s="648"/>
      <c r="C401" s="636"/>
      <c r="D401" s="637"/>
      <c r="E401" s="637"/>
      <c r="F401" s="638"/>
      <c r="G401" s="1514"/>
      <c r="H401" s="1515"/>
      <c r="I401" s="1515"/>
      <c r="J401" s="1516"/>
      <c r="K401" s="642"/>
      <c r="L401" s="642"/>
      <c r="M401" s="642"/>
      <c r="N401" s="642"/>
      <c r="O401" s="642"/>
    </row>
    <row r="402" spans="1:15" s="643" customFormat="1" x14ac:dyDescent="0.3">
      <c r="A402" s="634"/>
      <c r="B402" s="648"/>
      <c r="C402" s="636"/>
      <c r="D402" s="637"/>
      <c r="E402" s="637"/>
      <c r="F402" s="638"/>
      <c r="G402" s="1514"/>
      <c r="H402" s="1515"/>
      <c r="I402" s="1515"/>
      <c r="J402" s="1516"/>
      <c r="K402" s="642"/>
      <c r="L402" s="642"/>
      <c r="M402" s="642"/>
      <c r="N402" s="642"/>
      <c r="O402" s="642"/>
    </row>
    <row r="403" spans="1:15" s="643" customFormat="1" x14ac:dyDescent="0.3">
      <c r="A403" s="634"/>
      <c r="B403" s="648"/>
      <c r="C403" s="636"/>
      <c r="D403" s="637"/>
      <c r="E403" s="637"/>
      <c r="F403" s="638"/>
      <c r="G403" s="1514"/>
      <c r="H403" s="1515"/>
      <c r="I403" s="1515"/>
      <c r="J403" s="1516"/>
      <c r="K403" s="642"/>
      <c r="L403" s="642"/>
      <c r="M403" s="642"/>
      <c r="N403" s="642"/>
      <c r="O403" s="642"/>
    </row>
    <row r="404" spans="1:15" s="643" customFormat="1" x14ac:dyDescent="0.3">
      <c r="A404" s="634"/>
      <c r="B404" s="648"/>
      <c r="C404" s="636"/>
      <c r="D404" s="637"/>
      <c r="E404" s="637"/>
      <c r="F404" s="638"/>
      <c r="G404" s="1514"/>
      <c r="H404" s="1515"/>
      <c r="I404" s="1515"/>
      <c r="J404" s="1516"/>
      <c r="K404" s="642"/>
      <c r="L404" s="642"/>
      <c r="M404" s="642"/>
      <c r="N404" s="642"/>
      <c r="O404" s="642"/>
    </row>
    <row r="405" spans="1:15" s="643" customFormat="1" x14ac:dyDescent="0.3">
      <c r="A405" s="634"/>
      <c r="B405" s="648"/>
      <c r="C405" s="636"/>
      <c r="D405" s="637"/>
      <c r="E405" s="637"/>
      <c r="F405" s="638"/>
      <c r="G405" s="1514"/>
      <c r="H405" s="1515"/>
      <c r="I405" s="1515"/>
      <c r="J405" s="1516"/>
      <c r="K405" s="642"/>
      <c r="L405" s="642"/>
      <c r="M405" s="642"/>
      <c r="N405" s="642"/>
      <c r="O405" s="642"/>
    </row>
    <row r="406" spans="1:15" s="643" customFormat="1" x14ac:dyDescent="0.3">
      <c r="A406" s="634"/>
      <c r="B406" s="648"/>
      <c r="C406" s="636"/>
      <c r="D406" s="637"/>
      <c r="E406" s="637"/>
      <c r="F406" s="638"/>
      <c r="G406" s="1514"/>
      <c r="H406" s="1515"/>
      <c r="I406" s="1515"/>
      <c r="J406" s="1516"/>
      <c r="K406" s="642"/>
      <c r="L406" s="642"/>
      <c r="M406" s="642"/>
      <c r="N406" s="642"/>
      <c r="O406" s="642"/>
    </row>
    <row r="407" spans="1:15" s="643" customFormat="1" x14ac:dyDescent="0.3">
      <c r="A407" s="634"/>
      <c r="B407" s="648"/>
      <c r="C407" s="636"/>
      <c r="D407" s="637"/>
      <c r="E407" s="637"/>
      <c r="F407" s="638"/>
      <c r="G407" s="1514"/>
      <c r="H407" s="1515"/>
      <c r="I407" s="1515"/>
      <c r="J407" s="1516"/>
      <c r="K407" s="642"/>
      <c r="L407" s="642"/>
      <c r="M407" s="642"/>
      <c r="N407" s="642"/>
      <c r="O407" s="642"/>
    </row>
    <row r="408" spans="1:15" s="643" customFormat="1" x14ac:dyDescent="0.3">
      <c r="A408" s="634"/>
      <c r="B408" s="648"/>
      <c r="C408" s="636"/>
      <c r="D408" s="637"/>
      <c r="E408" s="637"/>
      <c r="F408" s="638"/>
      <c r="G408" s="1514"/>
      <c r="H408" s="1515"/>
      <c r="I408" s="1515"/>
      <c r="J408" s="1516"/>
      <c r="K408" s="642"/>
      <c r="L408" s="642"/>
      <c r="M408" s="642"/>
      <c r="N408" s="642"/>
      <c r="O408" s="642"/>
    </row>
    <row r="409" spans="1:15" s="643" customFormat="1" x14ac:dyDescent="0.3">
      <c r="A409" s="634"/>
      <c r="B409" s="648"/>
      <c r="C409" s="636"/>
      <c r="D409" s="637"/>
      <c r="E409" s="637"/>
      <c r="F409" s="638"/>
      <c r="G409" s="1514"/>
      <c r="H409" s="1515"/>
      <c r="I409" s="1515"/>
      <c r="J409" s="1516"/>
      <c r="K409" s="642"/>
      <c r="L409" s="642"/>
      <c r="M409" s="642"/>
      <c r="N409" s="642"/>
      <c r="O409" s="642"/>
    </row>
    <row r="410" spans="1:15" s="643" customFormat="1" x14ac:dyDescent="0.3">
      <c r="A410" s="634"/>
      <c r="B410" s="648"/>
      <c r="C410" s="636"/>
      <c r="D410" s="637"/>
      <c r="E410" s="637"/>
      <c r="F410" s="638"/>
      <c r="G410" s="1514"/>
      <c r="H410" s="1515"/>
      <c r="I410" s="1515"/>
      <c r="J410" s="1516"/>
      <c r="K410" s="642"/>
      <c r="L410" s="642"/>
      <c r="M410" s="642"/>
      <c r="N410" s="642"/>
      <c r="O410" s="642"/>
    </row>
    <row r="411" spans="1:15" s="643" customFormat="1" x14ac:dyDescent="0.3">
      <c r="A411" s="634"/>
      <c r="B411" s="648"/>
      <c r="C411" s="636"/>
      <c r="D411" s="637"/>
      <c r="E411" s="637"/>
      <c r="F411" s="638"/>
      <c r="G411" s="1514"/>
      <c r="H411" s="1515"/>
      <c r="I411" s="1515"/>
      <c r="J411" s="1516"/>
      <c r="K411" s="642"/>
      <c r="L411" s="642"/>
      <c r="M411" s="642"/>
      <c r="N411" s="642"/>
      <c r="O411" s="642"/>
    </row>
    <row r="412" spans="1:15" s="643" customFormat="1" x14ac:dyDescent="0.3">
      <c r="A412" s="634"/>
      <c r="B412" s="648"/>
      <c r="C412" s="636"/>
      <c r="D412" s="637"/>
      <c r="E412" s="637"/>
      <c r="F412" s="638"/>
      <c r="G412" s="1514"/>
      <c r="H412" s="1515"/>
      <c r="I412" s="1515"/>
      <c r="J412" s="1516"/>
      <c r="K412" s="642"/>
      <c r="L412" s="642"/>
      <c r="M412" s="642"/>
      <c r="N412" s="642"/>
      <c r="O412" s="642"/>
    </row>
    <row r="413" spans="1:15" s="643" customFormat="1" x14ac:dyDescent="0.3">
      <c r="A413" s="634"/>
      <c r="B413" s="648"/>
      <c r="C413" s="636"/>
      <c r="D413" s="637"/>
      <c r="E413" s="637"/>
      <c r="F413" s="638"/>
      <c r="G413" s="1514"/>
      <c r="H413" s="1515"/>
      <c r="I413" s="1515"/>
      <c r="J413" s="1516"/>
      <c r="K413" s="642"/>
      <c r="L413" s="642"/>
      <c r="M413" s="642"/>
      <c r="N413" s="642"/>
      <c r="O413" s="642"/>
    </row>
    <row r="414" spans="1:15" s="643" customFormat="1" x14ac:dyDescent="0.3">
      <c r="A414" s="634"/>
      <c r="B414" s="648"/>
      <c r="C414" s="636"/>
      <c r="D414" s="637"/>
      <c r="E414" s="637"/>
      <c r="F414" s="638"/>
      <c r="G414" s="1514"/>
      <c r="H414" s="1515"/>
      <c r="I414" s="1515"/>
      <c r="J414" s="1516"/>
      <c r="K414" s="642"/>
      <c r="L414" s="642"/>
      <c r="M414" s="642"/>
      <c r="N414" s="642"/>
      <c r="O414" s="642"/>
    </row>
    <row r="415" spans="1:15" s="643" customFormat="1" x14ac:dyDescent="0.3">
      <c r="A415" s="634"/>
      <c r="B415" s="648"/>
      <c r="C415" s="636"/>
      <c r="D415" s="637"/>
      <c r="E415" s="637"/>
      <c r="F415" s="638"/>
      <c r="G415" s="1514"/>
      <c r="H415" s="1515"/>
      <c r="I415" s="1515"/>
      <c r="J415" s="1516"/>
      <c r="K415" s="642"/>
      <c r="L415" s="642"/>
      <c r="M415" s="642"/>
      <c r="N415" s="642"/>
      <c r="O415" s="642"/>
    </row>
    <row r="416" spans="1:15" s="643" customFormat="1" x14ac:dyDescent="0.3">
      <c r="A416" s="634"/>
      <c r="B416" s="648"/>
      <c r="C416" s="636"/>
      <c r="D416" s="637"/>
      <c r="E416" s="637"/>
      <c r="F416" s="638"/>
      <c r="G416" s="1514"/>
      <c r="H416" s="1515"/>
      <c r="I416" s="1515"/>
      <c r="J416" s="1516"/>
      <c r="K416" s="642"/>
      <c r="L416" s="642"/>
      <c r="M416" s="642"/>
      <c r="N416" s="642"/>
      <c r="O416" s="642"/>
    </row>
    <row r="417" spans="1:15" s="643" customFormat="1" x14ac:dyDescent="0.3">
      <c r="A417" s="634"/>
      <c r="B417" s="648"/>
      <c r="C417" s="636"/>
      <c r="D417" s="637"/>
      <c r="E417" s="637"/>
      <c r="F417" s="638"/>
      <c r="G417" s="1514"/>
      <c r="H417" s="1515"/>
      <c r="I417" s="1515"/>
      <c r="J417" s="1516"/>
      <c r="K417" s="642"/>
      <c r="L417" s="642"/>
      <c r="M417" s="642"/>
      <c r="N417" s="642"/>
      <c r="O417" s="642"/>
    </row>
    <row r="418" spans="1:15" s="643" customFormat="1" x14ac:dyDescent="0.3">
      <c r="A418" s="634"/>
      <c r="B418" s="648"/>
      <c r="C418" s="636"/>
      <c r="D418" s="637"/>
      <c r="E418" s="637"/>
      <c r="F418" s="638"/>
      <c r="G418" s="1514"/>
      <c r="H418" s="1515"/>
      <c r="I418" s="1515"/>
      <c r="J418" s="1516"/>
      <c r="K418" s="642"/>
      <c r="L418" s="642"/>
      <c r="M418" s="642"/>
      <c r="N418" s="642"/>
      <c r="O418" s="642"/>
    </row>
    <row r="419" spans="1:15" s="643" customFormat="1" x14ac:dyDescent="0.3">
      <c r="A419" s="634"/>
      <c r="B419" s="648"/>
      <c r="C419" s="636"/>
      <c r="D419" s="637"/>
      <c r="E419" s="637"/>
      <c r="F419" s="638"/>
      <c r="G419" s="1514"/>
      <c r="H419" s="1515"/>
      <c r="I419" s="1515"/>
      <c r="J419" s="1516"/>
      <c r="K419" s="642"/>
      <c r="L419" s="642"/>
      <c r="M419" s="642"/>
      <c r="N419" s="642"/>
      <c r="O419" s="642"/>
    </row>
    <row r="420" spans="1:15" s="643" customFormat="1" x14ac:dyDescent="0.3">
      <c r="A420" s="634"/>
      <c r="B420" s="648"/>
      <c r="C420" s="636"/>
      <c r="D420" s="637"/>
      <c r="E420" s="637"/>
      <c r="F420" s="638"/>
      <c r="G420" s="1514"/>
      <c r="H420" s="1515"/>
      <c r="I420" s="1515"/>
      <c r="J420" s="1516"/>
      <c r="K420" s="642"/>
      <c r="L420" s="642"/>
      <c r="M420" s="642"/>
      <c r="N420" s="642"/>
      <c r="O420" s="642"/>
    </row>
    <row r="421" spans="1:15" s="643" customFormat="1" x14ac:dyDescent="0.3">
      <c r="A421" s="634"/>
      <c r="B421" s="648"/>
      <c r="C421" s="636"/>
      <c r="D421" s="637"/>
      <c r="E421" s="637"/>
      <c r="F421" s="638"/>
      <c r="G421" s="1514"/>
      <c r="H421" s="1515"/>
      <c r="I421" s="1515"/>
      <c r="J421" s="1516"/>
      <c r="K421" s="642"/>
      <c r="L421" s="642"/>
      <c r="M421" s="642"/>
      <c r="N421" s="642"/>
      <c r="O421" s="642"/>
    </row>
    <row r="422" spans="1:15" s="643" customFormat="1" x14ac:dyDescent="0.3">
      <c r="A422" s="634"/>
      <c r="B422" s="648"/>
      <c r="C422" s="636"/>
      <c r="D422" s="637"/>
      <c r="E422" s="637"/>
      <c r="F422" s="638"/>
      <c r="G422" s="1514"/>
      <c r="H422" s="1515"/>
      <c r="I422" s="1515"/>
      <c r="J422" s="1516"/>
      <c r="K422" s="642"/>
      <c r="L422" s="642"/>
      <c r="M422" s="642"/>
      <c r="N422" s="642"/>
      <c r="O422" s="642"/>
    </row>
    <row r="423" spans="1:15" s="643" customFormat="1" x14ac:dyDescent="0.3">
      <c r="A423" s="634"/>
      <c r="B423" s="648"/>
      <c r="C423" s="636"/>
      <c r="D423" s="637"/>
      <c r="E423" s="637"/>
      <c r="F423" s="638"/>
      <c r="G423" s="1514"/>
      <c r="H423" s="1515"/>
      <c r="I423" s="1515"/>
      <c r="J423" s="1516"/>
      <c r="K423" s="642"/>
      <c r="L423" s="642"/>
      <c r="M423" s="642"/>
      <c r="N423" s="642"/>
      <c r="O423" s="642"/>
    </row>
    <row r="424" spans="1:15" s="643" customFormat="1" x14ac:dyDescent="0.3">
      <c r="A424" s="634"/>
      <c r="B424" s="648"/>
      <c r="C424" s="636"/>
      <c r="D424" s="637"/>
      <c r="E424" s="637"/>
      <c r="F424" s="638"/>
      <c r="G424" s="1514"/>
      <c r="H424" s="1515"/>
      <c r="I424" s="1515"/>
      <c r="J424" s="1516"/>
      <c r="K424" s="642"/>
      <c r="L424" s="642"/>
      <c r="M424" s="642"/>
      <c r="N424" s="642"/>
      <c r="O424" s="642"/>
    </row>
    <row r="425" spans="1:15" s="643" customFormat="1" x14ac:dyDescent="0.3">
      <c r="A425" s="634"/>
      <c r="B425" s="648"/>
      <c r="C425" s="636"/>
      <c r="D425" s="637"/>
      <c r="E425" s="637"/>
      <c r="F425" s="638"/>
      <c r="G425" s="1514"/>
      <c r="H425" s="1515"/>
      <c r="I425" s="1515"/>
      <c r="J425" s="1516"/>
      <c r="K425" s="642"/>
      <c r="L425" s="642"/>
      <c r="M425" s="642"/>
      <c r="N425" s="642"/>
      <c r="O425" s="642"/>
    </row>
    <row r="426" spans="1:15" s="643" customFormat="1" x14ac:dyDescent="0.3">
      <c r="A426" s="634"/>
      <c r="B426" s="648"/>
      <c r="C426" s="636"/>
      <c r="D426" s="637"/>
      <c r="E426" s="637"/>
      <c r="F426" s="638"/>
      <c r="G426" s="1514"/>
      <c r="H426" s="1515"/>
      <c r="I426" s="1515"/>
      <c r="J426" s="1516"/>
      <c r="K426" s="642"/>
      <c r="L426" s="642"/>
      <c r="M426" s="642"/>
      <c r="N426" s="642"/>
      <c r="O426" s="642"/>
    </row>
    <row r="427" spans="1:15" s="643" customFormat="1" x14ac:dyDescent="0.3">
      <c r="A427" s="634"/>
      <c r="B427" s="648"/>
      <c r="C427" s="636"/>
      <c r="D427" s="637"/>
      <c r="E427" s="637"/>
      <c r="F427" s="638"/>
      <c r="G427" s="1514"/>
      <c r="H427" s="1515"/>
      <c r="I427" s="1515"/>
      <c r="J427" s="1516"/>
      <c r="K427" s="642"/>
      <c r="L427" s="642"/>
      <c r="M427" s="642"/>
      <c r="N427" s="642"/>
      <c r="O427" s="642"/>
    </row>
    <row r="428" spans="1:15" s="643" customFormat="1" x14ac:dyDescent="0.3">
      <c r="A428" s="634"/>
      <c r="B428" s="648"/>
      <c r="C428" s="636"/>
      <c r="D428" s="637"/>
      <c r="E428" s="637"/>
      <c r="F428" s="638"/>
      <c r="G428" s="1514"/>
      <c r="H428" s="1515"/>
      <c r="I428" s="1515"/>
      <c r="J428" s="1516"/>
      <c r="K428" s="642"/>
      <c r="L428" s="642"/>
      <c r="M428" s="642"/>
      <c r="N428" s="642"/>
      <c r="O428" s="642"/>
    </row>
    <row r="429" spans="1:15" s="643" customFormat="1" x14ac:dyDescent="0.3">
      <c r="A429" s="634"/>
      <c r="B429" s="648"/>
      <c r="C429" s="636"/>
      <c r="D429" s="637"/>
      <c r="E429" s="637"/>
      <c r="F429" s="638"/>
      <c r="G429" s="1514"/>
      <c r="H429" s="1515"/>
      <c r="I429" s="1515"/>
      <c r="J429" s="1516"/>
      <c r="K429" s="642"/>
      <c r="L429" s="642"/>
      <c r="M429" s="642"/>
      <c r="N429" s="642"/>
      <c r="O429" s="642"/>
    </row>
    <row r="430" spans="1:15" s="643" customFormat="1" x14ac:dyDescent="0.3">
      <c r="A430" s="634"/>
      <c r="B430" s="648"/>
      <c r="C430" s="636"/>
      <c r="D430" s="637"/>
      <c r="E430" s="637"/>
      <c r="F430" s="638"/>
      <c r="G430" s="1514"/>
      <c r="H430" s="1515"/>
      <c r="I430" s="1515"/>
      <c r="J430" s="1516"/>
      <c r="K430" s="642"/>
      <c r="L430" s="642"/>
      <c r="M430" s="642"/>
      <c r="N430" s="642"/>
      <c r="O430" s="642"/>
    </row>
    <row r="431" spans="1:15" s="643" customFormat="1" x14ac:dyDescent="0.3">
      <c r="A431" s="634"/>
      <c r="B431" s="648"/>
      <c r="C431" s="636"/>
      <c r="D431" s="637"/>
      <c r="E431" s="637"/>
      <c r="F431" s="638"/>
      <c r="G431" s="1514"/>
      <c r="H431" s="1515"/>
      <c r="I431" s="1515"/>
      <c r="J431" s="1516"/>
      <c r="K431" s="642"/>
      <c r="L431" s="642"/>
      <c r="M431" s="642"/>
      <c r="N431" s="642"/>
      <c r="O431" s="642"/>
    </row>
    <row r="432" spans="1:15" s="643" customFormat="1" x14ac:dyDescent="0.3">
      <c r="A432" s="634"/>
      <c r="B432" s="648"/>
      <c r="C432" s="636"/>
      <c r="D432" s="637"/>
      <c r="E432" s="637"/>
      <c r="F432" s="638"/>
      <c r="G432" s="1514"/>
      <c r="H432" s="1515"/>
      <c r="I432" s="1515"/>
      <c r="J432" s="1516"/>
      <c r="K432" s="642"/>
      <c r="L432" s="642"/>
      <c r="M432" s="642"/>
      <c r="N432" s="642"/>
      <c r="O432" s="642"/>
    </row>
    <row r="433" spans="1:15" s="643" customFormat="1" x14ac:dyDescent="0.3">
      <c r="A433" s="634"/>
      <c r="B433" s="648"/>
      <c r="C433" s="636"/>
      <c r="D433" s="637"/>
      <c r="E433" s="637"/>
      <c r="F433" s="638"/>
      <c r="G433" s="1514"/>
      <c r="H433" s="1515"/>
      <c r="I433" s="1515"/>
      <c r="J433" s="1516"/>
      <c r="K433" s="642"/>
      <c r="L433" s="642"/>
      <c r="M433" s="642"/>
      <c r="N433" s="642"/>
      <c r="O433" s="642"/>
    </row>
    <row r="434" spans="1:15" s="643" customFormat="1" x14ac:dyDescent="0.3">
      <c r="A434" s="634"/>
      <c r="B434" s="648"/>
      <c r="C434" s="636"/>
      <c r="D434" s="637"/>
      <c r="E434" s="637"/>
      <c r="F434" s="638"/>
      <c r="G434" s="1514"/>
      <c r="H434" s="1515"/>
      <c r="I434" s="1515"/>
      <c r="J434" s="1516"/>
      <c r="K434" s="642"/>
      <c r="L434" s="642"/>
      <c r="M434" s="642"/>
      <c r="N434" s="642"/>
      <c r="O434" s="642"/>
    </row>
    <row r="435" spans="1:15" s="643" customFormat="1" x14ac:dyDescent="0.3">
      <c r="A435" s="634"/>
      <c r="B435" s="648"/>
      <c r="C435" s="636"/>
      <c r="D435" s="637"/>
      <c r="E435" s="637"/>
      <c r="F435" s="638"/>
      <c r="G435" s="1514"/>
      <c r="H435" s="1515"/>
      <c r="I435" s="1515"/>
      <c r="J435" s="1516"/>
      <c r="K435" s="642"/>
      <c r="L435" s="642"/>
      <c r="M435" s="642"/>
      <c r="N435" s="642"/>
      <c r="O435" s="642"/>
    </row>
    <row r="436" spans="1:15" s="643" customFormat="1" x14ac:dyDescent="0.3">
      <c r="A436" s="634"/>
      <c r="B436" s="648"/>
      <c r="C436" s="636"/>
      <c r="D436" s="637"/>
      <c r="E436" s="637"/>
      <c r="F436" s="638"/>
      <c r="G436" s="1514"/>
      <c r="H436" s="1515"/>
      <c r="I436" s="1515"/>
      <c r="J436" s="1516"/>
      <c r="K436" s="642"/>
      <c r="L436" s="642"/>
      <c r="M436" s="642"/>
      <c r="N436" s="642"/>
      <c r="O436" s="642"/>
    </row>
    <row r="437" spans="1:15" s="643" customFormat="1" x14ac:dyDescent="0.3">
      <c r="A437" s="634"/>
      <c r="B437" s="648"/>
      <c r="C437" s="636"/>
      <c r="D437" s="637"/>
      <c r="E437" s="637"/>
      <c r="F437" s="638"/>
      <c r="G437" s="1514"/>
      <c r="H437" s="1515"/>
      <c r="I437" s="1515"/>
      <c r="J437" s="1516"/>
      <c r="K437" s="642"/>
      <c r="L437" s="642"/>
      <c r="M437" s="642"/>
      <c r="N437" s="642"/>
      <c r="O437" s="642"/>
    </row>
    <row r="438" spans="1:15" s="643" customFormat="1" x14ac:dyDescent="0.3">
      <c r="A438" s="634"/>
      <c r="B438" s="648"/>
      <c r="C438" s="636"/>
      <c r="D438" s="637"/>
      <c r="E438" s="637"/>
      <c r="F438" s="638"/>
      <c r="G438" s="1514"/>
      <c r="H438" s="1515"/>
      <c r="I438" s="1515"/>
      <c r="J438" s="1516"/>
      <c r="K438" s="642"/>
      <c r="L438" s="642"/>
      <c r="M438" s="642"/>
      <c r="N438" s="642"/>
      <c r="O438" s="642"/>
    </row>
    <row r="439" spans="1:15" s="643" customFormat="1" x14ac:dyDescent="0.3">
      <c r="A439" s="634"/>
      <c r="B439" s="648"/>
      <c r="C439" s="636"/>
      <c r="D439" s="637"/>
      <c r="E439" s="637"/>
      <c r="F439" s="638"/>
      <c r="G439" s="1514"/>
      <c r="H439" s="1515"/>
      <c r="I439" s="1515"/>
      <c r="J439" s="1516"/>
      <c r="K439" s="642"/>
      <c r="L439" s="642"/>
      <c r="M439" s="642"/>
      <c r="N439" s="642"/>
      <c r="O439" s="642"/>
    </row>
    <row r="440" spans="1:15" s="643" customFormat="1" x14ac:dyDescent="0.3">
      <c r="A440" s="634"/>
      <c r="B440" s="648"/>
      <c r="C440" s="636"/>
      <c r="D440" s="637"/>
      <c r="E440" s="637"/>
      <c r="F440" s="638"/>
      <c r="G440" s="1514"/>
      <c r="H440" s="1515"/>
      <c r="I440" s="1515"/>
      <c r="J440" s="1516"/>
      <c r="K440" s="642"/>
      <c r="L440" s="642"/>
      <c r="M440" s="642"/>
      <c r="N440" s="642"/>
      <c r="O440" s="642"/>
    </row>
    <row r="441" spans="1:15" s="643" customFormat="1" x14ac:dyDescent="0.3">
      <c r="A441" s="634"/>
      <c r="B441" s="648"/>
      <c r="C441" s="636"/>
      <c r="D441" s="637"/>
      <c r="E441" s="637"/>
      <c r="F441" s="638"/>
      <c r="G441" s="1514"/>
      <c r="H441" s="1515"/>
      <c r="I441" s="1515"/>
      <c r="J441" s="1516"/>
      <c r="K441" s="642"/>
      <c r="L441" s="642"/>
      <c r="M441" s="642"/>
      <c r="N441" s="642"/>
      <c r="O441" s="642"/>
    </row>
    <row r="442" spans="1:15" s="643" customFormat="1" x14ac:dyDescent="0.3">
      <c r="A442" s="634"/>
      <c r="B442" s="648"/>
      <c r="C442" s="636"/>
      <c r="D442" s="637"/>
      <c r="E442" s="637"/>
      <c r="F442" s="638"/>
      <c r="G442" s="1514"/>
      <c r="H442" s="1515"/>
      <c r="I442" s="1515"/>
      <c r="J442" s="1516"/>
      <c r="K442" s="642"/>
      <c r="L442" s="642"/>
      <c r="M442" s="642"/>
      <c r="N442" s="642"/>
      <c r="O442" s="642"/>
    </row>
    <row r="443" spans="1:15" s="643" customFormat="1" x14ac:dyDescent="0.3">
      <c r="A443" s="634"/>
      <c r="B443" s="648"/>
      <c r="C443" s="636"/>
      <c r="D443" s="637"/>
      <c r="E443" s="637"/>
      <c r="F443" s="638"/>
      <c r="G443" s="1514"/>
      <c r="H443" s="1515"/>
      <c r="I443" s="1515"/>
      <c r="J443" s="1516"/>
      <c r="K443" s="642"/>
      <c r="L443" s="642"/>
      <c r="M443" s="642"/>
      <c r="N443" s="642"/>
      <c r="O443" s="642"/>
    </row>
    <row r="444" spans="1:15" s="643" customFormat="1" x14ac:dyDescent="0.3">
      <c r="A444" s="634"/>
      <c r="B444" s="648"/>
      <c r="C444" s="636"/>
      <c r="D444" s="637"/>
      <c r="E444" s="637"/>
      <c r="F444" s="638"/>
      <c r="G444" s="1514"/>
      <c r="H444" s="1515"/>
      <c r="I444" s="1515"/>
      <c r="J444" s="1516"/>
      <c r="K444" s="642"/>
      <c r="L444" s="642"/>
      <c r="M444" s="642"/>
      <c r="N444" s="642"/>
      <c r="O444" s="642"/>
    </row>
    <row r="445" spans="1:15" s="643" customFormat="1" x14ac:dyDescent="0.3">
      <c r="A445" s="634"/>
      <c r="B445" s="648"/>
      <c r="C445" s="636"/>
      <c r="D445" s="637"/>
      <c r="E445" s="637"/>
      <c r="F445" s="638"/>
      <c r="G445" s="1514"/>
      <c r="H445" s="1515"/>
      <c r="I445" s="1515"/>
      <c r="J445" s="1516"/>
      <c r="K445" s="642"/>
      <c r="L445" s="642"/>
      <c r="M445" s="642"/>
      <c r="N445" s="642"/>
      <c r="O445" s="642"/>
    </row>
    <row r="446" spans="1:15" s="643" customFormat="1" x14ac:dyDescent="0.3">
      <c r="A446" s="634"/>
      <c r="B446" s="648"/>
      <c r="C446" s="636"/>
      <c r="D446" s="637"/>
      <c r="E446" s="637"/>
      <c r="F446" s="638"/>
      <c r="G446" s="1514"/>
      <c r="H446" s="1515"/>
      <c r="I446" s="1515"/>
      <c r="J446" s="1516"/>
      <c r="K446" s="642"/>
      <c r="L446" s="642"/>
      <c r="M446" s="642"/>
      <c r="N446" s="642"/>
      <c r="O446" s="642"/>
    </row>
    <row r="447" spans="1:15" s="643" customFormat="1" x14ac:dyDescent="0.3">
      <c r="A447" s="634"/>
      <c r="B447" s="648"/>
      <c r="C447" s="636"/>
      <c r="D447" s="637"/>
      <c r="E447" s="637"/>
      <c r="F447" s="638"/>
      <c r="G447" s="1514"/>
      <c r="H447" s="1515"/>
      <c r="I447" s="1515"/>
      <c r="J447" s="1516"/>
      <c r="K447" s="642"/>
      <c r="L447" s="642"/>
      <c r="M447" s="642"/>
      <c r="N447" s="642"/>
      <c r="O447" s="642"/>
    </row>
    <row r="448" spans="1:15" s="643" customFormat="1" x14ac:dyDescent="0.3">
      <c r="A448" s="634"/>
      <c r="B448" s="648"/>
      <c r="C448" s="636"/>
      <c r="D448" s="637"/>
      <c r="E448" s="637"/>
      <c r="F448" s="638"/>
      <c r="G448" s="1514"/>
      <c r="H448" s="1515"/>
      <c r="I448" s="1515"/>
      <c r="J448" s="1516"/>
      <c r="K448" s="642"/>
      <c r="L448" s="642"/>
      <c r="M448" s="642"/>
      <c r="N448" s="642"/>
      <c r="O448" s="642"/>
    </row>
    <row r="449" spans="1:15" s="643" customFormat="1" x14ac:dyDescent="0.3">
      <c r="A449" s="634"/>
      <c r="B449" s="648"/>
      <c r="C449" s="636"/>
      <c r="D449" s="637"/>
      <c r="E449" s="637"/>
      <c r="F449" s="638"/>
      <c r="G449" s="1514"/>
      <c r="H449" s="1515"/>
      <c r="I449" s="1515"/>
      <c r="J449" s="1516"/>
      <c r="K449" s="642"/>
      <c r="L449" s="642"/>
      <c r="M449" s="642"/>
      <c r="N449" s="642"/>
      <c r="O449" s="642"/>
    </row>
    <row r="450" spans="1:15" s="643" customFormat="1" x14ac:dyDescent="0.3">
      <c r="A450" s="649"/>
      <c r="B450" s="649"/>
      <c r="C450" s="644"/>
      <c r="D450" s="650"/>
      <c r="E450" s="650"/>
      <c r="F450" s="650"/>
      <c r="G450" s="651"/>
      <c r="H450" s="651"/>
      <c r="I450" s="651"/>
      <c r="J450" s="651"/>
    </row>
    <row r="451" spans="1:15" s="643" customFormat="1" x14ac:dyDescent="0.3">
      <c r="A451" s="649"/>
      <c r="B451" s="649"/>
      <c r="C451" s="644"/>
      <c r="D451" s="650"/>
      <c r="E451" s="650"/>
      <c r="F451" s="650"/>
      <c r="G451" s="651"/>
      <c r="H451" s="651"/>
      <c r="I451" s="651"/>
      <c r="J451" s="651"/>
    </row>
    <row r="452" spans="1:15" s="643" customFormat="1" x14ac:dyDescent="0.3">
      <c r="A452" s="649"/>
      <c r="B452" s="649"/>
      <c r="C452" s="644"/>
      <c r="D452" s="650"/>
      <c r="E452" s="650"/>
      <c r="F452" s="650"/>
      <c r="G452" s="651"/>
      <c r="H452" s="651"/>
      <c r="I452" s="651"/>
      <c r="J452" s="651"/>
    </row>
    <row r="453" spans="1:15" s="643" customFormat="1" x14ac:dyDescent="0.3">
      <c r="A453" s="649"/>
      <c r="B453" s="649"/>
      <c r="C453" s="644"/>
      <c r="D453" s="650"/>
      <c r="E453" s="650"/>
      <c r="F453" s="650"/>
      <c r="G453" s="651"/>
      <c r="H453" s="651"/>
      <c r="I453" s="651"/>
      <c r="J453" s="651"/>
    </row>
    <row r="454" spans="1:15" s="643" customFormat="1" x14ac:dyDescent="0.3">
      <c r="A454" s="649"/>
      <c r="B454" s="649"/>
      <c r="C454" s="644"/>
      <c r="D454" s="650"/>
      <c r="E454" s="650"/>
      <c r="F454" s="650"/>
      <c r="G454" s="651"/>
      <c r="H454" s="651"/>
      <c r="I454" s="651"/>
      <c r="J454" s="651"/>
    </row>
    <row r="455" spans="1:15" s="643" customFormat="1" x14ac:dyDescent="0.3">
      <c r="A455" s="649"/>
      <c r="B455" s="649"/>
      <c r="C455" s="644"/>
      <c r="D455" s="650"/>
      <c r="E455" s="650"/>
      <c r="F455" s="650"/>
      <c r="G455" s="651"/>
      <c r="H455" s="651"/>
      <c r="I455" s="651"/>
      <c r="J455" s="651"/>
    </row>
    <row r="456" spans="1:15" s="643" customFormat="1" x14ac:dyDescent="0.3">
      <c r="A456" s="649"/>
      <c r="B456" s="649"/>
      <c r="C456" s="644"/>
      <c r="D456" s="650"/>
      <c r="E456" s="650"/>
      <c r="F456" s="650"/>
      <c r="G456" s="651"/>
      <c r="H456" s="651"/>
      <c r="I456" s="651"/>
      <c r="J456" s="651"/>
    </row>
    <row r="457" spans="1:15" s="643" customFormat="1" x14ac:dyDescent="0.3">
      <c r="A457" s="649"/>
      <c r="B457" s="649"/>
      <c r="C457" s="644"/>
      <c r="D457" s="650"/>
      <c r="E457" s="650"/>
      <c r="F457" s="650"/>
      <c r="G457" s="651"/>
      <c r="H457" s="651"/>
      <c r="I457" s="651"/>
      <c r="J457" s="651"/>
    </row>
    <row r="458" spans="1:15" s="643" customFormat="1" x14ac:dyDescent="0.3">
      <c r="A458" s="649"/>
      <c r="B458" s="649"/>
      <c r="C458" s="644"/>
      <c r="D458" s="650"/>
      <c r="E458" s="650"/>
      <c r="F458" s="650"/>
      <c r="G458" s="651"/>
      <c r="H458" s="651"/>
      <c r="I458" s="651"/>
      <c r="J458" s="651"/>
    </row>
    <row r="459" spans="1:15" s="643" customFormat="1" x14ac:dyDescent="0.3">
      <c r="A459" s="649"/>
      <c r="B459" s="649"/>
      <c r="C459" s="644"/>
      <c r="D459" s="650"/>
      <c r="E459" s="650"/>
      <c r="F459" s="650"/>
      <c r="G459" s="651"/>
      <c r="H459" s="651"/>
      <c r="I459" s="651"/>
      <c r="J459" s="651"/>
    </row>
    <row r="460" spans="1:15" s="643" customFormat="1" x14ac:dyDescent="0.3">
      <c r="A460" s="649"/>
      <c r="B460" s="649"/>
      <c r="C460" s="644"/>
      <c r="D460" s="650"/>
      <c r="E460" s="650"/>
      <c r="F460" s="650"/>
      <c r="G460" s="651"/>
      <c r="H460" s="651"/>
      <c r="I460" s="651"/>
      <c r="J460" s="651"/>
    </row>
    <row r="461" spans="1:15" s="643" customFormat="1" x14ac:dyDescent="0.3">
      <c r="A461" s="649"/>
      <c r="B461" s="649"/>
      <c r="C461" s="644"/>
      <c r="D461" s="650"/>
      <c r="E461" s="650"/>
      <c r="F461" s="650"/>
      <c r="G461" s="651"/>
      <c r="H461" s="651"/>
      <c r="I461" s="651"/>
      <c r="J461" s="651"/>
    </row>
    <row r="462" spans="1:15" s="643" customFormat="1" x14ac:dyDescent="0.3">
      <c r="A462" s="649"/>
      <c r="B462" s="649"/>
      <c r="C462" s="644"/>
      <c r="D462" s="650"/>
      <c r="E462" s="650"/>
      <c r="F462" s="650"/>
      <c r="G462" s="651"/>
      <c r="H462" s="651"/>
      <c r="I462" s="651"/>
      <c r="J462" s="651"/>
    </row>
    <row r="463" spans="1:15" s="643" customFormat="1" x14ac:dyDescent="0.3">
      <c r="A463" s="649"/>
      <c r="B463" s="649"/>
      <c r="C463" s="644"/>
      <c r="D463" s="650"/>
      <c r="E463" s="650"/>
      <c r="F463" s="650"/>
      <c r="G463" s="651"/>
      <c r="H463" s="651"/>
      <c r="I463" s="651"/>
      <c r="J463" s="651"/>
    </row>
    <row r="464" spans="1:15" s="643" customFormat="1" x14ac:dyDescent="0.3">
      <c r="A464" s="649"/>
      <c r="B464" s="649"/>
      <c r="C464" s="644"/>
      <c r="D464" s="650"/>
      <c r="E464" s="650"/>
      <c r="F464" s="650"/>
      <c r="G464" s="651"/>
      <c r="H464" s="651"/>
      <c r="I464" s="651"/>
      <c r="J464" s="651"/>
    </row>
    <row r="465" spans="1:10" s="643" customFormat="1" x14ac:dyDescent="0.3">
      <c r="A465" s="649"/>
      <c r="B465" s="649"/>
      <c r="C465" s="644"/>
      <c r="D465" s="650"/>
      <c r="E465" s="650"/>
      <c r="F465" s="650"/>
      <c r="G465" s="651"/>
      <c r="H465" s="651"/>
      <c r="I465" s="651"/>
      <c r="J465" s="651"/>
    </row>
    <row r="466" spans="1:10" s="643" customFormat="1" x14ac:dyDescent="0.3">
      <c r="A466" s="649"/>
      <c r="B466" s="649"/>
      <c r="C466" s="644"/>
      <c r="D466" s="650"/>
      <c r="E466" s="650"/>
      <c r="F466" s="650"/>
      <c r="G466" s="651"/>
      <c r="H466" s="651"/>
      <c r="I466" s="651"/>
      <c r="J466" s="651"/>
    </row>
    <row r="467" spans="1:10" s="643" customFormat="1" x14ac:dyDescent="0.3">
      <c r="A467" s="649"/>
      <c r="B467" s="649"/>
      <c r="C467" s="644"/>
      <c r="D467" s="650"/>
      <c r="E467" s="650"/>
      <c r="F467" s="650"/>
      <c r="G467" s="651"/>
      <c r="H467" s="651"/>
      <c r="I467" s="651"/>
      <c r="J467" s="651"/>
    </row>
    <row r="468" spans="1:10" s="643" customFormat="1" x14ac:dyDescent="0.3">
      <c r="A468" s="649"/>
      <c r="B468" s="649"/>
      <c r="C468" s="644"/>
      <c r="D468" s="650"/>
      <c r="E468" s="650"/>
      <c r="F468" s="650"/>
      <c r="G468" s="651"/>
      <c r="H468" s="651"/>
      <c r="I468" s="651"/>
      <c r="J468" s="651"/>
    </row>
    <row r="469" spans="1:10" s="643" customFormat="1" x14ac:dyDescent="0.3">
      <c r="A469" s="649"/>
      <c r="B469" s="649"/>
      <c r="C469" s="644"/>
      <c r="D469" s="650"/>
      <c r="E469" s="650"/>
      <c r="F469" s="650"/>
      <c r="G469" s="651"/>
      <c r="H469" s="651"/>
      <c r="I469" s="651"/>
      <c r="J469" s="651"/>
    </row>
    <row r="470" spans="1:10" s="643" customFormat="1" x14ac:dyDescent="0.3">
      <c r="A470" s="649"/>
      <c r="B470" s="649"/>
      <c r="C470" s="644"/>
      <c r="D470" s="650"/>
      <c r="E470" s="650"/>
      <c r="F470" s="650"/>
      <c r="G470" s="651"/>
      <c r="H470" s="651"/>
      <c r="I470" s="651"/>
      <c r="J470" s="651"/>
    </row>
    <row r="471" spans="1:10" s="643" customFormat="1" x14ac:dyDescent="0.3">
      <c r="A471" s="649"/>
      <c r="B471" s="649"/>
      <c r="C471" s="644"/>
      <c r="D471" s="650"/>
      <c r="E471" s="650"/>
      <c r="F471" s="650"/>
      <c r="G471" s="651"/>
      <c r="H471" s="651"/>
      <c r="I471" s="651"/>
      <c r="J471" s="651"/>
    </row>
    <row r="472" spans="1:10" s="643" customFormat="1" x14ac:dyDescent="0.3">
      <c r="A472" s="649"/>
      <c r="B472" s="649"/>
      <c r="C472" s="644"/>
      <c r="D472" s="650"/>
      <c r="E472" s="650"/>
      <c r="F472" s="650"/>
      <c r="G472" s="651"/>
      <c r="H472" s="651"/>
      <c r="I472" s="651"/>
      <c r="J472" s="651"/>
    </row>
    <row r="473" spans="1:10" s="643" customFormat="1" x14ac:dyDescent="0.3">
      <c r="A473" s="649"/>
      <c r="B473" s="649"/>
      <c r="C473" s="644"/>
      <c r="D473" s="650"/>
      <c r="E473" s="650"/>
      <c r="F473" s="650"/>
      <c r="G473" s="651"/>
      <c r="H473" s="651"/>
      <c r="I473" s="651"/>
      <c r="J473" s="651"/>
    </row>
    <row r="474" spans="1:10" s="643" customFormat="1" x14ac:dyDescent="0.3">
      <c r="A474" s="649"/>
      <c r="B474" s="649"/>
      <c r="C474" s="644"/>
      <c r="D474" s="650"/>
      <c r="E474" s="650"/>
      <c r="F474" s="650"/>
      <c r="G474" s="651"/>
      <c r="H474" s="651"/>
      <c r="I474" s="651"/>
      <c r="J474" s="651"/>
    </row>
    <row r="475" spans="1:10" s="643" customFormat="1" x14ac:dyDescent="0.3">
      <c r="A475" s="649"/>
      <c r="B475" s="649"/>
      <c r="C475" s="644"/>
      <c r="D475" s="650"/>
      <c r="E475" s="650"/>
      <c r="F475" s="650"/>
      <c r="G475" s="651"/>
      <c r="H475" s="651"/>
      <c r="I475" s="651"/>
      <c r="J475" s="651"/>
    </row>
    <row r="476" spans="1:10" s="643" customFormat="1" x14ac:dyDescent="0.3">
      <c r="A476" s="649"/>
      <c r="B476" s="649"/>
      <c r="C476" s="644"/>
      <c r="D476" s="650"/>
      <c r="E476" s="650"/>
      <c r="F476" s="650"/>
      <c r="G476" s="651"/>
      <c r="H476" s="651"/>
      <c r="I476" s="651"/>
      <c r="J476" s="651"/>
    </row>
    <row r="477" spans="1:10" s="643" customFormat="1" x14ac:dyDescent="0.3">
      <c r="A477" s="649"/>
      <c r="B477" s="649"/>
      <c r="C477" s="644"/>
      <c r="D477" s="650"/>
      <c r="E477" s="650"/>
      <c r="F477" s="650"/>
      <c r="G477" s="651"/>
      <c r="H477" s="651"/>
      <c r="I477" s="651"/>
      <c r="J477" s="651"/>
    </row>
    <row r="478" spans="1:10" s="643" customFormat="1" x14ac:dyDescent="0.3">
      <c r="A478" s="649"/>
      <c r="B478" s="649"/>
      <c r="C478" s="644"/>
      <c r="D478" s="650"/>
      <c r="E478" s="650"/>
      <c r="F478" s="650"/>
      <c r="G478" s="651"/>
      <c r="H478" s="651"/>
      <c r="I478" s="651"/>
      <c r="J478" s="651"/>
    </row>
    <row r="479" spans="1:10" s="643" customFormat="1" x14ac:dyDescent="0.3">
      <c r="A479" s="649"/>
      <c r="B479" s="649"/>
      <c r="C479" s="644"/>
      <c r="D479" s="650"/>
      <c r="E479" s="650"/>
      <c r="F479" s="650"/>
      <c r="G479" s="651"/>
      <c r="H479" s="651"/>
      <c r="I479" s="651"/>
      <c r="J479" s="651"/>
    </row>
    <row r="480" spans="1:10" s="643" customFormat="1" x14ac:dyDescent="0.3">
      <c r="A480" s="649"/>
      <c r="B480" s="649"/>
      <c r="C480" s="644"/>
      <c r="D480" s="650"/>
      <c r="E480" s="650"/>
      <c r="F480" s="650"/>
      <c r="G480" s="651"/>
      <c r="H480" s="651"/>
      <c r="I480" s="651"/>
      <c r="J480" s="651"/>
    </row>
    <row r="481" spans="1:10" s="643" customFormat="1" x14ac:dyDescent="0.3">
      <c r="A481" s="649"/>
      <c r="B481" s="649"/>
      <c r="C481" s="644"/>
      <c r="D481" s="650"/>
      <c r="E481" s="650"/>
      <c r="F481" s="650"/>
      <c r="G481" s="651"/>
      <c r="H481" s="651"/>
      <c r="I481" s="651"/>
      <c r="J481" s="651"/>
    </row>
    <row r="482" spans="1:10" s="643" customFormat="1" x14ac:dyDescent="0.3">
      <c r="A482" s="649"/>
      <c r="B482" s="649"/>
      <c r="C482" s="644"/>
      <c r="D482" s="650"/>
      <c r="E482" s="650"/>
      <c r="F482" s="650"/>
      <c r="G482" s="651"/>
      <c r="H482" s="651"/>
      <c r="I482" s="651"/>
      <c r="J482" s="651"/>
    </row>
    <row r="483" spans="1:10" s="643" customFormat="1" x14ac:dyDescent="0.3">
      <c r="A483" s="649"/>
      <c r="B483" s="649"/>
      <c r="C483" s="644"/>
      <c r="D483" s="650"/>
      <c r="E483" s="650"/>
      <c r="F483" s="650"/>
      <c r="G483" s="651"/>
      <c r="H483" s="651"/>
      <c r="I483" s="651"/>
      <c r="J483" s="651"/>
    </row>
    <row r="484" spans="1:10" s="643" customFormat="1" x14ac:dyDescent="0.3">
      <c r="A484" s="649"/>
      <c r="B484" s="649"/>
      <c r="C484" s="644"/>
      <c r="D484" s="650"/>
      <c r="E484" s="650"/>
      <c r="F484" s="650"/>
      <c r="G484" s="651"/>
      <c r="H484" s="651"/>
      <c r="I484" s="651"/>
      <c r="J484" s="651"/>
    </row>
    <row r="485" spans="1:10" s="643" customFormat="1" x14ac:dyDescent="0.3">
      <c r="A485" s="649"/>
      <c r="B485" s="649"/>
      <c r="C485" s="644"/>
      <c r="D485" s="650"/>
      <c r="E485" s="650"/>
      <c r="F485" s="650"/>
      <c r="G485" s="651"/>
      <c r="H485" s="651"/>
      <c r="I485" s="651"/>
      <c r="J485" s="651"/>
    </row>
    <row r="486" spans="1:10" s="643" customFormat="1" x14ac:dyDescent="0.3">
      <c r="A486" s="649"/>
      <c r="B486" s="649"/>
      <c r="C486" s="644"/>
      <c r="D486" s="650"/>
      <c r="E486" s="650"/>
      <c r="F486" s="650"/>
      <c r="G486" s="651"/>
      <c r="H486" s="651"/>
      <c r="I486" s="651"/>
      <c r="J486" s="651"/>
    </row>
    <row r="487" spans="1:10" s="643" customFormat="1" x14ac:dyDescent="0.3">
      <c r="A487" s="649"/>
      <c r="B487" s="649"/>
      <c r="C487" s="644"/>
      <c r="D487" s="650"/>
      <c r="E487" s="650"/>
      <c r="F487" s="650"/>
      <c r="G487" s="651"/>
      <c r="H487" s="651"/>
      <c r="I487" s="651"/>
      <c r="J487" s="651"/>
    </row>
    <row r="488" spans="1:10" s="643" customFormat="1" x14ac:dyDescent="0.3">
      <c r="A488" s="649"/>
      <c r="B488" s="649"/>
      <c r="C488" s="644"/>
      <c r="D488" s="650"/>
      <c r="E488" s="650"/>
      <c r="F488" s="650"/>
      <c r="G488" s="651"/>
      <c r="H488" s="651"/>
      <c r="I488" s="651"/>
      <c r="J488" s="651"/>
    </row>
    <row r="489" spans="1:10" s="643" customFormat="1" x14ac:dyDescent="0.3">
      <c r="A489" s="649"/>
      <c r="B489" s="649"/>
      <c r="C489" s="644"/>
      <c r="D489" s="650"/>
      <c r="E489" s="650"/>
      <c r="F489" s="650"/>
      <c r="G489" s="651"/>
      <c r="H489" s="651"/>
      <c r="I489" s="651"/>
      <c r="J489" s="651"/>
    </row>
    <row r="490" spans="1:10" s="643" customFormat="1" x14ac:dyDescent="0.3">
      <c r="A490" s="649"/>
      <c r="B490" s="649"/>
      <c r="C490" s="644"/>
      <c r="D490" s="650"/>
      <c r="E490" s="650"/>
      <c r="F490" s="650"/>
      <c r="G490" s="651"/>
      <c r="H490" s="651"/>
      <c r="I490" s="651"/>
      <c r="J490" s="651"/>
    </row>
    <row r="491" spans="1:10" s="643" customFormat="1" x14ac:dyDescent="0.3">
      <c r="A491" s="649"/>
      <c r="B491" s="649"/>
      <c r="C491" s="644"/>
      <c r="D491" s="650"/>
      <c r="E491" s="650"/>
      <c r="F491" s="650"/>
      <c r="G491" s="651"/>
      <c r="H491" s="651"/>
      <c r="I491" s="651"/>
      <c r="J491" s="651"/>
    </row>
    <row r="492" spans="1:10" s="643" customFormat="1" x14ac:dyDescent="0.3">
      <c r="A492" s="649"/>
      <c r="B492" s="649"/>
      <c r="C492" s="644"/>
      <c r="D492" s="650"/>
      <c r="E492" s="650"/>
      <c r="F492" s="650"/>
      <c r="G492" s="651"/>
      <c r="H492" s="651"/>
      <c r="I492" s="651"/>
      <c r="J492" s="651"/>
    </row>
    <row r="493" spans="1:10" s="643" customFormat="1" x14ac:dyDescent="0.3">
      <c r="A493" s="649"/>
      <c r="B493" s="649"/>
      <c r="C493" s="644"/>
      <c r="D493" s="650"/>
      <c r="E493" s="650"/>
      <c r="F493" s="650"/>
      <c r="G493" s="651"/>
      <c r="H493" s="651"/>
      <c r="I493" s="651"/>
      <c r="J493" s="651"/>
    </row>
    <row r="494" spans="1:10" s="643" customFormat="1" x14ac:dyDescent="0.3">
      <c r="A494" s="649"/>
      <c r="B494" s="649"/>
      <c r="C494" s="644"/>
      <c r="D494" s="650"/>
      <c r="E494" s="650"/>
      <c r="F494" s="650"/>
      <c r="G494" s="651"/>
      <c r="H494" s="651"/>
      <c r="I494" s="651"/>
      <c r="J494" s="651"/>
    </row>
    <row r="495" spans="1:10" s="643" customFormat="1" x14ac:dyDescent="0.3">
      <c r="A495" s="649"/>
      <c r="B495" s="649"/>
      <c r="C495" s="644"/>
      <c r="D495" s="650"/>
      <c r="E495" s="650"/>
      <c r="F495" s="650"/>
      <c r="G495" s="651"/>
      <c r="H495" s="651"/>
      <c r="I495" s="651"/>
      <c r="J495" s="651"/>
    </row>
    <row r="496" spans="1:10" s="643" customFormat="1" x14ac:dyDescent="0.3">
      <c r="A496" s="649"/>
      <c r="B496" s="649"/>
      <c r="C496" s="644"/>
      <c r="D496" s="650"/>
      <c r="E496" s="650"/>
      <c r="F496" s="650"/>
      <c r="G496" s="651"/>
      <c r="H496" s="651"/>
      <c r="I496" s="651"/>
      <c r="J496" s="651"/>
    </row>
    <row r="497" spans="1:10" s="643" customFormat="1" x14ac:dyDescent="0.3">
      <c r="A497" s="649"/>
      <c r="B497" s="649"/>
      <c r="C497" s="644"/>
      <c r="D497" s="650"/>
      <c r="E497" s="650"/>
      <c r="F497" s="650"/>
      <c r="G497" s="651"/>
      <c r="H497" s="651"/>
      <c r="I497" s="651"/>
      <c r="J497" s="651"/>
    </row>
    <row r="498" spans="1:10" s="643" customFormat="1" x14ac:dyDescent="0.3">
      <c r="A498" s="649"/>
      <c r="B498" s="649"/>
      <c r="C498" s="644"/>
      <c r="D498" s="650"/>
      <c r="E498" s="650"/>
      <c r="F498" s="650"/>
      <c r="G498" s="651"/>
      <c r="H498" s="651"/>
      <c r="I498" s="651"/>
      <c r="J498" s="651"/>
    </row>
    <row r="499" spans="1:10" s="643" customFormat="1" x14ac:dyDescent="0.3">
      <c r="A499" s="649"/>
      <c r="B499" s="649"/>
      <c r="C499" s="644"/>
      <c r="D499" s="650"/>
      <c r="E499" s="650"/>
      <c r="F499" s="650"/>
      <c r="G499" s="651"/>
      <c r="H499" s="651"/>
      <c r="I499" s="651"/>
      <c r="J499" s="651"/>
    </row>
    <row r="500" spans="1:10" s="643" customFormat="1" x14ac:dyDescent="0.3">
      <c r="A500" s="649"/>
      <c r="B500" s="649"/>
      <c r="C500" s="644"/>
      <c r="D500" s="650"/>
      <c r="E500" s="650"/>
      <c r="F500" s="650"/>
      <c r="G500" s="651"/>
      <c r="H500" s="651"/>
      <c r="I500" s="651"/>
      <c r="J500" s="651"/>
    </row>
    <row r="501" spans="1:10" s="643" customFormat="1" x14ac:dyDescent="0.3">
      <c r="A501" s="649"/>
      <c r="B501" s="649"/>
      <c r="C501" s="644"/>
      <c r="D501" s="650"/>
      <c r="E501" s="650"/>
      <c r="F501" s="650"/>
      <c r="G501" s="651"/>
      <c r="H501" s="651"/>
      <c r="I501" s="651"/>
      <c r="J501" s="651"/>
    </row>
    <row r="502" spans="1:10" s="643" customFormat="1" x14ac:dyDescent="0.3">
      <c r="A502" s="649"/>
      <c r="B502" s="649"/>
      <c r="C502" s="644"/>
      <c r="D502" s="650"/>
      <c r="E502" s="650"/>
      <c r="F502" s="650"/>
      <c r="G502" s="651"/>
      <c r="H502" s="651"/>
      <c r="I502" s="651"/>
      <c r="J502" s="651"/>
    </row>
    <row r="503" spans="1:10" s="643" customFormat="1" x14ac:dyDescent="0.3">
      <c r="A503" s="649"/>
      <c r="B503" s="649"/>
      <c r="C503" s="644"/>
      <c r="D503" s="650"/>
      <c r="E503" s="650"/>
      <c r="F503" s="650"/>
      <c r="G503" s="651"/>
      <c r="H503" s="651"/>
      <c r="I503" s="651"/>
      <c r="J503" s="651"/>
    </row>
    <row r="504" spans="1:10" s="643" customFormat="1" x14ac:dyDescent="0.3">
      <c r="A504" s="649"/>
      <c r="B504" s="649"/>
      <c r="C504" s="644"/>
      <c r="D504" s="650"/>
      <c r="E504" s="650"/>
      <c r="F504" s="650"/>
      <c r="G504" s="651"/>
      <c r="H504" s="651"/>
      <c r="I504" s="651"/>
      <c r="J504" s="651"/>
    </row>
    <row r="505" spans="1:10" s="643" customFormat="1" x14ac:dyDescent="0.3">
      <c r="A505" s="649"/>
      <c r="B505" s="649"/>
      <c r="C505" s="644"/>
      <c r="D505" s="650"/>
      <c r="E505" s="650"/>
      <c r="F505" s="650"/>
      <c r="G505" s="651"/>
      <c r="H505" s="651"/>
      <c r="I505" s="651"/>
      <c r="J505" s="651"/>
    </row>
    <row r="506" spans="1:10" s="643" customFormat="1" x14ac:dyDescent="0.3">
      <c r="A506" s="649"/>
      <c r="B506" s="649"/>
      <c r="C506" s="644"/>
      <c r="D506" s="650"/>
      <c r="E506" s="650"/>
      <c r="F506" s="650"/>
      <c r="G506" s="651"/>
      <c r="H506" s="651"/>
      <c r="I506" s="651"/>
      <c r="J506" s="651"/>
    </row>
    <row r="507" spans="1:10" s="643" customFormat="1" x14ac:dyDescent="0.3">
      <c r="A507" s="649"/>
      <c r="B507" s="649"/>
      <c r="C507" s="644"/>
      <c r="D507" s="650"/>
      <c r="E507" s="650"/>
      <c r="F507" s="650"/>
      <c r="G507" s="651"/>
      <c r="H507" s="651"/>
      <c r="I507" s="651"/>
      <c r="J507" s="651"/>
    </row>
    <row r="508" spans="1:10" s="643" customFormat="1" x14ac:dyDescent="0.3">
      <c r="A508" s="649"/>
      <c r="B508" s="649"/>
      <c r="C508" s="644"/>
      <c r="D508" s="650"/>
      <c r="E508" s="650"/>
      <c r="F508" s="650"/>
      <c r="G508" s="651"/>
      <c r="H508" s="651"/>
      <c r="I508" s="651"/>
      <c r="J508" s="651"/>
    </row>
    <row r="509" spans="1:10" s="643" customFormat="1" x14ac:dyDescent="0.3">
      <c r="A509" s="649"/>
      <c r="B509" s="649"/>
      <c r="C509" s="644"/>
      <c r="D509" s="650"/>
      <c r="E509" s="650"/>
      <c r="F509" s="650"/>
      <c r="G509" s="651"/>
      <c r="H509" s="651"/>
      <c r="I509" s="651"/>
      <c r="J509" s="651"/>
    </row>
    <row r="510" spans="1:10" s="643" customFormat="1" x14ac:dyDescent="0.3">
      <c r="A510" s="649"/>
      <c r="B510" s="649"/>
      <c r="C510" s="644"/>
      <c r="D510" s="650"/>
      <c r="E510" s="650"/>
      <c r="F510" s="650"/>
      <c r="G510" s="651"/>
      <c r="H510" s="651"/>
      <c r="I510" s="651"/>
      <c r="J510" s="651"/>
    </row>
    <row r="511" spans="1:10" s="643" customFormat="1" x14ac:dyDescent="0.3">
      <c r="A511" s="649"/>
      <c r="B511" s="649"/>
      <c r="C511" s="644"/>
      <c r="D511" s="650"/>
      <c r="E511" s="650"/>
      <c r="F511" s="650"/>
      <c r="G511" s="651"/>
      <c r="H511" s="651"/>
      <c r="I511" s="651"/>
      <c r="J511" s="651"/>
    </row>
    <row r="512" spans="1:10" s="643" customFormat="1" x14ac:dyDescent="0.3">
      <c r="A512" s="649"/>
      <c r="B512" s="649"/>
      <c r="C512" s="644"/>
      <c r="D512" s="650"/>
      <c r="E512" s="650"/>
      <c r="F512" s="650"/>
      <c r="G512" s="651"/>
      <c r="H512" s="651"/>
      <c r="I512" s="651"/>
      <c r="J512" s="651"/>
    </row>
    <row r="513" spans="1:10" s="643" customFormat="1" x14ac:dyDescent="0.3">
      <c r="A513" s="649"/>
      <c r="B513" s="649"/>
      <c r="C513" s="644"/>
      <c r="D513" s="650"/>
      <c r="E513" s="650"/>
      <c r="F513" s="650"/>
      <c r="G513" s="651"/>
      <c r="H513" s="651"/>
      <c r="I513" s="651"/>
      <c r="J513" s="651"/>
    </row>
    <row r="514" spans="1:10" s="643" customFormat="1" x14ac:dyDescent="0.3">
      <c r="A514" s="649"/>
      <c r="B514" s="649"/>
      <c r="C514" s="644"/>
      <c r="D514" s="650"/>
      <c r="E514" s="650"/>
      <c r="F514" s="650"/>
      <c r="G514" s="651"/>
      <c r="H514" s="651"/>
      <c r="I514" s="651"/>
      <c r="J514" s="651"/>
    </row>
    <row r="515" spans="1:10" s="643" customFormat="1" x14ac:dyDescent="0.3">
      <c r="A515" s="649"/>
      <c r="B515" s="649"/>
      <c r="C515" s="644"/>
      <c r="D515" s="650"/>
      <c r="E515" s="650"/>
      <c r="F515" s="650"/>
      <c r="G515" s="651"/>
      <c r="H515" s="651"/>
      <c r="I515" s="651"/>
      <c r="J515" s="651"/>
    </row>
    <row r="516" spans="1:10" s="643" customFormat="1" x14ac:dyDescent="0.3">
      <c r="A516" s="649"/>
      <c r="B516" s="649"/>
      <c r="C516" s="644"/>
      <c r="D516" s="650"/>
      <c r="E516" s="650"/>
      <c r="F516" s="650"/>
      <c r="G516" s="651"/>
      <c r="H516" s="651"/>
      <c r="I516" s="651"/>
      <c r="J516" s="651"/>
    </row>
    <row r="517" spans="1:10" s="643" customFormat="1" x14ac:dyDescent="0.3">
      <c r="A517" s="649"/>
      <c r="B517" s="649"/>
      <c r="C517" s="644"/>
      <c r="D517" s="650"/>
      <c r="E517" s="650"/>
      <c r="F517" s="650"/>
      <c r="G517" s="651"/>
      <c r="H517" s="651"/>
      <c r="I517" s="651"/>
      <c r="J517" s="651"/>
    </row>
    <row r="518" spans="1:10" s="643" customFormat="1" x14ac:dyDescent="0.3">
      <c r="A518" s="649"/>
      <c r="B518" s="649"/>
      <c r="C518" s="644"/>
      <c r="D518" s="650"/>
      <c r="E518" s="650"/>
      <c r="F518" s="650"/>
      <c r="G518" s="651"/>
      <c r="H518" s="651"/>
      <c r="I518" s="651"/>
      <c r="J518" s="651"/>
    </row>
    <row r="519" spans="1:10" s="643" customFormat="1" x14ac:dyDescent="0.3">
      <c r="A519" s="649"/>
      <c r="B519" s="649"/>
      <c r="C519" s="644"/>
      <c r="D519" s="650"/>
      <c r="E519" s="650"/>
      <c r="F519" s="650"/>
      <c r="G519" s="651"/>
      <c r="H519" s="651"/>
      <c r="I519" s="651"/>
      <c r="J519" s="651"/>
    </row>
    <row r="520" spans="1:10" s="643" customFormat="1" x14ac:dyDescent="0.3">
      <c r="A520" s="649"/>
      <c r="B520" s="649"/>
      <c r="C520" s="644"/>
      <c r="D520" s="650"/>
      <c r="E520" s="650"/>
      <c r="F520" s="650"/>
      <c r="G520" s="651"/>
      <c r="H520" s="651"/>
      <c r="I520" s="651"/>
      <c r="J520" s="651"/>
    </row>
    <row r="521" spans="1:10" s="643" customFormat="1" x14ac:dyDescent="0.3">
      <c r="A521" s="649"/>
      <c r="B521" s="649"/>
      <c r="C521" s="644"/>
      <c r="D521" s="650"/>
      <c r="E521" s="650"/>
      <c r="F521" s="650"/>
      <c r="G521" s="651"/>
      <c r="H521" s="651"/>
      <c r="I521" s="651"/>
      <c r="J521" s="651"/>
    </row>
    <row r="522" spans="1:10" s="643" customFormat="1" x14ac:dyDescent="0.3">
      <c r="A522" s="649"/>
      <c r="B522" s="649"/>
      <c r="C522" s="644"/>
      <c r="D522" s="650"/>
      <c r="E522" s="650"/>
      <c r="F522" s="650"/>
      <c r="G522" s="651"/>
      <c r="H522" s="651"/>
      <c r="I522" s="651"/>
      <c r="J522" s="651"/>
    </row>
    <row r="523" spans="1:10" s="643" customFormat="1" x14ac:dyDescent="0.3">
      <c r="A523" s="649"/>
      <c r="B523" s="649"/>
      <c r="C523" s="644"/>
      <c r="D523" s="650"/>
      <c r="E523" s="650"/>
      <c r="F523" s="650"/>
      <c r="G523" s="651"/>
      <c r="H523" s="651"/>
      <c r="I523" s="651"/>
      <c r="J523" s="651"/>
    </row>
    <row r="524" spans="1:10" s="643" customFormat="1" x14ac:dyDescent="0.3">
      <c r="A524" s="649"/>
      <c r="B524" s="649"/>
      <c r="C524" s="644"/>
      <c r="D524" s="650"/>
      <c r="E524" s="650"/>
      <c r="F524" s="650"/>
      <c r="G524" s="651"/>
      <c r="H524" s="651"/>
      <c r="I524" s="651"/>
      <c r="J524" s="651"/>
    </row>
    <row r="525" spans="1:10" s="643" customFormat="1" x14ac:dyDescent="0.3">
      <c r="A525" s="649"/>
      <c r="B525" s="649"/>
      <c r="C525" s="644"/>
      <c r="D525" s="650"/>
      <c r="E525" s="650"/>
      <c r="F525" s="650"/>
      <c r="G525" s="651"/>
      <c r="H525" s="651"/>
      <c r="I525" s="651"/>
      <c r="J525" s="651"/>
    </row>
    <row r="526" spans="1:10" s="643" customFormat="1" x14ac:dyDescent="0.3">
      <c r="A526" s="649"/>
      <c r="B526" s="649"/>
      <c r="C526" s="644"/>
      <c r="D526" s="650"/>
      <c r="E526" s="650"/>
      <c r="F526" s="650"/>
      <c r="G526" s="651"/>
      <c r="H526" s="651"/>
      <c r="I526" s="651"/>
      <c r="J526" s="651"/>
    </row>
    <row r="527" spans="1:10" s="643" customFormat="1" x14ac:dyDescent="0.3">
      <c r="A527" s="649"/>
      <c r="B527" s="649"/>
      <c r="C527" s="644"/>
      <c r="D527" s="650"/>
      <c r="E527" s="650"/>
      <c r="F527" s="650"/>
      <c r="G527" s="651"/>
      <c r="H527" s="651"/>
      <c r="I527" s="651"/>
      <c r="J527" s="651"/>
    </row>
    <row r="528" spans="1:10" s="643" customFormat="1" x14ac:dyDescent="0.3">
      <c r="A528" s="649"/>
      <c r="B528" s="649"/>
      <c r="C528" s="644"/>
      <c r="D528" s="650"/>
      <c r="E528" s="650"/>
      <c r="F528" s="650"/>
      <c r="G528" s="651"/>
      <c r="H528" s="651"/>
      <c r="I528" s="651"/>
      <c r="J528" s="651"/>
    </row>
    <row r="529" spans="1:10" s="643" customFormat="1" x14ac:dyDescent="0.3">
      <c r="A529" s="649"/>
      <c r="B529" s="649"/>
      <c r="C529" s="644"/>
      <c r="D529" s="650"/>
      <c r="E529" s="650"/>
      <c r="F529" s="650"/>
      <c r="G529" s="651"/>
      <c r="H529" s="651"/>
      <c r="I529" s="651"/>
      <c r="J529" s="651"/>
    </row>
    <row r="530" spans="1:10" s="643" customFormat="1" x14ac:dyDescent="0.3">
      <c r="A530" s="649"/>
      <c r="B530" s="649"/>
      <c r="C530" s="644"/>
      <c r="D530" s="650"/>
      <c r="E530" s="650"/>
      <c r="F530" s="650"/>
      <c r="G530" s="651"/>
      <c r="H530" s="651"/>
      <c r="I530" s="651"/>
      <c r="J530" s="651"/>
    </row>
    <row r="531" spans="1:10" s="643" customFormat="1" x14ac:dyDescent="0.3">
      <c r="A531" s="649"/>
      <c r="B531" s="649"/>
      <c r="C531" s="644"/>
      <c r="D531" s="650"/>
      <c r="E531" s="650"/>
      <c r="F531" s="650"/>
      <c r="G531" s="651"/>
      <c r="H531" s="651"/>
      <c r="I531" s="651"/>
      <c r="J531" s="651"/>
    </row>
    <row r="532" spans="1:10" s="643" customFormat="1" x14ac:dyDescent="0.3">
      <c r="A532" s="649"/>
      <c r="B532" s="649"/>
      <c r="C532" s="644"/>
      <c r="D532" s="650"/>
      <c r="E532" s="650"/>
      <c r="F532" s="650"/>
      <c r="G532" s="651"/>
      <c r="H532" s="651"/>
      <c r="I532" s="651"/>
      <c r="J532" s="651"/>
    </row>
    <row r="533" spans="1:10" s="643" customFormat="1" x14ac:dyDescent="0.3">
      <c r="A533" s="649"/>
      <c r="B533" s="649"/>
      <c r="C533" s="644"/>
      <c r="D533" s="650"/>
      <c r="E533" s="650"/>
      <c r="F533" s="650"/>
      <c r="G533" s="651"/>
      <c r="H533" s="651"/>
      <c r="I533" s="651"/>
      <c r="J533" s="651"/>
    </row>
    <row r="534" spans="1:10" s="643" customFormat="1" x14ac:dyDescent="0.3">
      <c r="A534" s="649"/>
      <c r="B534" s="649"/>
      <c r="C534" s="644"/>
      <c r="D534" s="650"/>
      <c r="E534" s="650"/>
      <c r="F534" s="650"/>
      <c r="G534" s="651"/>
      <c r="H534" s="651"/>
      <c r="I534" s="651"/>
      <c r="J534" s="651"/>
    </row>
    <row r="535" spans="1:10" s="643" customFormat="1" x14ac:dyDescent="0.3">
      <c r="A535" s="649"/>
      <c r="B535" s="649"/>
      <c r="C535" s="644"/>
      <c r="D535" s="650"/>
      <c r="E535" s="650"/>
      <c r="F535" s="650"/>
      <c r="G535" s="651"/>
      <c r="H535" s="651"/>
      <c r="I535" s="651"/>
      <c r="J535" s="651"/>
    </row>
    <row r="536" spans="1:10" s="643" customFormat="1" x14ac:dyDescent="0.3">
      <c r="A536" s="649"/>
      <c r="B536" s="649"/>
      <c r="C536" s="644"/>
      <c r="D536" s="650"/>
      <c r="E536" s="650"/>
      <c r="F536" s="650"/>
      <c r="G536" s="651"/>
      <c r="H536" s="651"/>
      <c r="I536" s="651"/>
      <c r="J536" s="651"/>
    </row>
    <row r="537" spans="1:10" s="643" customFormat="1" x14ac:dyDescent="0.3">
      <c r="A537" s="649"/>
      <c r="B537" s="649"/>
      <c r="C537" s="644"/>
      <c r="D537" s="650"/>
      <c r="E537" s="650"/>
      <c r="F537" s="650"/>
      <c r="G537" s="651"/>
      <c r="H537" s="651"/>
      <c r="I537" s="651"/>
      <c r="J537" s="651"/>
    </row>
    <row r="538" spans="1:10" s="643" customFormat="1" x14ac:dyDescent="0.3">
      <c r="A538" s="649"/>
      <c r="B538" s="649"/>
      <c r="C538" s="644"/>
      <c r="D538" s="650"/>
      <c r="E538" s="650"/>
      <c r="F538" s="650"/>
      <c r="G538" s="651"/>
      <c r="H538" s="651"/>
      <c r="I538" s="651"/>
      <c r="J538" s="651"/>
    </row>
    <row r="539" spans="1:10" s="643" customFormat="1" x14ac:dyDescent="0.3">
      <c r="A539" s="649"/>
      <c r="B539" s="649"/>
      <c r="C539" s="644"/>
      <c r="D539" s="650"/>
      <c r="E539" s="650"/>
      <c r="F539" s="650"/>
      <c r="G539" s="651"/>
      <c r="H539" s="651"/>
      <c r="I539" s="651"/>
      <c r="J539" s="651"/>
    </row>
    <row r="540" spans="1:10" s="643" customFormat="1" x14ac:dyDescent="0.3">
      <c r="A540" s="649"/>
      <c r="B540" s="649"/>
      <c r="C540" s="644"/>
      <c r="D540" s="650"/>
      <c r="E540" s="650"/>
      <c r="F540" s="650"/>
      <c r="G540" s="651"/>
      <c r="H540" s="651"/>
      <c r="I540" s="651"/>
      <c r="J540" s="651"/>
    </row>
    <row r="541" spans="1:10" s="643" customFormat="1" x14ac:dyDescent="0.3">
      <c r="A541" s="649"/>
      <c r="B541" s="649"/>
      <c r="C541" s="644"/>
      <c r="D541" s="650"/>
      <c r="E541" s="650"/>
      <c r="F541" s="650"/>
      <c r="G541" s="651"/>
      <c r="H541" s="651"/>
      <c r="I541" s="651"/>
      <c r="J541" s="651"/>
    </row>
    <row r="542" spans="1:10" s="643" customFormat="1" x14ac:dyDescent="0.3">
      <c r="A542" s="649"/>
      <c r="B542" s="649"/>
      <c r="C542" s="644"/>
      <c r="D542" s="650"/>
      <c r="E542" s="650"/>
      <c r="F542" s="650"/>
      <c r="G542" s="651"/>
      <c r="H542" s="651"/>
      <c r="I542" s="651"/>
      <c r="J542" s="651"/>
    </row>
    <row r="543" spans="1:10" s="643" customFormat="1" x14ac:dyDescent="0.3">
      <c r="A543" s="649"/>
      <c r="B543" s="649"/>
      <c r="C543" s="644"/>
      <c r="D543" s="650"/>
      <c r="E543" s="650"/>
      <c r="F543" s="650"/>
      <c r="G543" s="651"/>
      <c r="H543" s="651"/>
      <c r="I543" s="651"/>
      <c r="J543" s="651"/>
    </row>
    <row r="544" spans="1:10" s="643" customFormat="1" x14ac:dyDescent="0.3">
      <c r="A544" s="649"/>
      <c r="B544" s="649"/>
      <c r="C544" s="644"/>
      <c r="D544" s="650"/>
      <c r="E544" s="650"/>
      <c r="F544" s="650"/>
      <c r="G544" s="651"/>
      <c r="H544" s="651"/>
      <c r="I544" s="651"/>
      <c r="J544" s="651"/>
    </row>
    <row r="545" spans="1:10" s="643" customFormat="1" x14ac:dyDescent="0.3">
      <c r="A545" s="649"/>
      <c r="B545" s="649"/>
      <c r="C545" s="644"/>
      <c r="D545" s="650"/>
      <c r="E545" s="650"/>
      <c r="F545" s="650"/>
      <c r="G545" s="651"/>
      <c r="H545" s="651"/>
      <c r="I545" s="651"/>
      <c r="J545" s="651"/>
    </row>
    <row r="546" spans="1:10" s="643" customFormat="1" x14ac:dyDescent="0.3">
      <c r="A546" s="649"/>
      <c r="B546" s="649"/>
      <c r="C546" s="644"/>
      <c r="D546" s="650"/>
      <c r="E546" s="650"/>
      <c r="F546" s="650"/>
      <c r="G546" s="651"/>
      <c r="H546" s="651"/>
      <c r="I546" s="651"/>
      <c r="J546" s="651"/>
    </row>
    <row r="547" spans="1:10" s="643" customFormat="1" x14ac:dyDescent="0.3">
      <c r="A547" s="649"/>
      <c r="B547" s="649"/>
      <c r="C547" s="644"/>
      <c r="D547" s="650"/>
      <c r="E547" s="650"/>
      <c r="F547" s="650"/>
      <c r="G547" s="651"/>
      <c r="H547" s="651"/>
      <c r="I547" s="651"/>
      <c r="J547" s="651"/>
    </row>
    <row r="548" spans="1:10" s="643" customFormat="1" x14ac:dyDescent="0.3">
      <c r="A548" s="649"/>
      <c r="B548" s="649"/>
      <c r="C548" s="644"/>
      <c r="D548" s="650"/>
      <c r="E548" s="650"/>
      <c r="F548" s="650"/>
      <c r="G548" s="651"/>
      <c r="H548" s="651"/>
      <c r="I548" s="651"/>
      <c r="J548" s="651"/>
    </row>
    <row r="549" spans="1:10" s="643" customFormat="1" x14ac:dyDescent="0.3">
      <c r="A549" s="649"/>
      <c r="B549" s="649"/>
      <c r="C549" s="644"/>
      <c r="D549" s="650"/>
      <c r="E549" s="650"/>
      <c r="F549" s="650"/>
      <c r="G549" s="651"/>
      <c r="H549" s="651"/>
      <c r="I549" s="651"/>
      <c r="J549" s="651"/>
    </row>
    <row r="550" spans="1:10" s="643" customFormat="1" x14ac:dyDescent="0.3">
      <c r="A550" s="649"/>
      <c r="B550" s="649"/>
      <c r="C550" s="644"/>
      <c r="D550" s="650"/>
      <c r="E550" s="650"/>
      <c r="F550" s="650"/>
      <c r="G550" s="651"/>
      <c r="H550" s="651"/>
      <c r="I550" s="651"/>
      <c r="J550" s="651"/>
    </row>
    <row r="551" spans="1:10" s="643" customFormat="1" x14ac:dyDescent="0.3">
      <c r="A551" s="649"/>
      <c r="B551" s="649"/>
      <c r="C551" s="644"/>
      <c r="D551" s="650"/>
      <c r="E551" s="650"/>
      <c r="F551" s="650"/>
      <c r="G551" s="651"/>
      <c r="H551" s="651"/>
      <c r="I551" s="651"/>
      <c r="J551" s="651"/>
    </row>
    <row r="552" spans="1:10" s="643" customFormat="1" x14ac:dyDescent="0.3">
      <c r="A552" s="649"/>
      <c r="B552" s="649"/>
      <c r="C552" s="644"/>
      <c r="D552" s="650"/>
      <c r="E552" s="650"/>
      <c r="F552" s="650"/>
      <c r="G552" s="651"/>
      <c r="H552" s="651"/>
      <c r="I552" s="651"/>
      <c r="J552" s="651"/>
    </row>
    <row r="553" spans="1:10" s="643" customFormat="1" x14ac:dyDescent="0.3">
      <c r="A553" s="649"/>
      <c r="B553" s="649"/>
      <c r="C553" s="644"/>
      <c r="D553" s="650"/>
      <c r="E553" s="650"/>
      <c r="F553" s="650"/>
      <c r="G553" s="651"/>
      <c r="H553" s="651"/>
      <c r="I553" s="651"/>
      <c r="J553" s="651"/>
    </row>
    <row r="554" spans="1:10" s="643" customFormat="1" x14ac:dyDescent="0.3">
      <c r="A554" s="649"/>
      <c r="B554" s="649"/>
      <c r="C554" s="644"/>
      <c r="D554" s="650"/>
      <c r="E554" s="650"/>
      <c r="F554" s="650"/>
      <c r="G554" s="651"/>
      <c r="H554" s="651"/>
      <c r="I554" s="651"/>
      <c r="J554" s="651"/>
    </row>
    <row r="555" spans="1:10" s="643" customFormat="1" x14ac:dyDescent="0.3">
      <c r="A555" s="649"/>
      <c r="B555" s="649"/>
      <c r="C555" s="644"/>
      <c r="D555" s="650"/>
      <c r="E555" s="650"/>
      <c r="F555" s="650"/>
      <c r="G555" s="651"/>
      <c r="H555" s="651"/>
      <c r="I555" s="651"/>
      <c r="J555" s="651"/>
    </row>
    <row r="556" spans="1:10" s="643" customFormat="1" x14ac:dyDescent="0.3">
      <c r="A556" s="649"/>
      <c r="B556" s="649"/>
      <c r="C556" s="644"/>
      <c r="D556" s="650"/>
      <c r="E556" s="650"/>
      <c r="F556" s="650"/>
      <c r="G556" s="651"/>
      <c r="H556" s="651"/>
      <c r="I556" s="651"/>
      <c r="J556" s="651"/>
    </row>
    <row r="557" spans="1:10" s="643" customFormat="1" x14ac:dyDescent="0.3">
      <c r="A557" s="649"/>
      <c r="B557" s="649"/>
      <c r="C557" s="644"/>
      <c r="D557" s="650"/>
      <c r="E557" s="650"/>
      <c r="F557" s="650"/>
      <c r="G557" s="651"/>
      <c r="H557" s="651"/>
      <c r="I557" s="651"/>
      <c r="J557" s="651"/>
    </row>
    <row r="558" spans="1:10" s="643" customFormat="1" x14ac:dyDescent="0.3">
      <c r="A558" s="649"/>
      <c r="B558" s="649"/>
      <c r="C558" s="644"/>
      <c r="D558" s="650"/>
      <c r="E558" s="650"/>
      <c r="F558" s="650"/>
      <c r="G558" s="651"/>
      <c r="H558" s="651"/>
      <c r="I558" s="651"/>
      <c r="J558" s="651"/>
    </row>
    <row r="559" spans="1:10" s="643" customFormat="1" x14ac:dyDescent="0.3">
      <c r="A559" s="649"/>
      <c r="B559" s="649"/>
      <c r="C559" s="644"/>
      <c r="D559" s="650"/>
      <c r="E559" s="650"/>
      <c r="F559" s="650"/>
      <c r="G559" s="651"/>
      <c r="H559" s="651"/>
      <c r="I559" s="651"/>
      <c r="J559" s="651"/>
    </row>
    <row r="560" spans="1:10" s="643" customFormat="1" x14ac:dyDescent="0.3">
      <c r="A560" s="649"/>
      <c r="B560" s="649"/>
      <c r="C560" s="644"/>
      <c r="D560" s="650"/>
      <c r="E560" s="650"/>
      <c r="F560" s="650"/>
      <c r="G560" s="651"/>
      <c r="H560" s="651"/>
      <c r="I560" s="651"/>
      <c r="J560" s="651"/>
    </row>
    <row r="561" spans="1:10" s="643" customFormat="1" x14ac:dyDescent="0.3">
      <c r="A561" s="649"/>
      <c r="B561" s="649"/>
      <c r="C561" s="644"/>
      <c r="D561" s="650"/>
      <c r="E561" s="650"/>
      <c r="F561" s="650"/>
      <c r="G561" s="651"/>
      <c r="H561" s="651"/>
      <c r="I561" s="651"/>
      <c r="J561" s="651"/>
    </row>
    <row r="562" spans="1:10" s="643" customFormat="1" x14ac:dyDescent="0.3">
      <c r="A562" s="649"/>
      <c r="B562" s="649"/>
      <c r="C562" s="644"/>
      <c r="D562" s="650"/>
      <c r="E562" s="650"/>
      <c r="F562" s="650"/>
      <c r="G562" s="651"/>
      <c r="H562" s="651"/>
      <c r="I562" s="651"/>
      <c r="J562" s="651"/>
    </row>
    <row r="563" spans="1:10" s="643" customFormat="1" x14ac:dyDescent="0.3">
      <c r="A563" s="649"/>
      <c r="B563" s="649"/>
      <c r="C563" s="644"/>
      <c r="D563" s="650"/>
      <c r="E563" s="650"/>
      <c r="F563" s="650"/>
      <c r="G563" s="651"/>
      <c r="H563" s="651"/>
      <c r="I563" s="651"/>
      <c r="J563" s="651"/>
    </row>
    <row r="564" spans="1:10" s="643" customFormat="1" x14ac:dyDescent="0.3">
      <c r="A564" s="649"/>
      <c r="B564" s="649"/>
      <c r="C564" s="644"/>
      <c r="D564" s="650"/>
      <c r="E564" s="650"/>
      <c r="F564" s="650"/>
      <c r="G564" s="651"/>
      <c r="H564" s="651"/>
      <c r="I564" s="651"/>
      <c r="J564" s="651"/>
    </row>
    <row r="565" spans="1:10" s="643" customFormat="1" x14ac:dyDescent="0.3">
      <c r="A565" s="649"/>
      <c r="B565" s="649"/>
      <c r="C565" s="644"/>
      <c r="D565" s="650"/>
      <c r="E565" s="650"/>
      <c r="F565" s="650"/>
      <c r="G565" s="651"/>
      <c r="H565" s="651"/>
      <c r="I565" s="651"/>
      <c r="J565" s="651"/>
    </row>
    <row r="566" spans="1:10" s="643" customFormat="1" x14ac:dyDescent="0.3">
      <c r="A566" s="649"/>
      <c r="B566" s="649"/>
      <c r="C566" s="644"/>
      <c r="D566" s="650"/>
      <c r="E566" s="650"/>
      <c r="F566" s="650"/>
      <c r="G566" s="651"/>
      <c r="H566" s="651"/>
      <c r="I566" s="651"/>
      <c r="J566" s="651"/>
    </row>
    <row r="567" spans="1:10" s="643" customFormat="1" x14ac:dyDescent="0.3">
      <c r="A567" s="649"/>
      <c r="B567" s="649"/>
      <c r="C567" s="644"/>
      <c r="D567" s="650"/>
      <c r="E567" s="650"/>
      <c r="F567" s="650"/>
      <c r="G567" s="651"/>
      <c r="H567" s="651"/>
      <c r="I567" s="651"/>
      <c r="J567" s="651"/>
    </row>
    <row r="568" spans="1:10" s="643" customFormat="1" x14ac:dyDescent="0.3">
      <c r="A568" s="649"/>
      <c r="B568" s="649"/>
      <c r="C568" s="644"/>
      <c r="D568" s="650"/>
      <c r="E568" s="650"/>
      <c r="F568" s="650"/>
      <c r="G568" s="651"/>
      <c r="H568" s="651"/>
      <c r="I568" s="651"/>
      <c r="J568" s="651"/>
    </row>
    <row r="569" spans="1:10" s="643" customFormat="1" x14ac:dyDescent="0.3">
      <c r="A569" s="649"/>
      <c r="B569" s="649"/>
      <c r="C569" s="644"/>
      <c r="D569" s="650"/>
      <c r="E569" s="650"/>
      <c r="F569" s="650"/>
      <c r="G569" s="651"/>
      <c r="H569" s="651"/>
      <c r="I569" s="651"/>
      <c r="J569" s="651"/>
    </row>
    <row r="570" spans="1:10" s="643" customFormat="1" x14ac:dyDescent="0.3">
      <c r="A570" s="649"/>
      <c r="B570" s="649"/>
      <c r="C570" s="644"/>
      <c r="D570" s="650"/>
      <c r="E570" s="650"/>
      <c r="F570" s="650"/>
      <c r="G570" s="651"/>
      <c r="H570" s="651"/>
      <c r="I570" s="651"/>
      <c r="J570" s="651"/>
    </row>
    <row r="571" spans="1:10" s="643" customFormat="1" x14ac:dyDescent="0.3">
      <c r="A571" s="649"/>
      <c r="B571" s="649"/>
      <c r="C571" s="644"/>
      <c r="D571" s="650"/>
      <c r="E571" s="650"/>
      <c r="F571" s="650"/>
      <c r="G571" s="651"/>
      <c r="H571" s="651"/>
      <c r="I571" s="651"/>
      <c r="J571" s="651"/>
    </row>
    <row r="572" spans="1:10" s="643" customFormat="1" x14ac:dyDescent="0.3">
      <c r="A572" s="649"/>
      <c r="B572" s="649"/>
      <c r="C572" s="644"/>
      <c r="D572" s="650"/>
      <c r="E572" s="650"/>
      <c r="F572" s="650"/>
      <c r="G572" s="651"/>
      <c r="H572" s="651"/>
      <c r="I572" s="651"/>
      <c r="J572" s="651"/>
    </row>
    <row r="573" spans="1:10" s="643" customFormat="1" x14ac:dyDescent="0.3">
      <c r="A573" s="649"/>
      <c r="B573" s="649"/>
      <c r="C573" s="644"/>
      <c r="D573" s="650"/>
      <c r="E573" s="650"/>
      <c r="F573" s="650"/>
      <c r="G573" s="651"/>
      <c r="H573" s="651"/>
      <c r="I573" s="651"/>
      <c r="J573" s="651"/>
    </row>
    <row r="574" spans="1:10" s="643" customFormat="1" x14ac:dyDescent="0.3">
      <c r="A574" s="649"/>
      <c r="B574" s="649"/>
      <c r="C574" s="644"/>
      <c r="D574" s="650"/>
      <c r="E574" s="650"/>
      <c r="F574" s="650"/>
      <c r="G574" s="651"/>
      <c r="H574" s="651"/>
      <c r="I574" s="651"/>
      <c r="J574" s="651"/>
    </row>
    <row r="575" spans="1:10" s="643" customFormat="1" x14ac:dyDescent="0.3">
      <c r="A575" s="649"/>
      <c r="B575" s="649"/>
      <c r="C575" s="644"/>
      <c r="D575" s="650"/>
      <c r="E575" s="650"/>
      <c r="F575" s="650"/>
      <c r="G575" s="651"/>
      <c r="H575" s="651"/>
      <c r="I575" s="651"/>
      <c r="J575" s="651"/>
    </row>
    <row r="576" spans="1:10" s="643" customFormat="1" x14ac:dyDescent="0.3">
      <c r="A576" s="649"/>
      <c r="B576" s="649"/>
      <c r="C576" s="644"/>
      <c r="D576" s="650"/>
      <c r="E576" s="650"/>
      <c r="F576" s="650"/>
      <c r="G576" s="651"/>
      <c r="H576" s="651"/>
      <c r="I576" s="651"/>
      <c r="J576" s="651"/>
    </row>
    <row r="577" spans="1:10" s="643" customFormat="1" x14ac:dyDescent="0.3">
      <c r="A577" s="649"/>
      <c r="B577" s="649"/>
      <c r="C577" s="644"/>
      <c r="D577" s="650"/>
      <c r="E577" s="650"/>
      <c r="F577" s="650"/>
      <c r="G577" s="651"/>
      <c r="H577" s="651"/>
      <c r="I577" s="651"/>
      <c r="J577" s="651"/>
    </row>
    <row r="578" spans="1:10" s="643" customFormat="1" x14ac:dyDescent="0.3">
      <c r="A578" s="649"/>
      <c r="B578" s="649"/>
      <c r="C578" s="644"/>
      <c r="D578" s="650"/>
      <c r="E578" s="650"/>
      <c r="F578" s="650"/>
      <c r="G578" s="651"/>
      <c r="H578" s="651"/>
      <c r="I578" s="651"/>
      <c r="J578" s="651"/>
    </row>
    <row r="579" spans="1:10" s="643" customFormat="1" x14ac:dyDescent="0.3">
      <c r="A579" s="649"/>
      <c r="B579" s="649"/>
      <c r="C579" s="644"/>
      <c r="D579" s="650"/>
      <c r="E579" s="650"/>
      <c r="F579" s="650"/>
      <c r="G579" s="651"/>
      <c r="H579" s="651"/>
      <c r="I579" s="651"/>
      <c r="J579" s="651"/>
    </row>
    <row r="580" spans="1:10" s="643" customFormat="1" x14ac:dyDescent="0.3">
      <c r="A580" s="649"/>
      <c r="B580" s="649"/>
      <c r="C580" s="644"/>
      <c r="D580" s="650"/>
      <c r="E580" s="650"/>
      <c r="F580" s="650"/>
      <c r="G580" s="651"/>
      <c r="H580" s="651"/>
      <c r="I580" s="651"/>
      <c r="J580" s="651"/>
    </row>
    <row r="581" spans="1:10" s="643" customFormat="1" x14ac:dyDescent="0.3">
      <c r="A581" s="649"/>
      <c r="B581" s="649"/>
      <c r="C581" s="644"/>
      <c r="D581" s="650"/>
      <c r="E581" s="650"/>
      <c r="F581" s="650"/>
      <c r="G581" s="651"/>
      <c r="H581" s="651"/>
      <c r="I581" s="651"/>
      <c r="J581" s="651"/>
    </row>
    <row r="582" spans="1:10" s="643" customFormat="1" x14ac:dyDescent="0.3">
      <c r="A582" s="649"/>
      <c r="B582" s="649"/>
      <c r="C582" s="644"/>
      <c r="D582" s="650"/>
      <c r="E582" s="650"/>
      <c r="F582" s="650"/>
      <c r="G582" s="651"/>
      <c r="H582" s="651"/>
      <c r="I582" s="651"/>
      <c r="J582" s="651"/>
    </row>
    <row r="583" spans="1:10" s="643" customFormat="1" x14ac:dyDescent="0.3">
      <c r="A583" s="649"/>
      <c r="B583" s="649"/>
      <c r="C583" s="644"/>
      <c r="D583" s="650"/>
      <c r="E583" s="650"/>
      <c r="F583" s="650"/>
      <c r="G583" s="651"/>
      <c r="H583" s="651"/>
      <c r="I583" s="651"/>
      <c r="J583" s="651"/>
    </row>
    <row r="584" spans="1:10" s="643" customFormat="1" x14ac:dyDescent="0.3">
      <c r="A584" s="649"/>
      <c r="B584" s="649"/>
      <c r="C584" s="644"/>
      <c r="D584" s="650"/>
      <c r="E584" s="650"/>
      <c r="F584" s="650"/>
      <c r="G584" s="651"/>
      <c r="H584" s="651"/>
      <c r="I584" s="651"/>
      <c r="J584" s="651"/>
    </row>
    <row r="585" spans="1:10" s="643" customFormat="1" x14ac:dyDescent="0.3">
      <c r="A585" s="649"/>
      <c r="B585" s="649"/>
      <c r="C585" s="644"/>
      <c r="D585" s="650"/>
      <c r="E585" s="650"/>
      <c r="F585" s="650"/>
      <c r="G585" s="651"/>
      <c r="H585" s="651"/>
      <c r="I585" s="651"/>
      <c r="J585" s="651"/>
    </row>
    <row r="586" spans="1:10" s="643" customFormat="1" x14ac:dyDescent="0.3">
      <c r="A586" s="649"/>
      <c r="B586" s="649"/>
      <c r="C586" s="644"/>
      <c r="D586" s="650"/>
      <c r="E586" s="650"/>
      <c r="F586" s="650"/>
      <c r="G586" s="651"/>
      <c r="H586" s="651"/>
      <c r="I586" s="651"/>
      <c r="J586" s="651"/>
    </row>
    <row r="587" spans="1:10" s="643" customFormat="1" x14ac:dyDescent="0.3">
      <c r="A587" s="649"/>
      <c r="B587" s="649"/>
      <c r="C587" s="644"/>
      <c r="D587" s="650"/>
      <c r="E587" s="650"/>
      <c r="F587" s="650"/>
      <c r="G587" s="651"/>
      <c r="H587" s="651"/>
      <c r="I587" s="651"/>
      <c r="J587" s="651"/>
    </row>
    <row r="588" spans="1:10" s="643" customFormat="1" x14ac:dyDescent="0.3">
      <c r="A588" s="649"/>
      <c r="B588" s="649"/>
      <c r="C588" s="644"/>
      <c r="D588" s="650"/>
      <c r="E588" s="650"/>
      <c r="F588" s="650"/>
      <c r="G588" s="651"/>
      <c r="H588" s="651"/>
      <c r="I588" s="651"/>
      <c r="J588" s="651"/>
    </row>
    <row r="589" spans="1:10" s="643" customFormat="1" x14ac:dyDescent="0.3">
      <c r="A589" s="649"/>
      <c r="B589" s="649"/>
      <c r="C589" s="644"/>
      <c r="D589" s="650"/>
      <c r="E589" s="650"/>
      <c r="F589" s="650"/>
      <c r="G589" s="651"/>
      <c r="H589" s="651"/>
      <c r="I589" s="651"/>
      <c r="J589" s="651"/>
    </row>
    <row r="590" spans="1:10" s="643" customFormat="1" x14ac:dyDescent="0.3">
      <c r="A590" s="649"/>
      <c r="B590" s="649"/>
      <c r="C590" s="644"/>
      <c r="D590" s="650"/>
      <c r="E590" s="650"/>
      <c r="F590" s="650"/>
      <c r="G590" s="651"/>
      <c r="H590" s="651"/>
      <c r="I590" s="651"/>
      <c r="J590" s="651"/>
    </row>
    <row r="591" spans="1:10" s="643" customFormat="1" x14ac:dyDescent="0.3">
      <c r="A591" s="649"/>
      <c r="B591" s="649"/>
      <c r="C591" s="644"/>
      <c r="D591" s="650"/>
      <c r="E591" s="650"/>
      <c r="F591" s="650"/>
      <c r="G591" s="651"/>
      <c r="H591" s="651"/>
      <c r="I591" s="651"/>
      <c r="J591" s="651"/>
    </row>
    <row r="592" spans="1:10" s="643" customFormat="1" x14ac:dyDescent="0.3">
      <c r="A592" s="649"/>
      <c r="B592" s="649"/>
      <c r="C592" s="644"/>
      <c r="D592" s="650"/>
      <c r="E592" s="650"/>
      <c r="F592" s="650"/>
      <c r="G592" s="651"/>
      <c r="H592" s="651"/>
      <c r="I592" s="651"/>
      <c r="J592" s="651"/>
    </row>
    <row r="593" spans="1:10" s="643" customFormat="1" x14ac:dyDescent="0.3">
      <c r="A593" s="649"/>
      <c r="B593" s="649"/>
      <c r="C593" s="644"/>
      <c r="D593" s="650"/>
      <c r="E593" s="650"/>
      <c r="F593" s="650"/>
      <c r="G593" s="651"/>
      <c r="H593" s="651"/>
      <c r="I593" s="651"/>
      <c r="J593" s="651"/>
    </row>
    <row r="594" spans="1:10" s="643" customFormat="1" x14ac:dyDescent="0.3">
      <c r="A594" s="649"/>
      <c r="B594" s="649"/>
      <c r="C594" s="644"/>
      <c r="D594" s="650"/>
      <c r="E594" s="650"/>
      <c r="F594" s="650"/>
      <c r="G594" s="651"/>
      <c r="H594" s="651"/>
      <c r="I594" s="651"/>
      <c r="J594" s="651"/>
    </row>
    <row r="595" spans="1:10" s="643" customFormat="1" x14ac:dyDescent="0.3">
      <c r="A595" s="649"/>
      <c r="B595" s="649"/>
      <c r="C595" s="644"/>
      <c r="D595" s="650"/>
      <c r="E595" s="650"/>
      <c r="F595" s="650"/>
      <c r="G595" s="651"/>
      <c r="H595" s="651"/>
      <c r="I595" s="651"/>
      <c r="J595" s="651"/>
    </row>
    <row r="596" spans="1:10" s="643" customFormat="1" x14ac:dyDescent="0.3">
      <c r="A596" s="649"/>
      <c r="B596" s="649"/>
      <c r="C596" s="644"/>
      <c r="D596" s="650"/>
      <c r="E596" s="650"/>
      <c r="F596" s="650"/>
      <c r="G596" s="651"/>
      <c r="H596" s="651"/>
      <c r="I596" s="651"/>
      <c r="J596" s="651"/>
    </row>
    <row r="597" spans="1:10" s="643" customFormat="1" x14ac:dyDescent="0.3">
      <c r="A597" s="649"/>
      <c r="B597" s="649"/>
      <c r="C597" s="644"/>
      <c r="D597" s="650"/>
      <c r="E597" s="650"/>
      <c r="F597" s="650"/>
      <c r="G597" s="651"/>
      <c r="H597" s="651"/>
      <c r="I597" s="651"/>
      <c r="J597" s="651"/>
    </row>
    <row r="598" spans="1:10" s="643" customFormat="1" x14ac:dyDescent="0.3">
      <c r="A598" s="649"/>
      <c r="B598" s="649"/>
      <c r="C598" s="644"/>
      <c r="D598" s="650"/>
      <c r="E598" s="650"/>
      <c r="F598" s="650"/>
      <c r="G598" s="651"/>
      <c r="H598" s="651"/>
      <c r="I598" s="651"/>
      <c r="J598" s="651"/>
    </row>
    <row r="599" spans="1:10" s="643" customFormat="1" x14ac:dyDescent="0.3">
      <c r="A599" s="649"/>
      <c r="B599" s="649"/>
      <c r="C599" s="644"/>
      <c r="D599" s="650"/>
      <c r="E599" s="650"/>
      <c r="F599" s="650"/>
      <c r="G599" s="651"/>
      <c r="H599" s="651"/>
      <c r="I599" s="651"/>
      <c r="J599" s="651"/>
    </row>
    <row r="600" spans="1:10" s="643" customFormat="1" x14ac:dyDescent="0.3">
      <c r="A600" s="649"/>
      <c r="B600" s="649"/>
      <c r="C600" s="644"/>
      <c r="D600" s="650"/>
      <c r="E600" s="650"/>
      <c r="F600" s="650"/>
      <c r="G600" s="651"/>
      <c r="H600" s="651"/>
      <c r="I600" s="651"/>
      <c r="J600" s="651"/>
    </row>
    <row r="601" spans="1:10" s="643" customFormat="1" x14ac:dyDescent="0.3">
      <c r="A601" s="649"/>
      <c r="B601" s="649"/>
      <c r="C601" s="644"/>
      <c r="D601" s="650"/>
      <c r="E601" s="650"/>
      <c r="F601" s="650"/>
      <c r="G601" s="651"/>
      <c r="H601" s="651"/>
      <c r="I601" s="651"/>
      <c r="J601" s="651"/>
    </row>
    <row r="602" spans="1:10" s="643" customFormat="1" x14ac:dyDescent="0.3">
      <c r="A602" s="649"/>
      <c r="B602" s="649"/>
      <c r="C602" s="644"/>
      <c r="D602" s="650"/>
      <c r="E602" s="650"/>
      <c r="F602" s="650"/>
      <c r="G602" s="651"/>
      <c r="H602" s="651"/>
      <c r="I602" s="651"/>
      <c r="J602" s="651"/>
    </row>
    <row r="603" spans="1:10" s="643" customFormat="1" x14ac:dyDescent="0.3">
      <c r="A603" s="649"/>
      <c r="B603" s="649"/>
      <c r="C603" s="644"/>
      <c r="D603" s="650"/>
      <c r="E603" s="650"/>
      <c r="F603" s="650"/>
      <c r="G603" s="651"/>
      <c r="H603" s="651"/>
      <c r="I603" s="651"/>
      <c r="J603" s="651"/>
    </row>
    <row r="604" spans="1:10" s="643" customFormat="1" x14ac:dyDescent="0.3">
      <c r="A604" s="649"/>
      <c r="B604" s="649"/>
      <c r="C604" s="644"/>
      <c r="D604" s="650"/>
      <c r="E604" s="650"/>
      <c r="F604" s="650"/>
      <c r="G604" s="651"/>
      <c r="H604" s="651"/>
      <c r="I604" s="651"/>
      <c r="J604" s="651"/>
    </row>
    <row r="605" spans="1:10" s="643" customFormat="1" x14ac:dyDescent="0.3">
      <c r="A605" s="649"/>
      <c r="B605" s="649"/>
      <c r="C605" s="644"/>
      <c r="D605" s="650"/>
      <c r="E605" s="650"/>
      <c r="F605" s="650"/>
      <c r="G605" s="651"/>
      <c r="H605" s="651"/>
      <c r="I605" s="651"/>
      <c r="J605" s="651"/>
    </row>
    <row r="606" spans="1:10" s="643" customFormat="1" x14ac:dyDescent="0.3">
      <c r="A606" s="649"/>
      <c r="B606" s="649"/>
      <c r="C606" s="644"/>
      <c r="D606" s="650"/>
      <c r="E606" s="650"/>
      <c r="F606" s="650"/>
      <c r="G606" s="651"/>
      <c r="H606" s="651"/>
      <c r="I606" s="651"/>
      <c r="J606" s="651"/>
    </row>
    <row r="607" spans="1:10" s="643" customFormat="1" x14ac:dyDescent="0.3">
      <c r="A607" s="649"/>
      <c r="B607" s="649"/>
      <c r="C607" s="644"/>
      <c r="D607" s="650"/>
      <c r="E607" s="650"/>
      <c r="F607" s="650"/>
      <c r="G607" s="651"/>
      <c r="H607" s="651"/>
      <c r="I607" s="651"/>
      <c r="J607" s="651"/>
    </row>
    <row r="608" spans="1:10" s="643" customFormat="1" x14ac:dyDescent="0.3">
      <c r="A608" s="649"/>
      <c r="B608" s="649"/>
      <c r="C608" s="644"/>
      <c r="D608" s="650"/>
      <c r="E608" s="650"/>
      <c r="F608" s="650"/>
      <c r="G608" s="651"/>
      <c r="H608" s="651"/>
      <c r="I608" s="651"/>
      <c r="J608" s="651"/>
    </row>
    <row r="609" spans="1:10" s="643" customFormat="1" x14ac:dyDescent="0.3">
      <c r="A609" s="649"/>
      <c r="B609" s="649"/>
      <c r="C609" s="644"/>
      <c r="D609" s="650"/>
      <c r="E609" s="650"/>
      <c r="F609" s="650"/>
      <c r="G609" s="651"/>
      <c r="H609" s="651"/>
      <c r="I609" s="651"/>
      <c r="J609" s="651"/>
    </row>
    <row r="610" spans="1:10" s="643" customFormat="1" x14ac:dyDescent="0.3">
      <c r="A610" s="649"/>
      <c r="B610" s="649"/>
      <c r="C610" s="644"/>
      <c r="D610" s="650"/>
      <c r="E610" s="650"/>
      <c r="F610" s="650"/>
      <c r="G610" s="651"/>
      <c r="H610" s="651"/>
      <c r="I610" s="651"/>
      <c r="J610" s="651"/>
    </row>
    <row r="611" spans="1:10" s="643" customFormat="1" x14ac:dyDescent="0.3">
      <c r="A611" s="649"/>
      <c r="B611" s="649"/>
      <c r="C611" s="644"/>
      <c r="D611" s="650"/>
      <c r="E611" s="650"/>
      <c r="F611" s="650"/>
      <c r="G611" s="651"/>
      <c r="H611" s="651"/>
      <c r="I611" s="651"/>
      <c r="J611" s="651"/>
    </row>
    <row r="612" spans="1:10" s="643" customFormat="1" x14ac:dyDescent="0.3">
      <c r="A612" s="649"/>
      <c r="B612" s="649"/>
      <c r="C612" s="644"/>
      <c r="D612" s="650"/>
      <c r="E612" s="650"/>
      <c r="F612" s="650"/>
      <c r="G612" s="651"/>
      <c r="H612" s="651"/>
      <c r="I612" s="651"/>
      <c r="J612" s="651"/>
    </row>
    <row r="613" spans="1:10" s="643" customFormat="1" x14ac:dyDescent="0.3">
      <c r="A613" s="649"/>
      <c r="B613" s="649"/>
      <c r="C613" s="644"/>
      <c r="D613" s="650"/>
      <c r="E613" s="650"/>
      <c r="F613" s="650"/>
      <c r="G613" s="651"/>
      <c r="H613" s="651"/>
      <c r="I613" s="651"/>
      <c r="J613" s="651"/>
    </row>
    <row r="614" spans="1:10" s="643" customFormat="1" x14ac:dyDescent="0.3">
      <c r="A614" s="649"/>
      <c r="B614" s="649"/>
      <c r="C614" s="644"/>
      <c r="D614" s="650"/>
      <c r="E614" s="650"/>
      <c r="F614" s="650"/>
      <c r="G614" s="651"/>
      <c r="H614" s="651"/>
      <c r="I614" s="651"/>
      <c r="J614" s="651"/>
    </row>
    <row r="615" spans="1:10" s="643" customFormat="1" x14ac:dyDescent="0.3">
      <c r="A615" s="649"/>
      <c r="B615" s="649"/>
      <c r="C615" s="644"/>
      <c r="D615" s="650"/>
      <c r="E615" s="650"/>
      <c r="F615" s="650"/>
      <c r="G615" s="651"/>
      <c r="H615" s="651"/>
      <c r="I615" s="651"/>
      <c r="J615" s="651"/>
    </row>
    <row r="616" spans="1:10" s="643" customFormat="1" x14ac:dyDescent="0.3">
      <c r="A616" s="649"/>
      <c r="B616" s="649"/>
      <c r="C616" s="644"/>
      <c r="D616" s="650"/>
      <c r="E616" s="650"/>
      <c r="F616" s="650"/>
      <c r="G616" s="651"/>
      <c r="H616" s="651"/>
      <c r="I616" s="651"/>
      <c r="J616" s="651"/>
    </row>
    <row r="617" spans="1:10" s="643" customFormat="1" x14ac:dyDescent="0.3">
      <c r="A617" s="649"/>
      <c r="B617" s="649"/>
      <c r="C617" s="644"/>
      <c r="D617" s="650"/>
      <c r="E617" s="650"/>
      <c r="F617" s="650"/>
      <c r="G617" s="651"/>
      <c r="H617" s="651"/>
      <c r="I617" s="651"/>
      <c r="J617" s="651"/>
    </row>
    <row r="618" spans="1:10" s="643" customFormat="1" x14ac:dyDescent="0.3">
      <c r="A618" s="649"/>
      <c r="B618" s="649"/>
      <c r="C618" s="644"/>
      <c r="D618" s="650"/>
      <c r="E618" s="650"/>
      <c r="F618" s="650"/>
      <c r="G618" s="651"/>
      <c r="H618" s="651"/>
      <c r="I618" s="651"/>
      <c r="J618" s="651"/>
    </row>
    <row r="619" spans="1:10" s="643" customFormat="1" x14ac:dyDescent="0.3">
      <c r="A619" s="649"/>
      <c r="B619" s="649"/>
      <c r="C619" s="644"/>
      <c r="D619" s="650"/>
      <c r="E619" s="650"/>
      <c r="F619" s="650"/>
      <c r="G619" s="651"/>
      <c r="H619" s="651"/>
      <c r="I619" s="651"/>
      <c r="J619" s="651"/>
    </row>
    <row r="620" spans="1:10" s="643" customFormat="1" x14ac:dyDescent="0.3">
      <c r="A620" s="649"/>
      <c r="B620" s="649"/>
      <c r="C620" s="644"/>
      <c r="D620" s="650"/>
      <c r="E620" s="650"/>
      <c r="F620" s="650"/>
      <c r="G620" s="651"/>
      <c r="H620" s="651"/>
      <c r="I620" s="651"/>
      <c r="J620" s="651"/>
    </row>
    <row r="621" spans="1:10" s="643" customFormat="1" x14ac:dyDescent="0.3">
      <c r="A621" s="649"/>
      <c r="B621" s="649"/>
      <c r="C621" s="644"/>
      <c r="D621" s="650"/>
      <c r="E621" s="650"/>
      <c r="F621" s="650"/>
      <c r="G621" s="651"/>
      <c r="H621" s="651"/>
      <c r="I621" s="651"/>
      <c r="J621" s="651"/>
    </row>
    <row r="622" spans="1:10" s="643" customFormat="1" x14ac:dyDescent="0.3">
      <c r="A622" s="649"/>
      <c r="B622" s="649"/>
      <c r="C622" s="644"/>
      <c r="D622" s="650"/>
      <c r="E622" s="650"/>
      <c r="F622" s="650"/>
      <c r="G622" s="651"/>
      <c r="H622" s="651"/>
      <c r="I622" s="651"/>
      <c r="J622" s="651"/>
    </row>
    <row r="623" spans="1:10" s="643" customFormat="1" x14ac:dyDescent="0.3">
      <c r="A623" s="649"/>
      <c r="B623" s="649"/>
      <c r="C623" s="644"/>
      <c r="D623" s="650"/>
      <c r="E623" s="650"/>
      <c r="F623" s="650"/>
      <c r="G623" s="651"/>
      <c r="H623" s="651"/>
      <c r="I623" s="651"/>
      <c r="J623" s="651"/>
    </row>
    <row r="624" spans="1:10" s="643" customFormat="1" x14ac:dyDescent="0.3">
      <c r="A624" s="649"/>
      <c r="B624" s="649"/>
      <c r="C624" s="644"/>
      <c r="D624" s="650"/>
      <c r="E624" s="650"/>
      <c r="F624" s="650"/>
      <c r="G624" s="651"/>
      <c r="H624" s="651"/>
      <c r="I624" s="651"/>
      <c r="J624" s="651"/>
    </row>
    <row r="625" spans="1:10" s="643" customFormat="1" x14ac:dyDescent="0.3">
      <c r="A625" s="649"/>
      <c r="B625" s="649"/>
      <c r="C625" s="644"/>
      <c r="D625" s="650"/>
      <c r="E625" s="650"/>
      <c r="F625" s="650"/>
      <c r="G625" s="651"/>
      <c r="H625" s="651"/>
      <c r="I625" s="651"/>
      <c r="J625" s="651"/>
    </row>
    <row r="626" spans="1:10" s="643" customFormat="1" x14ac:dyDescent="0.3">
      <c r="A626" s="649"/>
      <c r="B626" s="649"/>
      <c r="C626" s="644"/>
      <c r="D626" s="650"/>
      <c r="E626" s="650"/>
      <c r="F626" s="650"/>
      <c r="G626" s="651"/>
      <c r="H626" s="651"/>
      <c r="I626" s="651"/>
      <c r="J626" s="651"/>
    </row>
    <row r="627" spans="1:10" s="643" customFormat="1" x14ac:dyDescent="0.3">
      <c r="A627" s="649"/>
      <c r="B627" s="649"/>
      <c r="C627" s="644"/>
      <c r="D627" s="650"/>
      <c r="E627" s="650"/>
      <c r="F627" s="650"/>
      <c r="G627" s="651"/>
      <c r="H627" s="651"/>
      <c r="I627" s="651"/>
      <c r="J627" s="651"/>
    </row>
    <row r="628" spans="1:10" s="643" customFormat="1" x14ac:dyDescent="0.3">
      <c r="A628" s="649"/>
      <c r="B628" s="649"/>
      <c r="C628" s="644"/>
      <c r="D628" s="650"/>
      <c r="E628" s="650"/>
      <c r="F628" s="650"/>
      <c r="G628" s="651"/>
      <c r="H628" s="651"/>
      <c r="I628" s="651"/>
      <c r="J628" s="651"/>
    </row>
    <row r="629" spans="1:10" s="643" customFormat="1" x14ac:dyDescent="0.3">
      <c r="A629" s="649"/>
      <c r="B629" s="649"/>
      <c r="C629" s="644"/>
      <c r="D629" s="650"/>
      <c r="E629" s="650"/>
      <c r="F629" s="650"/>
      <c r="G629" s="651"/>
      <c r="H629" s="651"/>
      <c r="I629" s="651"/>
      <c r="J629" s="651"/>
    </row>
    <row r="630" spans="1:10" s="643" customFormat="1" x14ac:dyDescent="0.3">
      <c r="A630" s="649"/>
      <c r="B630" s="649"/>
      <c r="C630" s="644"/>
      <c r="D630" s="650"/>
      <c r="E630" s="650"/>
      <c r="F630" s="650"/>
      <c r="G630" s="651"/>
      <c r="H630" s="651"/>
      <c r="I630" s="651"/>
      <c r="J630" s="651"/>
    </row>
    <row r="631" spans="1:10" s="643" customFormat="1" x14ac:dyDescent="0.3">
      <c r="A631" s="649"/>
      <c r="B631" s="649"/>
      <c r="C631" s="644"/>
      <c r="D631" s="650"/>
      <c r="E631" s="650"/>
      <c r="F631" s="650"/>
      <c r="G631" s="651"/>
      <c r="H631" s="651"/>
      <c r="I631" s="651"/>
      <c r="J631" s="651"/>
    </row>
    <row r="632" spans="1:10" s="643" customFormat="1" x14ac:dyDescent="0.3">
      <c r="A632" s="649"/>
      <c r="B632" s="649"/>
      <c r="C632" s="644"/>
      <c r="D632" s="650"/>
      <c r="E632" s="650"/>
      <c r="F632" s="650"/>
      <c r="G632" s="651"/>
      <c r="H632" s="651"/>
      <c r="I632" s="651"/>
      <c r="J632" s="651"/>
    </row>
    <row r="633" spans="1:10" s="643" customFormat="1" x14ac:dyDescent="0.3">
      <c r="A633" s="649"/>
      <c r="B633" s="649"/>
      <c r="C633" s="644"/>
      <c r="D633" s="650"/>
      <c r="E633" s="650"/>
      <c r="F633" s="650"/>
      <c r="G633" s="651"/>
      <c r="H633" s="651"/>
      <c r="I633" s="651"/>
      <c r="J633" s="651"/>
    </row>
    <row r="634" spans="1:10" s="643" customFormat="1" x14ac:dyDescent="0.3">
      <c r="A634" s="649"/>
      <c r="B634" s="649"/>
      <c r="C634" s="644"/>
      <c r="D634" s="650"/>
      <c r="E634" s="650"/>
      <c r="F634" s="650"/>
      <c r="G634" s="651"/>
      <c r="H634" s="651"/>
      <c r="I634" s="651"/>
      <c r="J634" s="651"/>
    </row>
    <row r="635" spans="1:10" s="643" customFormat="1" x14ac:dyDescent="0.3">
      <c r="A635" s="649"/>
      <c r="B635" s="649"/>
      <c r="C635" s="644"/>
      <c r="D635" s="650"/>
      <c r="E635" s="650"/>
      <c r="F635" s="650"/>
      <c r="G635" s="651"/>
      <c r="H635" s="651"/>
      <c r="I635" s="651"/>
      <c r="J635" s="651"/>
    </row>
    <row r="636" spans="1:10" s="643" customFormat="1" x14ac:dyDescent="0.3">
      <c r="A636" s="649"/>
      <c r="B636" s="649"/>
      <c r="C636" s="644"/>
      <c r="D636" s="650"/>
      <c r="E636" s="650"/>
      <c r="F636" s="650"/>
      <c r="G636" s="651"/>
      <c r="H636" s="651"/>
      <c r="I636" s="651"/>
      <c r="J636" s="651"/>
    </row>
    <row r="637" spans="1:10" s="643" customFormat="1" x14ac:dyDescent="0.3">
      <c r="A637" s="649"/>
      <c r="B637" s="649"/>
      <c r="C637" s="644"/>
      <c r="D637" s="650"/>
      <c r="E637" s="650"/>
      <c r="F637" s="650"/>
      <c r="G637" s="651"/>
      <c r="H637" s="651"/>
      <c r="I637" s="651"/>
      <c r="J637" s="651"/>
    </row>
    <row r="638" spans="1:10" s="643" customFormat="1" x14ac:dyDescent="0.3">
      <c r="A638" s="649"/>
      <c r="B638" s="649"/>
      <c r="C638" s="644"/>
      <c r="D638" s="650"/>
      <c r="E638" s="650"/>
      <c r="F638" s="650"/>
      <c r="G638" s="651"/>
      <c r="H638" s="651"/>
      <c r="I638" s="651"/>
      <c r="J638" s="651"/>
    </row>
    <row r="639" spans="1:10" s="643" customFormat="1" x14ac:dyDescent="0.3">
      <c r="A639" s="649"/>
      <c r="B639" s="649"/>
      <c r="C639" s="644"/>
      <c r="D639" s="650"/>
      <c r="E639" s="650"/>
      <c r="F639" s="650"/>
      <c r="G639" s="651"/>
      <c r="H639" s="651"/>
      <c r="I639" s="651"/>
      <c r="J639" s="651"/>
    </row>
    <row r="640" spans="1:10" s="643" customFormat="1" x14ac:dyDescent="0.3">
      <c r="A640" s="649"/>
      <c r="B640" s="649"/>
      <c r="C640" s="644"/>
      <c r="D640" s="650"/>
      <c r="E640" s="650"/>
      <c r="F640" s="650"/>
      <c r="G640" s="651"/>
      <c r="H640" s="651"/>
      <c r="I640" s="651"/>
      <c r="J640" s="651"/>
    </row>
    <row r="641" spans="1:10" s="643" customFormat="1" x14ac:dyDescent="0.3">
      <c r="A641" s="649"/>
      <c r="B641" s="649"/>
      <c r="C641" s="644"/>
      <c r="D641" s="650"/>
      <c r="E641" s="650"/>
      <c r="F641" s="650"/>
      <c r="G641" s="651"/>
      <c r="H641" s="651"/>
      <c r="I641" s="651"/>
      <c r="J641" s="651"/>
    </row>
    <row r="642" spans="1:10" s="643" customFormat="1" x14ac:dyDescent="0.3">
      <c r="A642" s="649"/>
      <c r="B642" s="649"/>
      <c r="C642" s="644"/>
      <c r="D642" s="650"/>
      <c r="E642" s="650"/>
      <c r="F642" s="650"/>
      <c r="G642" s="651"/>
      <c r="H642" s="651"/>
      <c r="I642" s="651"/>
      <c r="J642" s="651"/>
    </row>
    <row r="643" spans="1:10" s="643" customFormat="1" x14ac:dyDescent="0.3">
      <c r="A643" s="649"/>
      <c r="B643" s="649"/>
      <c r="C643" s="644"/>
      <c r="D643" s="650"/>
      <c r="E643" s="650"/>
      <c r="F643" s="650"/>
      <c r="G643" s="651"/>
      <c r="H643" s="651"/>
      <c r="I643" s="651"/>
      <c r="J643" s="651"/>
    </row>
    <row r="644" spans="1:10" s="643" customFormat="1" x14ac:dyDescent="0.3">
      <c r="A644" s="649"/>
      <c r="B644" s="649"/>
      <c r="C644" s="644"/>
      <c r="D644" s="650"/>
      <c r="E644" s="650"/>
      <c r="F644" s="650"/>
      <c r="G644" s="651"/>
      <c r="H644" s="651"/>
      <c r="I644" s="651"/>
      <c r="J644" s="651"/>
    </row>
    <row r="645" spans="1:10" s="643" customFormat="1" x14ac:dyDescent="0.3">
      <c r="A645" s="649"/>
      <c r="B645" s="649"/>
      <c r="C645" s="644"/>
      <c r="D645" s="650"/>
      <c r="E645" s="650"/>
      <c r="F645" s="650"/>
      <c r="G645" s="651"/>
      <c r="H645" s="651"/>
      <c r="I645" s="651"/>
      <c r="J645" s="651"/>
    </row>
    <row r="646" spans="1:10" s="643" customFormat="1" x14ac:dyDescent="0.3">
      <c r="A646" s="649"/>
      <c r="B646" s="649"/>
      <c r="C646" s="644"/>
      <c r="D646" s="650"/>
      <c r="E646" s="650"/>
      <c r="F646" s="650"/>
      <c r="G646" s="651"/>
      <c r="H646" s="651"/>
      <c r="I646" s="651"/>
      <c r="J646" s="651"/>
    </row>
    <row r="647" spans="1:10" s="643" customFormat="1" x14ac:dyDescent="0.3">
      <c r="A647" s="649"/>
      <c r="B647" s="649"/>
      <c r="C647" s="644"/>
      <c r="D647" s="650"/>
      <c r="E647" s="650"/>
      <c r="F647" s="650"/>
      <c r="G647" s="651"/>
      <c r="H647" s="651"/>
      <c r="I647" s="651"/>
      <c r="J647" s="651"/>
    </row>
    <row r="648" spans="1:10" s="643" customFormat="1" x14ac:dyDescent="0.3">
      <c r="A648" s="649"/>
      <c r="B648" s="649"/>
      <c r="C648" s="644"/>
      <c r="D648" s="650"/>
      <c r="E648" s="650"/>
      <c r="F648" s="650"/>
      <c r="G648" s="651"/>
      <c r="H648" s="651"/>
      <c r="I648" s="651"/>
      <c r="J648" s="651"/>
    </row>
    <row r="649" spans="1:10" s="643" customFormat="1" x14ac:dyDescent="0.3">
      <c r="A649" s="649"/>
      <c r="B649" s="649"/>
      <c r="C649" s="644"/>
      <c r="D649" s="650"/>
      <c r="E649" s="650"/>
      <c r="F649" s="650"/>
      <c r="G649" s="651"/>
      <c r="H649" s="651"/>
      <c r="I649" s="651"/>
      <c r="J649" s="651"/>
    </row>
    <row r="650" spans="1:10" s="643" customFormat="1" x14ac:dyDescent="0.3">
      <c r="A650" s="649"/>
      <c r="B650" s="649"/>
      <c r="C650" s="644"/>
      <c r="D650" s="650"/>
      <c r="E650" s="650"/>
      <c r="F650" s="650"/>
      <c r="G650" s="651"/>
      <c r="H650" s="651"/>
      <c r="I650" s="651"/>
      <c r="J650" s="651"/>
    </row>
    <row r="651" spans="1:10" s="643" customFormat="1" x14ac:dyDescent="0.3">
      <c r="A651" s="649"/>
      <c r="B651" s="649"/>
      <c r="C651" s="644"/>
      <c r="D651" s="650"/>
      <c r="E651" s="650"/>
      <c r="F651" s="650"/>
      <c r="G651" s="651"/>
      <c r="H651" s="651"/>
      <c r="I651" s="651"/>
      <c r="J651" s="651"/>
    </row>
    <row r="652" spans="1:10" s="643" customFormat="1" x14ac:dyDescent="0.3">
      <c r="A652" s="649"/>
      <c r="B652" s="649"/>
      <c r="C652" s="644"/>
      <c r="D652" s="650"/>
      <c r="E652" s="650"/>
      <c r="F652" s="650"/>
      <c r="G652" s="651"/>
      <c r="H652" s="651"/>
      <c r="I652" s="651"/>
      <c r="J652" s="651"/>
    </row>
    <row r="653" spans="1:10" s="643" customFormat="1" x14ac:dyDescent="0.3">
      <c r="A653" s="649"/>
      <c r="B653" s="649"/>
      <c r="C653" s="644"/>
      <c r="D653" s="650"/>
      <c r="E653" s="650"/>
      <c r="F653" s="650"/>
      <c r="G653" s="651"/>
      <c r="H653" s="651"/>
      <c r="I653" s="651"/>
      <c r="J653" s="651"/>
    </row>
    <row r="654" spans="1:10" s="643" customFormat="1" x14ac:dyDescent="0.3">
      <c r="A654" s="649"/>
      <c r="B654" s="649"/>
      <c r="C654" s="644"/>
      <c r="D654" s="650"/>
      <c r="E654" s="650"/>
      <c r="F654" s="650"/>
      <c r="G654" s="651"/>
      <c r="H654" s="651"/>
      <c r="I654" s="651"/>
      <c r="J654" s="651"/>
    </row>
    <row r="655" spans="1:10" s="643" customFormat="1" x14ac:dyDescent="0.3">
      <c r="A655" s="649"/>
      <c r="B655" s="649"/>
      <c r="C655" s="644"/>
      <c r="D655" s="650"/>
      <c r="E655" s="650"/>
      <c r="F655" s="650"/>
      <c r="G655" s="651"/>
      <c r="H655" s="651"/>
      <c r="I655" s="651"/>
      <c r="J655" s="651"/>
    </row>
    <row r="656" spans="1:10" s="643" customFormat="1" x14ac:dyDescent="0.3">
      <c r="A656" s="649"/>
      <c r="B656" s="649"/>
      <c r="C656" s="644"/>
      <c r="D656" s="650"/>
      <c r="E656" s="650"/>
      <c r="F656" s="650"/>
      <c r="G656" s="651"/>
      <c r="H656" s="651"/>
      <c r="I656" s="651"/>
      <c r="J656" s="651"/>
    </row>
    <row r="657" spans="1:10" s="643" customFormat="1" x14ac:dyDescent="0.3">
      <c r="A657" s="649"/>
      <c r="B657" s="649"/>
      <c r="C657" s="644"/>
      <c r="D657" s="650"/>
      <c r="E657" s="650"/>
      <c r="F657" s="650"/>
      <c r="G657" s="651"/>
      <c r="H657" s="651"/>
      <c r="I657" s="651"/>
      <c r="J657" s="651"/>
    </row>
    <row r="658" spans="1:10" s="643" customFormat="1" x14ac:dyDescent="0.3">
      <c r="A658" s="649"/>
      <c r="B658" s="649"/>
      <c r="C658" s="644"/>
      <c r="D658" s="650"/>
      <c r="E658" s="650"/>
      <c r="F658" s="650"/>
      <c r="G658" s="651"/>
      <c r="H658" s="651"/>
      <c r="I658" s="651"/>
      <c r="J658" s="651"/>
    </row>
    <row r="659" spans="1:10" s="643" customFormat="1" x14ac:dyDescent="0.3">
      <c r="A659" s="649"/>
      <c r="B659" s="649"/>
      <c r="C659" s="644"/>
      <c r="D659" s="650"/>
      <c r="E659" s="650"/>
      <c r="F659" s="650"/>
      <c r="G659" s="651"/>
      <c r="H659" s="651"/>
      <c r="I659" s="651"/>
      <c r="J659" s="651"/>
    </row>
    <row r="660" spans="1:10" s="643" customFormat="1" x14ac:dyDescent="0.3">
      <c r="A660" s="649"/>
      <c r="B660" s="649"/>
      <c r="C660" s="644"/>
      <c r="D660" s="650"/>
      <c r="E660" s="650"/>
      <c r="F660" s="650"/>
      <c r="G660" s="651"/>
      <c r="H660" s="651"/>
      <c r="I660" s="651"/>
      <c r="J660" s="651"/>
    </row>
    <row r="661" spans="1:10" s="643" customFormat="1" x14ac:dyDescent="0.3">
      <c r="A661" s="649"/>
      <c r="B661" s="649"/>
      <c r="C661" s="644"/>
      <c r="D661" s="650"/>
      <c r="E661" s="650"/>
      <c r="F661" s="650"/>
      <c r="G661" s="651"/>
      <c r="H661" s="651"/>
      <c r="I661" s="651"/>
      <c r="J661" s="651"/>
    </row>
    <row r="662" spans="1:10" s="643" customFormat="1" x14ac:dyDescent="0.3">
      <c r="A662" s="649"/>
      <c r="B662" s="649"/>
      <c r="C662" s="644"/>
      <c r="D662" s="650"/>
      <c r="E662" s="650"/>
      <c r="F662" s="650"/>
      <c r="G662" s="651"/>
      <c r="H662" s="651"/>
      <c r="I662" s="651"/>
      <c r="J662" s="651"/>
    </row>
    <row r="663" spans="1:10" s="643" customFormat="1" x14ac:dyDescent="0.3">
      <c r="A663" s="649"/>
      <c r="B663" s="649"/>
      <c r="C663" s="644"/>
      <c r="D663" s="650"/>
      <c r="E663" s="650"/>
      <c r="F663" s="650"/>
      <c r="G663" s="651"/>
      <c r="H663" s="651"/>
      <c r="I663" s="651"/>
      <c r="J663" s="651"/>
    </row>
    <row r="664" spans="1:10" s="643" customFormat="1" x14ac:dyDescent="0.3">
      <c r="A664" s="649"/>
      <c r="B664" s="649"/>
      <c r="C664" s="644"/>
      <c r="D664" s="650"/>
      <c r="E664" s="650"/>
      <c r="F664" s="650"/>
      <c r="G664" s="651"/>
      <c r="H664" s="651"/>
      <c r="I664" s="651"/>
      <c r="J664" s="651"/>
    </row>
    <row r="665" spans="1:10" s="643" customFormat="1" x14ac:dyDescent="0.3">
      <c r="A665" s="649"/>
      <c r="B665" s="649"/>
      <c r="C665" s="644"/>
      <c r="D665" s="650"/>
      <c r="E665" s="650"/>
      <c r="F665" s="650"/>
      <c r="G665" s="651"/>
      <c r="H665" s="651"/>
      <c r="I665" s="651"/>
      <c r="J665" s="651"/>
    </row>
    <row r="666" spans="1:10" s="643" customFormat="1" x14ac:dyDescent="0.3">
      <c r="A666" s="649"/>
      <c r="B666" s="649"/>
      <c r="C666" s="644"/>
      <c r="D666" s="650"/>
      <c r="E666" s="650"/>
      <c r="F666" s="650"/>
      <c r="G666" s="651"/>
      <c r="H666" s="651"/>
      <c r="I666" s="651"/>
      <c r="J666" s="651"/>
    </row>
  </sheetData>
  <autoFilter ref="A5:AC384" xr:uid="{00000000-0009-0000-0000-00001A000000}">
    <filterColumn colId="6" showButton="0"/>
    <filterColumn colId="7" showButton="0"/>
    <filterColumn colId="8" showButton="0"/>
  </autoFilter>
  <mergeCells count="444">
    <mergeCell ref="G440:J440"/>
    <mergeCell ref="G428:J428"/>
    <mergeCell ref="G439:J439"/>
    <mergeCell ref="G437:J437"/>
    <mergeCell ref="G429:J429"/>
    <mergeCell ref="G431:J431"/>
    <mergeCell ref="G436:J436"/>
    <mergeCell ref="G404:J404"/>
    <mergeCell ref="G410:J410"/>
    <mergeCell ref="G417:J417"/>
    <mergeCell ref="G405:J405"/>
    <mergeCell ref="G414:J414"/>
    <mergeCell ref="G407:J407"/>
    <mergeCell ref="G415:J415"/>
    <mergeCell ref="G409:J409"/>
    <mergeCell ref="G425:J425"/>
    <mergeCell ref="G420:J420"/>
    <mergeCell ref="G434:J434"/>
    <mergeCell ref="G438:J438"/>
    <mergeCell ref="G435:J435"/>
    <mergeCell ref="G416:J416"/>
    <mergeCell ref="G418:J418"/>
    <mergeCell ref="G421:J421"/>
    <mergeCell ref="G422:J422"/>
    <mergeCell ref="G449:J449"/>
    <mergeCell ref="G443:J443"/>
    <mergeCell ref="G444:J444"/>
    <mergeCell ref="G445:J445"/>
    <mergeCell ref="G446:J446"/>
    <mergeCell ref="G441:J441"/>
    <mergeCell ref="G442:J442"/>
    <mergeCell ref="G447:J447"/>
    <mergeCell ref="G448:J448"/>
    <mergeCell ref="G398:J398"/>
    <mergeCell ref="G397:J397"/>
    <mergeCell ref="G395:J395"/>
    <mergeCell ref="G396:J396"/>
    <mergeCell ref="G433:J433"/>
    <mergeCell ref="G399:J399"/>
    <mergeCell ref="G406:J406"/>
    <mergeCell ref="G413:J413"/>
    <mergeCell ref="G412:J412"/>
    <mergeCell ref="G411:J411"/>
    <mergeCell ref="G408:J408"/>
    <mergeCell ref="G427:J427"/>
    <mergeCell ref="G423:J423"/>
    <mergeCell ref="G424:J424"/>
    <mergeCell ref="G426:J426"/>
    <mergeCell ref="G432:J432"/>
    <mergeCell ref="G430:J430"/>
    <mergeCell ref="G419:J419"/>
    <mergeCell ref="G400:J400"/>
    <mergeCell ref="G403:J403"/>
    <mergeCell ref="G401:J401"/>
    <mergeCell ref="G402:J402"/>
    <mergeCell ref="G393:J393"/>
    <mergeCell ref="G389:J389"/>
    <mergeCell ref="G392:J392"/>
    <mergeCell ref="G391:J391"/>
    <mergeCell ref="G390:J390"/>
    <mergeCell ref="G382:J382"/>
    <mergeCell ref="G387:J387"/>
    <mergeCell ref="G386:J386"/>
    <mergeCell ref="G394:J394"/>
    <mergeCell ref="G375:J375"/>
    <mergeCell ref="G367:J367"/>
    <mergeCell ref="G377:J377"/>
    <mergeCell ref="G379:J379"/>
    <mergeCell ref="G385:J385"/>
    <mergeCell ref="G381:J381"/>
    <mergeCell ref="G378:J378"/>
    <mergeCell ref="G380:J380"/>
    <mergeCell ref="G388:J388"/>
    <mergeCell ref="G384:J384"/>
    <mergeCell ref="G383:J383"/>
    <mergeCell ref="G345:J345"/>
    <mergeCell ref="G341:J341"/>
    <mergeCell ref="G342:J342"/>
    <mergeCell ref="G350:J350"/>
    <mergeCell ref="G351:J351"/>
    <mergeCell ref="G344:J344"/>
    <mergeCell ref="G368:J368"/>
    <mergeCell ref="G376:J376"/>
    <mergeCell ref="G370:J370"/>
    <mergeCell ref="G371:J371"/>
    <mergeCell ref="G372:J372"/>
    <mergeCell ref="G369:J369"/>
    <mergeCell ref="G357:J357"/>
    <mergeCell ref="G354:J354"/>
    <mergeCell ref="G363:J363"/>
    <mergeCell ref="G366:J366"/>
    <mergeCell ref="G361:J361"/>
    <mergeCell ref="G360:J360"/>
    <mergeCell ref="G362:J362"/>
    <mergeCell ref="G365:J365"/>
    <mergeCell ref="G364:J364"/>
    <mergeCell ref="G359:J359"/>
    <mergeCell ref="G373:J373"/>
    <mergeCell ref="G374:J374"/>
    <mergeCell ref="G346:J346"/>
    <mergeCell ref="G347:J347"/>
    <mergeCell ref="G349:J349"/>
    <mergeCell ref="G348:J348"/>
    <mergeCell ref="G355:J355"/>
    <mergeCell ref="G358:J358"/>
    <mergeCell ref="G356:J356"/>
    <mergeCell ref="G352:J352"/>
    <mergeCell ref="G353:J353"/>
    <mergeCell ref="G311:J311"/>
    <mergeCell ref="G310:J310"/>
    <mergeCell ref="G312:J312"/>
    <mergeCell ref="G309:J309"/>
    <mergeCell ref="G307:J307"/>
    <mergeCell ref="G322:J322"/>
    <mergeCell ref="G324:J324"/>
    <mergeCell ref="G337:J337"/>
    <mergeCell ref="G343:J343"/>
    <mergeCell ref="G328:J328"/>
    <mergeCell ref="G329:J329"/>
    <mergeCell ref="G330:J330"/>
    <mergeCell ref="G336:J336"/>
    <mergeCell ref="G335:J335"/>
    <mergeCell ref="G332:J332"/>
    <mergeCell ref="G331:J331"/>
    <mergeCell ref="G338:J338"/>
    <mergeCell ref="G339:J339"/>
    <mergeCell ref="G340:J340"/>
    <mergeCell ref="G298:J298"/>
    <mergeCell ref="G303:J303"/>
    <mergeCell ref="G301:J301"/>
    <mergeCell ref="G300:J300"/>
    <mergeCell ref="G299:J299"/>
    <mergeCell ref="G302:J302"/>
    <mergeCell ref="G306:J306"/>
    <mergeCell ref="G305:J305"/>
    <mergeCell ref="G334:J334"/>
    <mergeCell ref="G317:J317"/>
    <mergeCell ref="G318:J318"/>
    <mergeCell ref="G327:J327"/>
    <mergeCell ref="G326:J326"/>
    <mergeCell ref="G333:J333"/>
    <mergeCell ref="G325:J325"/>
    <mergeCell ref="G323:J323"/>
    <mergeCell ref="G321:J321"/>
    <mergeCell ref="G315:J315"/>
    <mergeCell ref="G313:J313"/>
    <mergeCell ref="G308:J308"/>
    <mergeCell ref="G314:J314"/>
    <mergeCell ref="G316:J316"/>
    <mergeCell ref="G319:J319"/>
    <mergeCell ref="G320:J320"/>
    <mergeCell ref="G280:J280"/>
    <mergeCell ref="G282:J282"/>
    <mergeCell ref="G281:J281"/>
    <mergeCell ref="G289:J289"/>
    <mergeCell ref="G290:J290"/>
    <mergeCell ref="G294:J294"/>
    <mergeCell ref="G295:J295"/>
    <mergeCell ref="G292:J292"/>
    <mergeCell ref="G285:J285"/>
    <mergeCell ref="G291:J291"/>
    <mergeCell ref="G288:J288"/>
    <mergeCell ref="G286:J286"/>
    <mergeCell ref="G287:J287"/>
    <mergeCell ref="G264:J264"/>
    <mergeCell ref="G268:J268"/>
    <mergeCell ref="G265:J265"/>
    <mergeCell ref="G262:J262"/>
    <mergeCell ref="G263:J263"/>
    <mergeCell ref="G266:J266"/>
    <mergeCell ref="G267:J267"/>
    <mergeCell ref="G304:J304"/>
    <mergeCell ref="G269:J269"/>
    <mergeCell ref="G276:J276"/>
    <mergeCell ref="G273:J273"/>
    <mergeCell ref="G272:J272"/>
    <mergeCell ref="G270:J270"/>
    <mergeCell ref="G271:J271"/>
    <mergeCell ref="G277:J277"/>
    <mergeCell ref="G274:J274"/>
    <mergeCell ref="G275:J275"/>
    <mergeCell ref="G293:J293"/>
    <mergeCell ref="G283:J283"/>
    <mergeCell ref="G284:J284"/>
    <mergeCell ref="G297:J297"/>
    <mergeCell ref="G296:J296"/>
    <mergeCell ref="G278:J278"/>
    <mergeCell ref="G279:J279"/>
    <mergeCell ref="G258:J258"/>
    <mergeCell ref="G259:J259"/>
    <mergeCell ref="G253:J253"/>
    <mergeCell ref="G254:J254"/>
    <mergeCell ref="G255:J255"/>
    <mergeCell ref="G256:J256"/>
    <mergeCell ref="G257:J257"/>
    <mergeCell ref="G260:J260"/>
    <mergeCell ref="G261:J261"/>
    <mergeCell ref="G249:J249"/>
    <mergeCell ref="G252:J252"/>
    <mergeCell ref="G242:J242"/>
    <mergeCell ref="G243:J243"/>
    <mergeCell ref="G245:J245"/>
    <mergeCell ref="G246:J246"/>
    <mergeCell ref="G247:J247"/>
    <mergeCell ref="G248:J248"/>
    <mergeCell ref="G250:J250"/>
    <mergeCell ref="G251:J251"/>
    <mergeCell ref="G224:J224"/>
    <mergeCell ref="G225:J225"/>
    <mergeCell ref="G227:J227"/>
    <mergeCell ref="G234:J234"/>
    <mergeCell ref="G220:J220"/>
    <mergeCell ref="G232:J232"/>
    <mergeCell ref="G223:J223"/>
    <mergeCell ref="G221:J221"/>
    <mergeCell ref="G244:J244"/>
    <mergeCell ref="G241:J241"/>
    <mergeCell ref="G240:J240"/>
    <mergeCell ref="G226:J226"/>
    <mergeCell ref="G229:J229"/>
    <mergeCell ref="G239:J239"/>
    <mergeCell ref="G238:J238"/>
    <mergeCell ref="G230:J230"/>
    <mergeCell ref="G237:J237"/>
    <mergeCell ref="G231:J231"/>
    <mergeCell ref="G228:J228"/>
    <mergeCell ref="G233:J233"/>
    <mergeCell ref="G236:J236"/>
    <mergeCell ref="G209:J209"/>
    <mergeCell ref="G204:J204"/>
    <mergeCell ref="G205:J205"/>
    <mergeCell ref="G206:J206"/>
    <mergeCell ref="G207:J207"/>
    <mergeCell ref="G222:J222"/>
    <mergeCell ref="G218:J218"/>
    <mergeCell ref="G212:J212"/>
    <mergeCell ref="G213:J213"/>
    <mergeCell ref="G214:J214"/>
    <mergeCell ref="G216:J216"/>
    <mergeCell ref="G217:J217"/>
    <mergeCell ref="G210:J210"/>
    <mergeCell ref="G211:J211"/>
    <mergeCell ref="G215:J215"/>
    <mergeCell ref="G219:J219"/>
    <mergeCell ref="G208:J208"/>
    <mergeCell ref="G170:J170"/>
    <mergeCell ref="G178:J178"/>
    <mergeCell ref="G179:J179"/>
    <mergeCell ref="G176:J176"/>
    <mergeCell ref="G175:J175"/>
    <mergeCell ref="G180:J180"/>
    <mergeCell ref="G181:J181"/>
    <mergeCell ref="G182:J182"/>
    <mergeCell ref="G187:J187"/>
    <mergeCell ref="G166:J166"/>
    <mergeCell ref="G164:J164"/>
    <mergeCell ref="G161:J161"/>
    <mergeCell ref="G153:J153"/>
    <mergeCell ref="G159:J159"/>
    <mergeCell ref="G152:J152"/>
    <mergeCell ref="G155:J155"/>
    <mergeCell ref="G162:J162"/>
    <mergeCell ref="G183:J183"/>
    <mergeCell ref="G168:J168"/>
    <mergeCell ref="G169:J169"/>
    <mergeCell ref="G165:J165"/>
    <mergeCell ref="G167:J167"/>
    <mergeCell ref="G177:J177"/>
    <mergeCell ref="G171:J171"/>
    <mergeCell ref="G163:J163"/>
    <mergeCell ref="G160:J160"/>
    <mergeCell ref="G156:J156"/>
    <mergeCell ref="G157:J157"/>
    <mergeCell ref="G154:J154"/>
    <mergeCell ref="G158:J158"/>
    <mergeCell ref="G172:J172"/>
    <mergeCell ref="G174:J174"/>
    <mergeCell ref="G173:J173"/>
    <mergeCell ref="G203:J203"/>
    <mergeCell ref="G188:J188"/>
    <mergeCell ref="G189:J189"/>
    <mergeCell ref="G190:J190"/>
    <mergeCell ref="G202:J202"/>
    <mergeCell ref="G191:J191"/>
    <mergeCell ref="G198:J198"/>
    <mergeCell ref="G184:J184"/>
    <mergeCell ref="G192:J192"/>
    <mergeCell ref="G201:J201"/>
    <mergeCell ref="G199:J199"/>
    <mergeCell ref="G193:J193"/>
    <mergeCell ref="G195:J195"/>
    <mergeCell ref="G196:J196"/>
    <mergeCell ref="G197:J197"/>
    <mergeCell ref="G185:J185"/>
    <mergeCell ref="G186:J186"/>
    <mergeCell ref="G200:J200"/>
    <mergeCell ref="G194:J194"/>
    <mergeCell ref="G138:J138"/>
    <mergeCell ref="G147:J147"/>
    <mergeCell ref="G146:J146"/>
    <mergeCell ref="G149:J149"/>
    <mergeCell ref="G150:J150"/>
    <mergeCell ref="G151:J151"/>
    <mergeCell ref="G136:J136"/>
    <mergeCell ref="G130:J130"/>
    <mergeCell ref="G133:J133"/>
    <mergeCell ref="G135:J135"/>
    <mergeCell ref="G131:J131"/>
    <mergeCell ref="G132:J132"/>
    <mergeCell ref="G148:J148"/>
    <mergeCell ref="G140:J140"/>
    <mergeCell ref="G139:J139"/>
    <mergeCell ref="G142:J142"/>
    <mergeCell ref="G141:J141"/>
    <mergeCell ref="G143:J143"/>
    <mergeCell ref="G144:J144"/>
    <mergeCell ref="G145:J145"/>
    <mergeCell ref="G137:J137"/>
    <mergeCell ref="G127:J127"/>
    <mergeCell ref="G134:J134"/>
    <mergeCell ref="G119:J119"/>
    <mergeCell ref="G121:J121"/>
    <mergeCell ref="G120:J120"/>
    <mergeCell ref="G126:J126"/>
    <mergeCell ref="G122:J122"/>
    <mergeCell ref="G128:J128"/>
    <mergeCell ref="G124:J124"/>
    <mergeCell ref="G129:J129"/>
    <mergeCell ref="G123:J123"/>
    <mergeCell ref="G118:J118"/>
    <mergeCell ref="G116:J116"/>
    <mergeCell ref="G114:J114"/>
    <mergeCell ref="G108:J108"/>
    <mergeCell ref="G112:J112"/>
    <mergeCell ref="G110:J110"/>
    <mergeCell ref="G109:J109"/>
    <mergeCell ref="G111:J111"/>
    <mergeCell ref="G125:J125"/>
    <mergeCell ref="G113:J113"/>
    <mergeCell ref="G115:J115"/>
    <mergeCell ref="G102:J102"/>
    <mergeCell ref="G106:J106"/>
    <mergeCell ref="G107:J107"/>
    <mergeCell ref="G105:J105"/>
    <mergeCell ref="G103:J103"/>
    <mergeCell ref="G104:J104"/>
    <mergeCell ref="G117:J117"/>
    <mergeCell ref="G92:J92"/>
    <mergeCell ref="G93:J93"/>
    <mergeCell ref="G98:J98"/>
    <mergeCell ref="G101:J101"/>
    <mergeCell ref="G94:J94"/>
    <mergeCell ref="G95:J95"/>
    <mergeCell ref="G96:J96"/>
    <mergeCell ref="G97:J97"/>
    <mergeCell ref="G99:J99"/>
    <mergeCell ref="G100:J100"/>
    <mergeCell ref="G76:J76"/>
    <mergeCell ref="G67:J67"/>
    <mergeCell ref="G68:J68"/>
    <mergeCell ref="G75:J75"/>
    <mergeCell ref="G70:J70"/>
    <mergeCell ref="G90:J90"/>
    <mergeCell ref="G91:J91"/>
    <mergeCell ref="G79:J79"/>
    <mergeCell ref="G80:J80"/>
    <mergeCell ref="G84:J84"/>
    <mergeCell ref="G85:J85"/>
    <mergeCell ref="G86:J86"/>
    <mergeCell ref="G87:J87"/>
    <mergeCell ref="G88:J88"/>
    <mergeCell ref="G89:J89"/>
    <mergeCell ref="G83:J83"/>
    <mergeCell ref="G82:J82"/>
    <mergeCell ref="G81:J81"/>
    <mergeCell ref="G78:J78"/>
    <mergeCell ref="G77:J77"/>
    <mergeCell ref="G55:J55"/>
    <mergeCell ref="G59:J59"/>
    <mergeCell ref="G58:J58"/>
    <mergeCell ref="G57:J57"/>
    <mergeCell ref="G51:J51"/>
    <mergeCell ref="G49:J49"/>
    <mergeCell ref="G50:J50"/>
    <mergeCell ref="G56:J56"/>
    <mergeCell ref="G52:J52"/>
    <mergeCell ref="G54:J54"/>
    <mergeCell ref="G53:J53"/>
    <mergeCell ref="G60:J60"/>
    <mergeCell ref="G63:J63"/>
    <mergeCell ref="G64:J64"/>
    <mergeCell ref="G66:J66"/>
    <mergeCell ref="G61:J61"/>
    <mergeCell ref="G72:J72"/>
    <mergeCell ref="G73:J73"/>
    <mergeCell ref="G71:J71"/>
    <mergeCell ref="G74:J74"/>
    <mergeCell ref="G62:J62"/>
    <mergeCell ref="G65:J65"/>
    <mergeCell ref="G69:J69"/>
    <mergeCell ref="G48:J48"/>
    <mergeCell ref="G41:J41"/>
    <mergeCell ref="G40:J40"/>
    <mergeCell ref="G44:J44"/>
    <mergeCell ref="G42:J42"/>
    <mergeCell ref="G47:J47"/>
    <mergeCell ref="G43:J43"/>
    <mergeCell ref="G45:J45"/>
    <mergeCell ref="G38:J38"/>
    <mergeCell ref="G39:J39"/>
    <mergeCell ref="G46:J46"/>
    <mergeCell ref="G5:J5"/>
    <mergeCell ref="G6:J6"/>
    <mergeCell ref="G19:J19"/>
    <mergeCell ref="G20:J20"/>
    <mergeCell ref="G7:J7"/>
    <mergeCell ref="G8:J8"/>
    <mergeCell ref="G36:J36"/>
    <mergeCell ref="G35:J35"/>
    <mergeCell ref="G32:J32"/>
    <mergeCell ref="G21:J21"/>
    <mergeCell ref="G26:J26"/>
    <mergeCell ref="G33:J33"/>
    <mergeCell ref="G22:J22"/>
    <mergeCell ref="G9:J9"/>
    <mergeCell ref="G10:J10"/>
    <mergeCell ref="G18:J18"/>
    <mergeCell ref="G16:J16"/>
    <mergeCell ref="G11:J11"/>
    <mergeCell ref="G17:J17"/>
    <mergeCell ref="G12:J12"/>
    <mergeCell ref="G14:J14"/>
    <mergeCell ref="G15:J15"/>
    <mergeCell ref="G13:J13"/>
    <mergeCell ref="G37:J37"/>
    <mergeCell ref="G30:J30"/>
    <mergeCell ref="G23:J23"/>
    <mergeCell ref="G25:J25"/>
    <mergeCell ref="G24:J24"/>
    <mergeCell ref="G27:J27"/>
    <mergeCell ref="G28:J28"/>
    <mergeCell ref="G31:J31"/>
    <mergeCell ref="G34:J34"/>
    <mergeCell ref="G29:J29"/>
  </mergeCells>
  <phoneticPr fontId="0" type="noConversion"/>
  <conditionalFormatting sqref="G3 J3">
    <cfRule type="cellIs" dxfId="64" priority="3" stopIfTrue="1" operator="between">
      <formula>25</formula>
      <formula>30</formula>
    </cfRule>
    <cfRule type="cellIs" dxfId="63" priority="4" stopIfTrue="1" operator="greaterThan">
      <formula>30</formula>
    </cfRule>
  </conditionalFormatting>
  <conditionalFormatting sqref="I3">
    <cfRule type="cellIs" dxfId="62" priority="1" stopIfTrue="1" operator="between">
      <formula>8</formula>
      <formula>10</formula>
    </cfRule>
    <cfRule type="cellIs" dxfId="61" priority="2" stopIfTrue="1" operator="greaterThan">
      <formula>10</formula>
    </cfRule>
  </conditionalFormatting>
  <hyperlinks>
    <hyperlink ref="A2" r:id="rId1" xr:uid="{00000000-0004-0000-1A00-000000000000}"/>
  </hyperlinks>
  <pageMargins left="0.2" right="0.17" top="0.63" bottom="0.45" header="0.5" footer="0.5"/>
  <pageSetup paperSize="9" scale="60" orientation="portrait" r:id="rId2"/>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O667"/>
  <sheetViews>
    <sheetView topLeftCell="O1" zoomScale="90" zoomScaleNormal="90" workbookViewId="0">
      <pane ySplit="5" topLeftCell="A367" activePane="bottomLeft" state="frozen"/>
      <selection pane="bottomLeft" activeCell="N373" sqref="N373:O373"/>
    </sheetView>
  </sheetViews>
  <sheetFormatPr defaultColWidth="9.109375" defaultRowHeight="13.2" x14ac:dyDescent="0.3"/>
  <cols>
    <col min="1" max="1" width="18.33203125" style="152" customWidth="1"/>
    <col min="2" max="2" width="15.109375" style="152" customWidth="1"/>
    <col min="3" max="3" width="18.88671875" style="149" customWidth="1"/>
    <col min="4" max="4" width="9.44140625" style="150" customWidth="1"/>
    <col min="5" max="5" width="10.44140625" style="150" customWidth="1"/>
    <col min="6" max="6" width="16.6640625" style="150" customWidth="1"/>
    <col min="7" max="7" width="20.109375" style="154" customWidth="1"/>
    <col min="8" max="8" width="1" style="154" customWidth="1"/>
    <col min="9" max="9" width="18.88671875" style="154" customWidth="1"/>
    <col min="10" max="10" width="28.109375" style="154" customWidth="1"/>
    <col min="11" max="11" width="18.6640625" style="142" customWidth="1"/>
    <col min="12" max="12" width="20.109375" style="142" customWidth="1"/>
    <col min="13" max="13" width="14.5546875" style="142" customWidth="1"/>
    <col min="14" max="14" width="135.33203125" style="142" customWidth="1"/>
    <col min="15" max="15" width="147.44140625" style="142" customWidth="1"/>
    <col min="16" max="16384" width="9.109375" style="142"/>
  </cols>
  <sheetData>
    <row r="1" spans="1:15" ht="4.5" customHeight="1" thickBot="1" x14ac:dyDescent="0.35">
      <c r="A1" s="498"/>
      <c r="B1" s="498"/>
      <c r="C1" s="499"/>
      <c r="D1" s="500"/>
      <c r="E1" s="500"/>
      <c r="F1" s="500"/>
      <c r="G1" s="501"/>
      <c r="H1" s="501"/>
      <c r="I1" s="501"/>
      <c r="J1" s="501"/>
      <c r="K1" s="502"/>
      <c r="L1" s="502"/>
      <c r="M1" s="502"/>
      <c r="N1" s="502"/>
      <c r="O1" s="503"/>
    </row>
    <row r="2" spans="1:15" ht="59.25" customHeight="1" thickBot="1" x14ac:dyDescent="0.35">
      <c r="A2" s="497" t="s">
        <v>1902</v>
      </c>
      <c r="B2" s="498"/>
      <c r="C2" s="500"/>
      <c r="D2" s="500"/>
      <c r="E2" s="500"/>
      <c r="F2" s="500"/>
      <c r="G2" s="486" t="s">
        <v>1897</v>
      </c>
      <c r="I2" s="486" t="s">
        <v>1898</v>
      </c>
      <c r="J2" s="487" t="s">
        <v>1899</v>
      </c>
      <c r="K2" s="502"/>
      <c r="L2" s="502"/>
      <c r="M2" s="502"/>
      <c r="N2" s="502"/>
      <c r="O2" s="503"/>
    </row>
    <row r="3" spans="1:15" ht="21.75" customHeight="1" thickBot="1" x14ac:dyDescent="0.5">
      <c r="A3" s="498"/>
      <c r="B3" s="498"/>
      <c r="C3" s="499"/>
      <c r="D3" s="500"/>
      <c r="E3" s="500"/>
      <c r="F3" s="500"/>
      <c r="G3" s="509" t="e">
        <f>I3+J3</f>
        <v>#DIV/0!</v>
      </c>
      <c r="I3" s="509" t="e">
        <f>('prod e dest rifiuti'!AD6/'prod e dest rifiuti'!D6)+('prod e dest rifiuti'!AD8/'prod e dest rifiuti'!D8)+('prod e dest rifiuti'!AD15/'prod e dest rifiuti'!D15)+('prod e dest rifiuti'!AD17/'prod e dest rifiuti'!D17)+('prod e dest rifiuti'!AD18/'prod e dest rifiuti'!D18)+('prod e dest rifiuti'!AD21/'prod e dest rifiuti'!D21)+('prod e dest rifiuti'!AD31/'prod e dest rifiuti'!D31)+('prod e dest rifiuti'!AD33/'prod e dest rifiuti'!D33)+('prod e dest rifiuti'!AD34/'prod e dest rifiuti'!D34)+('prod e dest rifiuti'!AD38/'prod e dest rifiuti'!D38)+('prod e dest rifiuti'!AD42/'prod e dest rifiuti'!D42)+('prod e dest rifiuti'!AD50/'prod e dest rifiuti'!D50)+('prod e dest rifiuti'!AD52/'prod e dest rifiuti'!D52)+('prod e dest rifiuti'!AD58/'prod e dest rifiuti'!D58)+('prod e dest rifiuti'!AD69/'prod e dest rifiuti'!D69)</f>
        <v>#DIV/0!</v>
      </c>
      <c r="J3" s="509" t="e">
        <f>('prod e dest rifiuti'!AD5/'prod e dest rifiuti'!D5)+('prod e dest rifiuti'!AD10/'prod e dest rifiuti'!D10)+('prod e dest rifiuti'!AD12/'prod e dest rifiuti'!D12)+('prod e dest rifiuti'!AD23/'prod e dest rifiuti'!D23)+('prod e dest rifiuti'!AD25/'prod e dest rifiuti'!D25)+('prod e dest rifiuti'!AD27/'prod e dest rifiuti'!D27)+('prod e dest rifiuti'!AD29/'prod e dest rifiuti'!D29)+('prod e dest rifiuti'!AD37/'prod e dest rifiuti'!D37)+('prod e dest rifiuti'!AD40/'prod e dest rifiuti'!D40)+('prod e dest rifiuti'!AD45/'prod e dest rifiuti'!D45)+('prod e dest rifiuti'!AD49/'prod e dest rifiuti'!D49)+('prod e dest rifiuti'!AD55/'prod e dest rifiuti'!D55)+('prod e dest rifiuti'!AD57/'prod e dest rifiuti'!D57)+('prod e dest rifiuti'!AD61/'prod e dest rifiuti'!D61)+('prod e dest rifiuti'!AD62/'prod e dest rifiuti'!D62)+('prod e dest rifiuti'!AD64/'prod e dest rifiuti'!D64)+('prod e dest rifiuti'!AD67/'prod e dest rifiuti'!D67)+('prod e dest rifiuti'!AD70/'prod e dest rifiuti'!D70)</f>
        <v>#DIV/0!</v>
      </c>
      <c r="K3" s="502"/>
      <c r="L3" s="502"/>
      <c r="M3" s="502"/>
      <c r="N3" s="502"/>
      <c r="O3" s="503"/>
    </row>
    <row r="4" spans="1:15" ht="2.25" customHeight="1" x14ac:dyDescent="0.3">
      <c r="A4" s="498"/>
      <c r="B4" s="498"/>
      <c r="C4" s="499"/>
      <c r="D4" s="500"/>
      <c r="E4" s="500"/>
      <c r="F4" s="500"/>
      <c r="G4" s="501"/>
      <c r="H4" s="501"/>
      <c r="I4" s="501"/>
      <c r="J4" s="501"/>
      <c r="K4" s="502"/>
      <c r="L4" s="502"/>
      <c r="M4" s="502"/>
      <c r="N4" s="502"/>
      <c r="O4" s="504"/>
    </row>
    <row r="5" spans="1:15" s="485" customFormat="1" ht="59.25" customHeight="1" x14ac:dyDescent="0.25">
      <c r="A5" s="512" t="s">
        <v>374</v>
      </c>
      <c r="B5" s="481" t="s">
        <v>1393</v>
      </c>
      <c r="C5" s="482" t="s">
        <v>2351</v>
      </c>
      <c r="D5" s="483" t="s">
        <v>2352</v>
      </c>
      <c r="E5" s="483" t="s">
        <v>2341</v>
      </c>
      <c r="F5" s="483" t="s">
        <v>373</v>
      </c>
      <c r="G5" s="1508" t="s">
        <v>2354</v>
      </c>
      <c r="H5" s="1509"/>
      <c r="I5" s="1509"/>
      <c r="J5" s="1510"/>
      <c r="K5" s="484" t="s">
        <v>2355</v>
      </c>
      <c r="L5" s="484" t="s">
        <v>2356</v>
      </c>
      <c r="M5" s="483" t="s">
        <v>2342</v>
      </c>
      <c r="N5" s="481" t="s">
        <v>2357</v>
      </c>
      <c r="O5" s="481" t="s">
        <v>2358</v>
      </c>
    </row>
    <row r="6" spans="1:15" s="643" customFormat="1" x14ac:dyDescent="0.3">
      <c r="A6" s="634">
        <v>1</v>
      </c>
      <c r="B6" s="635">
        <v>43467</v>
      </c>
      <c r="C6" s="896" t="s">
        <v>2384</v>
      </c>
      <c r="D6" s="897"/>
      <c r="E6" s="898">
        <v>1000</v>
      </c>
      <c r="F6" s="511">
        <v>1000</v>
      </c>
      <c r="G6" s="1514" t="s">
        <v>2933</v>
      </c>
      <c r="H6" s="1515"/>
      <c r="I6" s="1515"/>
      <c r="J6" s="1516"/>
      <c r="K6" s="642" t="s">
        <v>2934</v>
      </c>
      <c r="L6" s="646">
        <v>43461</v>
      </c>
      <c r="M6" s="642" t="s">
        <v>2123</v>
      </c>
      <c r="N6" s="146" t="s">
        <v>1762</v>
      </c>
      <c r="O6" s="146" t="s">
        <v>1762</v>
      </c>
    </row>
    <row r="7" spans="1:15" s="643" customFormat="1" x14ac:dyDescent="0.3">
      <c r="A7" s="634">
        <v>2</v>
      </c>
      <c r="B7" s="635">
        <v>43469</v>
      </c>
      <c r="C7" s="899" t="s">
        <v>2359</v>
      </c>
      <c r="D7" s="814">
        <v>1000</v>
      </c>
      <c r="E7" s="814"/>
      <c r="F7" s="638"/>
      <c r="G7" s="1514"/>
      <c r="H7" s="1515"/>
      <c r="I7" s="1515"/>
      <c r="J7" s="1516"/>
      <c r="K7" s="642"/>
      <c r="L7" s="642"/>
      <c r="M7" s="642"/>
      <c r="N7" s="642"/>
      <c r="O7" s="642"/>
    </row>
    <row r="8" spans="1:15" s="643" customFormat="1" x14ac:dyDescent="0.3">
      <c r="A8" s="634">
        <v>3</v>
      </c>
      <c r="B8" s="635">
        <v>43469</v>
      </c>
      <c r="C8" s="813" t="s">
        <v>1777</v>
      </c>
      <c r="D8" s="814">
        <v>1000</v>
      </c>
      <c r="E8" s="900"/>
      <c r="F8" s="638"/>
      <c r="G8" s="1514"/>
      <c r="H8" s="1515"/>
      <c r="I8" s="1515"/>
      <c r="J8" s="1516"/>
      <c r="K8" s="642"/>
      <c r="L8" s="646"/>
      <c r="M8" s="642"/>
      <c r="N8" s="642"/>
      <c r="O8" s="642"/>
    </row>
    <row r="9" spans="1:15" s="643" customFormat="1" x14ac:dyDescent="0.3">
      <c r="A9" s="634">
        <v>4</v>
      </c>
      <c r="B9" s="635">
        <v>43472</v>
      </c>
      <c r="C9" s="813" t="s">
        <v>2834</v>
      </c>
      <c r="D9" s="814">
        <v>100</v>
      </c>
      <c r="E9" s="814"/>
      <c r="F9" s="638"/>
      <c r="G9" s="1514"/>
      <c r="H9" s="1515"/>
      <c r="I9" s="1515"/>
      <c r="J9" s="1516"/>
      <c r="K9" s="642"/>
      <c r="L9" s="646"/>
      <c r="M9" s="646"/>
      <c r="N9" s="642"/>
      <c r="O9" s="642"/>
    </row>
    <row r="10" spans="1:15" s="643" customFormat="1" x14ac:dyDescent="0.3">
      <c r="A10" s="634">
        <v>5</v>
      </c>
      <c r="B10" s="635">
        <v>43472</v>
      </c>
      <c r="C10" s="813" t="s">
        <v>2359</v>
      </c>
      <c r="D10" s="814">
        <v>1000</v>
      </c>
      <c r="E10" s="814"/>
      <c r="F10" s="638"/>
      <c r="G10" s="1514"/>
      <c r="H10" s="1515"/>
      <c r="I10" s="1515"/>
      <c r="J10" s="1516"/>
      <c r="K10" s="642"/>
      <c r="L10" s="642"/>
      <c r="M10" s="642"/>
      <c r="N10" s="642"/>
      <c r="O10" s="642"/>
    </row>
    <row r="11" spans="1:15" s="643" customFormat="1" x14ac:dyDescent="0.3">
      <c r="A11" s="634">
        <v>6</v>
      </c>
      <c r="B11" s="635">
        <v>43474</v>
      </c>
      <c r="C11" s="813" t="s">
        <v>1982</v>
      </c>
      <c r="D11" s="814"/>
      <c r="E11" s="897">
        <v>3500</v>
      </c>
      <c r="F11" s="638">
        <v>4120</v>
      </c>
      <c r="G11" s="1514" t="s">
        <v>2935</v>
      </c>
      <c r="H11" s="1515"/>
      <c r="I11" s="1515"/>
      <c r="J11" s="1516"/>
      <c r="K11" s="642" t="s">
        <v>2936</v>
      </c>
      <c r="L11" s="646">
        <v>43473</v>
      </c>
      <c r="M11" s="642" t="s">
        <v>2123</v>
      </c>
      <c r="N11" s="146" t="s">
        <v>1762</v>
      </c>
      <c r="O11" s="146" t="s">
        <v>1213</v>
      </c>
    </row>
    <row r="12" spans="1:15" s="643" customFormat="1" x14ac:dyDescent="0.3">
      <c r="A12" s="634">
        <v>7</v>
      </c>
      <c r="B12" s="635">
        <v>43476</v>
      </c>
      <c r="C12" s="636" t="s">
        <v>2359</v>
      </c>
      <c r="D12" s="637">
        <v>1000</v>
      </c>
      <c r="E12" s="637"/>
      <c r="F12" s="638"/>
      <c r="G12" s="1514"/>
      <c r="H12" s="1515"/>
      <c r="I12" s="1515"/>
      <c r="J12" s="1516"/>
      <c r="K12" s="642"/>
      <c r="L12" s="646"/>
      <c r="M12" s="646"/>
      <c r="N12" s="642"/>
      <c r="O12" s="642"/>
    </row>
    <row r="13" spans="1:15" s="643" customFormat="1" x14ac:dyDescent="0.3">
      <c r="A13" s="634">
        <v>8</v>
      </c>
      <c r="B13" s="635">
        <v>43476</v>
      </c>
      <c r="C13" s="636" t="s">
        <v>1516</v>
      </c>
      <c r="D13" s="637">
        <v>40</v>
      </c>
      <c r="E13" s="637"/>
      <c r="F13" s="638"/>
      <c r="G13" s="1514"/>
      <c r="H13" s="1515"/>
      <c r="I13" s="1515"/>
      <c r="J13" s="1516"/>
      <c r="K13" s="642"/>
      <c r="L13" s="646"/>
      <c r="M13" s="642"/>
      <c r="N13" s="642"/>
      <c r="O13" s="642"/>
    </row>
    <row r="14" spans="1:15" s="643" customFormat="1" x14ac:dyDescent="0.3">
      <c r="A14" s="634">
        <v>9</v>
      </c>
      <c r="B14" s="635">
        <v>43480</v>
      </c>
      <c r="C14" s="636" t="s">
        <v>2359</v>
      </c>
      <c r="D14" s="637">
        <v>1000</v>
      </c>
      <c r="E14" s="637"/>
      <c r="F14" s="638"/>
      <c r="G14" s="1514"/>
      <c r="H14" s="1515"/>
      <c r="I14" s="1515"/>
      <c r="J14" s="1516"/>
      <c r="K14" s="642"/>
      <c r="L14" s="646"/>
      <c r="M14" s="642"/>
      <c r="N14" s="642"/>
      <c r="O14" s="642"/>
    </row>
    <row r="15" spans="1:15" s="643" customFormat="1" x14ac:dyDescent="0.3">
      <c r="A15" s="634">
        <v>10</v>
      </c>
      <c r="B15" s="635">
        <v>43480</v>
      </c>
      <c r="C15" s="636" t="s">
        <v>2834</v>
      </c>
      <c r="D15" s="637">
        <v>200</v>
      </c>
      <c r="E15" s="637"/>
      <c r="F15" s="638"/>
      <c r="G15" s="1514"/>
      <c r="H15" s="1515"/>
      <c r="I15" s="1515"/>
      <c r="J15" s="1516"/>
      <c r="K15" s="642"/>
      <c r="L15" s="646"/>
      <c r="M15" s="642"/>
      <c r="N15" s="146"/>
      <c r="O15" s="146"/>
    </row>
    <row r="16" spans="1:15" s="643" customFormat="1" x14ac:dyDescent="0.3">
      <c r="A16" s="634">
        <v>11</v>
      </c>
      <c r="B16" s="635">
        <v>43480</v>
      </c>
      <c r="C16" s="636" t="s">
        <v>1777</v>
      </c>
      <c r="D16" s="637">
        <v>1000</v>
      </c>
      <c r="E16" s="637"/>
      <c r="F16" s="638"/>
      <c r="G16" s="1514"/>
      <c r="H16" s="1515"/>
      <c r="I16" s="1515"/>
      <c r="J16" s="1516"/>
      <c r="K16" s="642"/>
      <c r="L16" s="642"/>
      <c r="M16" s="642"/>
      <c r="N16" s="642"/>
      <c r="O16" s="642"/>
    </row>
    <row r="17" spans="1:15" s="643" customFormat="1" x14ac:dyDescent="0.3">
      <c r="A17" s="634">
        <v>12</v>
      </c>
      <c r="B17" s="635">
        <v>43480</v>
      </c>
      <c r="C17" s="636" t="s">
        <v>1516</v>
      </c>
      <c r="D17" s="637"/>
      <c r="E17" s="637">
        <v>40</v>
      </c>
      <c r="F17" s="694">
        <v>60</v>
      </c>
      <c r="G17" s="1514" t="s">
        <v>1555</v>
      </c>
      <c r="H17" s="1515"/>
      <c r="I17" s="1515"/>
      <c r="J17" s="1516"/>
      <c r="K17" s="642" t="s">
        <v>2937</v>
      </c>
      <c r="L17" s="646">
        <v>43479</v>
      </c>
      <c r="M17" s="646" t="s">
        <v>2123</v>
      </c>
      <c r="N17" s="642" t="s">
        <v>2938</v>
      </c>
      <c r="O17" s="642" t="s">
        <v>2939</v>
      </c>
    </row>
    <row r="18" spans="1:15" s="643" customFormat="1" x14ac:dyDescent="0.3">
      <c r="A18" s="634">
        <v>13</v>
      </c>
      <c r="B18" s="635">
        <v>43482</v>
      </c>
      <c r="C18" s="636" t="s">
        <v>2359</v>
      </c>
      <c r="D18" s="637">
        <v>560</v>
      </c>
      <c r="E18" s="637"/>
      <c r="F18" s="638"/>
      <c r="G18" s="1514"/>
      <c r="H18" s="1515"/>
      <c r="I18" s="1515"/>
      <c r="J18" s="1516"/>
      <c r="K18" s="642"/>
      <c r="L18" s="646"/>
      <c r="M18" s="642"/>
      <c r="N18" s="642"/>
      <c r="O18" s="642"/>
    </row>
    <row r="19" spans="1:15" s="643" customFormat="1" x14ac:dyDescent="0.3">
      <c r="A19" s="634">
        <v>14</v>
      </c>
      <c r="B19" s="635">
        <v>43482</v>
      </c>
      <c r="C19" s="636" t="s">
        <v>2359</v>
      </c>
      <c r="D19" s="637"/>
      <c r="E19" s="637">
        <v>4560</v>
      </c>
      <c r="F19" s="511">
        <v>4560</v>
      </c>
      <c r="G19" s="1514" t="s">
        <v>2940</v>
      </c>
      <c r="H19" s="1515"/>
      <c r="I19" s="1515"/>
      <c r="J19" s="1516"/>
      <c r="K19" s="642" t="s">
        <v>2941</v>
      </c>
      <c r="L19" s="646">
        <v>43481</v>
      </c>
      <c r="M19" s="642" t="s">
        <v>2123</v>
      </c>
      <c r="N19" s="642" t="s">
        <v>1980</v>
      </c>
      <c r="O19" s="642" t="s">
        <v>1706</v>
      </c>
    </row>
    <row r="20" spans="1:15" s="643" customFormat="1" x14ac:dyDescent="0.3">
      <c r="A20" s="634">
        <v>15</v>
      </c>
      <c r="B20" s="635">
        <v>43483</v>
      </c>
      <c r="C20" s="636" t="s">
        <v>2574</v>
      </c>
      <c r="D20" s="637">
        <v>100</v>
      </c>
      <c r="E20" s="637"/>
      <c r="F20" s="638"/>
      <c r="G20" s="1514"/>
      <c r="H20" s="1515"/>
      <c r="I20" s="1515"/>
      <c r="J20" s="1516"/>
      <c r="K20" s="642"/>
      <c r="L20" s="646"/>
      <c r="M20" s="646"/>
      <c r="N20" s="642"/>
      <c r="O20" s="642"/>
    </row>
    <row r="21" spans="1:15" s="643" customFormat="1" x14ac:dyDescent="0.3">
      <c r="A21" s="634">
        <v>16</v>
      </c>
      <c r="B21" s="635">
        <v>43486</v>
      </c>
      <c r="C21" s="636" t="s">
        <v>2834</v>
      </c>
      <c r="D21" s="637">
        <v>280</v>
      </c>
      <c r="E21" s="637"/>
      <c r="F21" s="638"/>
      <c r="G21" s="1514"/>
      <c r="H21" s="1515"/>
      <c r="I21" s="1515"/>
      <c r="J21" s="1516"/>
      <c r="K21" s="642"/>
      <c r="L21" s="646"/>
      <c r="M21" s="646"/>
      <c r="N21" s="642"/>
      <c r="O21" s="642"/>
    </row>
    <row r="22" spans="1:15" s="643" customFormat="1" x14ac:dyDescent="0.3">
      <c r="A22" s="634">
        <v>17</v>
      </c>
      <c r="B22" s="635">
        <v>43486</v>
      </c>
      <c r="C22" s="636" t="s">
        <v>2359</v>
      </c>
      <c r="D22" s="637">
        <v>1000</v>
      </c>
      <c r="E22" s="637"/>
      <c r="F22" s="638"/>
      <c r="G22" s="1514"/>
      <c r="H22" s="1515"/>
      <c r="I22" s="1515"/>
      <c r="J22" s="1516"/>
      <c r="K22" s="642"/>
      <c r="L22" s="646"/>
      <c r="M22" s="642"/>
      <c r="N22" s="642"/>
      <c r="O22" s="642"/>
    </row>
    <row r="23" spans="1:15" s="643" customFormat="1" x14ac:dyDescent="0.3">
      <c r="A23" s="634">
        <v>18</v>
      </c>
      <c r="B23" s="635">
        <v>43486</v>
      </c>
      <c r="C23" s="636" t="s">
        <v>2384</v>
      </c>
      <c r="D23" s="637">
        <v>100</v>
      </c>
      <c r="E23" s="637"/>
      <c r="F23" s="638"/>
      <c r="G23" s="1514"/>
      <c r="H23" s="1515"/>
      <c r="I23" s="1515"/>
      <c r="J23" s="1516"/>
      <c r="K23" s="642"/>
      <c r="L23" s="646"/>
      <c r="M23" s="646"/>
      <c r="N23" s="146"/>
      <c r="O23" s="146"/>
    </row>
    <row r="24" spans="1:15" s="643" customFormat="1" x14ac:dyDescent="0.3">
      <c r="A24" s="634">
        <v>19</v>
      </c>
      <c r="B24" s="635">
        <v>43486</v>
      </c>
      <c r="C24" s="636" t="s">
        <v>2834</v>
      </c>
      <c r="D24" s="637"/>
      <c r="E24" s="637">
        <v>580</v>
      </c>
      <c r="F24" s="511">
        <v>580</v>
      </c>
      <c r="G24" s="1514" t="s">
        <v>2942</v>
      </c>
      <c r="H24" s="1515"/>
      <c r="I24" s="1515"/>
      <c r="J24" s="1516"/>
      <c r="K24" s="642" t="s">
        <v>2943</v>
      </c>
      <c r="L24" s="646">
        <v>43483</v>
      </c>
      <c r="M24" s="642" t="s">
        <v>2123</v>
      </c>
      <c r="N24" s="146" t="s">
        <v>1762</v>
      </c>
      <c r="O24" s="146" t="s">
        <v>1762</v>
      </c>
    </row>
    <row r="25" spans="1:15" s="643" customFormat="1" x14ac:dyDescent="0.3">
      <c r="A25" s="634">
        <v>20</v>
      </c>
      <c r="B25" s="635">
        <v>43490</v>
      </c>
      <c r="C25" s="636" t="s">
        <v>2359</v>
      </c>
      <c r="D25" s="637">
        <v>1000</v>
      </c>
      <c r="E25" s="637"/>
      <c r="F25" s="638"/>
      <c r="G25" s="1514"/>
      <c r="H25" s="1515"/>
      <c r="I25" s="1515"/>
      <c r="J25" s="1516"/>
      <c r="K25" s="642"/>
      <c r="L25" s="646"/>
      <c r="M25" s="642"/>
      <c r="N25" s="642"/>
      <c r="O25" s="642"/>
    </row>
    <row r="26" spans="1:15" s="643" customFormat="1" x14ac:dyDescent="0.3">
      <c r="A26" s="634">
        <v>21</v>
      </c>
      <c r="B26" s="635">
        <v>43490</v>
      </c>
      <c r="C26" s="636" t="s">
        <v>1777</v>
      </c>
      <c r="D26" s="637">
        <v>1000</v>
      </c>
      <c r="E26" s="637"/>
      <c r="F26" s="637"/>
      <c r="G26" s="1514"/>
      <c r="H26" s="1515"/>
      <c r="I26" s="1515"/>
      <c r="J26" s="1516"/>
      <c r="K26" s="642"/>
      <c r="L26" s="646"/>
      <c r="M26" s="642"/>
      <c r="N26" s="642"/>
      <c r="O26" s="642"/>
    </row>
    <row r="27" spans="1:15" s="643" customFormat="1" x14ac:dyDescent="0.3">
      <c r="A27" s="634">
        <v>22</v>
      </c>
      <c r="B27" s="635">
        <v>43490</v>
      </c>
      <c r="C27" s="636" t="s">
        <v>2834</v>
      </c>
      <c r="D27" s="637">
        <v>300</v>
      </c>
      <c r="E27" s="637"/>
      <c r="F27" s="638"/>
      <c r="G27" s="1514"/>
      <c r="H27" s="1515"/>
      <c r="I27" s="1515"/>
      <c r="J27" s="1516"/>
      <c r="K27" s="642"/>
      <c r="L27" s="646"/>
      <c r="M27" s="646"/>
      <c r="N27" s="642"/>
      <c r="O27" s="642"/>
    </row>
    <row r="28" spans="1:15" s="643" customFormat="1" x14ac:dyDescent="0.3">
      <c r="A28" s="634">
        <v>23</v>
      </c>
      <c r="B28" s="635">
        <v>43493</v>
      </c>
      <c r="C28" s="636" t="s">
        <v>2359</v>
      </c>
      <c r="D28" s="637">
        <v>1000</v>
      </c>
      <c r="E28" s="637"/>
      <c r="F28" s="638"/>
      <c r="G28" s="1514"/>
      <c r="H28" s="1515"/>
      <c r="I28" s="1515"/>
      <c r="J28" s="1516"/>
      <c r="K28" s="642"/>
      <c r="L28" s="642"/>
      <c r="M28" s="642"/>
      <c r="N28" s="642"/>
      <c r="O28" s="642"/>
    </row>
    <row r="29" spans="1:15" s="643" customFormat="1" x14ac:dyDescent="0.3">
      <c r="A29" s="634">
        <v>24</v>
      </c>
      <c r="B29" s="635">
        <v>43493</v>
      </c>
      <c r="C29" s="636" t="s">
        <v>164</v>
      </c>
      <c r="D29" s="637">
        <v>30</v>
      </c>
      <c r="E29" s="637"/>
      <c r="F29" s="638"/>
      <c r="G29" s="1514"/>
      <c r="H29" s="1515"/>
      <c r="I29" s="1515"/>
      <c r="J29" s="1516"/>
      <c r="K29" s="642"/>
      <c r="L29" s="646"/>
      <c r="M29" s="642"/>
      <c r="N29" s="642"/>
      <c r="O29" s="642"/>
    </row>
    <row r="30" spans="1:15" s="643" customFormat="1" x14ac:dyDescent="0.3">
      <c r="A30" s="634">
        <v>25</v>
      </c>
      <c r="B30" s="635">
        <v>43493</v>
      </c>
      <c r="C30" s="636" t="s">
        <v>1982</v>
      </c>
      <c r="D30" s="637">
        <v>500</v>
      </c>
      <c r="E30" s="637"/>
      <c r="F30" s="638"/>
      <c r="G30" s="1514"/>
      <c r="H30" s="1515"/>
      <c r="I30" s="1515"/>
      <c r="J30" s="1516"/>
      <c r="K30" s="642"/>
      <c r="L30" s="646"/>
      <c r="M30" s="642"/>
      <c r="N30" s="146"/>
      <c r="O30" s="146"/>
    </row>
    <row r="31" spans="1:15" s="643" customFormat="1" x14ac:dyDescent="0.3">
      <c r="A31" s="634">
        <v>26</v>
      </c>
      <c r="B31" s="635">
        <v>43493</v>
      </c>
      <c r="C31" s="636" t="s">
        <v>2528</v>
      </c>
      <c r="D31" s="637">
        <v>100</v>
      </c>
      <c r="E31" s="637"/>
      <c r="F31" s="638"/>
      <c r="G31" s="1514"/>
      <c r="H31" s="1515"/>
      <c r="I31" s="1515"/>
      <c r="J31" s="1516"/>
      <c r="K31" s="642"/>
      <c r="L31" s="646"/>
      <c r="M31" s="646"/>
      <c r="N31" s="642"/>
      <c r="O31" s="642"/>
    </row>
    <row r="32" spans="1:15" s="643" customFormat="1" x14ac:dyDescent="0.3">
      <c r="A32" s="634">
        <v>27</v>
      </c>
      <c r="B32" s="635">
        <v>43493</v>
      </c>
      <c r="C32" s="813" t="s">
        <v>2834</v>
      </c>
      <c r="D32" s="814">
        <v>200</v>
      </c>
      <c r="E32" s="814"/>
      <c r="F32" s="901"/>
      <c r="G32" s="1514"/>
      <c r="H32" s="1515"/>
      <c r="I32" s="1515"/>
      <c r="J32" s="1516"/>
      <c r="K32" s="642"/>
      <c r="L32" s="642"/>
      <c r="M32" s="642"/>
      <c r="N32" s="642"/>
      <c r="O32" s="642"/>
    </row>
    <row r="33" spans="1:15" s="643" customFormat="1" x14ac:dyDescent="0.3">
      <c r="A33" s="634">
        <v>28</v>
      </c>
      <c r="B33" s="635">
        <v>43493</v>
      </c>
      <c r="C33" s="813" t="s">
        <v>2381</v>
      </c>
      <c r="D33" s="814">
        <v>20</v>
      </c>
      <c r="E33" s="814"/>
      <c r="F33" s="901"/>
      <c r="G33" s="1514"/>
      <c r="H33" s="1515"/>
      <c r="I33" s="1515"/>
      <c r="J33" s="1516"/>
      <c r="K33" s="642"/>
      <c r="L33" s="646"/>
      <c r="M33" s="646"/>
      <c r="N33" s="642"/>
      <c r="O33" s="642"/>
    </row>
    <row r="34" spans="1:15" s="643" customFormat="1" x14ac:dyDescent="0.3">
      <c r="A34" s="634">
        <v>29</v>
      </c>
      <c r="B34" s="635">
        <v>43493</v>
      </c>
      <c r="C34" s="813" t="s">
        <v>2407</v>
      </c>
      <c r="D34" s="814">
        <v>5</v>
      </c>
      <c r="E34" s="814"/>
      <c r="F34" s="901"/>
      <c r="G34" s="1514"/>
      <c r="H34" s="1515"/>
      <c r="I34" s="1515"/>
      <c r="J34" s="1516"/>
      <c r="K34" s="642"/>
      <c r="L34" s="646"/>
      <c r="M34" s="642"/>
      <c r="N34" s="642"/>
      <c r="O34" s="642"/>
    </row>
    <row r="35" spans="1:15" s="643" customFormat="1" x14ac:dyDescent="0.3">
      <c r="A35" s="634">
        <v>30</v>
      </c>
      <c r="B35" s="635">
        <v>43493</v>
      </c>
      <c r="C35" s="813" t="s">
        <v>2516</v>
      </c>
      <c r="D35" s="814">
        <v>100</v>
      </c>
      <c r="E35" s="814"/>
      <c r="F35" s="901"/>
      <c r="G35" s="1514"/>
      <c r="H35" s="1515"/>
      <c r="I35" s="1515"/>
      <c r="J35" s="1516"/>
      <c r="K35" s="642"/>
      <c r="L35" s="642"/>
      <c r="M35" s="642"/>
      <c r="N35" s="642"/>
      <c r="O35" s="642"/>
    </row>
    <row r="36" spans="1:15" s="643" customFormat="1" x14ac:dyDescent="0.3">
      <c r="A36" s="634">
        <v>31</v>
      </c>
      <c r="B36" s="635">
        <v>43496</v>
      </c>
      <c r="C36" s="813" t="s">
        <v>2834</v>
      </c>
      <c r="D36" s="814">
        <v>300</v>
      </c>
      <c r="E36" s="814"/>
      <c r="F36" s="902"/>
      <c r="G36" s="1514"/>
      <c r="H36" s="1515"/>
      <c r="I36" s="1515"/>
      <c r="J36" s="1516"/>
      <c r="K36" s="642"/>
      <c r="L36" s="646"/>
      <c r="M36" s="642"/>
      <c r="N36" s="146"/>
      <c r="O36" s="146"/>
    </row>
    <row r="37" spans="1:15" s="643" customFormat="1" x14ac:dyDescent="0.3">
      <c r="A37" s="634">
        <v>32</v>
      </c>
      <c r="B37" s="635">
        <v>43496</v>
      </c>
      <c r="C37" s="896" t="s">
        <v>2384</v>
      </c>
      <c r="D37" s="814">
        <v>100</v>
      </c>
      <c r="E37" s="897"/>
      <c r="F37" s="901"/>
      <c r="G37" s="1514"/>
      <c r="H37" s="1515"/>
      <c r="I37" s="1515"/>
      <c r="J37" s="1516"/>
      <c r="K37" s="642"/>
      <c r="L37" s="646"/>
      <c r="M37" s="646"/>
      <c r="N37" s="146"/>
      <c r="O37" s="146"/>
    </row>
    <row r="38" spans="1:15" s="643" customFormat="1" x14ac:dyDescent="0.3">
      <c r="A38" s="634">
        <v>33</v>
      </c>
      <c r="B38" s="635">
        <v>43496</v>
      </c>
      <c r="C38" s="899" t="s">
        <v>2834</v>
      </c>
      <c r="D38" s="814"/>
      <c r="E38" s="814">
        <v>800</v>
      </c>
      <c r="F38" s="901">
        <v>800</v>
      </c>
      <c r="G38" s="1514" t="s">
        <v>2944</v>
      </c>
      <c r="H38" s="1515"/>
      <c r="I38" s="1515"/>
      <c r="J38" s="1516"/>
      <c r="K38" s="642" t="s">
        <v>2945</v>
      </c>
      <c r="L38" s="646">
        <v>43496</v>
      </c>
      <c r="M38" s="642" t="s">
        <v>2123</v>
      </c>
      <c r="N38" s="146" t="s">
        <v>1762</v>
      </c>
      <c r="O38" s="146" t="s">
        <v>1762</v>
      </c>
    </row>
    <row r="39" spans="1:15" s="643" customFormat="1" x14ac:dyDescent="0.3">
      <c r="A39" s="634">
        <v>34</v>
      </c>
      <c r="B39" s="635">
        <v>43497</v>
      </c>
      <c r="C39" s="813" t="s">
        <v>2359</v>
      </c>
      <c r="D39" s="814">
        <v>1000</v>
      </c>
      <c r="E39" s="814"/>
      <c r="F39" s="814"/>
      <c r="G39" s="1514"/>
      <c r="H39" s="1515"/>
      <c r="I39" s="1515"/>
      <c r="J39" s="1516"/>
      <c r="K39" s="642"/>
      <c r="L39" s="646"/>
      <c r="M39" s="646"/>
      <c r="N39" s="642"/>
      <c r="O39" s="642"/>
    </row>
    <row r="40" spans="1:15" s="643" customFormat="1" x14ac:dyDescent="0.3">
      <c r="A40" s="634">
        <v>35</v>
      </c>
      <c r="B40" s="635">
        <v>43497</v>
      </c>
      <c r="C40" s="813" t="s">
        <v>1777</v>
      </c>
      <c r="D40" s="814">
        <v>1000</v>
      </c>
      <c r="E40" s="814"/>
      <c r="F40" s="901"/>
      <c r="G40" s="1514"/>
      <c r="H40" s="1515"/>
      <c r="I40" s="1515"/>
      <c r="J40" s="1516"/>
      <c r="K40" s="642"/>
      <c r="L40" s="646"/>
      <c r="M40" s="646"/>
      <c r="N40" s="642"/>
      <c r="O40" s="642"/>
    </row>
    <row r="41" spans="1:15" s="643" customFormat="1" x14ac:dyDescent="0.3">
      <c r="A41" s="634">
        <v>36</v>
      </c>
      <c r="B41" s="635">
        <v>43500</v>
      </c>
      <c r="C41" s="813" t="s">
        <v>2359</v>
      </c>
      <c r="D41" s="814">
        <v>300</v>
      </c>
      <c r="E41" s="814"/>
      <c r="F41" s="901"/>
      <c r="G41" s="1514"/>
      <c r="H41" s="1515"/>
      <c r="I41" s="1515"/>
      <c r="J41" s="1516"/>
      <c r="K41" s="642"/>
      <c r="L41" s="646"/>
      <c r="M41" s="642"/>
      <c r="N41" s="642"/>
      <c r="O41" s="642"/>
    </row>
    <row r="42" spans="1:15" s="643" customFormat="1" x14ac:dyDescent="0.3">
      <c r="A42" s="634">
        <v>37</v>
      </c>
      <c r="B42" s="635">
        <v>43502</v>
      </c>
      <c r="C42" s="813" t="s">
        <v>2359</v>
      </c>
      <c r="D42" s="814"/>
      <c r="E42" s="814">
        <v>4300</v>
      </c>
      <c r="F42" s="901">
        <v>4300</v>
      </c>
      <c r="G42" s="1514" t="s">
        <v>2946</v>
      </c>
      <c r="H42" s="1515"/>
      <c r="I42" s="1515"/>
      <c r="J42" s="1516"/>
      <c r="K42" s="642" t="s">
        <v>2947</v>
      </c>
      <c r="L42" s="646">
        <v>43502</v>
      </c>
      <c r="M42" s="646" t="s">
        <v>2123</v>
      </c>
      <c r="N42" s="642" t="s">
        <v>1980</v>
      </c>
      <c r="O42" s="642" t="s">
        <v>1706</v>
      </c>
    </row>
    <row r="43" spans="1:15" s="643" customFormat="1" x14ac:dyDescent="0.3">
      <c r="A43" s="634">
        <v>38</v>
      </c>
      <c r="B43" s="635">
        <v>43504</v>
      </c>
      <c r="C43" s="636" t="s">
        <v>2834</v>
      </c>
      <c r="D43" s="637">
        <v>100</v>
      </c>
      <c r="E43" s="637"/>
      <c r="F43" s="638"/>
      <c r="G43" s="1514"/>
      <c r="H43" s="1515"/>
      <c r="I43" s="1515"/>
      <c r="J43" s="1516"/>
      <c r="K43" s="642"/>
      <c r="L43" s="646"/>
      <c r="M43" s="642"/>
      <c r="N43" s="642"/>
      <c r="O43" s="642"/>
    </row>
    <row r="44" spans="1:15" s="643" customFormat="1" x14ac:dyDescent="0.3">
      <c r="A44" s="634">
        <v>39</v>
      </c>
      <c r="B44" s="635">
        <v>43507</v>
      </c>
      <c r="C44" s="636" t="s">
        <v>2359</v>
      </c>
      <c r="D44" s="637">
        <v>1000</v>
      </c>
      <c r="E44" s="637"/>
      <c r="F44" s="589"/>
      <c r="G44" s="1514"/>
      <c r="H44" s="1515"/>
      <c r="I44" s="1515"/>
      <c r="J44" s="1516"/>
      <c r="K44" s="642"/>
      <c r="L44" s="646"/>
      <c r="M44" s="646"/>
      <c r="N44" s="146"/>
      <c r="O44" s="146"/>
    </row>
    <row r="45" spans="1:15" s="643" customFormat="1" x14ac:dyDescent="0.3">
      <c r="A45" s="634">
        <v>40</v>
      </c>
      <c r="B45" s="635">
        <v>43511</v>
      </c>
      <c r="C45" s="636" t="s">
        <v>2359</v>
      </c>
      <c r="D45" s="637">
        <v>1000</v>
      </c>
      <c r="E45" s="637"/>
      <c r="F45" s="638"/>
      <c r="G45" s="1514"/>
      <c r="H45" s="1515"/>
      <c r="I45" s="1515"/>
      <c r="J45" s="1516"/>
      <c r="K45" s="642"/>
      <c r="L45" s="646"/>
      <c r="M45" s="642"/>
      <c r="N45" s="642"/>
      <c r="O45" s="642"/>
    </row>
    <row r="46" spans="1:15" s="643" customFormat="1" x14ac:dyDescent="0.3">
      <c r="A46" s="634">
        <v>41</v>
      </c>
      <c r="B46" s="635">
        <v>43511</v>
      </c>
      <c r="C46" s="636" t="s">
        <v>2834</v>
      </c>
      <c r="D46" s="637">
        <v>100</v>
      </c>
      <c r="E46" s="637"/>
      <c r="F46" s="638"/>
      <c r="G46" s="1514"/>
      <c r="H46" s="1515"/>
      <c r="I46" s="1515"/>
      <c r="J46" s="1516"/>
      <c r="K46" s="642"/>
      <c r="L46" s="642"/>
      <c r="M46" s="642"/>
      <c r="N46" s="642"/>
      <c r="O46" s="642"/>
    </row>
    <row r="47" spans="1:15" s="643" customFormat="1" x14ac:dyDescent="0.3">
      <c r="A47" s="634">
        <v>42</v>
      </c>
      <c r="B47" s="635">
        <v>43514</v>
      </c>
      <c r="C47" s="636" t="s">
        <v>2359</v>
      </c>
      <c r="D47" s="637">
        <v>1000</v>
      </c>
      <c r="E47" s="637"/>
      <c r="F47" s="638"/>
      <c r="G47" s="1514"/>
      <c r="H47" s="1515"/>
      <c r="I47" s="1515"/>
      <c r="J47" s="1516"/>
      <c r="K47" s="642"/>
      <c r="L47" s="646"/>
      <c r="M47" s="642"/>
      <c r="N47" s="642"/>
      <c r="O47" s="642"/>
    </row>
    <row r="48" spans="1:15" s="643" customFormat="1" x14ac:dyDescent="0.3">
      <c r="A48" s="634">
        <v>43</v>
      </c>
      <c r="B48" s="635">
        <v>43514</v>
      </c>
      <c r="C48" s="636" t="s">
        <v>2574</v>
      </c>
      <c r="D48" s="637">
        <v>200</v>
      </c>
      <c r="E48" s="637"/>
      <c r="F48" s="638"/>
      <c r="G48" s="1514"/>
      <c r="H48" s="1515"/>
      <c r="I48" s="1515"/>
      <c r="J48" s="1516"/>
      <c r="K48" s="642"/>
      <c r="L48" s="646"/>
      <c r="M48" s="642"/>
      <c r="N48" s="642"/>
      <c r="O48" s="642"/>
    </row>
    <row r="49" spans="1:15" s="643" customFormat="1" x14ac:dyDescent="0.3">
      <c r="A49" s="634">
        <v>44</v>
      </c>
      <c r="B49" s="635">
        <v>43514</v>
      </c>
      <c r="C49" s="636" t="s">
        <v>164</v>
      </c>
      <c r="D49" s="637">
        <v>20</v>
      </c>
      <c r="E49" s="637"/>
      <c r="F49" s="638"/>
      <c r="G49" s="1514"/>
      <c r="H49" s="1515"/>
      <c r="I49" s="1515"/>
      <c r="J49" s="1516"/>
      <c r="K49" s="642"/>
      <c r="L49" s="646"/>
      <c r="M49" s="646"/>
      <c r="N49" s="146"/>
      <c r="O49" s="146"/>
    </row>
    <row r="50" spans="1:15" s="643" customFormat="1" x14ac:dyDescent="0.3">
      <c r="A50" s="634">
        <v>45</v>
      </c>
      <c r="B50" s="635">
        <v>43514</v>
      </c>
      <c r="C50" s="636" t="s">
        <v>2384</v>
      </c>
      <c r="D50" s="637">
        <v>50</v>
      </c>
      <c r="E50" s="637"/>
      <c r="F50" s="638"/>
      <c r="G50" s="1514"/>
      <c r="H50" s="1515"/>
      <c r="I50" s="1515"/>
      <c r="J50" s="1516"/>
      <c r="K50" s="642"/>
      <c r="L50" s="646"/>
      <c r="M50" s="642"/>
      <c r="N50" s="642"/>
      <c r="O50" s="642"/>
    </row>
    <row r="51" spans="1:15" s="643" customFormat="1" x14ac:dyDescent="0.3">
      <c r="A51" s="634">
        <v>46</v>
      </c>
      <c r="B51" s="635">
        <v>43514</v>
      </c>
      <c r="C51" s="636" t="s">
        <v>1982</v>
      </c>
      <c r="D51" s="637">
        <v>200</v>
      </c>
      <c r="E51" s="637"/>
      <c r="F51" s="638"/>
      <c r="G51" s="1514"/>
      <c r="H51" s="1515"/>
      <c r="I51" s="1515"/>
      <c r="J51" s="1516"/>
      <c r="K51" s="642"/>
      <c r="L51" s="646"/>
      <c r="M51" s="646"/>
      <c r="N51" s="642"/>
      <c r="O51" s="642"/>
    </row>
    <row r="52" spans="1:15" s="643" customFormat="1" x14ac:dyDescent="0.3">
      <c r="A52" s="634">
        <v>47</v>
      </c>
      <c r="B52" s="635">
        <v>43518</v>
      </c>
      <c r="C52" s="636" t="s">
        <v>2359</v>
      </c>
      <c r="D52" s="637">
        <v>1000</v>
      </c>
      <c r="E52" s="637"/>
      <c r="F52" s="638"/>
      <c r="G52" s="1514"/>
      <c r="H52" s="1515"/>
      <c r="I52" s="1515"/>
      <c r="J52" s="1516"/>
      <c r="K52" s="642"/>
      <c r="L52" s="646"/>
      <c r="M52" s="646"/>
      <c r="N52" s="642"/>
      <c r="O52" s="642"/>
    </row>
    <row r="53" spans="1:15" s="643" customFormat="1" x14ac:dyDescent="0.3">
      <c r="A53" s="634">
        <v>48</v>
      </c>
      <c r="B53" s="635">
        <v>43518</v>
      </c>
      <c r="C53" s="636" t="s">
        <v>1777</v>
      </c>
      <c r="D53" s="637">
        <v>1000</v>
      </c>
      <c r="E53" s="637"/>
      <c r="F53" s="638"/>
      <c r="G53" s="1514"/>
      <c r="H53" s="1515"/>
      <c r="I53" s="1515"/>
      <c r="J53" s="1516"/>
      <c r="K53" s="642"/>
      <c r="L53" s="642"/>
      <c r="M53" s="642"/>
      <c r="N53" s="642"/>
      <c r="O53" s="642"/>
    </row>
    <row r="54" spans="1:15" s="643" customFormat="1" x14ac:dyDescent="0.3">
      <c r="A54" s="634">
        <v>49</v>
      </c>
      <c r="B54" s="635">
        <v>43521</v>
      </c>
      <c r="C54" s="636" t="s">
        <v>2359</v>
      </c>
      <c r="D54" s="637">
        <v>1000</v>
      </c>
      <c r="E54" s="637"/>
      <c r="F54" s="638"/>
      <c r="G54" s="1514"/>
      <c r="H54" s="1515"/>
      <c r="I54" s="1515"/>
      <c r="J54" s="1516"/>
      <c r="K54" s="642"/>
      <c r="L54" s="642"/>
      <c r="M54" s="642"/>
      <c r="N54" s="642"/>
      <c r="O54" s="642"/>
    </row>
    <row r="55" spans="1:15" s="643" customFormat="1" x14ac:dyDescent="0.3">
      <c r="A55" s="634">
        <v>50</v>
      </c>
      <c r="B55" s="635">
        <v>43521</v>
      </c>
      <c r="C55" s="636" t="s">
        <v>2516</v>
      </c>
      <c r="D55" s="637">
        <v>200</v>
      </c>
      <c r="E55" s="637"/>
      <c r="F55" s="638"/>
      <c r="G55" s="1514"/>
      <c r="H55" s="1515"/>
      <c r="I55" s="1515"/>
      <c r="J55" s="1516"/>
      <c r="K55" s="642"/>
      <c r="L55" s="646"/>
      <c r="M55" s="642"/>
      <c r="N55" s="642"/>
      <c r="O55" s="642"/>
    </row>
    <row r="56" spans="1:15" s="643" customFormat="1" x14ac:dyDescent="0.3">
      <c r="A56" s="634">
        <v>51</v>
      </c>
      <c r="B56" s="635">
        <v>43521</v>
      </c>
      <c r="C56" s="636" t="s">
        <v>2834</v>
      </c>
      <c r="D56" s="637">
        <v>100</v>
      </c>
      <c r="E56" s="637"/>
      <c r="F56" s="638"/>
      <c r="G56" s="1514"/>
      <c r="H56" s="1515"/>
      <c r="I56" s="1515"/>
      <c r="J56" s="1516"/>
      <c r="K56" s="642"/>
      <c r="L56" s="642"/>
      <c r="M56" s="642"/>
      <c r="N56" s="642"/>
      <c r="O56" s="642"/>
    </row>
    <row r="57" spans="1:15" s="643" customFormat="1" x14ac:dyDescent="0.3">
      <c r="A57" s="634">
        <v>52</v>
      </c>
      <c r="B57" s="635">
        <v>43523</v>
      </c>
      <c r="C57" s="636" t="s">
        <v>2359</v>
      </c>
      <c r="D57" s="637">
        <v>900</v>
      </c>
      <c r="E57" s="637"/>
      <c r="F57" s="638"/>
      <c r="G57" s="1514"/>
      <c r="H57" s="1515"/>
      <c r="I57" s="1515"/>
      <c r="J57" s="1516"/>
      <c r="K57" s="642"/>
      <c r="L57" s="646"/>
      <c r="M57" s="642"/>
      <c r="N57" s="642"/>
      <c r="O57" s="642"/>
    </row>
    <row r="58" spans="1:15" s="643" customFormat="1" x14ac:dyDescent="0.3">
      <c r="A58" s="634">
        <v>53</v>
      </c>
      <c r="B58" s="635">
        <v>43523</v>
      </c>
      <c r="C58" s="636" t="s">
        <v>2574</v>
      </c>
      <c r="D58" s="637">
        <v>50</v>
      </c>
      <c r="E58" s="637"/>
      <c r="F58" s="638"/>
      <c r="G58" s="1514"/>
      <c r="H58" s="1515"/>
      <c r="I58" s="1515"/>
      <c r="J58" s="1516"/>
      <c r="K58" s="642"/>
      <c r="L58" s="646"/>
      <c r="M58" s="642"/>
      <c r="N58" s="642"/>
      <c r="O58" s="642"/>
    </row>
    <row r="59" spans="1:15" s="643" customFormat="1" x14ac:dyDescent="0.3">
      <c r="A59" s="634">
        <v>54</v>
      </c>
      <c r="B59" s="635">
        <v>43523</v>
      </c>
      <c r="C59" s="636" t="s">
        <v>164</v>
      </c>
      <c r="D59" s="637">
        <v>10</v>
      </c>
      <c r="E59" s="637"/>
      <c r="F59" s="638"/>
      <c r="G59" s="1514"/>
      <c r="H59" s="1515"/>
      <c r="I59" s="1515"/>
      <c r="J59" s="1516"/>
      <c r="K59" s="642"/>
      <c r="L59" s="646"/>
      <c r="M59" s="642"/>
      <c r="N59" s="642"/>
      <c r="O59" s="642"/>
    </row>
    <row r="60" spans="1:15" s="643" customFormat="1" x14ac:dyDescent="0.3">
      <c r="A60" s="634">
        <v>55</v>
      </c>
      <c r="B60" s="635">
        <v>43523</v>
      </c>
      <c r="C60" s="636" t="s">
        <v>1982</v>
      </c>
      <c r="D60" s="637">
        <v>300</v>
      </c>
      <c r="E60" s="637"/>
      <c r="F60" s="638"/>
      <c r="G60" s="1514"/>
      <c r="H60" s="1515"/>
      <c r="I60" s="1515"/>
      <c r="J60" s="1516"/>
      <c r="K60" s="642"/>
      <c r="L60" s="646"/>
      <c r="M60" s="642"/>
      <c r="N60" s="146"/>
      <c r="O60" s="146"/>
    </row>
    <row r="61" spans="1:15" s="643" customFormat="1" x14ac:dyDescent="0.3">
      <c r="A61" s="634">
        <v>56</v>
      </c>
      <c r="B61" s="635">
        <v>43523</v>
      </c>
      <c r="C61" s="636" t="s">
        <v>2381</v>
      </c>
      <c r="D61" s="637">
        <v>10</v>
      </c>
      <c r="E61" s="637"/>
      <c r="F61" s="638"/>
      <c r="G61" s="1514"/>
      <c r="H61" s="1515"/>
      <c r="I61" s="1515"/>
      <c r="J61" s="1516"/>
      <c r="K61" s="642"/>
      <c r="L61" s="646"/>
      <c r="M61" s="642"/>
      <c r="N61" s="642"/>
      <c r="O61" s="642"/>
    </row>
    <row r="62" spans="1:15" s="643" customFormat="1" x14ac:dyDescent="0.3">
      <c r="A62" s="634">
        <v>57</v>
      </c>
      <c r="B62" s="635">
        <v>43523</v>
      </c>
      <c r="C62" s="636" t="s">
        <v>2359</v>
      </c>
      <c r="D62" s="637"/>
      <c r="E62" s="637">
        <v>5900</v>
      </c>
      <c r="F62" s="901">
        <v>5900</v>
      </c>
      <c r="G62" s="1514" t="s">
        <v>2952</v>
      </c>
      <c r="H62" s="1515"/>
      <c r="I62" s="1515"/>
      <c r="J62" s="1516"/>
      <c r="K62" s="642" t="s">
        <v>2953</v>
      </c>
      <c r="L62" s="646">
        <v>43522</v>
      </c>
      <c r="M62" s="642" t="s">
        <v>2123</v>
      </c>
      <c r="N62" s="642" t="s">
        <v>1980</v>
      </c>
      <c r="O62" s="642" t="s">
        <v>1706</v>
      </c>
    </row>
    <row r="63" spans="1:15" s="643" customFormat="1" x14ac:dyDescent="0.3">
      <c r="A63" s="634">
        <v>58</v>
      </c>
      <c r="B63" s="635">
        <v>43525</v>
      </c>
      <c r="C63" s="636" t="s">
        <v>2359</v>
      </c>
      <c r="D63" s="637">
        <v>1000</v>
      </c>
      <c r="E63" s="637"/>
      <c r="F63" s="638"/>
      <c r="G63" s="1514"/>
      <c r="H63" s="1515"/>
      <c r="I63" s="1515"/>
      <c r="J63" s="1516"/>
      <c r="K63" s="642"/>
      <c r="L63" s="646"/>
      <c r="M63" s="642"/>
      <c r="N63" s="146"/>
      <c r="O63" s="146"/>
    </row>
    <row r="64" spans="1:15" s="643" customFormat="1" x14ac:dyDescent="0.3">
      <c r="A64" s="634">
        <v>59</v>
      </c>
      <c r="B64" s="635">
        <v>43525</v>
      </c>
      <c r="C64" s="636" t="s">
        <v>2834</v>
      </c>
      <c r="D64" s="637">
        <v>200</v>
      </c>
      <c r="E64" s="637"/>
      <c r="F64" s="638"/>
      <c r="G64" s="1514"/>
      <c r="H64" s="1515"/>
      <c r="I64" s="1515"/>
      <c r="J64" s="1516"/>
      <c r="K64" s="642"/>
      <c r="L64" s="646"/>
      <c r="M64" s="646"/>
      <c r="N64" s="642"/>
      <c r="O64" s="642"/>
    </row>
    <row r="65" spans="1:15" s="643" customFormat="1" x14ac:dyDescent="0.3">
      <c r="A65" s="634">
        <v>60</v>
      </c>
      <c r="B65" s="635">
        <v>43528</v>
      </c>
      <c r="C65" s="636" t="s">
        <v>2359</v>
      </c>
      <c r="D65" s="637">
        <v>1000</v>
      </c>
      <c r="E65" s="637"/>
      <c r="F65" s="638"/>
      <c r="G65" s="1514"/>
      <c r="H65" s="1515"/>
      <c r="I65" s="1515"/>
      <c r="J65" s="1516"/>
      <c r="K65" s="642"/>
      <c r="L65" s="646"/>
      <c r="M65" s="642"/>
      <c r="N65" s="642"/>
      <c r="O65" s="642"/>
    </row>
    <row r="66" spans="1:15" s="643" customFormat="1" x14ac:dyDescent="0.3">
      <c r="A66" s="634">
        <v>61</v>
      </c>
      <c r="B66" s="635">
        <v>43528</v>
      </c>
      <c r="C66" s="636" t="s">
        <v>2834</v>
      </c>
      <c r="D66" s="637">
        <v>140</v>
      </c>
      <c r="E66" s="637"/>
      <c r="F66" s="638"/>
      <c r="G66" s="1514"/>
      <c r="H66" s="1515"/>
      <c r="I66" s="1515"/>
      <c r="J66" s="1516"/>
      <c r="K66" s="642"/>
      <c r="L66" s="642"/>
      <c r="M66" s="642"/>
      <c r="N66" s="642"/>
      <c r="O66" s="642"/>
    </row>
    <row r="67" spans="1:15" s="643" customFormat="1" x14ac:dyDescent="0.3">
      <c r="A67" s="634">
        <v>62</v>
      </c>
      <c r="B67" s="635">
        <v>43528</v>
      </c>
      <c r="C67" s="636" t="s">
        <v>2574</v>
      </c>
      <c r="D67" s="637">
        <v>50</v>
      </c>
      <c r="E67" s="637"/>
      <c r="F67" s="638"/>
      <c r="G67" s="1514"/>
      <c r="H67" s="1515"/>
      <c r="I67" s="1515"/>
      <c r="J67" s="1516"/>
      <c r="K67" s="642"/>
      <c r="L67" s="646"/>
      <c r="M67" s="642"/>
      <c r="N67" s="642"/>
      <c r="O67" s="642"/>
    </row>
    <row r="68" spans="1:15" s="643" customFormat="1" x14ac:dyDescent="0.3">
      <c r="A68" s="634">
        <v>63</v>
      </c>
      <c r="B68" s="635">
        <v>43528</v>
      </c>
      <c r="C68" s="636" t="s">
        <v>1777</v>
      </c>
      <c r="D68" s="637">
        <v>1000</v>
      </c>
      <c r="E68" s="637"/>
      <c r="F68" s="638"/>
      <c r="G68" s="1514"/>
      <c r="H68" s="1515"/>
      <c r="I68" s="1515"/>
      <c r="J68" s="1516"/>
      <c r="K68" s="642"/>
      <c r="L68" s="646"/>
      <c r="M68" s="642"/>
      <c r="N68" s="642"/>
      <c r="O68" s="642"/>
    </row>
    <row r="69" spans="1:15" s="643" customFormat="1" x14ac:dyDescent="0.3">
      <c r="A69" s="634">
        <v>64</v>
      </c>
      <c r="B69" s="635">
        <v>43528</v>
      </c>
      <c r="C69" s="636" t="s">
        <v>2834</v>
      </c>
      <c r="D69" s="637"/>
      <c r="E69" s="637">
        <v>640</v>
      </c>
      <c r="F69" s="901">
        <v>640</v>
      </c>
      <c r="G69" s="1514" t="s">
        <v>2954</v>
      </c>
      <c r="H69" s="1515"/>
      <c r="I69" s="1515"/>
      <c r="J69" s="1516"/>
      <c r="K69" s="642" t="s">
        <v>2955</v>
      </c>
      <c r="L69" s="646">
        <v>43525</v>
      </c>
      <c r="M69" s="642" t="s">
        <v>2123</v>
      </c>
      <c r="N69" s="146" t="s">
        <v>1762</v>
      </c>
      <c r="O69" s="146" t="s">
        <v>1762</v>
      </c>
    </row>
    <row r="70" spans="1:15" s="643" customFormat="1" x14ac:dyDescent="0.3">
      <c r="A70" s="634">
        <v>65</v>
      </c>
      <c r="B70" s="635">
        <v>43532</v>
      </c>
      <c r="C70" s="636" t="s">
        <v>2359</v>
      </c>
      <c r="D70" s="637">
        <v>1000</v>
      </c>
      <c r="E70" s="637"/>
      <c r="F70" s="638"/>
      <c r="G70" s="1514"/>
      <c r="H70" s="1515"/>
      <c r="I70" s="1515"/>
      <c r="J70" s="1516"/>
      <c r="K70" s="642"/>
      <c r="L70" s="646"/>
      <c r="M70" s="642"/>
      <c r="N70" s="642"/>
      <c r="O70" s="642"/>
    </row>
    <row r="71" spans="1:15" s="643" customFormat="1" x14ac:dyDescent="0.3">
      <c r="A71" s="634">
        <v>66</v>
      </c>
      <c r="B71" s="635">
        <v>43532</v>
      </c>
      <c r="C71" s="636" t="s">
        <v>2409</v>
      </c>
      <c r="D71" s="637">
        <v>70</v>
      </c>
      <c r="E71" s="637"/>
      <c r="F71" s="638"/>
      <c r="G71" s="1514"/>
      <c r="H71" s="1515"/>
      <c r="I71" s="1515"/>
      <c r="J71" s="1516"/>
      <c r="K71" s="642"/>
      <c r="L71" s="646"/>
      <c r="M71" s="642"/>
      <c r="N71" s="642"/>
      <c r="O71" s="642"/>
    </row>
    <row r="72" spans="1:15" s="643" customFormat="1" x14ac:dyDescent="0.3">
      <c r="A72" s="634">
        <v>67</v>
      </c>
      <c r="B72" s="635">
        <v>43532</v>
      </c>
      <c r="C72" s="636" t="s">
        <v>2384</v>
      </c>
      <c r="D72" s="637">
        <v>50</v>
      </c>
      <c r="E72" s="637"/>
      <c r="F72" s="638"/>
      <c r="G72" s="1514"/>
      <c r="H72" s="1515"/>
      <c r="I72" s="1515"/>
      <c r="J72" s="1516"/>
      <c r="K72" s="642"/>
      <c r="L72" s="646"/>
      <c r="M72" s="642"/>
      <c r="N72" s="642"/>
      <c r="O72" s="642"/>
    </row>
    <row r="73" spans="1:15" s="643" customFormat="1" x14ac:dyDescent="0.3">
      <c r="A73" s="634">
        <v>68</v>
      </c>
      <c r="B73" s="635">
        <v>43535</v>
      </c>
      <c r="C73" s="636" t="s">
        <v>2359</v>
      </c>
      <c r="D73" s="637">
        <v>220</v>
      </c>
      <c r="E73" s="637"/>
      <c r="F73" s="638"/>
      <c r="G73" s="1514"/>
      <c r="H73" s="1515"/>
      <c r="I73" s="1515"/>
      <c r="J73" s="1516"/>
      <c r="K73" s="642"/>
      <c r="L73" s="646"/>
      <c r="M73" s="646"/>
      <c r="N73" s="642"/>
      <c r="O73" s="642"/>
    </row>
    <row r="74" spans="1:15" s="643" customFormat="1" x14ac:dyDescent="0.3">
      <c r="A74" s="634">
        <v>69</v>
      </c>
      <c r="B74" s="635">
        <v>43535</v>
      </c>
      <c r="C74" s="636" t="s">
        <v>164</v>
      </c>
      <c r="D74" s="637">
        <v>50</v>
      </c>
      <c r="E74" s="637"/>
      <c r="F74" s="638"/>
      <c r="G74" s="1514"/>
      <c r="H74" s="1515"/>
      <c r="I74" s="1515"/>
      <c r="J74" s="1516"/>
      <c r="K74" s="642"/>
      <c r="L74" s="646"/>
      <c r="M74" s="642"/>
      <c r="N74" s="642"/>
      <c r="O74" s="642"/>
    </row>
    <row r="75" spans="1:15" s="643" customFormat="1" x14ac:dyDescent="0.3">
      <c r="A75" s="634">
        <v>70</v>
      </c>
      <c r="B75" s="635">
        <v>43535</v>
      </c>
      <c r="C75" s="636" t="s">
        <v>2408</v>
      </c>
      <c r="D75" s="637">
        <v>3</v>
      </c>
      <c r="E75" s="637"/>
      <c r="F75" s="638"/>
      <c r="G75" s="1514"/>
      <c r="H75" s="1515"/>
      <c r="I75" s="1515"/>
      <c r="J75" s="1516"/>
      <c r="K75" s="642"/>
      <c r="L75" s="646"/>
      <c r="M75" s="646"/>
      <c r="N75" s="642"/>
      <c r="O75" s="642"/>
    </row>
    <row r="76" spans="1:15" s="643" customFormat="1" x14ac:dyDescent="0.3">
      <c r="A76" s="634">
        <v>71</v>
      </c>
      <c r="B76" s="635">
        <v>43535</v>
      </c>
      <c r="C76" s="636" t="s">
        <v>2407</v>
      </c>
      <c r="D76" s="637">
        <v>25</v>
      </c>
      <c r="E76" s="637"/>
      <c r="F76" s="638"/>
      <c r="G76" s="1514"/>
      <c r="H76" s="1515"/>
      <c r="I76" s="1515"/>
      <c r="J76" s="1516"/>
      <c r="K76" s="642"/>
      <c r="L76" s="646"/>
      <c r="M76" s="646"/>
      <c r="N76" s="642"/>
      <c r="O76" s="642"/>
    </row>
    <row r="77" spans="1:15" s="643" customFormat="1" x14ac:dyDescent="0.3">
      <c r="A77" s="634">
        <v>72</v>
      </c>
      <c r="B77" s="635">
        <v>43535</v>
      </c>
      <c r="C77" s="636" t="s">
        <v>2407</v>
      </c>
      <c r="D77" s="637">
        <v>10</v>
      </c>
      <c r="E77" s="637"/>
      <c r="F77" s="638"/>
      <c r="G77" s="1514"/>
      <c r="H77" s="1515"/>
      <c r="I77" s="1515"/>
      <c r="J77" s="1516"/>
      <c r="K77" s="642"/>
      <c r="L77" s="646"/>
      <c r="M77" s="646"/>
      <c r="N77" s="642"/>
      <c r="O77" s="642"/>
    </row>
    <row r="78" spans="1:15" s="643" customFormat="1" x14ac:dyDescent="0.3">
      <c r="A78" s="634">
        <v>73</v>
      </c>
      <c r="B78" s="635">
        <v>43535</v>
      </c>
      <c r="C78" s="636" t="s">
        <v>2359</v>
      </c>
      <c r="D78" s="637"/>
      <c r="E78" s="637">
        <v>3220</v>
      </c>
      <c r="F78" s="901">
        <v>3220</v>
      </c>
      <c r="G78" s="1514" t="s">
        <v>2956</v>
      </c>
      <c r="H78" s="1515"/>
      <c r="I78" s="1515"/>
      <c r="J78" s="1516"/>
      <c r="K78" s="642" t="s">
        <v>2957</v>
      </c>
      <c r="L78" s="646">
        <v>43535</v>
      </c>
      <c r="M78" s="646" t="s">
        <v>2123</v>
      </c>
      <c r="N78" s="642" t="s">
        <v>1980</v>
      </c>
      <c r="O78" s="642" t="s">
        <v>1706</v>
      </c>
    </row>
    <row r="79" spans="1:15" s="643" customFormat="1" x14ac:dyDescent="0.3">
      <c r="A79" s="634">
        <v>74</v>
      </c>
      <c r="B79" s="635">
        <v>43539</v>
      </c>
      <c r="C79" s="636" t="s">
        <v>2834</v>
      </c>
      <c r="D79" s="637">
        <v>200</v>
      </c>
      <c r="E79" s="637"/>
      <c r="F79" s="638"/>
      <c r="G79" s="1514"/>
      <c r="H79" s="1515"/>
      <c r="I79" s="1515"/>
      <c r="J79" s="1516"/>
      <c r="K79" s="642"/>
      <c r="L79" s="646"/>
      <c r="M79" s="642"/>
      <c r="N79" s="642"/>
      <c r="O79" s="642"/>
    </row>
    <row r="80" spans="1:15" s="643" customFormat="1" x14ac:dyDescent="0.3">
      <c r="A80" s="634">
        <v>75</v>
      </c>
      <c r="B80" s="635">
        <v>43539</v>
      </c>
      <c r="C80" s="636" t="s">
        <v>2359</v>
      </c>
      <c r="D80" s="637">
        <v>1000</v>
      </c>
      <c r="E80" s="637"/>
      <c r="F80" s="638"/>
      <c r="G80" s="1514"/>
      <c r="H80" s="1515"/>
      <c r="I80" s="1515"/>
      <c r="J80" s="1516"/>
      <c r="K80" s="642"/>
      <c r="L80" s="642"/>
      <c r="M80" s="642"/>
      <c r="N80" s="642"/>
      <c r="O80" s="642"/>
    </row>
    <row r="81" spans="1:15" s="643" customFormat="1" x14ac:dyDescent="0.3">
      <c r="A81" s="634">
        <v>76</v>
      </c>
      <c r="B81" s="635">
        <v>43539</v>
      </c>
      <c r="C81" s="636" t="s">
        <v>2381</v>
      </c>
      <c r="D81" s="637">
        <v>40</v>
      </c>
      <c r="E81" s="637"/>
      <c r="F81" s="638"/>
      <c r="G81" s="1514"/>
      <c r="H81" s="1515"/>
      <c r="I81" s="1515"/>
      <c r="J81" s="1516"/>
      <c r="K81" s="642"/>
      <c r="L81" s="646"/>
      <c r="M81" s="646"/>
      <c r="N81" s="146"/>
      <c r="O81" s="146"/>
    </row>
    <row r="82" spans="1:15" s="643" customFormat="1" x14ac:dyDescent="0.3">
      <c r="A82" s="634">
        <v>77</v>
      </c>
      <c r="B82" s="635">
        <v>43539</v>
      </c>
      <c r="C82" s="636" t="s">
        <v>2584</v>
      </c>
      <c r="D82" s="637">
        <v>60</v>
      </c>
      <c r="E82" s="637"/>
      <c r="F82" s="638"/>
      <c r="G82" s="1514"/>
      <c r="H82" s="1515"/>
      <c r="I82" s="1515"/>
      <c r="J82" s="1516"/>
      <c r="K82" s="642"/>
      <c r="L82" s="646"/>
      <c r="M82" s="646"/>
      <c r="N82" s="642"/>
      <c r="O82" s="642"/>
    </row>
    <row r="83" spans="1:15" s="643" customFormat="1" x14ac:dyDescent="0.3">
      <c r="A83" s="634">
        <v>78</v>
      </c>
      <c r="B83" s="635">
        <v>43539</v>
      </c>
      <c r="C83" s="636" t="s">
        <v>1517</v>
      </c>
      <c r="D83" s="637">
        <v>5</v>
      </c>
      <c r="E83" s="637"/>
      <c r="F83" s="638"/>
      <c r="G83" s="1514"/>
      <c r="H83" s="1515"/>
      <c r="I83" s="1515"/>
      <c r="J83" s="1516"/>
      <c r="K83" s="642"/>
      <c r="L83" s="646"/>
      <c r="M83" s="642"/>
      <c r="N83" s="642"/>
      <c r="O83" s="642"/>
    </row>
    <row r="84" spans="1:15" s="643" customFormat="1" x14ac:dyDescent="0.3">
      <c r="A84" s="634">
        <v>79</v>
      </c>
      <c r="B84" s="635">
        <v>43539</v>
      </c>
      <c r="C84" s="636" t="s">
        <v>164</v>
      </c>
      <c r="D84" s="637"/>
      <c r="E84" s="637">
        <v>300</v>
      </c>
      <c r="F84" s="694">
        <v>360</v>
      </c>
      <c r="G84" s="1514" t="s">
        <v>2958</v>
      </c>
      <c r="H84" s="1515"/>
      <c r="I84" s="1515"/>
      <c r="J84" s="1516"/>
      <c r="K84" s="642" t="s">
        <v>2959</v>
      </c>
      <c r="L84" s="646">
        <v>43538</v>
      </c>
      <c r="M84" s="646" t="s">
        <v>2123</v>
      </c>
      <c r="N84" s="146" t="s">
        <v>171</v>
      </c>
      <c r="O84" s="146" t="s">
        <v>442</v>
      </c>
    </row>
    <row r="85" spans="1:15" s="643" customFormat="1" x14ac:dyDescent="0.3">
      <c r="A85" s="634">
        <v>80</v>
      </c>
      <c r="B85" s="635">
        <v>43539</v>
      </c>
      <c r="C85" s="636" t="s">
        <v>2409</v>
      </c>
      <c r="D85" s="637"/>
      <c r="E85" s="637">
        <v>100</v>
      </c>
      <c r="F85" s="694">
        <v>120</v>
      </c>
      <c r="G85" s="1514" t="s">
        <v>2960</v>
      </c>
      <c r="H85" s="1515"/>
      <c r="I85" s="1515"/>
      <c r="J85" s="1516"/>
      <c r="K85" s="642" t="s">
        <v>2961</v>
      </c>
      <c r="L85" s="646">
        <v>43538</v>
      </c>
      <c r="M85" s="642" t="s">
        <v>2123</v>
      </c>
      <c r="N85" s="146" t="s">
        <v>171</v>
      </c>
      <c r="O85" s="146" t="s">
        <v>442</v>
      </c>
    </row>
    <row r="86" spans="1:15" s="643" customFormat="1" x14ac:dyDescent="0.3">
      <c r="A86" s="634">
        <v>81</v>
      </c>
      <c r="B86" s="635">
        <v>43539</v>
      </c>
      <c r="C86" s="636" t="s">
        <v>2407</v>
      </c>
      <c r="D86" s="637"/>
      <c r="E86" s="637">
        <v>50</v>
      </c>
      <c r="F86" s="694">
        <v>40</v>
      </c>
      <c r="G86" s="1514" t="s">
        <v>2962</v>
      </c>
      <c r="H86" s="1515"/>
      <c r="I86" s="1515"/>
      <c r="J86" s="1516"/>
      <c r="K86" s="642" t="s">
        <v>2963</v>
      </c>
      <c r="L86" s="646">
        <v>43538</v>
      </c>
      <c r="M86" s="646" t="s">
        <v>2123</v>
      </c>
      <c r="N86" s="146" t="s">
        <v>171</v>
      </c>
      <c r="O86" s="146" t="s">
        <v>442</v>
      </c>
    </row>
    <row r="87" spans="1:15" s="643" customFormat="1" x14ac:dyDescent="0.3">
      <c r="A87" s="634">
        <v>82</v>
      </c>
      <c r="B87" s="635">
        <v>43539</v>
      </c>
      <c r="C87" s="636" t="s">
        <v>2408</v>
      </c>
      <c r="D87" s="637"/>
      <c r="E87" s="637">
        <v>3</v>
      </c>
      <c r="F87" s="638">
        <v>3</v>
      </c>
      <c r="G87" s="1514" t="s">
        <v>2964</v>
      </c>
      <c r="H87" s="1515"/>
      <c r="I87" s="1515"/>
      <c r="J87" s="1516"/>
      <c r="K87" s="642" t="s">
        <v>2965</v>
      </c>
      <c r="L87" s="646">
        <v>43538</v>
      </c>
      <c r="M87" s="642" t="s">
        <v>2123</v>
      </c>
      <c r="N87" s="146" t="s">
        <v>171</v>
      </c>
      <c r="O87" s="146" t="s">
        <v>442</v>
      </c>
    </row>
    <row r="88" spans="1:15" s="643" customFormat="1" x14ac:dyDescent="0.3">
      <c r="A88" s="634">
        <v>83</v>
      </c>
      <c r="B88" s="635">
        <v>43539</v>
      </c>
      <c r="C88" s="636" t="s">
        <v>2407</v>
      </c>
      <c r="D88" s="637"/>
      <c r="E88" s="637">
        <v>10</v>
      </c>
      <c r="F88" s="694">
        <v>9</v>
      </c>
      <c r="G88" s="1514" t="s">
        <v>2966</v>
      </c>
      <c r="H88" s="1515"/>
      <c r="I88" s="1515"/>
      <c r="J88" s="1516"/>
      <c r="K88" s="642" t="s">
        <v>2967</v>
      </c>
      <c r="L88" s="646">
        <v>43538</v>
      </c>
      <c r="M88" s="642" t="s">
        <v>2123</v>
      </c>
      <c r="N88" s="146" t="s">
        <v>171</v>
      </c>
      <c r="O88" s="146" t="s">
        <v>442</v>
      </c>
    </row>
    <row r="89" spans="1:15" s="643" customFormat="1" x14ac:dyDescent="0.3">
      <c r="A89" s="634">
        <v>84</v>
      </c>
      <c r="B89" s="635">
        <v>43542</v>
      </c>
      <c r="C89" s="636" t="s">
        <v>2359</v>
      </c>
      <c r="D89" s="637">
        <v>1000</v>
      </c>
      <c r="E89" s="637"/>
      <c r="F89" s="638"/>
      <c r="G89" s="1514"/>
      <c r="H89" s="1515"/>
      <c r="I89" s="1515"/>
      <c r="J89" s="1516"/>
      <c r="K89" s="642"/>
      <c r="L89" s="646"/>
      <c r="M89" s="646"/>
      <c r="N89" s="642"/>
      <c r="O89" s="642"/>
    </row>
    <row r="90" spans="1:15" s="643" customFormat="1" x14ac:dyDescent="0.3">
      <c r="A90" s="634">
        <v>85</v>
      </c>
      <c r="B90" s="635">
        <v>43542</v>
      </c>
      <c r="C90" s="636" t="s">
        <v>2574</v>
      </c>
      <c r="D90" s="637">
        <v>70</v>
      </c>
      <c r="E90" s="637"/>
      <c r="F90" s="638"/>
      <c r="G90" s="1514"/>
      <c r="H90" s="1515"/>
      <c r="I90" s="1515"/>
      <c r="J90" s="1516"/>
      <c r="K90" s="642"/>
      <c r="L90" s="646"/>
      <c r="M90" s="642"/>
      <c r="N90" s="642"/>
      <c r="O90" s="642"/>
    </row>
    <row r="91" spans="1:15" s="643" customFormat="1" x14ac:dyDescent="0.3">
      <c r="A91" s="634">
        <v>86</v>
      </c>
      <c r="B91" s="635">
        <v>43542</v>
      </c>
      <c r="C91" s="636" t="s">
        <v>1777</v>
      </c>
      <c r="D91" s="637">
        <v>1000</v>
      </c>
      <c r="E91" s="637"/>
      <c r="F91" s="638"/>
      <c r="G91" s="1514"/>
      <c r="H91" s="1515"/>
      <c r="I91" s="1515"/>
      <c r="J91" s="1516"/>
      <c r="K91" s="642"/>
      <c r="L91" s="646"/>
      <c r="M91" s="646"/>
      <c r="N91" s="642"/>
      <c r="O91" s="642"/>
    </row>
    <row r="92" spans="1:15" s="643" customFormat="1" x14ac:dyDescent="0.3">
      <c r="A92" s="634">
        <v>87</v>
      </c>
      <c r="B92" s="635">
        <v>43542</v>
      </c>
      <c r="C92" s="636" t="s">
        <v>2384</v>
      </c>
      <c r="D92" s="637">
        <v>50</v>
      </c>
      <c r="E92" s="637"/>
      <c r="F92" s="589"/>
      <c r="G92" s="1514"/>
      <c r="H92" s="1515"/>
      <c r="I92" s="1515"/>
      <c r="J92" s="1516"/>
      <c r="K92" s="642"/>
      <c r="L92" s="646"/>
      <c r="M92" s="642"/>
      <c r="N92" s="146"/>
      <c r="O92" s="146"/>
    </row>
    <row r="93" spans="1:15" s="643" customFormat="1" x14ac:dyDescent="0.3">
      <c r="A93" s="634">
        <v>88</v>
      </c>
      <c r="B93" s="635">
        <v>43542</v>
      </c>
      <c r="C93" s="636" t="s">
        <v>1982</v>
      </c>
      <c r="D93" s="637">
        <v>500</v>
      </c>
      <c r="E93" s="637"/>
      <c r="F93" s="638"/>
      <c r="G93" s="1514"/>
      <c r="H93" s="1515"/>
      <c r="I93" s="1515"/>
      <c r="J93" s="1516"/>
      <c r="K93" s="642"/>
      <c r="L93" s="646"/>
      <c r="M93" s="642"/>
      <c r="N93" s="642"/>
      <c r="O93" s="642"/>
    </row>
    <row r="94" spans="1:15" s="643" customFormat="1" x14ac:dyDescent="0.3">
      <c r="A94" s="634">
        <v>89</v>
      </c>
      <c r="B94" s="635">
        <v>43542</v>
      </c>
      <c r="C94" s="636" t="s">
        <v>2834</v>
      </c>
      <c r="D94" s="637">
        <v>400</v>
      </c>
      <c r="E94" s="637"/>
      <c r="F94" s="638"/>
      <c r="G94" s="1514"/>
      <c r="H94" s="1515"/>
      <c r="I94" s="1515"/>
      <c r="J94" s="1516"/>
      <c r="K94" s="642"/>
      <c r="L94" s="642"/>
      <c r="M94" s="642"/>
      <c r="N94" s="642"/>
      <c r="O94" s="642"/>
    </row>
    <row r="95" spans="1:15" s="643" customFormat="1" ht="13.8" x14ac:dyDescent="0.3">
      <c r="A95" s="634">
        <v>90</v>
      </c>
      <c r="B95" s="635">
        <v>43546</v>
      </c>
      <c r="C95" s="636" t="s">
        <v>2359</v>
      </c>
      <c r="D95" s="637">
        <v>1000</v>
      </c>
      <c r="E95" s="637"/>
      <c r="F95" s="589"/>
      <c r="G95" s="1514"/>
      <c r="H95" s="1474"/>
      <c r="I95" s="1474"/>
      <c r="J95" s="1475"/>
      <c r="K95" s="642"/>
      <c r="L95" s="646"/>
      <c r="M95" s="642"/>
      <c r="N95" s="146"/>
      <c r="O95" s="146"/>
    </row>
    <row r="96" spans="1:15" s="643" customFormat="1" x14ac:dyDescent="0.3">
      <c r="A96" s="634">
        <v>91</v>
      </c>
      <c r="B96" s="635">
        <v>43546</v>
      </c>
      <c r="C96" s="636" t="s">
        <v>2834</v>
      </c>
      <c r="D96" s="637">
        <v>200</v>
      </c>
      <c r="E96" s="637"/>
      <c r="F96" s="638"/>
      <c r="G96" s="1514"/>
      <c r="H96" s="1515"/>
      <c r="I96" s="1515"/>
      <c r="J96" s="1516"/>
      <c r="K96" s="642"/>
      <c r="L96" s="646"/>
      <c r="M96" s="642"/>
      <c r="N96" s="642"/>
      <c r="O96" s="642"/>
    </row>
    <row r="97" spans="1:15" s="643" customFormat="1" x14ac:dyDescent="0.3">
      <c r="A97" s="634">
        <v>92</v>
      </c>
      <c r="B97" s="635">
        <v>43549</v>
      </c>
      <c r="C97" s="636" t="s">
        <v>2359</v>
      </c>
      <c r="D97" s="637">
        <v>1000</v>
      </c>
      <c r="E97" s="637"/>
      <c r="F97" s="638"/>
      <c r="G97" s="1514"/>
      <c r="H97" s="1515"/>
      <c r="I97" s="1515"/>
      <c r="J97" s="1516"/>
      <c r="K97" s="642"/>
      <c r="L97" s="646"/>
      <c r="M97" s="642"/>
      <c r="N97" s="642"/>
      <c r="O97" s="642"/>
    </row>
    <row r="98" spans="1:15" s="643" customFormat="1" ht="13.8" x14ac:dyDescent="0.3">
      <c r="A98" s="634">
        <v>93</v>
      </c>
      <c r="B98" s="635">
        <v>43549</v>
      </c>
      <c r="C98" s="636" t="s">
        <v>2834</v>
      </c>
      <c r="D98" s="637">
        <v>260</v>
      </c>
      <c r="E98" s="637"/>
      <c r="F98" s="638"/>
      <c r="G98" s="1514"/>
      <c r="H98" s="1474"/>
      <c r="I98" s="1474"/>
      <c r="J98" s="1475"/>
      <c r="K98" s="642"/>
      <c r="L98" s="646"/>
      <c r="M98" s="646"/>
      <c r="N98" s="146"/>
      <c r="O98" s="146"/>
    </row>
    <row r="99" spans="1:15" s="643" customFormat="1" x14ac:dyDescent="0.3">
      <c r="A99" s="634">
        <v>94</v>
      </c>
      <c r="B99" s="635">
        <v>43549</v>
      </c>
      <c r="C99" s="636" t="s">
        <v>164</v>
      </c>
      <c r="D99" s="637">
        <v>15</v>
      </c>
      <c r="E99" s="637"/>
      <c r="F99" s="638"/>
      <c r="G99" s="1514"/>
      <c r="H99" s="1515"/>
      <c r="I99" s="1515"/>
      <c r="J99" s="1516"/>
      <c r="K99" s="642"/>
      <c r="L99" s="646"/>
      <c r="M99" s="642"/>
      <c r="N99" s="642"/>
      <c r="O99" s="642"/>
    </row>
    <row r="100" spans="1:15" s="643" customFormat="1" x14ac:dyDescent="0.3">
      <c r="A100" s="634">
        <v>95</v>
      </c>
      <c r="B100" s="635">
        <v>43549</v>
      </c>
      <c r="C100" s="636" t="s">
        <v>2516</v>
      </c>
      <c r="D100" s="637">
        <v>200</v>
      </c>
      <c r="E100" s="637"/>
      <c r="F100" s="638"/>
      <c r="G100" s="1514"/>
      <c r="H100" s="1515"/>
      <c r="I100" s="1515"/>
      <c r="J100" s="1516"/>
      <c r="K100" s="642"/>
      <c r="L100" s="646"/>
      <c r="M100" s="646"/>
      <c r="N100" s="642"/>
      <c r="O100" s="642"/>
    </row>
    <row r="101" spans="1:15" s="643" customFormat="1" x14ac:dyDescent="0.3">
      <c r="A101" s="634">
        <v>96</v>
      </c>
      <c r="B101" s="635">
        <v>43550</v>
      </c>
      <c r="C101" s="636" t="s">
        <v>2834</v>
      </c>
      <c r="D101" s="637"/>
      <c r="E101" s="637">
        <v>1060</v>
      </c>
      <c r="F101" s="638">
        <v>1060</v>
      </c>
      <c r="G101" s="1514" t="s">
        <v>2968</v>
      </c>
      <c r="H101" s="1515"/>
      <c r="I101" s="1515"/>
      <c r="J101" s="1516"/>
      <c r="K101" s="642" t="s">
        <v>2969</v>
      </c>
      <c r="L101" s="646">
        <v>43550</v>
      </c>
      <c r="M101" s="646" t="s">
        <v>2123</v>
      </c>
      <c r="N101" s="146" t="s">
        <v>2066</v>
      </c>
      <c r="O101" s="146" t="s">
        <v>1762</v>
      </c>
    </row>
    <row r="102" spans="1:15" s="643" customFormat="1" x14ac:dyDescent="0.3">
      <c r="A102" s="634">
        <v>97</v>
      </c>
      <c r="B102" s="635">
        <v>43552</v>
      </c>
      <c r="C102" s="636" t="s">
        <v>2359</v>
      </c>
      <c r="D102" s="637">
        <v>680</v>
      </c>
      <c r="E102" s="637"/>
      <c r="F102" s="638"/>
      <c r="G102" s="1514"/>
      <c r="H102" s="1515"/>
      <c r="I102" s="1515"/>
      <c r="J102" s="1516"/>
      <c r="K102" s="642"/>
      <c r="L102" s="646"/>
      <c r="M102" s="642"/>
      <c r="N102" s="642"/>
      <c r="O102" s="642"/>
    </row>
    <row r="103" spans="1:15" s="643" customFormat="1" x14ac:dyDescent="0.3">
      <c r="A103" s="634">
        <v>98</v>
      </c>
      <c r="B103" s="635">
        <v>43552</v>
      </c>
      <c r="C103" s="636" t="s">
        <v>2359</v>
      </c>
      <c r="D103" s="637"/>
      <c r="E103" s="637">
        <v>4680</v>
      </c>
      <c r="F103" s="638">
        <v>4680</v>
      </c>
      <c r="G103" s="1514" t="s">
        <v>2970</v>
      </c>
      <c r="H103" s="1515"/>
      <c r="I103" s="1515"/>
      <c r="J103" s="1516"/>
      <c r="K103" s="642" t="s">
        <v>2971</v>
      </c>
      <c r="L103" s="646">
        <v>43551</v>
      </c>
      <c r="M103" s="646" t="s">
        <v>2123</v>
      </c>
      <c r="N103" s="642" t="s">
        <v>1980</v>
      </c>
      <c r="O103" s="642" t="s">
        <v>1706</v>
      </c>
    </row>
    <row r="104" spans="1:15" s="643" customFormat="1" x14ac:dyDescent="0.3">
      <c r="A104" s="634">
        <v>99</v>
      </c>
      <c r="B104" s="635">
        <v>43556</v>
      </c>
      <c r="C104" s="636" t="s">
        <v>2359</v>
      </c>
      <c r="D104" s="637">
        <v>1000</v>
      </c>
      <c r="E104" s="637"/>
      <c r="F104" s="638"/>
      <c r="G104" s="1514"/>
      <c r="H104" s="1515"/>
      <c r="I104" s="1515"/>
      <c r="J104" s="1516"/>
      <c r="K104" s="642"/>
      <c r="L104" s="646"/>
      <c r="M104" s="646"/>
      <c r="N104" s="642"/>
      <c r="O104" s="642"/>
    </row>
    <row r="105" spans="1:15" s="643" customFormat="1" x14ac:dyDescent="0.3">
      <c r="A105" s="634">
        <v>100</v>
      </c>
      <c r="B105" s="635">
        <v>43556</v>
      </c>
      <c r="C105" s="636" t="s">
        <v>2834</v>
      </c>
      <c r="D105" s="637">
        <v>100</v>
      </c>
      <c r="E105" s="637"/>
      <c r="F105" s="638"/>
      <c r="G105" s="1514"/>
      <c r="H105" s="1515"/>
      <c r="I105" s="1515"/>
      <c r="J105" s="1516"/>
      <c r="K105" s="642"/>
      <c r="L105" s="646"/>
      <c r="M105" s="646"/>
      <c r="N105" s="642"/>
      <c r="O105" s="642"/>
    </row>
    <row r="106" spans="1:15" s="643" customFormat="1" x14ac:dyDescent="0.3">
      <c r="A106" s="634">
        <v>101</v>
      </c>
      <c r="B106" s="635">
        <v>43560</v>
      </c>
      <c r="C106" s="636" t="s">
        <v>2384</v>
      </c>
      <c r="D106" s="637">
        <v>50</v>
      </c>
      <c r="E106" s="637"/>
      <c r="F106" s="638"/>
      <c r="G106" s="1514"/>
      <c r="H106" s="1515"/>
      <c r="I106" s="1515"/>
      <c r="J106" s="1516"/>
      <c r="K106" s="642"/>
      <c r="L106" s="646"/>
      <c r="M106" s="646"/>
      <c r="N106" s="642"/>
      <c r="O106" s="642"/>
    </row>
    <row r="107" spans="1:15" s="643" customFormat="1" x14ac:dyDescent="0.3">
      <c r="A107" s="634">
        <v>102</v>
      </c>
      <c r="B107" s="635">
        <v>43563</v>
      </c>
      <c r="C107" s="636" t="s">
        <v>2359</v>
      </c>
      <c r="D107" s="637">
        <v>1000</v>
      </c>
      <c r="E107" s="637"/>
      <c r="F107" s="638"/>
      <c r="G107" s="1514"/>
      <c r="H107" s="1515"/>
      <c r="I107" s="1515"/>
      <c r="J107" s="1516"/>
      <c r="K107" s="642"/>
      <c r="L107" s="646"/>
      <c r="M107" s="646"/>
      <c r="N107" s="642"/>
      <c r="O107" s="642"/>
    </row>
    <row r="108" spans="1:15" s="643" customFormat="1" x14ac:dyDescent="0.3">
      <c r="A108" s="634">
        <v>103</v>
      </c>
      <c r="B108" s="635">
        <v>43563</v>
      </c>
      <c r="C108" s="636" t="s">
        <v>1777</v>
      </c>
      <c r="D108" s="637">
        <v>1000</v>
      </c>
      <c r="E108" s="637"/>
      <c r="F108" s="638"/>
      <c r="G108" s="1514"/>
      <c r="H108" s="1515"/>
      <c r="I108" s="1515"/>
      <c r="J108" s="1516"/>
      <c r="K108" s="642"/>
      <c r="L108" s="646"/>
      <c r="M108" s="646"/>
      <c r="N108" s="642"/>
      <c r="O108" s="642"/>
    </row>
    <row r="109" spans="1:15" s="643" customFormat="1" x14ac:dyDescent="0.3">
      <c r="A109" s="634">
        <v>104</v>
      </c>
      <c r="B109" s="635">
        <v>43566</v>
      </c>
      <c r="C109" s="636" t="s">
        <v>2359</v>
      </c>
      <c r="D109" s="637">
        <v>960</v>
      </c>
      <c r="E109" s="637"/>
      <c r="F109" s="638"/>
      <c r="G109" s="1514"/>
      <c r="H109" s="1515"/>
      <c r="I109" s="1515"/>
      <c r="J109" s="1516"/>
      <c r="K109" s="642"/>
      <c r="L109" s="646"/>
      <c r="M109" s="646"/>
      <c r="N109" s="146"/>
      <c r="O109" s="146"/>
    </row>
    <row r="110" spans="1:15" s="643" customFormat="1" x14ac:dyDescent="0.3">
      <c r="A110" s="634">
        <v>105</v>
      </c>
      <c r="B110" s="635">
        <v>43566</v>
      </c>
      <c r="C110" s="636" t="s">
        <v>2359</v>
      </c>
      <c r="D110" s="637"/>
      <c r="E110" s="637">
        <v>2960</v>
      </c>
      <c r="F110" s="638">
        <v>2960</v>
      </c>
      <c r="G110" s="1514" t="s">
        <v>2978</v>
      </c>
      <c r="H110" s="1515"/>
      <c r="I110" s="1515"/>
      <c r="J110" s="1516"/>
      <c r="K110" s="642" t="s">
        <v>2979</v>
      </c>
      <c r="L110" s="646">
        <v>43565</v>
      </c>
      <c r="M110" s="646" t="s">
        <v>2123</v>
      </c>
      <c r="N110" s="642" t="s">
        <v>1980</v>
      </c>
      <c r="O110" s="642" t="s">
        <v>1706</v>
      </c>
    </row>
    <row r="111" spans="1:15" s="643" customFormat="1" x14ac:dyDescent="0.3">
      <c r="A111" s="634">
        <v>106</v>
      </c>
      <c r="B111" s="635">
        <v>43567</v>
      </c>
      <c r="C111" s="636" t="s">
        <v>2834</v>
      </c>
      <c r="D111" s="637">
        <v>100</v>
      </c>
      <c r="E111" s="637"/>
      <c r="F111" s="638"/>
      <c r="G111" s="1514"/>
      <c r="H111" s="1515"/>
      <c r="I111" s="1515"/>
      <c r="J111" s="1516"/>
      <c r="K111" s="642"/>
      <c r="L111" s="646"/>
      <c r="M111" s="646"/>
      <c r="N111" s="642"/>
      <c r="O111" s="642"/>
    </row>
    <row r="112" spans="1:15" s="643" customFormat="1" x14ac:dyDescent="0.3">
      <c r="A112" s="634">
        <v>107</v>
      </c>
      <c r="B112" s="635">
        <v>43570</v>
      </c>
      <c r="C112" s="636" t="s">
        <v>2359</v>
      </c>
      <c r="D112" s="637">
        <v>1000</v>
      </c>
      <c r="E112" s="637"/>
      <c r="F112" s="638"/>
      <c r="G112" s="1514"/>
      <c r="H112" s="1515"/>
      <c r="I112" s="1515"/>
      <c r="J112" s="1516"/>
      <c r="K112" s="642"/>
      <c r="L112" s="646"/>
      <c r="M112" s="646"/>
      <c r="N112" s="642"/>
      <c r="O112" s="642"/>
    </row>
    <row r="113" spans="1:15" s="643" customFormat="1" ht="13.8" x14ac:dyDescent="0.3">
      <c r="A113" s="634">
        <v>108</v>
      </c>
      <c r="B113" s="635">
        <v>43570</v>
      </c>
      <c r="C113" s="636" t="s">
        <v>1517</v>
      </c>
      <c r="D113" s="637">
        <v>15</v>
      </c>
      <c r="E113" s="637"/>
      <c r="F113" s="638"/>
      <c r="G113" s="1514"/>
      <c r="H113" s="1474"/>
      <c r="I113" s="1474"/>
      <c r="J113" s="1475"/>
      <c r="K113" s="642"/>
      <c r="L113" s="646"/>
      <c r="M113" s="646"/>
      <c r="N113" s="642"/>
      <c r="O113" s="642"/>
    </row>
    <row r="114" spans="1:15" s="643" customFormat="1" x14ac:dyDescent="0.3">
      <c r="A114" s="634">
        <v>109</v>
      </c>
      <c r="B114" s="635">
        <v>43570</v>
      </c>
      <c r="C114" s="636" t="s">
        <v>2407</v>
      </c>
      <c r="D114" s="637">
        <v>10</v>
      </c>
      <c r="E114" s="637"/>
      <c r="F114" s="638"/>
      <c r="G114" s="1514"/>
      <c r="H114" s="1515"/>
      <c r="I114" s="1515"/>
      <c r="J114" s="1516"/>
      <c r="K114" s="642"/>
      <c r="L114" s="646"/>
      <c r="M114" s="642"/>
      <c r="N114" s="642"/>
      <c r="O114" s="642"/>
    </row>
    <row r="115" spans="1:15" s="643" customFormat="1" x14ac:dyDescent="0.3">
      <c r="A115" s="634">
        <v>110</v>
      </c>
      <c r="B115" s="635">
        <v>43570</v>
      </c>
      <c r="C115" s="636" t="s">
        <v>164</v>
      </c>
      <c r="D115" s="637">
        <v>15</v>
      </c>
      <c r="E115" s="637"/>
      <c r="F115" s="638"/>
      <c r="G115" s="1514"/>
      <c r="H115" s="1515"/>
      <c r="I115" s="1515"/>
      <c r="J115" s="1516"/>
      <c r="K115" s="642"/>
      <c r="L115" s="646"/>
      <c r="M115" s="646"/>
      <c r="N115" s="642"/>
      <c r="O115" s="642"/>
    </row>
    <row r="116" spans="1:15" s="643" customFormat="1" ht="13.8" x14ac:dyDescent="0.3">
      <c r="A116" s="634">
        <v>111</v>
      </c>
      <c r="B116" s="635">
        <v>43571</v>
      </c>
      <c r="C116" s="636" t="s">
        <v>1517</v>
      </c>
      <c r="D116" s="637"/>
      <c r="E116" s="637">
        <v>20</v>
      </c>
      <c r="F116" s="638">
        <v>20</v>
      </c>
      <c r="G116" s="1514" t="s">
        <v>2980</v>
      </c>
      <c r="H116" s="1474"/>
      <c r="I116" s="1474"/>
      <c r="J116" s="1475"/>
      <c r="K116" s="642" t="s">
        <v>2981</v>
      </c>
      <c r="L116" s="646">
        <v>43570</v>
      </c>
      <c r="M116" s="642" t="s">
        <v>2123</v>
      </c>
      <c r="N116" s="146" t="s">
        <v>171</v>
      </c>
      <c r="O116" s="146" t="s">
        <v>2982</v>
      </c>
    </row>
    <row r="117" spans="1:15" s="643" customFormat="1" x14ac:dyDescent="0.3">
      <c r="A117" s="634">
        <v>112</v>
      </c>
      <c r="B117" s="635">
        <v>43571</v>
      </c>
      <c r="C117" s="636" t="s">
        <v>2381</v>
      </c>
      <c r="D117" s="637"/>
      <c r="E117" s="637">
        <v>170</v>
      </c>
      <c r="F117" s="694">
        <v>150</v>
      </c>
      <c r="G117" s="1514" t="s">
        <v>2983</v>
      </c>
      <c r="H117" s="1515"/>
      <c r="I117" s="1515"/>
      <c r="J117" s="1516"/>
      <c r="K117" s="642" t="s">
        <v>2984</v>
      </c>
      <c r="L117" s="646">
        <v>43570</v>
      </c>
      <c r="M117" s="646" t="s">
        <v>2123</v>
      </c>
      <c r="N117" s="146" t="s">
        <v>171</v>
      </c>
      <c r="O117" s="146" t="s">
        <v>2982</v>
      </c>
    </row>
    <row r="118" spans="1:15" s="643" customFormat="1" ht="13.8" x14ac:dyDescent="0.3">
      <c r="A118" s="634">
        <v>113</v>
      </c>
      <c r="B118" s="635">
        <v>43571</v>
      </c>
      <c r="C118" s="636" t="s">
        <v>2407</v>
      </c>
      <c r="D118" s="637"/>
      <c r="E118" s="637">
        <v>10</v>
      </c>
      <c r="F118" s="638">
        <v>10</v>
      </c>
      <c r="G118" s="1514" t="s">
        <v>146</v>
      </c>
      <c r="H118" s="1474"/>
      <c r="I118" s="1474"/>
      <c r="J118" s="1475"/>
      <c r="K118" s="642" t="s">
        <v>2985</v>
      </c>
      <c r="L118" s="646">
        <v>43570</v>
      </c>
      <c r="M118" s="642" t="s">
        <v>2123</v>
      </c>
      <c r="N118" s="146" t="s">
        <v>171</v>
      </c>
      <c r="O118" s="146" t="s">
        <v>2982</v>
      </c>
    </row>
    <row r="119" spans="1:15" s="643" customFormat="1" x14ac:dyDescent="0.3">
      <c r="A119" s="634">
        <v>114</v>
      </c>
      <c r="B119" s="635">
        <v>43571</v>
      </c>
      <c r="C119" s="636" t="s">
        <v>2584</v>
      </c>
      <c r="D119" s="637"/>
      <c r="E119" s="637">
        <v>100</v>
      </c>
      <c r="F119" s="638">
        <v>100</v>
      </c>
      <c r="G119" s="1514" t="s">
        <v>2986</v>
      </c>
      <c r="H119" s="1515"/>
      <c r="I119" s="1515"/>
      <c r="J119" s="1516"/>
      <c r="K119" s="642" t="s">
        <v>2987</v>
      </c>
      <c r="L119" s="646">
        <v>43570</v>
      </c>
      <c r="M119" s="646" t="s">
        <v>2123</v>
      </c>
      <c r="N119" s="146" t="s">
        <v>171</v>
      </c>
      <c r="O119" s="146" t="s">
        <v>1762</v>
      </c>
    </row>
    <row r="120" spans="1:15" s="643" customFormat="1" x14ac:dyDescent="0.3">
      <c r="A120" s="634">
        <v>115</v>
      </c>
      <c r="B120" s="635">
        <v>43574</v>
      </c>
      <c r="C120" s="636" t="s">
        <v>2359</v>
      </c>
      <c r="D120" s="637">
        <v>1000</v>
      </c>
      <c r="E120" s="637"/>
      <c r="F120" s="638"/>
      <c r="G120" s="1514"/>
      <c r="H120" s="1515"/>
      <c r="I120" s="1515"/>
      <c r="J120" s="1516"/>
      <c r="K120" s="642"/>
      <c r="L120" s="646"/>
      <c r="M120" s="642"/>
      <c r="N120" s="642"/>
      <c r="O120" s="642"/>
    </row>
    <row r="121" spans="1:15" s="643" customFormat="1" x14ac:dyDescent="0.3">
      <c r="A121" s="634">
        <v>116</v>
      </c>
      <c r="B121" s="635">
        <v>43574</v>
      </c>
      <c r="C121" s="636" t="s">
        <v>2834</v>
      </c>
      <c r="D121" s="637">
        <v>200</v>
      </c>
      <c r="E121" s="637"/>
      <c r="F121" s="638"/>
      <c r="G121" s="1514"/>
      <c r="H121" s="1515"/>
      <c r="I121" s="1515"/>
      <c r="J121" s="1516"/>
      <c r="K121" s="642"/>
      <c r="L121" s="646"/>
      <c r="M121" s="646"/>
      <c r="N121" s="642"/>
      <c r="O121" s="642"/>
    </row>
    <row r="122" spans="1:15" s="643" customFormat="1" x14ac:dyDescent="0.3">
      <c r="A122" s="634">
        <v>117</v>
      </c>
      <c r="B122" s="635">
        <v>43578</v>
      </c>
      <c r="C122" s="636" t="s">
        <v>2359</v>
      </c>
      <c r="D122" s="637">
        <v>400</v>
      </c>
      <c r="E122" s="637"/>
      <c r="F122" s="638"/>
      <c r="G122" s="1514"/>
      <c r="H122" s="1515"/>
      <c r="I122" s="1515"/>
      <c r="J122" s="1516"/>
      <c r="K122" s="642"/>
      <c r="L122" s="642"/>
      <c r="M122" s="642"/>
      <c r="N122" s="642"/>
      <c r="O122" s="642"/>
    </row>
    <row r="123" spans="1:15" s="643" customFormat="1" x14ac:dyDescent="0.3">
      <c r="A123" s="634">
        <v>118</v>
      </c>
      <c r="B123" s="635">
        <v>43578</v>
      </c>
      <c r="C123" s="636" t="s">
        <v>2834</v>
      </c>
      <c r="D123" s="637">
        <v>240</v>
      </c>
      <c r="E123" s="637"/>
      <c r="F123" s="638"/>
      <c r="G123" s="1514"/>
      <c r="H123" s="1515"/>
      <c r="I123" s="1515"/>
      <c r="J123" s="1516"/>
      <c r="K123" s="642"/>
      <c r="L123" s="646"/>
      <c r="M123" s="646"/>
      <c r="N123" s="642"/>
      <c r="O123" s="642"/>
    </row>
    <row r="124" spans="1:15" s="643" customFormat="1" x14ac:dyDescent="0.3">
      <c r="A124" s="634">
        <v>119</v>
      </c>
      <c r="B124" s="635">
        <v>43578</v>
      </c>
      <c r="C124" s="636" t="s">
        <v>2834</v>
      </c>
      <c r="D124" s="637"/>
      <c r="E124" s="637">
        <v>640</v>
      </c>
      <c r="F124" s="638">
        <v>640</v>
      </c>
      <c r="G124" s="1514" t="s">
        <v>2988</v>
      </c>
      <c r="H124" s="1515"/>
      <c r="I124" s="1515"/>
      <c r="J124" s="1516"/>
      <c r="K124" s="642" t="s">
        <v>2989</v>
      </c>
      <c r="L124" s="646">
        <v>43574</v>
      </c>
      <c r="M124" s="642" t="s">
        <v>2123</v>
      </c>
      <c r="N124" s="146" t="s">
        <v>1762</v>
      </c>
      <c r="O124" s="146" t="s">
        <v>1762</v>
      </c>
    </row>
    <row r="125" spans="1:15" s="643" customFormat="1" x14ac:dyDescent="0.3">
      <c r="A125" s="634">
        <v>120</v>
      </c>
      <c r="B125" s="635">
        <v>43581</v>
      </c>
      <c r="C125" s="636" t="s">
        <v>2359</v>
      </c>
      <c r="D125" s="637">
        <v>1000</v>
      </c>
      <c r="E125" s="637"/>
      <c r="F125" s="638"/>
      <c r="G125" s="1514"/>
      <c r="H125" s="1515"/>
      <c r="I125" s="1515"/>
      <c r="J125" s="1516"/>
      <c r="K125" s="642"/>
      <c r="L125" s="646"/>
      <c r="M125" s="642"/>
      <c r="N125" s="642"/>
      <c r="O125" s="642"/>
    </row>
    <row r="126" spans="1:15" s="643" customFormat="1" x14ac:dyDescent="0.3">
      <c r="A126" s="634">
        <v>121</v>
      </c>
      <c r="B126" s="635">
        <v>43581</v>
      </c>
      <c r="C126" s="636" t="s">
        <v>2359</v>
      </c>
      <c r="D126" s="637"/>
      <c r="E126" s="637">
        <v>3400</v>
      </c>
      <c r="F126" s="638">
        <v>3400</v>
      </c>
      <c r="G126" s="1514" t="s">
        <v>2990</v>
      </c>
      <c r="H126" s="1515"/>
      <c r="I126" s="1515"/>
      <c r="J126" s="1516"/>
      <c r="K126" s="642" t="s">
        <v>2991</v>
      </c>
      <c r="L126" s="646">
        <v>43579</v>
      </c>
      <c r="M126" s="642" t="s">
        <v>2123</v>
      </c>
      <c r="N126" s="642" t="s">
        <v>1980</v>
      </c>
      <c r="O126" s="642" t="s">
        <v>1706</v>
      </c>
    </row>
    <row r="127" spans="1:15" s="643" customFormat="1" x14ac:dyDescent="0.3">
      <c r="A127" s="634">
        <v>122</v>
      </c>
      <c r="B127" s="635">
        <v>43581</v>
      </c>
      <c r="C127" s="636" t="s">
        <v>1982</v>
      </c>
      <c r="D127" s="637">
        <v>500</v>
      </c>
      <c r="E127" s="637"/>
      <c r="F127" s="638"/>
      <c r="G127" s="1514"/>
      <c r="H127" s="1515"/>
      <c r="I127" s="1515"/>
      <c r="J127" s="1516"/>
      <c r="K127" s="642"/>
      <c r="L127" s="646"/>
      <c r="M127" s="642"/>
      <c r="N127" s="642"/>
      <c r="O127" s="642"/>
    </row>
    <row r="128" spans="1:15" s="643" customFormat="1" ht="13.8" x14ac:dyDescent="0.3">
      <c r="A128" s="634">
        <v>123</v>
      </c>
      <c r="B128" s="635">
        <v>43584</v>
      </c>
      <c r="C128" s="636" t="s">
        <v>2359</v>
      </c>
      <c r="D128" s="637">
        <v>1000</v>
      </c>
      <c r="E128" s="637"/>
      <c r="F128" s="638"/>
      <c r="G128" s="1514"/>
      <c r="H128" s="1474"/>
      <c r="I128" s="1474"/>
      <c r="J128" s="1475"/>
      <c r="K128" s="642"/>
      <c r="L128" s="646"/>
      <c r="M128" s="646"/>
      <c r="N128" s="146"/>
      <c r="O128" s="146"/>
    </row>
    <row r="129" spans="1:15" s="643" customFormat="1" ht="13.8" x14ac:dyDescent="0.3">
      <c r="A129" s="634">
        <v>124</v>
      </c>
      <c r="B129" s="635">
        <v>43584</v>
      </c>
      <c r="C129" s="636" t="s">
        <v>1777</v>
      </c>
      <c r="D129" s="637">
        <v>660</v>
      </c>
      <c r="E129" s="637"/>
      <c r="F129" s="694"/>
      <c r="G129" s="1514"/>
      <c r="H129" s="1474"/>
      <c r="I129" s="1474"/>
      <c r="J129" s="1475"/>
      <c r="K129" s="642"/>
      <c r="L129" s="646"/>
      <c r="M129" s="642"/>
      <c r="N129" s="146"/>
      <c r="O129" s="146"/>
    </row>
    <row r="130" spans="1:15" s="643" customFormat="1" ht="13.8" x14ac:dyDescent="0.3">
      <c r="A130" s="634">
        <v>125</v>
      </c>
      <c r="B130" s="635">
        <v>43584</v>
      </c>
      <c r="C130" s="636" t="s">
        <v>2516</v>
      </c>
      <c r="D130" s="637">
        <v>100</v>
      </c>
      <c r="E130" s="637"/>
      <c r="F130" s="589"/>
      <c r="G130" s="1514"/>
      <c r="H130" s="1474"/>
      <c r="I130" s="1474"/>
      <c r="J130" s="1475"/>
      <c r="K130" s="642"/>
      <c r="L130" s="646"/>
      <c r="M130" s="642"/>
      <c r="N130" s="146"/>
      <c r="O130" s="146"/>
    </row>
    <row r="131" spans="1:15" s="643" customFormat="1" ht="13.8" x14ac:dyDescent="0.3">
      <c r="A131" s="634">
        <v>126</v>
      </c>
      <c r="B131" s="635">
        <v>43584</v>
      </c>
      <c r="C131" s="636" t="s">
        <v>164</v>
      </c>
      <c r="D131" s="637">
        <v>15</v>
      </c>
      <c r="E131" s="637"/>
      <c r="F131" s="694"/>
      <c r="G131" s="1514"/>
      <c r="H131" s="1474"/>
      <c r="I131" s="1474"/>
      <c r="J131" s="1475"/>
      <c r="K131" s="642"/>
      <c r="L131" s="646"/>
      <c r="M131" s="642"/>
      <c r="N131" s="146"/>
      <c r="O131" s="146"/>
    </row>
    <row r="132" spans="1:15" s="643" customFormat="1" ht="13.8" x14ac:dyDescent="0.3">
      <c r="A132" s="634">
        <v>127</v>
      </c>
      <c r="B132" s="635">
        <v>43584</v>
      </c>
      <c r="C132" s="636" t="s">
        <v>2384</v>
      </c>
      <c r="D132" s="637">
        <v>50</v>
      </c>
      <c r="E132" s="637"/>
      <c r="F132" s="511"/>
      <c r="G132" s="1514"/>
      <c r="H132" s="1474"/>
      <c r="I132" s="1474"/>
      <c r="J132" s="1475"/>
      <c r="K132" s="642"/>
      <c r="L132" s="646"/>
      <c r="M132" s="642"/>
      <c r="N132" s="146"/>
      <c r="O132" s="146"/>
    </row>
    <row r="133" spans="1:15" s="643" customFormat="1" ht="13.8" x14ac:dyDescent="0.3">
      <c r="A133" s="634">
        <v>128</v>
      </c>
      <c r="B133" s="635">
        <v>43587</v>
      </c>
      <c r="C133" s="636" t="s">
        <v>2834</v>
      </c>
      <c r="D133" s="637">
        <v>100</v>
      </c>
      <c r="E133" s="637"/>
      <c r="F133" s="511"/>
      <c r="G133" s="1514"/>
      <c r="H133" s="1474"/>
      <c r="I133" s="1474"/>
      <c r="J133" s="1475"/>
      <c r="K133" s="642"/>
      <c r="L133" s="646"/>
      <c r="M133" s="646"/>
      <c r="N133" s="146"/>
      <c r="O133" s="146"/>
    </row>
    <row r="134" spans="1:15" s="643" customFormat="1" ht="13.8" x14ac:dyDescent="0.3">
      <c r="A134" s="634">
        <v>129</v>
      </c>
      <c r="B134" s="635">
        <v>43591</v>
      </c>
      <c r="C134" s="636" t="s">
        <v>2359</v>
      </c>
      <c r="D134" s="637">
        <v>1000</v>
      </c>
      <c r="E134" s="637"/>
      <c r="F134" s="511"/>
      <c r="G134" s="1514"/>
      <c r="H134" s="1474"/>
      <c r="I134" s="1474"/>
      <c r="J134" s="1475"/>
      <c r="K134" s="642"/>
      <c r="L134" s="646"/>
      <c r="M134" s="646"/>
      <c r="N134" s="146"/>
      <c r="O134" s="146"/>
    </row>
    <row r="135" spans="1:15" s="643" customFormat="1" ht="13.8" x14ac:dyDescent="0.3">
      <c r="A135" s="634">
        <v>130</v>
      </c>
      <c r="B135" s="635">
        <v>43591</v>
      </c>
      <c r="C135" s="636" t="s">
        <v>2834</v>
      </c>
      <c r="D135" s="637">
        <v>300</v>
      </c>
      <c r="E135" s="637"/>
      <c r="F135" s="638"/>
      <c r="G135" s="1514"/>
      <c r="H135" s="1474"/>
      <c r="I135" s="1474"/>
      <c r="J135" s="1475"/>
      <c r="K135" s="642"/>
      <c r="L135" s="646"/>
      <c r="M135" s="646"/>
      <c r="N135" s="146"/>
      <c r="O135" s="146"/>
    </row>
    <row r="136" spans="1:15" s="643" customFormat="1" x14ac:dyDescent="0.3">
      <c r="A136" s="634">
        <v>131</v>
      </c>
      <c r="B136" s="635">
        <v>43591</v>
      </c>
      <c r="C136" s="636" t="s">
        <v>1982</v>
      </c>
      <c r="D136" s="637">
        <v>1500</v>
      </c>
      <c r="E136" s="637"/>
      <c r="F136" s="638"/>
      <c r="G136" s="1514"/>
      <c r="H136" s="1515"/>
      <c r="I136" s="1515"/>
      <c r="J136" s="1516"/>
      <c r="K136" s="642"/>
      <c r="L136" s="646"/>
      <c r="M136" s="646"/>
      <c r="N136" s="146"/>
      <c r="O136" s="146"/>
    </row>
    <row r="137" spans="1:15" s="643" customFormat="1" x14ac:dyDescent="0.3">
      <c r="A137" s="634">
        <v>132</v>
      </c>
      <c r="B137" s="635">
        <v>43591</v>
      </c>
      <c r="C137" s="636" t="s">
        <v>2384</v>
      </c>
      <c r="D137" s="637">
        <v>500</v>
      </c>
      <c r="E137" s="637"/>
      <c r="F137" s="638"/>
      <c r="G137" s="1514"/>
      <c r="H137" s="1515"/>
      <c r="I137" s="1515"/>
      <c r="J137" s="1516"/>
      <c r="K137" s="642"/>
      <c r="L137" s="646"/>
      <c r="M137" s="646"/>
      <c r="N137" s="146"/>
      <c r="O137" s="146"/>
    </row>
    <row r="138" spans="1:15" s="643" customFormat="1" x14ac:dyDescent="0.3">
      <c r="A138" s="634">
        <v>133</v>
      </c>
      <c r="B138" s="635">
        <v>43592</v>
      </c>
      <c r="C138" s="636" t="s">
        <v>2384</v>
      </c>
      <c r="D138" s="637">
        <v>290</v>
      </c>
      <c r="E138" s="637"/>
      <c r="F138" s="638"/>
      <c r="G138" s="1514"/>
      <c r="H138" s="1515"/>
      <c r="I138" s="1515"/>
      <c r="J138" s="1516"/>
      <c r="K138" s="642"/>
      <c r="L138" s="646"/>
      <c r="M138" s="646"/>
      <c r="N138" s="146"/>
      <c r="O138" s="146"/>
    </row>
    <row r="139" spans="1:15" s="643" customFormat="1" x14ac:dyDescent="0.3">
      <c r="A139" s="634">
        <v>134</v>
      </c>
      <c r="B139" s="635">
        <v>43592</v>
      </c>
      <c r="C139" s="636" t="s">
        <v>2384</v>
      </c>
      <c r="D139" s="637"/>
      <c r="E139" s="637">
        <v>1240</v>
      </c>
      <c r="F139" s="638">
        <v>1240</v>
      </c>
      <c r="G139" s="1514" t="s">
        <v>2992</v>
      </c>
      <c r="H139" s="1515"/>
      <c r="I139" s="1515"/>
      <c r="J139" s="1516"/>
      <c r="K139" s="642" t="s">
        <v>2993</v>
      </c>
      <c r="L139" s="646">
        <v>43592</v>
      </c>
      <c r="M139" s="646" t="s">
        <v>2123</v>
      </c>
      <c r="N139" s="146" t="s">
        <v>1762</v>
      </c>
      <c r="O139" s="146" t="s">
        <v>1762</v>
      </c>
    </row>
    <row r="140" spans="1:15" s="643" customFormat="1" x14ac:dyDescent="0.3">
      <c r="A140" s="634">
        <v>135</v>
      </c>
      <c r="B140" s="635">
        <v>43595</v>
      </c>
      <c r="C140" s="636" t="s">
        <v>2834</v>
      </c>
      <c r="D140" s="637">
        <v>100</v>
      </c>
      <c r="E140" s="637"/>
      <c r="F140" s="694"/>
      <c r="G140" s="1514"/>
      <c r="H140" s="1515"/>
      <c r="I140" s="1515"/>
      <c r="J140" s="1516"/>
      <c r="K140" s="642"/>
      <c r="L140" s="646"/>
      <c r="M140" s="646"/>
      <c r="N140" s="146"/>
      <c r="O140" s="146"/>
    </row>
    <row r="141" spans="1:15" s="643" customFormat="1" x14ac:dyDescent="0.3">
      <c r="A141" s="634">
        <v>136</v>
      </c>
      <c r="B141" s="635">
        <v>43595</v>
      </c>
      <c r="C141" s="636" t="s">
        <v>1777</v>
      </c>
      <c r="D141" s="637"/>
      <c r="E141" s="637">
        <v>8660</v>
      </c>
      <c r="F141" s="694">
        <v>8840</v>
      </c>
      <c r="G141" s="1514" t="s">
        <v>2994</v>
      </c>
      <c r="H141" s="1515"/>
      <c r="I141" s="1515"/>
      <c r="J141" s="1516"/>
      <c r="K141" s="642" t="s">
        <v>2995</v>
      </c>
      <c r="L141" s="646">
        <v>43594</v>
      </c>
      <c r="M141" s="646" t="s">
        <v>2123</v>
      </c>
      <c r="N141" s="146" t="s">
        <v>171</v>
      </c>
      <c r="O141" s="146" t="s">
        <v>485</v>
      </c>
    </row>
    <row r="142" spans="1:15" s="643" customFormat="1" x14ac:dyDescent="0.3">
      <c r="A142" s="634">
        <v>137</v>
      </c>
      <c r="B142" s="635">
        <v>43598</v>
      </c>
      <c r="C142" s="636" t="s">
        <v>2359</v>
      </c>
      <c r="D142" s="637">
        <v>1000</v>
      </c>
      <c r="E142" s="637"/>
      <c r="F142" s="638"/>
      <c r="G142" s="1514"/>
      <c r="H142" s="1515"/>
      <c r="I142" s="1515"/>
      <c r="J142" s="1516"/>
      <c r="K142" s="642"/>
      <c r="L142" s="646"/>
      <c r="M142" s="646"/>
      <c r="N142" s="146"/>
      <c r="O142" s="146"/>
    </row>
    <row r="143" spans="1:15" s="643" customFormat="1" x14ac:dyDescent="0.3">
      <c r="A143" s="634">
        <v>138</v>
      </c>
      <c r="B143" s="635">
        <v>43598</v>
      </c>
      <c r="C143" s="636" t="s">
        <v>164</v>
      </c>
      <c r="D143" s="637">
        <v>15</v>
      </c>
      <c r="E143" s="637"/>
      <c r="F143" s="638"/>
      <c r="G143" s="1514"/>
      <c r="H143" s="1515"/>
      <c r="I143" s="1515"/>
      <c r="J143" s="1516"/>
      <c r="K143" s="642"/>
      <c r="L143" s="646"/>
      <c r="M143" s="646"/>
      <c r="N143" s="642"/>
      <c r="O143" s="642"/>
    </row>
    <row r="144" spans="1:15" s="643" customFormat="1" x14ac:dyDescent="0.3">
      <c r="A144" s="634">
        <v>139</v>
      </c>
      <c r="B144" s="635">
        <v>43598</v>
      </c>
      <c r="C144" s="636" t="s">
        <v>2834</v>
      </c>
      <c r="D144" s="637">
        <v>180</v>
      </c>
      <c r="E144" s="637"/>
      <c r="F144" s="638"/>
      <c r="G144" s="1514"/>
      <c r="H144" s="1515"/>
      <c r="I144" s="1515"/>
      <c r="J144" s="1516"/>
      <c r="K144" s="642"/>
      <c r="L144" s="646"/>
      <c r="M144" s="646"/>
      <c r="N144" s="642"/>
      <c r="O144" s="642"/>
    </row>
    <row r="145" spans="1:15" s="643" customFormat="1" x14ac:dyDescent="0.3">
      <c r="A145" s="634">
        <v>140</v>
      </c>
      <c r="B145" s="635">
        <v>43598</v>
      </c>
      <c r="C145" s="636" t="s">
        <v>2834</v>
      </c>
      <c r="D145" s="637"/>
      <c r="E145" s="637">
        <v>680</v>
      </c>
      <c r="F145" s="638">
        <v>680</v>
      </c>
      <c r="G145" s="1514" t="s">
        <v>2996</v>
      </c>
      <c r="H145" s="1515"/>
      <c r="I145" s="1515"/>
      <c r="J145" s="1516"/>
      <c r="K145" s="642" t="s">
        <v>2997</v>
      </c>
      <c r="L145" s="646">
        <v>43598</v>
      </c>
      <c r="M145" s="646" t="s">
        <v>2123</v>
      </c>
      <c r="N145" s="146" t="s">
        <v>2066</v>
      </c>
      <c r="O145" s="146" t="s">
        <v>1762</v>
      </c>
    </row>
    <row r="146" spans="1:15" s="643" customFormat="1" x14ac:dyDescent="0.3">
      <c r="A146" s="634">
        <v>141</v>
      </c>
      <c r="B146" s="635">
        <v>43598</v>
      </c>
      <c r="C146" s="636" t="s">
        <v>2381</v>
      </c>
      <c r="D146" s="637">
        <v>20</v>
      </c>
      <c r="E146" s="637"/>
      <c r="F146" s="638"/>
      <c r="G146" s="1514"/>
      <c r="H146" s="1515"/>
      <c r="I146" s="1515"/>
      <c r="J146" s="1516"/>
      <c r="K146" s="642"/>
      <c r="L146" s="646"/>
      <c r="M146" s="642"/>
      <c r="N146" s="642"/>
      <c r="O146" s="642"/>
    </row>
    <row r="147" spans="1:15" s="643" customFormat="1" x14ac:dyDescent="0.3">
      <c r="A147" s="634">
        <v>142</v>
      </c>
      <c r="B147" s="635">
        <v>43598</v>
      </c>
      <c r="C147" s="636" t="s">
        <v>2584</v>
      </c>
      <c r="D147" s="637">
        <v>30</v>
      </c>
      <c r="E147" s="637"/>
      <c r="F147" s="638"/>
      <c r="G147" s="1514"/>
      <c r="H147" s="1515"/>
      <c r="I147" s="1515"/>
      <c r="J147" s="1516"/>
      <c r="K147" s="642"/>
      <c r="L147" s="646"/>
      <c r="M147" s="642"/>
      <c r="N147" s="642"/>
      <c r="O147" s="642"/>
    </row>
    <row r="148" spans="1:15" s="643" customFormat="1" x14ac:dyDescent="0.3">
      <c r="A148" s="634">
        <v>143</v>
      </c>
      <c r="B148" s="635">
        <v>43598</v>
      </c>
      <c r="C148" s="636" t="s">
        <v>1517</v>
      </c>
      <c r="D148" s="637">
        <v>10</v>
      </c>
      <c r="E148" s="637"/>
      <c r="F148" s="638"/>
      <c r="G148" s="1514"/>
      <c r="H148" s="1515"/>
      <c r="I148" s="1515"/>
      <c r="J148" s="1516"/>
      <c r="K148" s="642"/>
      <c r="L148" s="646"/>
      <c r="M148" s="646"/>
      <c r="N148" s="642"/>
      <c r="O148" s="642"/>
    </row>
    <row r="149" spans="1:15" s="643" customFormat="1" x14ac:dyDescent="0.3">
      <c r="A149" s="634">
        <v>144</v>
      </c>
      <c r="B149" s="635">
        <v>43598</v>
      </c>
      <c r="C149" s="636" t="s">
        <v>2409</v>
      </c>
      <c r="D149" s="637">
        <v>30</v>
      </c>
      <c r="E149" s="637"/>
      <c r="F149" s="638"/>
      <c r="G149" s="1514"/>
      <c r="H149" s="1515"/>
      <c r="I149" s="1515"/>
      <c r="J149" s="1516"/>
      <c r="K149" s="642"/>
      <c r="L149" s="646"/>
      <c r="M149" s="642"/>
      <c r="N149" s="642"/>
      <c r="O149" s="642"/>
    </row>
    <row r="150" spans="1:15" s="643" customFormat="1" x14ac:dyDescent="0.3">
      <c r="A150" s="634">
        <v>145</v>
      </c>
      <c r="B150" s="635">
        <v>43598</v>
      </c>
      <c r="C150" s="636" t="s">
        <v>2384</v>
      </c>
      <c r="D150" s="637">
        <v>50</v>
      </c>
      <c r="E150" s="637"/>
      <c r="F150" s="638"/>
      <c r="G150" s="1514"/>
      <c r="H150" s="1515"/>
      <c r="I150" s="1515"/>
      <c r="J150" s="1516"/>
      <c r="K150" s="642"/>
      <c r="L150" s="646"/>
      <c r="M150" s="642"/>
      <c r="N150" s="146"/>
      <c r="O150" s="146"/>
    </row>
    <row r="151" spans="1:15" s="643" customFormat="1" x14ac:dyDescent="0.3">
      <c r="A151" s="634">
        <v>146</v>
      </c>
      <c r="B151" s="635">
        <v>43598</v>
      </c>
      <c r="C151" s="813" t="s">
        <v>2410</v>
      </c>
      <c r="D151" s="814">
        <v>100</v>
      </c>
      <c r="E151" s="637"/>
      <c r="F151" s="638"/>
      <c r="G151" s="1514"/>
      <c r="H151" s="1515"/>
      <c r="I151" s="1515"/>
      <c r="J151" s="1516"/>
      <c r="K151" s="642"/>
      <c r="L151" s="646"/>
      <c r="M151" s="642"/>
      <c r="N151" s="642"/>
      <c r="O151" s="642"/>
    </row>
    <row r="152" spans="1:15" s="643" customFormat="1" x14ac:dyDescent="0.3">
      <c r="A152" s="634">
        <v>147</v>
      </c>
      <c r="B152" s="635">
        <v>43598</v>
      </c>
      <c r="C152" s="636" t="s">
        <v>1777</v>
      </c>
      <c r="D152" s="637">
        <v>1000</v>
      </c>
      <c r="E152" s="637"/>
      <c r="F152" s="638"/>
      <c r="G152" s="1514"/>
      <c r="H152" s="1515"/>
      <c r="I152" s="1515"/>
      <c r="J152" s="1516"/>
      <c r="K152" s="642"/>
      <c r="L152" s="646"/>
      <c r="M152" s="642"/>
      <c r="N152" s="642"/>
      <c r="O152" s="642"/>
    </row>
    <row r="153" spans="1:15" s="643" customFormat="1" x14ac:dyDescent="0.3">
      <c r="A153" s="634">
        <v>148</v>
      </c>
      <c r="B153" s="635">
        <v>43601</v>
      </c>
      <c r="C153" s="636" t="s">
        <v>2359</v>
      </c>
      <c r="D153" s="637">
        <v>1600</v>
      </c>
      <c r="E153" s="637"/>
      <c r="F153" s="638"/>
      <c r="G153" s="1514"/>
      <c r="H153" s="1515"/>
      <c r="I153" s="1515"/>
      <c r="J153" s="1516"/>
      <c r="K153" s="642"/>
      <c r="L153" s="646"/>
      <c r="M153" s="642"/>
      <c r="N153" s="642"/>
      <c r="O153" s="642"/>
    </row>
    <row r="154" spans="1:15" s="643" customFormat="1" x14ac:dyDescent="0.3">
      <c r="A154" s="634">
        <v>149</v>
      </c>
      <c r="B154" s="635">
        <v>43601</v>
      </c>
      <c r="C154" s="636" t="s">
        <v>2359</v>
      </c>
      <c r="D154" s="637"/>
      <c r="E154" s="637">
        <v>4600</v>
      </c>
      <c r="F154" s="638">
        <v>4600</v>
      </c>
      <c r="G154" s="1514" t="s">
        <v>3006</v>
      </c>
      <c r="H154" s="1515"/>
      <c r="I154" s="1515"/>
      <c r="J154" s="1516"/>
      <c r="K154" s="642" t="s">
        <v>3007</v>
      </c>
      <c r="L154" s="646">
        <v>43600</v>
      </c>
      <c r="M154" s="646" t="s">
        <v>2123</v>
      </c>
      <c r="N154" s="642" t="s">
        <v>1980</v>
      </c>
      <c r="O154" s="642" t="s">
        <v>1706</v>
      </c>
    </row>
    <row r="155" spans="1:15" s="643" customFormat="1" x14ac:dyDescent="0.3">
      <c r="A155" s="634">
        <v>150</v>
      </c>
      <c r="B155" s="635">
        <v>43605</v>
      </c>
      <c r="C155" s="636" t="s">
        <v>2359</v>
      </c>
      <c r="D155" s="637">
        <v>1000</v>
      </c>
      <c r="E155" s="637"/>
      <c r="F155" s="638"/>
      <c r="G155" s="1514"/>
      <c r="H155" s="1515"/>
      <c r="I155" s="1515"/>
      <c r="J155" s="1516"/>
      <c r="K155" s="642"/>
      <c r="L155" s="646"/>
      <c r="M155" s="642"/>
      <c r="N155" s="642"/>
      <c r="O155" s="642"/>
    </row>
    <row r="156" spans="1:15" s="643" customFormat="1" x14ac:dyDescent="0.3">
      <c r="A156" s="634">
        <v>151</v>
      </c>
      <c r="B156" s="635">
        <v>43605</v>
      </c>
      <c r="C156" s="636" t="s">
        <v>2834</v>
      </c>
      <c r="D156" s="637">
        <v>200</v>
      </c>
      <c r="E156" s="637"/>
      <c r="F156" s="638"/>
      <c r="G156" s="1514"/>
      <c r="H156" s="1515"/>
      <c r="I156" s="1515"/>
      <c r="J156" s="1516"/>
      <c r="K156" s="642"/>
      <c r="L156" s="642"/>
      <c r="M156" s="642"/>
      <c r="N156" s="642"/>
      <c r="O156" s="642"/>
    </row>
    <row r="157" spans="1:15" s="643" customFormat="1" x14ac:dyDescent="0.3">
      <c r="A157" s="634">
        <v>152</v>
      </c>
      <c r="B157" s="635">
        <v>43609</v>
      </c>
      <c r="C157" s="636" t="s">
        <v>2359</v>
      </c>
      <c r="D157" s="637">
        <v>1000</v>
      </c>
      <c r="E157" s="637"/>
      <c r="F157" s="638"/>
      <c r="G157" s="1514"/>
      <c r="H157" s="1515"/>
      <c r="I157" s="1515"/>
      <c r="J157" s="1516"/>
      <c r="K157" s="642"/>
      <c r="L157" s="646"/>
      <c r="M157" s="642"/>
      <c r="N157" s="642"/>
      <c r="O157" s="642"/>
    </row>
    <row r="158" spans="1:15" s="643" customFormat="1" x14ac:dyDescent="0.3">
      <c r="A158" s="634">
        <v>153</v>
      </c>
      <c r="B158" s="635">
        <v>43609</v>
      </c>
      <c r="C158" s="636" t="s">
        <v>2384</v>
      </c>
      <c r="D158" s="637">
        <v>50</v>
      </c>
      <c r="E158" s="637"/>
      <c r="F158" s="638"/>
      <c r="G158" s="1514"/>
      <c r="H158" s="1515"/>
      <c r="I158" s="1515"/>
      <c r="J158" s="1516"/>
      <c r="K158" s="642"/>
      <c r="L158" s="646"/>
      <c r="M158" s="642"/>
      <c r="N158" s="642"/>
      <c r="O158" s="642"/>
    </row>
    <row r="159" spans="1:15" s="643" customFormat="1" x14ac:dyDescent="0.3">
      <c r="A159" s="634">
        <v>154</v>
      </c>
      <c r="B159" s="635">
        <v>43609</v>
      </c>
      <c r="C159" s="636" t="s">
        <v>2834</v>
      </c>
      <c r="D159" s="637">
        <v>100</v>
      </c>
      <c r="E159" s="637"/>
      <c r="F159" s="638"/>
      <c r="G159" s="1514"/>
      <c r="H159" s="1515"/>
      <c r="I159" s="1515"/>
      <c r="J159" s="1516"/>
      <c r="K159" s="642"/>
      <c r="L159" s="646"/>
      <c r="M159" s="642"/>
      <c r="N159" s="642"/>
      <c r="O159" s="642"/>
    </row>
    <row r="160" spans="1:15" s="643" customFormat="1" x14ac:dyDescent="0.3">
      <c r="A160" s="634">
        <v>155</v>
      </c>
      <c r="B160" s="635">
        <v>43612</v>
      </c>
      <c r="C160" s="636" t="s">
        <v>1777</v>
      </c>
      <c r="D160" s="637">
        <v>1000</v>
      </c>
      <c r="E160" s="637"/>
      <c r="F160" s="638"/>
      <c r="G160" s="1514"/>
      <c r="H160" s="1515"/>
      <c r="I160" s="1515"/>
      <c r="J160" s="1516"/>
      <c r="K160" s="642"/>
      <c r="L160" s="646"/>
      <c r="M160" s="642"/>
      <c r="N160" s="146"/>
      <c r="O160" s="146"/>
    </row>
    <row r="161" spans="1:15" s="643" customFormat="1" x14ac:dyDescent="0.3">
      <c r="A161" s="634">
        <v>156</v>
      </c>
      <c r="B161" s="635">
        <v>43612</v>
      </c>
      <c r="C161" s="636" t="s">
        <v>2359</v>
      </c>
      <c r="D161" s="637">
        <v>1000</v>
      </c>
      <c r="E161" s="637"/>
      <c r="F161" s="638"/>
      <c r="G161" s="1514"/>
      <c r="H161" s="1515"/>
      <c r="I161" s="1515"/>
      <c r="J161" s="1516"/>
      <c r="K161" s="642"/>
      <c r="L161" s="646"/>
      <c r="M161" s="646"/>
      <c r="N161" s="642"/>
      <c r="O161" s="642"/>
    </row>
    <row r="162" spans="1:15" s="643" customFormat="1" x14ac:dyDescent="0.3">
      <c r="A162" s="634">
        <v>157</v>
      </c>
      <c r="B162" s="635">
        <v>43612</v>
      </c>
      <c r="C162" s="636" t="s">
        <v>2528</v>
      </c>
      <c r="D162" s="637">
        <v>100</v>
      </c>
      <c r="E162" s="637"/>
      <c r="F162" s="637"/>
      <c r="G162" s="1514"/>
      <c r="H162" s="1515"/>
      <c r="I162" s="1515"/>
      <c r="J162" s="1516"/>
      <c r="K162" s="642"/>
      <c r="L162" s="646"/>
      <c r="M162" s="646"/>
      <c r="N162" s="642"/>
      <c r="O162" s="642"/>
    </row>
    <row r="163" spans="1:15" s="643" customFormat="1" x14ac:dyDescent="0.3">
      <c r="A163" s="634">
        <v>158</v>
      </c>
      <c r="B163" s="635">
        <v>43616</v>
      </c>
      <c r="C163" s="636" t="s">
        <v>2359</v>
      </c>
      <c r="D163" s="637">
        <v>940</v>
      </c>
      <c r="E163" s="637"/>
      <c r="F163" s="638"/>
      <c r="G163" s="1514"/>
      <c r="H163" s="1515"/>
      <c r="I163" s="1515"/>
      <c r="J163" s="1516"/>
      <c r="K163" s="642"/>
      <c r="L163" s="646"/>
      <c r="M163" s="646"/>
      <c r="N163" s="642"/>
      <c r="O163" s="642"/>
    </row>
    <row r="164" spans="1:15" s="643" customFormat="1" x14ac:dyDescent="0.3">
      <c r="A164" s="634">
        <v>159</v>
      </c>
      <c r="B164" s="635">
        <v>43616</v>
      </c>
      <c r="C164" s="636" t="s">
        <v>2834</v>
      </c>
      <c r="D164" s="637">
        <v>200</v>
      </c>
      <c r="E164" s="637"/>
      <c r="F164" s="638"/>
      <c r="G164" s="1514"/>
      <c r="H164" s="1515"/>
      <c r="I164" s="1515"/>
      <c r="J164" s="1516"/>
      <c r="K164" s="642"/>
      <c r="L164" s="646"/>
      <c r="M164" s="642"/>
      <c r="N164" s="642"/>
      <c r="O164" s="642"/>
    </row>
    <row r="165" spans="1:15" s="643" customFormat="1" x14ac:dyDescent="0.3">
      <c r="A165" s="634">
        <v>160</v>
      </c>
      <c r="B165" s="635">
        <v>43616</v>
      </c>
      <c r="C165" s="636" t="s">
        <v>1982</v>
      </c>
      <c r="D165" s="637">
        <v>500</v>
      </c>
      <c r="E165" s="637"/>
      <c r="F165" s="638"/>
      <c r="G165" s="1514"/>
      <c r="H165" s="1515"/>
      <c r="I165" s="1515"/>
      <c r="J165" s="1516"/>
      <c r="K165" s="642"/>
      <c r="L165" s="646"/>
      <c r="M165" s="642"/>
      <c r="N165" s="146"/>
      <c r="O165" s="146"/>
    </row>
    <row r="166" spans="1:15" s="643" customFormat="1" x14ac:dyDescent="0.3">
      <c r="A166" s="634">
        <v>161</v>
      </c>
      <c r="B166" s="635">
        <v>43616</v>
      </c>
      <c r="C166" s="636" t="s">
        <v>164</v>
      </c>
      <c r="D166" s="637">
        <v>15</v>
      </c>
      <c r="E166" s="637"/>
      <c r="F166" s="638"/>
      <c r="G166" s="1514"/>
      <c r="H166" s="1515"/>
      <c r="I166" s="1515"/>
      <c r="J166" s="1516"/>
      <c r="K166" s="642"/>
      <c r="L166" s="646"/>
      <c r="M166" s="646"/>
      <c r="N166" s="642"/>
      <c r="O166" s="642"/>
    </row>
    <row r="167" spans="1:15" s="643" customFormat="1" x14ac:dyDescent="0.3">
      <c r="A167" s="634">
        <v>162</v>
      </c>
      <c r="B167" s="635">
        <v>43616</v>
      </c>
      <c r="C167" s="636" t="s">
        <v>2381</v>
      </c>
      <c r="D167" s="637">
        <v>40</v>
      </c>
      <c r="E167" s="637"/>
      <c r="F167" s="638"/>
      <c r="G167" s="1514"/>
      <c r="H167" s="1515"/>
      <c r="I167" s="1515"/>
      <c r="J167" s="1516"/>
      <c r="K167" s="642"/>
      <c r="L167" s="646"/>
      <c r="M167" s="646"/>
      <c r="N167" s="642"/>
      <c r="O167" s="642"/>
    </row>
    <row r="168" spans="1:15" s="643" customFormat="1" x14ac:dyDescent="0.3">
      <c r="A168" s="634">
        <v>163</v>
      </c>
      <c r="B168" s="635">
        <v>43616</v>
      </c>
      <c r="C168" s="636" t="s">
        <v>2407</v>
      </c>
      <c r="D168" s="637">
        <v>30</v>
      </c>
      <c r="E168" s="637"/>
      <c r="F168" s="638"/>
      <c r="G168" s="1514"/>
      <c r="H168" s="1515"/>
      <c r="I168" s="1515"/>
      <c r="J168" s="1516"/>
      <c r="K168" s="642"/>
      <c r="L168" s="646"/>
      <c r="M168" s="646"/>
      <c r="N168" s="642"/>
      <c r="O168" s="642"/>
    </row>
    <row r="169" spans="1:15" s="643" customFormat="1" x14ac:dyDescent="0.3">
      <c r="A169" s="634">
        <v>164</v>
      </c>
      <c r="B169" s="635">
        <v>43616</v>
      </c>
      <c r="C169" s="636" t="s">
        <v>2408</v>
      </c>
      <c r="D169" s="637">
        <v>2</v>
      </c>
      <c r="E169" s="637"/>
      <c r="F169" s="638"/>
      <c r="G169" s="1514"/>
      <c r="H169" s="1515"/>
      <c r="I169" s="1515"/>
      <c r="J169" s="1516"/>
      <c r="K169" s="642"/>
      <c r="L169" s="646"/>
      <c r="M169" s="642"/>
      <c r="N169" s="642"/>
      <c r="O169" s="642"/>
    </row>
    <row r="170" spans="1:15" s="643" customFormat="1" x14ac:dyDescent="0.3">
      <c r="A170" s="634">
        <v>165</v>
      </c>
      <c r="B170" s="635">
        <v>43616</v>
      </c>
      <c r="C170" s="636" t="s">
        <v>2584</v>
      </c>
      <c r="D170" s="637">
        <v>20</v>
      </c>
      <c r="E170" s="637"/>
      <c r="F170" s="638"/>
      <c r="G170" s="1514"/>
      <c r="H170" s="1515"/>
      <c r="I170" s="1515"/>
      <c r="J170" s="1516"/>
      <c r="K170" s="642"/>
      <c r="L170" s="646"/>
      <c r="M170" s="642"/>
      <c r="N170" s="642"/>
      <c r="O170" s="642"/>
    </row>
    <row r="171" spans="1:15" s="643" customFormat="1" x14ac:dyDescent="0.3">
      <c r="A171" s="634">
        <v>166</v>
      </c>
      <c r="B171" s="635">
        <v>43616</v>
      </c>
      <c r="C171" s="636" t="s">
        <v>2516</v>
      </c>
      <c r="D171" s="637">
        <v>500</v>
      </c>
      <c r="E171" s="637"/>
      <c r="F171" s="694"/>
      <c r="G171" s="1514"/>
      <c r="H171" s="1515"/>
      <c r="I171" s="1515"/>
      <c r="J171" s="1516"/>
      <c r="K171" s="642"/>
      <c r="L171" s="646"/>
      <c r="M171" s="642"/>
      <c r="N171" s="146"/>
      <c r="O171" s="146"/>
    </row>
    <row r="172" spans="1:15" s="643" customFormat="1" x14ac:dyDescent="0.3">
      <c r="A172" s="634">
        <v>167</v>
      </c>
      <c r="B172" s="635">
        <v>43616</v>
      </c>
      <c r="C172" s="636" t="s">
        <v>2409</v>
      </c>
      <c r="D172" s="637">
        <v>70</v>
      </c>
      <c r="E172" s="637"/>
      <c r="F172" s="638"/>
      <c r="G172" s="1514"/>
      <c r="H172" s="1515"/>
      <c r="I172" s="1515"/>
      <c r="J172" s="1516"/>
      <c r="K172" s="642"/>
      <c r="L172" s="646"/>
      <c r="M172" s="642"/>
      <c r="N172" s="642"/>
      <c r="O172" s="642"/>
    </row>
    <row r="173" spans="1:15" s="643" customFormat="1" x14ac:dyDescent="0.3">
      <c r="A173" s="634">
        <v>168</v>
      </c>
      <c r="B173" s="635">
        <v>43619</v>
      </c>
      <c r="C173" s="636" t="s">
        <v>2834</v>
      </c>
      <c r="D173" s="637">
        <v>200</v>
      </c>
      <c r="E173" s="637"/>
      <c r="F173" s="638"/>
      <c r="G173" s="1514"/>
      <c r="H173" s="1515"/>
      <c r="I173" s="1515"/>
      <c r="J173" s="1516"/>
      <c r="K173" s="642"/>
      <c r="L173" s="646"/>
      <c r="M173" s="646"/>
      <c r="N173" s="642"/>
      <c r="O173" s="642"/>
    </row>
    <row r="174" spans="1:15" s="643" customFormat="1" x14ac:dyDescent="0.3">
      <c r="A174" s="634">
        <v>169</v>
      </c>
      <c r="B174" s="635">
        <v>43619</v>
      </c>
      <c r="C174" s="636" t="s">
        <v>2384</v>
      </c>
      <c r="D174" s="637">
        <v>50</v>
      </c>
      <c r="E174" s="637"/>
      <c r="F174" s="638"/>
      <c r="G174" s="639"/>
      <c r="H174" s="640"/>
      <c r="I174" s="640"/>
      <c r="J174" s="641"/>
      <c r="K174" s="642"/>
      <c r="L174" s="646"/>
      <c r="M174" s="646"/>
      <c r="N174" s="642"/>
      <c r="O174" s="642"/>
    </row>
    <row r="175" spans="1:15" s="643" customFormat="1" x14ac:dyDescent="0.3">
      <c r="A175" s="634">
        <v>170</v>
      </c>
      <c r="B175" s="635">
        <v>43619</v>
      </c>
      <c r="C175" s="636" t="s">
        <v>2359</v>
      </c>
      <c r="D175" s="637"/>
      <c r="E175" s="637">
        <v>3940</v>
      </c>
      <c r="F175" s="638">
        <v>3940</v>
      </c>
      <c r="G175" s="1514" t="s">
        <v>3008</v>
      </c>
      <c r="H175" s="1515"/>
      <c r="I175" s="1515"/>
      <c r="J175" s="1516"/>
      <c r="K175" s="642" t="s">
        <v>3009</v>
      </c>
      <c r="L175" s="646">
        <v>43619</v>
      </c>
      <c r="M175" s="646" t="s">
        <v>2123</v>
      </c>
      <c r="N175" s="642" t="s">
        <v>1980</v>
      </c>
      <c r="O175" s="642" t="s">
        <v>1706</v>
      </c>
    </row>
    <row r="176" spans="1:15" s="643" customFormat="1" x14ac:dyDescent="0.3">
      <c r="A176" s="634">
        <v>171</v>
      </c>
      <c r="B176" s="635">
        <v>43619</v>
      </c>
      <c r="C176" s="636" t="s">
        <v>2834</v>
      </c>
      <c r="D176" s="637"/>
      <c r="E176" s="637">
        <v>700</v>
      </c>
      <c r="F176" s="638">
        <v>700</v>
      </c>
      <c r="G176" s="1514" t="s">
        <v>3010</v>
      </c>
      <c r="H176" s="1515"/>
      <c r="I176" s="1515"/>
      <c r="J176" s="1516"/>
      <c r="K176" s="642" t="s">
        <v>3011</v>
      </c>
      <c r="L176" s="646">
        <v>43616</v>
      </c>
      <c r="M176" s="646" t="s">
        <v>2123</v>
      </c>
      <c r="N176" s="146" t="s">
        <v>1762</v>
      </c>
      <c r="O176" s="146" t="s">
        <v>1762</v>
      </c>
    </row>
    <row r="177" spans="1:15" s="643" customFormat="1" x14ac:dyDescent="0.3">
      <c r="A177" s="634">
        <v>172</v>
      </c>
      <c r="B177" s="635">
        <v>43620</v>
      </c>
      <c r="C177" s="636" t="s">
        <v>2516</v>
      </c>
      <c r="D177" s="637"/>
      <c r="E177" s="637">
        <v>1100</v>
      </c>
      <c r="F177" s="638">
        <v>1100</v>
      </c>
      <c r="G177" s="1514" t="s">
        <v>3012</v>
      </c>
      <c r="H177" s="1515"/>
      <c r="I177" s="1515"/>
      <c r="J177" s="1516"/>
      <c r="K177" s="642" t="s">
        <v>3013</v>
      </c>
      <c r="L177" s="646">
        <v>43620</v>
      </c>
      <c r="M177" s="646" t="s">
        <v>2123</v>
      </c>
      <c r="N177" s="146" t="s">
        <v>2681</v>
      </c>
      <c r="O177" s="146" t="s">
        <v>2681</v>
      </c>
    </row>
    <row r="178" spans="1:15" s="643" customFormat="1" x14ac:dyDescent="0.3">
      <c r="A178" s="634">
        <v>173</v>
      </c>
      <c r="B178" s="635">
        <v>43620</v>
      </c>
      <c r="C178" s="636" t="s">
        <v>2383</v>
      </c>
      <c r="D178" s="637">
        <v>200</v>
      </c>
      <c r="E178" s="637"/>
      <c r="F178" s="589"/>
      <c r="G178" s="1514"/>
      <c r="H178" s="1515"/>
      <c r="I178" s="1515"/>
      <c r="J178" s="1516"/>
      <c r="K178" s="642"/>
      <c r="L178" s="646"/>
      <c r="M178" s="642"/>
      <c r="N178" s="146"/>
      <c r="O178" s="146"/>
    </row>
    <row r="179" spans="1:15" s="643" customFormat="1" x14ac:dyDescent="0.3">
      <c r="A179" s="634">
        <v>174</v>
      </c>
      <c r="B179" s="635">
        <v>43623</v>
      </c>
      <c r="C179" s="636" t="s">
        <v>2359</v>
      </c>
      <c r="D179" s="637">
        <v>1000</v>
      </c>
      <c r="E179" s="637"/>
      <c r="F179" s="637"/>
      <c r="G179" s="1514"/>
      <c r="H179" s="1515"/>
      <c r="I179" s="1515"/>
      <c r="J179" s="1516"/>
      <c r="K179" s="642"/>
      <c r="L179" s="646"/>
      <c r="M179" s="646"/>
      <c r="N179" s="642"/>
      <c r="O179" s="642"/>
    </row>
    <row r="180" spans="1:15" s="643" customFormat="1" x14ac:dyDescent="0.3">
      <c r="A180" s="634">
        <v>175</v>
      </c>
      <c r="B180" s="635">
        <v>43628</v>
      </c>
      <c r="C180" s="636" t="s">
        <v>2574</v>
      </c>
      <c r="D180" s="637">
        <v>50</v>
      </c>
      <c r="E180" s="637"/>
      <c r="F180" s="638"/>
      <c r="G180" s="1514"/>
      <c r="H180" s="1515"/>
      <c r="I180" s="1515"/>
      <c r="J180" s="1516"/>
      <c r="K180" s="642"/>
      <c r="L180" s="642"/>
      <c r="M180" s="642"/>
      <c r="N180" s="642"/>
      <c r="O180" s="642"/>
    </row>
    <row r="181" spans="1:15" s="643" customFormat="1" x14ac:dyDescent="0.3">
      <c r="A181" s="634">
        <v>176</v>
      </c>
      <c r="B181" s="635">
        <v>43628</v>
      </c>
      <c r="C181" s="636" t="s">
        <v>2834</v>
      </c>
      <c r="D181" s="637">
        <v>100</v>
      </c>
      <c r="E181" s="637"/>
      <c r="F181" s="638"/>
      <c r="G181" s="1514"/>
      <c r="H181" s="1515"/>
      <c r="I181" s="1515"/>
      <c r="J181" s="1516"/>
      <c r="K181" s="642"/>
      <c r="L181" s="646"/>
      <c r="M181" s="646"/>
      <c r="N181" s="642"/>
      <c r="O181" s="642"/>
    </row>
    <row r="182" spans="1:15" s="643" customFormat="1" x14ac:dyDescent="0.3">
      <c r="A182" s="634">
        <v>177</v>
      </c>
      <c r="B182" s="635">
        <v>43630</v>
      </c>
      <c r="C182" s="636" t="s">
        <v>2359</v>
      </c>
      <c r="D182" s="637">
        <v>1000</v>
      </c>
      <c r="E182" s="637"/>
      <c r="F182" s="638"/>
      <c r="G182" s="1514"/>
      <c r="H182" s="1515"/>
      <c r="I182" s="1515"/>
      <c r="J182" s="1516"/>
      <c r="K182" s="642"/>
      <c r="L182" s="646"/>
      <c r="M182" s="642"/>
      <c r="N182" s="642"/>
      <c r="O182" s="642"/>
    </row>
    <row r="183" spans="1:15" s="643" customFormat="1" x14ac:dyDescent="0.3">
      <c r="A183" s="634">
        <v>178</v>
      </c>
      <c r="B183" s="635">
        <v>43635</v>
      </c>
      <c r="C183" s="636" t="s">
        <v>2359</v>
      </c>
      <c r="D183" s="637">
        <v>1000</v>
      </c>
      <c r="E183" s="637"/>
      <c r="F183" s="638"/>
      <c r="G183" s="1514"/>
      <c r="H183" s="1515"/>
      <c r="I183" s="1515"/>
      <c r="J183" s="1516"/>
      <c r="K183" s="642"/>
      <c r="L183" s="646"/>
      <c r="M183" s="642"/>
      <c r="N183" s="642"/>
      <c r="O183" s="642"/>
    </row>
    <row r="184" spans="1:15" s="643" customFormat="1" x14ac:dyDescent="0.3">
      <c r="A184" s="634">
        <v>179</v>
      </c>
      <c r="B184" s="635">
        <v>43640</v>
      </c>
      <c r="C184" s="636" t="s">
        <v>2359</v>
      </c>
      <c r="D184" s="637">
        <v>920</v>
      </c>
      <c r="E184" s="637"/>
      <c r="F184" s="638"/>
      <c r="G184" s="1514"/>
      <c r="H184" s="1515"/>
      <c r="I184" s="1515"/>
      <c r="J184" s="1516"/>
      <c r="K184" s="642"/>
      <c r="L184" s="642"/>
      <c r="M184" s="642"/>
      <c r="N184" s="642"/>
      <c r="O184" s="642"/>
    </row>
    <row r="185" spans="1:15" s="643" customFormat="1" x14ac:dyDescent="0.3">
      <c r="A185" s="634">
        <v>180</v>
      </c>
      <c r="B185" s="635">
        <v>43640</v>
      </c>
      <c r="C185" s="636" t="s">
        <v>1777</v>
      </c>
      <c r="D185" s="637">
        <v>1000</v>
      </c>
      <c r="E185" s="637"/>
      <c r="F185" s="589"/>
      <c r="G185" s="1514"/>
      <c r="H185" s="1515"/>
      <c r="I185" s="1515"/>
      <c r="J185" s="1516"/>
      <c r="K185" s="642"/>
      <c r="L185" s="646"/>
      <c r="M185" s="642"/>
      <c r="N185" s="146"/>
      <c r="O185" s="146"/>
    </row>
    <row r="186" spans="1:15" s="643" customFormat="1" x14ac:dyDescent="0.3">
      <c r="A186" s="634">
        <v>181</v>
      </c>
      <c r="B186" s="635">
        <v>43640</v>
      </c>
      <c r="C186" s="636" t="s">
        <v>2384</v>
      </c>
      <c r="D186" s="637">
        <v>50</v>
      </c>
      <c r="E186" s="637"/>
      <c r="F186" s="637"/>
      <c r="G186" s="1514"/>
      <c r="H186" s="1515"/>
      <c r="I186" s="1515"/>
      <c r="J186" s="1516"/>
      <c r="K186" s="642"/>
      <c r="L186" s="646"/>
      <c r="M186" s="646"/>
      <c r="N186" s="642"/>
      <c r="O186" s="642"/>
    </row>
    <row r="187" spans="1:15" s="643" customFormat="1" x14ac:dyDescent="0.3">
      <c r="A187" s="634">
        <v>182</v>
      </c>
      <c r="B187" s="635">
        <v>43640</v>
      </c>
      <c r="C187" s="636" t="s">
        <v>2516</v>
      </c>
      <c r="D187" s="637">
        <v>100</v>
      </c>
      <c r="E187" s="637"/>
      <c r="F187" s="637"/>
      <c r="G187" s="1514"/>
      <c r="H187" s="1515"/>
      <c r="I187" s="1515"/>
      <c r="J187" s="1516"/>
      <c r="K187" s="642"/>
      <c r="L187" s="646"/>
      <c r="M187" s="646"/>
      <c r="N187" s="642"/>
      <c r="O187" s="642"/>
    </row>
    <row r="188" spans="1:15" s="643" customFormat="1" x14ac:dyDescent="0.3">
      <c r="A188" s="634">
        <v>183</v>
      </c>
      <c r="B188" s="635">
        <v>43640</v>
      </c>
      <c r="C188" s="636" t="s">
        <v>164</v>
      </c>
      <c r="D188" s="637">
        <v>20</v>
      </c>
      <c r="E188" s="637"/>
      <c r="F188" s="638"/>
      <c r="G188" s="1514"/>
      <c r="H188" s="1515"/>
      <c r="I188" s="1515"/>
      <c r="J188" s="1516"/>
      <c r="K188" s="642"/>
      <c r="L188" s="646"/>
      <c r="M188" s="642"/>
      <c r="N188" s="642"/>
      <c r="O188" s="642"/>
    </row>
    <row r="189" spans="1:15" s="643" customFormat="1" x14ac:dyDescent="0.3">
      <c r="A189" s="634">
        <v>184</v>
      </c>
      <c r="B189" s="635">
        <v>43640</v>
      </c>
      <c r="C189" s="636" t="s">
        <v>2528</v>
      </c>
      <c r="D189" s="637">
        <v>100</v>
      </c>
      <c r="E189" s="637"/>
      <c r="F189" s="638"/>
      <c r="G189" s="1514"/>
      <c r="H189" s="1515"/>
      <c r="I189" s="1515"/>
      <c r="J189" s="1516"/>
      <c r="K189" s="642"/>
      <c r="L189" s="646"/>
      <c r="M189" s="646"/>
      <c r="N189" s="146"/>
      <c r="O189" s="146"/>
    </row>
    <row r="190" spans="1:15" s="643" customFormat="1" x14ac:dyDescent="0.3">
      <c r="A190" s="634">
        <v>185</v>
      </c>
      <c r="B190" s="635">
        <v>43640</v>
      </c>
      <c r="C190" s="636" t="s">
        <v>2359</v>
      </c>
      <c r="D190" s="637"/>
      <c r="E190" s="637">
        <v>3920</v>
      </c>
      <c r="F190" s="638">
        <v>3920</v>
      </c>
      <c r="G190" s="1514" t="s">
        <v>3015</v>
      </c>
      <c r="H190" s="1515"/>
      <c r="I190" s="1515"/>
      <c r="J190" s="1516"/>
      <c r="K190" s="642" t="s">
        <v>3016</v>
      </c>
      <c r="L190" s="646">
        <v>43637</v>
      </c>
      <c r="M190" s="642" t="s">
        <v>2123</v>
      </c>
      <c r="N190" s="642" t="s">
        <v>1980</v>
      </c>
      <c r="O190" s="642" t="s">
        <v>1706</v>
      </c>
    </row>
    <row r="191" spans="1:15" s="643" customFormat="1" x14ac:dyDescent="0.3">
      <c r="A191" s="634">
        <v>186</v>
      </c>
      <c r="B191" s="635">
        <v>43644</v>
      </c>
      <c r="C191" s="636" t="s">
        <v>2834</v>
      </c>
      <c r="D191" s="637">
        <v>100</v>
      </c>
      <c r="E191" s="637"/>
      <c r="F191" s="638"/>
      <c r="G191" s="1514"/>
      <c r="H191" s="1515"/>
      <c r="I191" s="1515"/>
      <c r="J191" s="1516"/>
      <c r="K191" s="642"/>
      <c r="L191" s="646"/>
      <c r="M191" s="646"/>
      <c r="N191" s="642"/>
      <c r="O191" s="642"/>
    </row>
    <row r="192" spans="1:15" s="643" customFormat="1" x14ac:dyDescent="0.3">
      <c r="A192" s="634">
        <v>187</v>
      </c>
      <c r="B192" s="635">
        <v>43647</v>
      </c>
      <c r="C192" s="636" t="s">
        <v>2359</v>
      </c>
      <c r="D192" s="637">
        <v>1000</v>
      </c>
      <c r="E192" s="637"/>
      <c r="F192" s="638"/>
      <c r="G192" s="1514"/>
      <c r="H192" s="1515"/>
      <c r="I192" s="1515"/>
      <c r="J192" s="1516"/>
      <c r="K192" s="642"/>
      <c r="L192" s="646"/>
      <c r="M192" s="646"/>
      <c r="N192" s="642"/>
      <c r="O192" s="642"/>
    </row>
    <row r="193" spans="1:15" s="643" customFormat="1" x14ac:dyDescent="0.3">
      <c r="A193" s="634">
        <v>188</v>
      </c>
      <c r="B193" s="635">
        <v>43651</v>
      </c>
      <c r="C193" s="636" t="s">
        <v>2834</v>
      </c>
      <c r="D193" s="637">
        <v>100</v>
      </c>
      <c r="E193" s="637"/>
      <c r="F193" s="637"/>
      <c r="G193" s="1514"/>
      <c r="H193" s="1515"/>
      <c r="I193" s="1515"/>
      <c r="J193" s="1516"/>
      <c r="K193" s="642"/>
      <c r="L193" s="646"/>
      <c r="M193" s="642"/>
      <c r="N193" s="642"/>
      <c r="O193" s="642"/>
    </row>
    <row r="194" spans="1:15" s="643" customFormat="1" x14ac:dyDescent="0.3">
      <c r="A194" s="634">
        <v>189</v>
      </c>
      <c r="B194" s="635">
        <v>43651</v>
      </c>
      <c r="C194" s="636" t="s">
        <v>1982</v>
      </c>
      <c r="D194" s="637">
        <v>200</v>
      </c>
      <c r="E194" s="637"/>
      <c r="F194" s="638"/>
      <c r="G194" s="1514"/>
      <c r="H194" s="1515"/>
      <c r="I194" s="1515"/>
      <c r="J194" s="1516"/>
      <c r="K194" s="642"/>
      <c r="L194" s="642"/>
      <c r="M194" s="642"/>
      <c r="N194" s="642"/>
      <c r="O194" s="642"/>
    </row>
    <row r="195" spans="1:15" s="643" customFormat="1" x14ac:dyDescent="0.3">
      <c r="A195" s="634">
        <v>190</v>
      </c>
      <c r="B195" s="635">
        <v>43654</v>
      </c>
      <c r="C195" s="636" t="s">
        <v>2834</v>
      </c>
      <c r="D195" s="637">
        <v>400</v>
      </c>
      <c r="E195" s="637"/>
      <c r="F195" s="638"/>
      <c r="G195" s="1514"/>
      <c r="H195" s="1515"/>
      <c r="I195" s="1515"/>
      <c r="J195" s="1516"/>
      <c r="K195" s="642"/>
      <c r="L195" s="646"/>
      <c r="M195" s="646"/>
      <c r="N195" s="642"/>
      <c r="O195" s="642"/>
    </row>
    <row r="196" spans="1:15" s="643" customFormat="1" x14ac:dyDescent="0.3">
      <c r="A196" s="634">
        <v>191</v>
      </c>
      <c r="B196" s="635">
        <v>43654</v>
      </c>
      <c r="C196" s="636" t="s">
        <v>2359</v>
      </c>
      <c r="D196" s="637">
        <v>1000</v>
      </c>
      <c r="E196" s="637"/>
      <c r="F196" s="638"/>
      <c r="G196" s="1514"/>
      <c r="H196" s="1515"/>
      <c r="I196" s="1515"/>
      <c r="J196" s="1516"/>
      <c r="K196" s="642"/>
      <c r="L196" s="646"/>
      <c r="M196" s="646"/>
      <c r="N196" s="642"/>
      <c r="O196" s="642"/>
    </row>
    <row r="197" spans="1:15" s="643" customFormat="1" x14ac:dyDescent="0.3">
      <c r="A197" s="634">
        <v>192</v>
      </c>
      <c r="B197" s="635">
        <v>43658</v>
      </c>
      <c r="C197" s="636" t="s">
        <v>2834</v>
      </c>
      <c r="D197" s="637">
        <v>340</v>
      </c>
      <c r="E197" s="637"/>
      <c r="F197" s="638"/>
      <c r="G197" s="1514"/>
      <c r="H197" s="1515"/>
      <c r="I197" s="1515"/>
      <c r="J197" s="1516"/>
      <c r="K197" s="642"/>
      <c r="L197" s="642"/>
      <c r="M197" s="642"/>
      <c r="N197" s="642"/>
      <c r="O197" s="642"/>
    </row>
    <row r="198" spans="1:15" s="643" customFormat="1" x14ac:dyDescent="0.3">
      <c r="A198" s="634">
        <v>193</v>
      </c>
      <c r="B198" s="635">
        <v>43658</v>
      </c>
      <c r="C198" s="636" t="s">
        <v>2359</v>
      </c>
      <c r="D198" s="637">
        <v>1000</v>
      </c>
      <c r="E198" s="637"/>
      <c r="F198" s="638"/>
      <c r="G198" s="1514"/>
      <c r="H198" s="1515"/>
      <c r="I198" s="1515"/>
      <c r="J198" s="1516"/>
      <c r="K198" s="642"/>
      <c r="L198" s="646"/>
      <c r="M198" s="642"/>
      <c r="N198" s="642"/>
      <c r="O198" s="642"/>
    </row>
    <row r="199" spans="1:15" s="643" customFormat="1" x14ac:dyDescent="0.3">
      <c r="A199" s="634">
        <v>194</v>
      </c>
      <c r="B199" s="635">
        <v>43658</v>
      </c>
      <c r="C199" s="636" t="s">
        <v>164</v>
      </c>
      <c r="D199" s="637">
        <v>15</v>
      </c>
      <c r="E199" s="637"/>
      <c r="F199" s="638"/>
      <c r="G199" s="1514"/>
      <c r="H199" s="1515"/>
      <c r="I199" s="1515"/>
      <c r="J199" s="1516"/>
      <c r="K199" s="642"/>
      <c r="L199" s="646"/>
      <c r="M199" s="642"/>
      <c r="N199" s="642"/>
      <c r="O199" s="642"/>
    </row>
    <row r="200" spans="1:15" s="643" customFormat="1" x14ac:dyDescent="0.3">
      <c r="A200" s="634">
        <v>195</v>
      </c>
      <c r="B200" s="635">
        <v>43658</v>
      </c>
      <c r="C200" s="636" t="s">
        <v>2381</v>
      </c>
      <c r="D200" s="637">
        <v>20</v>
      </c>
      <c r="E200" s="637"/>
      <c r="F200" s="638"/>
      <c r="G200" s="1514"/>
      <c r="H200" s="1515"/>
      <c r="I200" s="1515"/>
      <c r="J200" s="1516"/>
      <c r="K200" s="642"/>
      <c r="L200" s="642"/>
      <c r="M200" s="642"/>
      <c r="N200" s="642"/>
      <c r="O200" s="642"/>
    </row>
    <row r="201" spans="1:15" s="643" customFormat="1" x14ac:dyDescent="0.3">
      <c r="A201" s="634">
        <v>196</v>
      </c>
      <c r="B201" s="635">
        <v>43658</v>
      </c>
      <c r="C201" s="636" t="s">
        <v>2834</v>
      </c>
      <c r="D201" s="637"/>
      <c r="E201" s="637">
        <v>1040</v>
      </c>
      <c r="F201" s="638">
        <v>1040</v>
      </c>
      <c r="G201" s="1514" t="s">
        <v>3017</v>
      </c>
      <c r="H201" s="1515"/>
      <c r="I201" s="1515"/>
      <c r="J201" s="1516"/>
      <c r="K201" s="642" t="s">
        <v>3018</v>
      </c>
      <c r="L201" s="646">
        <v>43658</v>
      </c>
      <c r="M201" s="646" t="s">
        <v>2123</v>
      </c>
      <c r="N201" s="146" t="s">
        <v>2066</v>
      </c>
      <c r="O201" s="146" t="s">
        <v>1762</v>
      </c>
    </row>
    <row r="202" spans="1:15" s="643" customFormat="1" x14ac:dyDescent="0.3">
      <c r="A202" s="634">
        <v>197</v>
      </c>
      <c r="B202" s="635">
        <v>43661</v>
      </c>
      <c r="C202" s="636" t="s">
        <v>2574</v>
      </c>
      <c r="D202" s="637">
        <v>30</v>
      </c>
      <c r="E202" s="637"/>
      <c r="F202" s="638"/>
      <c r="G202" s="1514"/>
      <c r="H202" s="1515"/>
      <c r="I202" s="1515"/>
      <c r="J202" s="1516"/>
      <c r="K202" s="642"/>
      <c r="L202" s="646"/>
      <c r="M202" s="642"/>
      <c r="N202" s="642"/>
      <c r="O202" s="642"/>
    </row>
    <row r="203" spans="1:15" s="643" customFormat="1" x14ac:dyDescent="0.3">
      <c r="A203" s="634">
        <v>198</v>
      </c>
      <c r="B203" s="635">
        <v>43662</v>
      </c>
      <c r="C203" s="636" t="s">
        <v>2359</v>
      </c>
      <c r="D203" s="637">
        <v>1240</v>
      </c>
      <c r="E203" s="637"/>
      <c r="F203" s="638"/>
      <c r="G203" s="1514"/>
      <c r="H203" s="1515"/>
      <c r="I203" s="1515"/>
      <c r="J203" s="1516"/>
      <c r="K203" s="642"/>
      <c r="L203" s="646"/>
      <c r="M203" s="642"/>
      <c r="N203" s="642"/>
      <c r="O203" s="642"/>
    </row>
    <row r="204" spans="1:15" s="643" customFormat="1" x14ac:dyDescent="0.3">
      <c r="A204" s="634">
        <v>199</v>
      </c>
      <c r="B204" s="635">
        <v>43664</v>
      </c>
      <c r="C204" s="636" t="s">
        <v>2359</v>
      </c>
      <c r="D204" s="637"/>
      <c r="E204" s="637">
        <v>4240</v>
      </c>
      <c r="F204" s="638">
        <v>4240</v>
      </c>
      <c r="G204" s="1514" t="s">
        <v>3019</v>
      </c>
      <c r="H204" s="1515"/>
      <c r="I204" s="1515"/>
      <c r="J204" s="1516"/>
      <c r="K204" s="642" t="s">
        <v>3020</v>
      </c>
      <c r="L204" s="646">
        <v>43664</v>
      </c>
      <c r="M204" s="642" t="s">
        <v>2123</v>
      </c>
      <c r="N204" s="642" t="s">
        <v>1980</v>
      </c>
      <c r="O204" s="642" t="s">
        <v>1706</v>
      </c>
    </row>
    <row r="205" spans="1:15" s="643" customFormat="1" x14ac:dyDescent="0.3">
      <c r="A205" s="634">
        <v>200</v>
      </c>
      <c r="B205" s="635">
        <v>43668</v>
      </c>
      <c r="C205" s="636" t="s">
        <v>2834</v>
      </c>
      <c r="D205" s="637">
        <v>100</v>
      </c>
      <c r="E205" s="637"/>
      <c r="F205" s="638"/>
      <c r="G205" s="1514"/>
      <c r="H205" s="1515"/>
      <c r="I205" s="1515"/>
      <c r="J205" s="1516"/>
      <c r="K205" s="642"/>
      <c r="L205" s="646"/>
      <c r="M205" s="642"/>
      <c r="N205" s="146"/>
      <c r="O205" s="146"/>
    </row>
    <row r="206" spans="1:15" s="643" customFormat="1" x14ac:dyDescent="0.3">
      <c r="A206" s="634">
        <v>201</v>
      </c>
      <c r="B206" s="635">
        <v>43668</v>
      </c>
      <c r="C206" s="636" t="s">
        <v>2516</v>
      </c>
      <c r="D206" s="637">
        <v>100</v>
      </c>
      <c r="E206" s="637"/>
      <c r="F206" s="638"/>
      <c r="G206" s="1514"/>
      <c r="H206" s="1515"/>
      <c r="I206" s="1515"/>
      <c r="J206" s="1516"/>
      <c r="K206" s="642"/>
      <c r="L206" s="646"/>
      <c r="M206" s="646"/>
      <c r="N206" s="642"/>
      <c r="O206" s="642"/>
    </row>
    <row r="207" spans="1:15" s="643" customFormat="1" x14ac:dyDescent="0.3">
      <c r="A207" s="634">
        <v>202</v>
      </c>
      <c r="B207" s="635">
        <v>43668</v>
      </c>
      <c r="C207" s="636" t="s">
        <v>2410</v>
      </c>
      <c r="D207" s="637">
        <v>150</v>
      </c>
      <c r="E207" s="637"/>
      <c r="F207" s="638"/>
      <c r="G207" s="1514"/>
      <c r="H207" s="1515"/>
      <c r="I207" s="1515"/>
      <c r="J207" s="1516"/>
      <c r="K207" s="642"/>
      <c r="L207" s="642"/>
      <c r="M207" s="642"/>
      <c r="N207" s="642"/>
      <c r="O207" s="642"/>
    </row>
    <row r="208" spans="1:15" s="643" customFormat="1" x14ac:dyDescent="0.3">
      <c r="A208" s="634">
        <v>203</v>
      </c>
      <c r="B208" s="635">
        <v>43668</v>
      </c>
      <c r="C208" s="636" t="s">
        <v>2384</v>
      </c>
      <c r="D208" s="637">
        <v>100</v>
      </c>
      <c r="E208" s="637"/>
      <c r="F208" s="638"/>
      <c r="G208" s="1514"/>
      <c r="H208" s="1515"/>
      <c r="I208" s="1515"/>
      <c r="J208" s="1516"/>
      <c r="K208" s="642"/>
      <c r="L208" s="646"/>
      <c r="M208" s="646"/>
      <c r="N208" s="642"/>
      <c r="O208" s="642"/>
    </row>
    <row r="209" spans="1:15" s="643" customFormat="1" x14ac:dyDescent="0.3">
      <c r="A209" s="634">
        <v>204</v>
      </c>
      <c r="B209" s="635">
        <v>43668</v>
      </c>
      <c r="C209" s="636" t="s">
        <v>1777</v>
      </c>
      <c r="D209" s="637">
        <v>1000</v>
      </c>
      <c r="E209" s="637"/>
      <c r="F209" s="638"/>
      <c r="G209" s="1514"/>
      <c r="H209" s="1515"/>
      <c r="I209" s="1515"/>
      <c r="J209" s="1516"/>
      <c r="K209" s="642"/>
      <c r="L209" s="646"/>
      <c r="M209" s="642"/>
      <c r="N209" s="642"/>
      <c r="O209" s="642"/>
    </row>
    <row r="210" spans="1:15" s="643" customFormat="1" x14ac:dyDescent="0.3">
      <c r="A210" s="634">
        <v>205</v>
      </c>
      <c r="B210" s="635">
        <v>43672</v>
      </c>
      <c r="C210" s="636" t="s">
        <v>2359</v>
      </c>
      <c r="D210" s="637">
        <v>1000</v>
      </c>
      <c r="E210" s="637"/>
      <c r="F210" s="638"/>
      <c r="G210" s="1514"/>
      <c r="H210" s="1515"/>
      <c r="I210" s="1515"/>
      <c r="J210" s="1516"/>
      <c r="K210" s="642"/>
      <c r="L210" s="646"/>
      <c r="M210" s="646"/>
      <c r="N210" s="642"/>
      <c r="O210" s="642"/>
    </row>
    <row r="211" spans="1:15" s="643" customFormat="1" x14ac:dyDescent="0.3">
      <c r="A211" s="634">
        <v>206</v>
      </c>
      <c r="B211" s="635">
        <v>43675</v>
      </c>
      <c r="C211" s="636" t="s">
        <v>2834</v>
      </c>
      <c r="D211" s="637">
        <v>100</v>
      </c>
      <c r="E211" s="637"/>
      <c r="F211" s="638"/>
      <c r="G211" s="1514"/>
      <c r="H211" s="1515"/>
      <c r="I211" s="1515"/>
      <c r="J211" s="1516"/>
      <c r="K211" s="642"/>
      <c r="L211" s="646"/>
      <c r="M211" s="642"/>
      <c r="N211" s="642"/>
      <c r="O211" s="642"/>
    </row>
    <row r="212" spans="1:15" s="643" customFormat="1" x14ac:dyDescent="0.3">
      <c r="A212" s="634">
        <v>207</v>
      </c>
      <c r="B212" s="635">
        <v>43675</v>
      </c>
      <c r="C212" s="636" t="s">
        <v>2407</v>
      </c>
      <c r="D212" s="637">
        <v>5</v>
      </c>
      <c r="E212" s="637"/>
      <c r="F212" s="638"/>
      <c r="G212" s="1514"/>
      <c r="H212" s="1515"/>
      <c r="I212" s="1515"/>
      <c r="J212" s="1516"/>
      <c r="K212" s="642"/>
      <c r="L212" s="646"/>
      <c r="M212" s="642"/>
      <c r="N212" s="642"/>
      <c r="O212" s="642"/>
    </row>
    <row r="213" spans="1:15" s="643" customFormat="1" x14ac:dyDescent="0.3">
      <c r="A213" s="634">
        <v>208</v>
      </c>
      <c r="B213" s="635">
        <v>43675</v>
      </c>
      <c r="C213" s="636" t="s">
        <v>2408</v>
      </c>
      <c r="D213" s="637">
        <v>1</v>
      </c>
      <c r="E213" s="637"/>
      <c r="F213" s="694"/>
      <c r="G213" s="1514"/>
      <c r="H213" s="1515"/>
      <c r="I213" s="1515"/>
      <c r="J213" s="1516"/>
      <c r="K213" s="642"/>
      <c r="L213" s="646"/>
      <c r="M213" s="642"/>
      <c r="N213" s="146"/>
      <c r="O213" s="146"/>
    </row>
    <row r="214" spans="1:15" s="643" customFormat="1" x14ac:dyDescent="0.3">
      <c r="A214" s="634">
        <v>209</v>
      </c>
      <c r="B214" s="635">
        <v>43679</v>
      </c>
      <c r="C214" s="636" t="s">
        <v>2359</v>
      </c>
      <c r="D214" s="637">
        <v>1000</v>
      </c>
      <c r="E214" s="637"/>
      <c r="F214" s="638"/>
      <c r="G214" s="1514"/>
      <c r="H214" s="1515"/>
      <c r="I214" s="1515"/>
      <c r="J214" s="1516"/>
      <c r="K214" s="642"/>
      <c r="L214" s="646"/>
      <c r="M214" s="642"/>
      <c r="N214" s="642"/>
      <c r="O214" s="642"/>
    </row>
    <row r="215" spans="1:15" s="643" customFormat="1" x14ac:dyDescent="0.3">
      <c r="A215" s="634">
        <v>210</v>
      </c>
      <c r="B215" s="635">
        <v>43683</v>
      </c>
      <c r="C215" s="636" t="s">
        <v>2359</v>
      </c>
      <c r="D215" s="637">
        <v>800</v>
      </c>
      <c r="E215" s="637"/>
      <c r="F215" s="637"/>
      <c r="G215" s="1514"/>
      <c r="H215" s="1515"/>
      <c r="I215" s="1515"/>
      <c r="J215" s="1516"/>
      <c r="K215" s="642"/>
      <c r="L215" s="646"/>
      <c r="M215" s="642"/>
      <c r="N215" s="642"/>
      <c r="O215" s="642"/>
    </row>
    <row r="216" spans="1:15" s="643" customFormat="1" x14ac:dyDescent="0.3">
      <c r="A216" s="634">
        <v>211</v>
      </c>
      <c r="B216" s="635">
        <v>43683</v>
      </c>
      <c r="C216" s="636" t="s">
        <v>2834</v>
      </c>
      <c r="D216" s="637">
        <v>100</v>
      </c>
      <c r="E216" s="637"/>
      <c r="F216" s="638"/>
      <c r="G216" s="1514"/>
      <c r="H216" s="1515"/>
      <c r="I216" s="1515"/>
      <c r="J216" s="1516"/>
      <c r="K216" s="642"/>
      <c r="L216" s="646"/>
      <c r="M216" s="646"/>
      <c r="N216" s="642"/>
      <c r="O216" s="642"/>
    </row>
    <row r="217" spans="1:15" s="643" customFormat="1" x14ac:dyDescent="0.3">
      <c r="A217" s="634">
        <v>212</v>
      </c>
      <c r="B217" s="635">
        <v>43685</v>
      </c>
      <c r="C217" s="636" t="s">
        <v>2359</v>
      </c>
      <c r="D217" s="637"/>
      <c r="E217" s="637">
        <v>2800</v>
      </c>
      <c r="F217" s="638">
        <v>2800</v>
      </c>
      <c r="G217" s="1514" t="s">
        <v>3021</v>
      </c>
      <c r="H217" s="1515"/>
      <c r="I217" s="1515"/>
      <c r="J217" s="1516"/>
      <c r="K217" s="642" t="s">
        <v>3022</v>
      </c>
      <c r="L217" s="646">
        <v>43684</v>
      </c>
      <c r="M217" s="642" t="s">
        <v>2123</v>
      </c>
      <c r="N217" s="642" t="s">
        <v>1980</v>
      </c>
      <c r="O217" s="642" t="s">
        <v>1706</v>
      </c>
    </row>
    <row r="218" spans="1:15" s="643" customFormat="1" x14ac:dyDescent="0.3">
      <c r="A218" s="634">
        <v>213</v>
      </c>
      <c r="B218" s="635">
        <v>43693</v>
      </c>
      <c r="C218" s="636" t="s">
        <v>2359</v>
      </c>
      <c r="D218" s="637">
        <v>1000</v>
      </c>
      <c r="E218" s="637"/>
      <c r="F218" s="638"/>
      <c r="G218" s="1514"/>
      <c r="H218" s="1515"/>
      <c r="I218" s="1515"/>
      <c r="J218" s="1516"/>
      <c r="K218" s="642"/>
      <c r="L218" s="646"/>
      <c r="M218" s="646"/>
      <c r="N218" s="642"/>
      <c r="O218" s="642"/>
    </row>
    <row r="219" spans="1:15" s="643" customFormat="1" x14ac:dyDescent="0.3">
      <c r="A219" s="634">
        <v>214</v>
      </c>
      <c r="B219" s="635">
        <v>43693</v>
      </c>
      <c r="C219" s="636" t="s">
        <v>2834</v>
      </c>
      <c r="D219" s="637">
        <v>100</v>
      </c>
      <c r="E219" s="637"/>
      <c r="F219" s="638"/>
      <c r="G219" s="1514"/>
      <c r="H219" s="1515"/>
      <c r="I219" s="1515"/>
      <c r="J219" s="1516"/>
      <c r="K219" s="642"/>
      <c r="L219" s="646"/>
      <c r="M219" s="646"/>
      <c r="N219" s="642"/>
      <c r="O219" s="642"/>
    </row>
    <row r="220" spans="1:15" s="643" customFormat="1" x14ac:dyDescent="0.3">
      <c r="A220" s="634">
        <v>215</v>
      </c>
      <c r="B220" s="635">
        <v>43693</v>
      </c>
      <c r="C220" s="636" t="s">
        <v>164</v>
      </c>
      <c r="D220" s="637">
        <v>30</v>
      </c>
      <c r="E220" s="637"/>
      <c r="F220" s="638"/>
      <c r="G220" s="1514"/>
      <c r="H220" s="1515"/>
      <c r="I220" s="1515"/>
      <c r="J220" s="1516"/>
      <c r="K220" s="642"/>
      <c r="L220" s="642"/>
      <c r="M220" s="642"/>
      <c r="N220" s="642"/>
      <c r="O220" s="642"/>
    </row>
    <row r="221" spans="1:15" s="643" customFormat="1" x14ac:dyDescent="0.3">
      <c r="A221" s="634">
        <v>216</v>
      </c>
      <c r="B221" s="635">
        <v>43693</v>
      </c>
      <c r="C221" s="636" t="s">
        <v>2384</v>
      </c>
      <c r="D221" s="637">
        <v>50</v>
      </c>
      <c r="E221" s="637"/>
      <c r="F221" s="638"/>
      <c r="G221" s="1514"/>
      <c r="H221" s="1515"/>
      <c r="I221" s="1515"/>
      <c r="J221" s="1516"/>
      <c r="K221" s="642"/>
      <c r="L221" s="646"/>
      <c r="M221" s="646"/>
      <c r="N221" s="642"/>
      <c r="O221" s="642"/>
    </row>
    <row r="222" spans="1:15" s="643" customFormat="1" x14ac:dyDescent="0.3">
      <c r="A222" s="634">
        <v>217</v>
      </c>
      <c r="B222" s="635">
        <v>43693</v>
      </c>
      <c r="C222" s="636" t="s">
        <v>1982</v>
      </c>
      <c r="D222" s="637">
        <v>100</v>
      </c>
      <c r="E222" s="637"/>
      <c r="F222" s="638"/>
      <c r="G222" s="1514"/>
      <c r="H222" s="1515"/>
      <c r="I222" s="1515"/>
      <c r="J222" s="1516"/>
      <c r="K222" s="642"/>
      <c r="L222" s="646"/>
      <c r="M222" s="642"/>
      <c r="N222" s="642"/>
      <c r="O222" s="642"/>
    </row>
    <row r="223" spans="1:15" s="643" customFormat="1" x14ac:dyDescent="0.3">
      <c r="A223" s="634">
        <v>218</v>
      </c>
      <c r="B223" s="635">
        <v>43699</v>
      </c>
      <c r="C223" s="636" t="s">
        <v>2359</v>
      </c>
      <c r="D223" s="637">
        <v>1000</v>
      </c>
      <c r="E223" s="637"/>
      <c r="F223" s="638"/>
      <c r="G223" s="1514"/>
      <c r="H223" s="1515"/>
      <c r="I223" s="1515"/>
      <c r="J223" s="1516"/>
      <c r="K223" s="642"/>
      <c r="L223" s="646"/>
      <c r="M223" s="642"/>
      <c r="N223" s="642"/>
      <c r="O223" s="642"/>
    </row>
    <row r="224" spans="1:15" s="643" customFormat="1" x14ac:dyDescent="0.3">
      <c r="A224" s="634">
        <v>219</v>
      </c>
      <c r="B224" s="635">
        <v>43699</v>
      </c>
      <c r="C224" s="636" t="s">
        <v>1777</v>
      </c>
      <c r="D224" s="637">
        <v>1000</v>
      </c>
      <c r="E224" s="637"/>
      <c r="F224" s="694"/>
      <c r="G224" s="1514"/>
      <c r="H224" s="1515"/>
      <c r="I224" s="1515"/>
      <c r="J224" s="1516"/>
      <c r="K224" s="642"/>
      <c r="L224" s="646"/>
      <c r="M224" s="642"/>
      <c r="N224" s="146"/>
      <c r="O224" s="146"/>
    </row>
    <row r="225" spans="1:15" s="643" customFormat="1" x14ac:dyDescent="0.3">
      <c r="A225" s="634">
        <v>220</v>
      </c>
      <c r="B225" s="635">
        <v>43705</v>
      </c>
      <c r="C225" s="636" t="s">
        <v>1982</v>
      </c>
      <c r="D225" s="637">
        <v>1000</v>
      </c>
      <c r="E225" s="637"/>
      <c r="F225" s="638"/>
      <c r="G225" s="1514"/>
      <c r="H225" s="1515"/>
      <c r="I225" s="1515"/>
      <c r="J225" s="1516"/>
      <c r="K225" s="642"/>
      <c r="L225" s="646"/>
      <c r="M225" s="642"/>
      <c r="N225" s="146"/>
      <c r="O225" s="146"/>
    </row>
    <row r="226" spans="1:15" s="643" customFormat="1" x14ac:dyDescent="0.3">
      <c r="A226" s="634">
        <v>221</v>
      </c>
      <c r="B226" s="635">
        <v>43705</v>
      </c>
      <c r="C226" s="636" t="s">
        <v>2381</v>
      </c>
      <c r="D226" s="637">
        <v>30</v>
      </c>
      <c r="E226" s="637"/>
      <c r="F226" s="638"/>
      <c r="G226" s="1514"/>
      <c r="H226" s="1515"/>
      <c r="I226" s="1515"/>
      <c r="J226" s="1516"/>
      <c r="K226" s="642"/>
      <c r="L226" s="646"/>
      <c r="M226" s="646"/>
      <c r="N226" s="642"/>
      <c r="O226" s="642"/>
    </row>
    <row r="227" spans="1:15" s="643" customFormat="1" x14ac:dyDescent="0.3">
      <c r="A227" s="634">
        <v>222</v>
      </c>
      <c r="B227" s="635">
        <v>43705</v>
      </c>
      <c r="C227" s="636" t="s">
        <v>2407</v>
      </c>
      <c r="D227" s="637">
        <v>5</v>
      </c>
      <c r="E227" s="637"/>
      <c r="F227" s="638"/>
      <c r="G227" s="1514"/>
      <c r="H227" s="1515"/>
      <c r="I227" s="1515"/>
      <c r="J227" s="1516"/>
      <c r="K227" s="642"/>
      <c r="L227" s="646"/>
      <c r="M227" s="642"/>
      <c r="N227" s="642"/>
      <c r="O227" s="642"/>
    </row>
    <row r="228" spans="1:15" s="643" customFormat="1" x14ac:dyDescent="0.3">
      <c r="A228" s="634">
        <v>223</v>
      </c>
      <c r="B228" s="635">
        <v>43705</v>
      </c>
      <c r="C228" s="636" t="s">
        <v>2408</v>
      </c>
      <c r="D228" s="637">
        <v>2</v>
      </c>
      <c r="E228" s="637"/>
      <c r="F228" s="638"/>
      <c r="G228" s="1514"/>
      <c r="H228" s="1515"/>
      <c r="I228" s="1515"/>
      <c r="J228" s="1516"/>
      <c r="K228" s="642"/>
      <c r="L228" s="646"/>
      <c r="M228" s="642"/>
      <c r="N228" s="642"/>
      <c r="O228" s="642"/>
    </row>
    <row r="229" spans="1:15" s="643" customFormat="1" x14ac:dyDescent="0.3">
      <c r="A229" s="634">
        <v>224</v>
      </c>
      <c r="B229" s="635">
        <v>43707</v>
      </c>
      <c r="C229" s="636" t="s">
        <v>2359</v>
      </c>
      <c r="D229" s="637">
        <v>1000</v>
      </c>
      <c r="E229" s="637"/>
      <c r="F229" s="638"/>
      <c r="G229" s="1514"/>
      <c r="H229" s="1515"/>
      <c r="I229" s="1515"/>
      <c r="J229" s="1516"/>
      <c r="K229" s="642"/>
      <c r="L229" s="646"/>
      <c r="M229" s="646"/>
      <c r="N229" s="642"/>
      <c r="O229" s="642"/>
    </row>
    <row r="230" spans="1:15" s="643" customFormat="1" x14ac:dyDescent="0.3">
      <c r="A230" s="634">
        <v>225</v>
      </c>
      <c r="B230" s="635">
        <v>43707</v>
      </c>
      <c r="C230" s="636" t="s">
        <v>2584</v>
      </c>
      <c r="D230" s="637">
        <v>20</v>
      </c>
      <c r="E230" s="637"/>
      <c r="F230" s="638"/>
      <c r="G230" s="1514"/>
      <c r="H230" s="1515"/>
      <c r="I230" s="1515"/>
      <c r="J230" s="1516"/>
      <c r="K230" s="642"/>
      <c r="L230" s="646"/>
      <c r="M230" s="646"/>
      <c r="N230" s="146"/>
      <c r="O230" s="146"/>
    </row>
    <row r="231" spans="1:15" s="643" customFormat="1" x14ac:dyDescent="0.3">
      <c r="A231" s="634">
        <v>226</v>
      </c>
      <c r="B231" s="635">
        <v>43707</v>
      </c>
      <c r="C231" s="636" t="s">
        <v>2834</v>
      </c>
      <c r="D231" s="637">
        <v>50</v>
      </c>
      <c r="E231" s="637"/>
      <c r="F231" s="638"/>
      <c r="G231" s="1514"/>
      <c r="H231" s="1515"/>
      <c r="I231" s="1515"/>
      <c r="J231" s="1516"/>
      <c r="K231" s="642"/>
      <c r="L231" s="642"/>
      <c r="M231" s="642"/>
      <c r="N231" s="642"/>
      <c r="O231" s="642"/>
    </row>
    <row r="232" spans="1:15" s="643" customFormat="1" x14ac:dyDescent="0.3">
      <c r="A232" s="634">
        <v>227</v>
      </c>
      <c r="B232" s="635">
        <v>43707</v>
      </c>
      <c r="C232" s="636" t="s">
        <v>2516</v>
      </c>
      <c r="D232" s="637">
        <v>100</v>
      </c>
      <c r="E232" s="637"/>
      <c r="F232" s="638"/>
      <c r="G232" s="1514"/>
      <c r="H232" s="1515"/>
      <c r="I232" s="1515"/>
      <c r="J232" s="1516"/>
      <c r="K232" s="642"/>
      <c r="L232" s="642"/>
      <c r="M232" s="642"/>
      <c r="N232" s="642"/>
      <c r="O232" s="642"/>
    </row>
    <row r="233" spans="1:15" s="643" customFormat="1" x14ac:dyDescent="0.3">
      <c r="A233" s="634">
        <v>228</v>
      </c>
      <c r="B233" s="635">
        <v>43707</v>
      </c>
      <c r="C233" s="636" t="s">
        <v>2384</v>
      </c>
      <c r="D233" s="637">
        <v>50</v>
      </c>
      <c r="E233" s="637"/>
      <c r="F233" s="638"/>
      <c r="G233" s="1514"/>
      <c r="H233" s="1515"/>
      <c r="I233" s="1515"/>
      <c r="J233" s="1516"/>
      <c r="K233" s="642"/>
      <c r="L233" s="646"/>
      <c r="M233" s="642"/>
      <c r="N233" s="642"/>
      <c r="O233" s="642"/>
    </row>
    <row r="234" spans="1:15" s="643" customFormat="1" x14ac:dyDescent="0.3">
      <c r="A234" s="634">
        <v>229</v>
      </c>
      <c r="B234" s="635">
        <v>43707</v>
      </c>
      <c r="C234" s="636" t="s">
        <v>164</v>
      </c>
      <c r="D234" s="637">
        <v>15</v>
      </c>
      <c r="E234" s="637"/>
      <c r="F234" s="638"/>
      <c r="G234" s="1514"/>
      <c r="H234" s="1515"/>
      <c r="I234" s="1515"/>
      <c r="J234" s="1516"/>
      <c r="K234" s="642"/>
      <c r="L234" s="646"/>
      <c r="M234" s="642"/>
      <c r="N234" s="642"/>
      <c r="O234" s="642"/>
    </row>
    <row r="235" spans="1:15" s="643" customFormat="1" x14ac:dyDescent="0.3">
      <c r="A235" s="634">
        <v>230</v>
      </c>
      <c r="B235" s="635">
        <v>43710</v>
      </c>
      <c r="C235" s="636" t="s">
        <v>2359</v>
      </c>
      <c r="D235" s="637">
        <v>1000</v>
      </c>
      <c r="E235" s="637"/>
      <c r="F235" s="638"/>
      <c r="G235" s="1514"/>
      <c r="H235" s="1515"/>
      <c r="I235" s="1515"/>
      <c r="J235" s="1516"/>
      <c r="K235" s="642"/>
      <c r="L235" s="646"/>
      <c r="M235" s="642"/>
      <c r="N235" s="642"/>
      <c r="O235" s="642"/>
    </row>
    <row r="236" spans="1:15" s="643" customFormat="1" x14ac:dyDescent="0.3">
      <c r="A236" s="634">
        <v>231</v>
      </c>
      <c r="B236" s="635">
        <v>43710</v>
      </c>
      <c r="C236" s="636" t="s">
        <v>1777</v>
      </c>
      <c r="D236" s="637">
        <v>1000</v>
      </c>
      <c r="E236" s="637"/>
      <c r="F236" s="638"/>
      <c r="G236" s="1514"/>
      <c r="H236" s="1515"/>
      <c r="I236" s="1515"/>
      <c r="J236" s="1516"/>
      <c r="K236" s="642"/>
      <c r="L236" s="646"/>
      <c r="M236" s="642"/>
      <c r="N236" s="642"/>
      <c r="O236" s="642"/>
    </row>
    <row r="237" spans="1:15" s="643" customFormat="1" x14ac:dyDescent="0.3">
      <c r="A237" s="634">
        <v>232</v>
      </c>
      <c r="B237" s="635">
        <v>43714</v>
      </c>
      <c r="C237" s="636" t="s">
        <v>2359</v>
      </c>
      <c r="D237" s="637">
        <v>1000</v>
      </c>
      <c r="E237" s="637"/>
      <c r="F237" s="637"/>
      <c r="G237" s="1514"/>
      <c r="H237" s="1515"/>
      <c r="I237" s="1515"/>
      <c r="J237" s="1516"/>
      <c r="K237" s="642"/>
      <c r="L237" s="646"/>
      <c r="M237" s="642"/>
      <c r="N237" s="642"/>
      <c r="O237" s="642"/>
    </row>
    <row r="238" spans="1:15" s="643" customFormat="1" x14ac:dyDescent="0.3">
      <c r="A238" s="634">
        <v>233</v>
      </c>
      <c r="B238" s="635">
        <v>43714</v>
      </c>
      <c r="C238" s="636" t="s">
        <v>2834</v>
      </c>
      <c r="D238" s="637">
        <v>100</v>
      </c>
      <c r="E238" s="637"/>
      <c r="F238" s="638"/>
      <c r="G238" s="1514"/>
      <c r="H238" s="1515"/>
      <c r="I238" s="1515"/>
      <c r="J238" s="1516"/>
      <c r="K238" s="642"/>
      <c r="L238" s="642"/>
      <c r="M238" s="642"/>
      <c r="N238" s="642"/>
      <c r="O238" s="642"/>
    </row>
    <row r="239" spans="1:15" s="643" customFormat="1" x14ac:dyDescent="0.3">
      <c r="A239" s="634">
        <v>234</v>
      </c>
      <c r="B239" s="635">
        <v>43717</v>
      </c>
      <c r="C239" s="636" t="s">
        <v>2359</v>
      </c>
      <c r="D239" s="637">
        <v>860</v>
      </c>
      <c r="E239" s="637"/>
      <c r="F239" s="638"/>
      <c r="G239" s="1514"/>
      <c r="H239" s="1515"/>
      <c r="I239" s="1515"/>
      <c r="J239" s="1516"/>
      <c r="K239" s="642"/>
      <c r="L239" s="646"/>
      <c r="M239" s="642"/>
      <c r="N239" s="642"/>
      <c r="O239" s="642"/>
    </row>
    <row r="240" spans="1:15" s="643" customFormat="1" x14ac:dyDescent="0.3">
      <c r="A240" s="634">
        <v>235</v>
      </c>
      <c r="B240" s="635">
        <v>43717</v>
      </c>
      <c r="C240" s="636" t="s">
        <v>2834</v>
      </c>
      <c r="D240" s="637">
        <v>100</v>
      </c>
      <c r="E240" s="637"/>
      <c r="F240" s="638"/>
      <c r="G240" s="1514" t="s">
        <v>3025</v>
      </c>
      <c r="H240" s="1515"/>
      <c r="I240" s="1515"/>
      <c r="J240" s="1516"/>
      <c r="K240" s="642"/>
      <c r="L240" s="646"/>
      <c r="M240" s="642"/>
      <c r="N240" s="146"/>
      <c r="O240" s="146"/>
    </row>
    <row r="241" spans="1:15" s="643" customFormat="1" x14ac:dyDescent="0.3">
      <c r="A241" s="634">
        <v>236</v>
      </c>
      <c r="B241" s="635">
        <v>43718</v>
      </c>
      <c r="C241" s="636" t="s">
        <v>2359</v>
      </c>
      <c r="D241" s="637"/>
      <c r="E241" s="637">
        <v>5860</v>
      </c>
      <c r="F241" s="638">
        <v>5860</v>
      </c>
      <c r="G241" s="1514" t="s">
        <v>3023</v>
      </c>
      <c r="H241" s="1515"/>
      <c r="I241" s="1515"/>
      <c r="J241" s="1516"/>
      <c r="K241" s="642" t="s">
        <v>3024</v>
      </c>
      <c r="L241" s="646">
        <v>43718</v>
      </c>
      <c r="M241" s="642" t="s">
        <v>2123</v>
      </c>
      <c r="N241" s="642" t="s">
        <v>1980</v>
      </c>
      <c r="O241" s="642" t="s">
        <v>1706</v>
      </c>
    </row>
    <row r="242" spans="1:15" s="643" customFormat="1" x14ac:dyDescent="0.3">
      <c r="A242" s="634">
        <v>237</v>
      </c>
      <c r="B242" s="635">
        <v>43721</v>
      </c>
      <c r="C242" s="636" t="s">
        <v>2834</v>
      </c>
      <c r="D242" s="637">
        <v>130</v>
      </c>
      <c r="E242" s="637"/>
      <c r="F242" s="638"/>
      <c r="G242" s="1514"/>
      <c r="H242" s="1515"/>
      <c r="I242" s="1515"/>
      <c r="J242" s="1516"/>
      <c r="K242" s="642"/>
      <c r="L242" s="642"/>
      <c r="M242" s="642"/>
      <c r="N242" s="642"/>
      <c r="O242" s="642"/>
    </row>
    <row r="243" spans="1:15" s="643" customFormat="1" ht="14.25" customHeight="1" x14ac:dyDescent="0.3">
      <c r="A243" s="634">
        <v>238</v>
      </c>
      <c r="B243" s="635">
        <v>43721</v>
      </c>
      <c r="C243" s="636" t="s">
        <v>2359</v>
      </c>
      <c r="D243" s="637">
        <v>1000</v>
      </c>
      <c r="E243" s="637"/>
      <c r="F243" s="638"/>
      <c r="G243" s="1514"/>
      <c r="H243" s="1515"/>
      <c r="I243" s="1515"/>
      <c r="J243" s="1516"/>
      <c r="K243" s="642"/>
      <c r="L243" s="642"/>
      <c r="M243" s="642"/>
      <c r="N243" s="642"/>
      <c r="O243" s="642"/>
    </row>
    <row r="244" spans="1:15" s="643" customFormat="1" ht="14.25" customHeight="1" x14ac:dyDescent="0.3">
      <c r="A244" s="634">
        <v>239</v>
      </c>
      <c r="B244" s="635">
        <v>43724</v>
      </c>
      <c r="C244" s="636" t="s">
        <v>164</v>
      </c>
      <c r="D244" s="637">
        <v>15</v>
      </c>
      <c r="E244" s="637"/>
      <c r="F244" s="638"/>
      <c r="G244" s="1514"/>
      <c r="H244" s="1515"/>
      <c r="I244" s="1515"/>
      <c r="J244" s="1516"/>
      <c r="K244" s="642"/>
      <c r="L244" s="646"/>
      <c r="M244" s="646"/>
      <c r="N244" s="642"/>
      <c r="O244" s="642"/>
    </row>
    <row r="245" spans="1:15" s="643" customFormat="1" ht="14.25" customHeight="1" x14ac:dyDescent="0.3">
      <c r="A245" s="634">
        <v>240</v>
      </c>
      <c r="B245" s="635">
        <v>43724</v>
      </c>
      <c r="C245" s="636" t="s">
        <v>1777</v>
      </c>
      <c r="D245" s="637">
        <v>1000</v>
      </c>
      <c r="E245" s="637"/>
      <c r="F245" s="638"/>
      <c r="G245" s="1514"/>
      <c r="H245" s="1515"/>
      <c r="I245" s="1515"/>
      <c r="J245" s="1516"/>
      <c r="K245" s="642"/>
      <c r="L245" s="646"/>
      <c r="M245" s="646"/>
      <c r="N245" s="642"/>
      <c r="O245" s="642"/>
    </row>
    <row r="246" spans="1:15" s="643" customFormat="1" ht="14.25" customHeight="1" x14ac:dyDescent="0.3">
      <c r="A246" s="634">
        <v>241</v>
      </c>
      <c r="B246" s="635">
        <v>43724</v>
      </c>
      <c r="C246" s="636" t="s">
        <v>2384</v>
      </c>
      <c r="D246" s="637">
        <v>50</v>
      </c>
      <c r="E246" s="637"/>
      <c r="F246" s="638"/>
      <c r="G246" s="1514"/>
      <c r="H246" s="1515"/>
      <c r="I246" s="1515"/>
      <c r="J246" s="1516"/>
      <c r="K246" s="642"/>
      <c r="L246" s="646"/>
      <c r="M246" s="642"/>
      <c r="N246" s="642"/>
      <c r="O246" s="642"/>
    </row>
    <row r="247" spans="1:15" s="643" customFormat="1" ht="14.25" customHeight="1" x14ac:dyDescent="0.3">
      <c r="A247" s="634">
        <v>242</v>
      </c>
      <c r="B247" s="635">
        <v>43724</v>
      </c>
      <c r="C247" s="636" t="s">
        <v>2528</v>
      </c>
      <c r="D247" s="637">
        <v>100</v>
      </c>
      <c r="E247" s="637"/>
      <c r="F247" s="638"/>
      <c r="G247" s="1514"/>
      <c r="H247" s="1515"/>
      <c r="I247" s="1515"/>
      <c r="J247" s="1516"/>
      <c r="K247" s="642"/>
      <c r="L247" s="646"/>
      <c r="M247" s="642"/>
      <c r="N247" s="642"/>
      <c r="O247" s="642"/>
    </row>
    <row r="248" spans="1:15" s="643" customFormat="1" ht="14.25" customHeight="1" x14ac:dyDescent="0.3">
      <c r="A248" s="634">
        <v>243</v>
      </c>
      <c r="B248" s="635">
        <v>43724</v>
      </c>
      <c r="C248" s="636" t="s">
        <v>2834</v>
      </c>
      <c r="D248" s="637"/>
      <c r="E248" s="637">
        <v>780</v>
      </c>
      <c r="F248" s="638">
        <v>780</v>
      </c>
      <c r="G248" s="1514" t="s">
        <v>3026</v>
      </c>
      <c r="H248" s="1515"/>
      <c r="I248" s="1515"/>
      <c r="J248" s="1516"/>
      <c r="K248" s="642" t="s">
        <v>3027</v>
      </c>
      <c r="L248" s="646">
        <v>43724</v>
      </c>
      <c r="M248" s="646" t="s">
        <v>2123</v>
      </c>
      <c r="N248" s="146" t="s">
        <v>1762</v>
      </c>
      <c r="O248" s="146" t="s">
        <v>1762</v>
      </c>
    </row>
    <row r="249" spans="1:15" s="643" customFormat="1" ht="14.25" customHeight="1" x14ac:dyDescent="0.3">
      <c r="A249" s="634">
        <v>244</v>
      </c>
      <c r="B249" s="635">
        <v>43728</v>
      </c>
      <c r="C249" s="636" t="s">
        <v>2359</v>
      </c>
      <c r="D249" s="637">
        <v>1000</v>
      </c>
      <c r="E249" s="637"/>
      <c r="F249" s="638"/>
      <c r="G249" s="1514"/>
      <c r="H249" s="1515"/>
      <c r="I249" s="1515"/>
      <c r="J249" s="1516"/>
      <c r="K249" s="642"/>
      <c r="L249" s="646"/>
      <c r="M249" s="646"/>
      <c r="N249" s="146"/>
      <c r="O249" s="146"/>
    </row>
    <row r="250" spans="1:15" s="643" customFormat="1" ht="14.25" customHeight="1" x14ac:dyDescent="0.3">
      <c r="A250" s="634">
        <v>245</v>
      </c>
      <c r="B250" s="635">
        <v>43728</v>
      </c>
      <c r="C250" s="636" t="s">
        <v>1982</v>
      </c>
      <c r="D250" s="637">
        <v>100</v>
      </c>
      <c r="E250" s="637"/>
      <c r="F250" s="589"/>
      <c r="G250" s="1514"/>
      <c r="H250" s="1515"/>
      <c r="I250" s="1515"/>
      <c r="J250" s="1516"/>
      <c r="K250" s="642"/>
      <c r="L250" s="646"/>
      <c r="M250" s="642"/>
      <c r="N250" s="146"/>
      <c r="O250" s="146"/>
    </row>
    <row r="251" spans="1:15" s="643" customFormat="1" ht="14.25" customHeight="1" x14ac:dyDescent="0.3">
      <c r="A251" s="634">
        <v>246</v>
      </c>
      <c r="B251" s="635">
        <v>43731</v>
      </c>
      <c r="C251" s="636" t="s">
        <v>2834</v>
      </c>
      <c r="D251" s="637">
        <v>400</v>
      </c>
      <c r="E251" s="637"/>
      <c r="F251" s="638"/>
      <c r="G251" s="1514"/>
      <c r="H251" s="1515"/>
      <c r="I251" s="1515"/>
      <c r="J251" s="1516"/>
      <c r="K251" s="642"/>
      <c r="L251" s="646"/>
      <c r="M251" s="642"/>
      <c r="N251" s="642"/>
      <c r="O251" s="642"/>
    </row>
    <row r="252" spans="1:15" s="643" customFormat="1" ht="14.25" customHeight="1" x14ac:dyDescent="0.3">
      <c r="A252" s="634">
        <v>247</v>
      </c>
      <c r="B252" s="635">
        <v>43731</v>
      </c>
      <c r="C252" s="636" t="s">
        <v>2359</v>
      </c>
      <c r="D252" s="637">
        <v>1000</v>
      </c>
      <c r="E252" s="637"/>
      <c r="F252" s="638"/>
      <c r="G252" s="1514"/>
      <c r="H252" s="1515"/>
      <c r="I252" s="1515"/>
      <c r="J252" s="1516"/>
      <c r="K252" s="642"/>
      <c r="L252" s="646"/>
      <c r="M252" s="642"/>
      <c r="N252" s="642"/>
      <c r="O252" s="642"/>
    </row>
    <row r="253" spans="1:15" s="643" customFormat="1" ht="14.25" customHeight="1" x14ac:dyDescent="0.3">
      <c r="A253" s="634">
        <v>248</v>
      </c>
      <c r="B253" s="635">
        <v>43735</v>
      </c>
      <c r="C253" s="636" t="s">
        <v>1777</v>
      </c>
      <c r="D253" s="637">
        <v>1000</v>
      </c>
      <c r="E253" s="637"/>
      <c r="F253" s="638"/>
      <c r="G253" s="1514"/>
      <c r="H253" s="1515"/>
      <c r="I253" s="1515"/>
      <c r="J253" s="1516"/>
      <c r="K253" s="642"/>
      <c r="L253" s="646"/>
      <c r="M253" s="642"/>
      <c r="N253" s="642"/>
      <c r="O253" s="642"/>
    </row>
    <row r="254" spans="1:15" s="643" customFormat="1" ht="14.25" customHeight="1" x14ac:dyDescent="0.3">
      <c r="A254" s="634">
        <v>249</v>
      </c>
      <c r="B254" s="635">
        <v>43735</v>
      </c>
      <c r="C254" s="636" t="s">
        <v>2359</v>
      </c>
      <c r="D254" s="637">
        <v>1000</v>
      </c>
      <c r="E254" s="637"/>
      <c r="F254" s="638"/>
      <c r="G254" s="1514"/>
      <c r="H254" s="1515"/>
      <c r="I254" s="1515"/>
      <c r="J254" s="1516"/>
      <c r="K254" s="642"/>
      <c r="L254" s="642"/>
      <c r="M254" s="642"/>
      <c r="N254" s="642"/>
      <c r="O254" s="642"/>
    </row>
    <row r="255" spans="1:15" s="643" customFormat="1" ht="14.25" customHeight="1" x14ac:dyDescent="0.3">
      <c r="A255" s="634">
        <v>250</v>
      </c>
      <c r="B255" s="635">
        <v>43735</v>
      </c>
      <c r="C255" s="636" t="s">
        <v>2516</v>
      </c>
      <c r="D255" s="637">
        <v>200</v>
      </c>
      <c r="E255" s="637"/>
      <c r="F255" s="638"/>
      <c r="G255" s="1514"/>
      <c r="H255" s="1515"/>
      <c r="I255" s="1515"/>
      <c r="J255" s="1516"/>
      <c r="K255" s="642"/>
      <c r="L255" s="646"/>
      <c r="M255" s="642"/>
      <c r="N255" s="642"/>
      <c r="O255" s="642"/>
    </row>
    <row r="256" spans="1:15" s="643" customFormat="1" ht="14.25" customHeight="1" x14ac:dyDescent="0.3">
      <c r="A256" s="634">
        <v>251</v>
      </c>
      <c r="B256" s="635">
        <v>43735</v>
      </c>
      <c r="C256" s="636" t="s">
        <v>2381</v>
      </c>
      <c r="D256" s="637">
        <v>20</v>
      </c>
      <c r="E256" s="637"/>
      <c r="F256" s="638"/>
      <c r="G256" s="1514"/>
      <c r="H256" s="1515"/>
      <c r="I256" s="1515"/>
      <c r="J256" s="1516"/>
      <c r="K256" s="642"/>
      <c r="L256" s="646"/>
      <c r="M256" s="642"/>
      <c r="N256" s="642"/>
      <c r="O256" s="642"/>
    </row>
    <row r="257" spans="1:15" s="643" customFormat="1" ht="14.25" customHeight="1" x14ac:dyDescent="0.3">
      <c r="A257" s="634">
        <v>252</v>
      </c>
      <c r="B257" s="635">
        <v>43738</v>
      </c>
      <c r="C257" s="636" t="s">
        <v>2359</v>
      </c>
      <c r="D257" s="637">
        <v>1020</v>
      </c>
      <c r="E257" s="637"/>
      <c r="F257" s="638"/>
      <c r="G257" s="1514"/>
      <c r="H257" s="1515"/>
      <c r="I257" s="1515"/>
      <c r="J257" s="1516"/>
      <c r="K257" s="642"/>
      <c r="L257" s="646"/>
      <c r="M257" s="646"/>
      <c r="N257" s="146"/>
      <c r="O257" s="146"/>
    </row>
    <row r="258" spans="1:15" s="643" customFormat="1" ht="14.25" customHeight="1" x14ac:dyDescent="0.3">
      <c r="A258" s="634">
        <v>253</v>
      </c>
      <c r="B258" s="635">
        <v>43738</v>
      </c>
      <c r="C258" s="636" t="s">
        <v>2834</v>
      </c>
      <c r="D258" s="637">
        <v>400</v>
      </c>
      <c r="E258" s="637"/>
      <c r="F258" s="638"/>
      <c r="G258" s="1514"/>
      <c r="H258" s="1515"/>
      <c r="I258" s="1515"/>
      <c r="J258" s="1516"/>
      <c r="K258" s="642"/>
      <c r="L258" s="646"/>
      <c r="M258" s="646"/>
      <c r="N258" s="642"/>
      <c r="O258" s="642"/>
    </row>
    <row r="259" spans="1:15" s="643" customFormat="1" ht="14.25" customHeight="1" x14ac:dyDescent="0.3">
      <c r="A259" s="634">
        <v>254</v>
      </c>
      <c r="B259" s="635">
        <v>43738</v>
      </c>
      <c r="C259" s="636" t="s">
        <v>164</v>
      </c>
      <c r="D259" s="637">
        <v>15</v>
      </c>
      <c r="E259" s="637"/>
      <c r="F259" s="638"/>
      <c r="G259" s="1514"/>
      <c r="H259" s="1515"/>
      <c r="I259" s="1515"/>
      <c r="J259" s="1516"/>
      <c r="K259" s="642"/>
      <c r="L259" s="646"/>
      <c r="M259" s="646"/>
      <c r="N259" s="642"/>
      <c r="O259" s="642"/>
    </row>
    <row r="260" spans="1:15" s="643" customFormat="1" ht="14.25" customHeight="1" x14ac:dyDescent="0.3">
      <c r="A260" s="634">
        <v>255</v>
      </c>
      <c r="B260" s="635">
        <v>43738</v>
      </c>
      <c r="C260" s="636" t="s">
        <v>2384</v>
      </c>
      <c r="D260" s="637">
        <v>50</v>
      </c>
      <c r="E260" s="637"/>
      <c r="F260" s="638"/>
      <c r="G260" s="1514"/>
      <c r="H260" s="1515"/>
      <c r="I260" s="1515"/>
      <c r="J260" s="1516"/>
      <c r="K260" s="642"/>
      <c r="L260" s="646"/>
      <c r="M260" s="646"/>
      <c r="N260" s="642"/>
      <c r="O260" s="642"/>
    </row>
    <row r="261" spans="1:15" s="643" customFormat="1" ht="14.25" customHeight="1" x14ac:dyDescent="0.3">
      <c r="A261" s="634">
        <v>256</v>
      </c>
      <c r="B261" s="635">
        <v>43738</v>
      </c>
      <c r="C261" s="636" t="s">
        <v>2407</v>
      </c>
      <c r="D261" s="637">
        <v>5</v>
      </c>
      <c r="E261" s="637"/>
      <c r="F261" s="638"/>
      <c r="G261" s="1514"/>
      <c r="H261" s="1515"/>
      <c r="I261" s="1515"/>
      <c r="J261" s="1516"/>
      <c r="K261" s="642"/>
      <c r="L261" s="646"/>
      <c r="M261" s="646"/>
      <c r="N261" s="146"/>
      <c r="O261" s="146"/>
    </row>
    <row r="262" spans="1:15" s="643" customFormat="1" ht="14.25" customHeight="1" x14ac:dyDescent="0.3">
      <c r="A262" s="634">
        <v>257</v>
      </c>
      <c r="B262" s="635">
        <v>43738</v>
      </c>
      <c r="C262" s="636" t="s">
        <v>2359</v>
      </c>
      <c r="D262" s="637"/>
      <c r="E262" s="637">
        <v>5020</v>
      </c>
      <c r="F262" s="638">
        <v>5020</v>
      </c>
      <c r="G262" s="1514" t="s">
        <v>3028</v>
      </c>
      <c r="H262" s="1515"/>
      <c r="I262" s="1515"/>
      <c r="J262" s="1516"/>
      <c r="K262" s="642" t="s">
        <v>3029</v>
      </c>
      <c r="L262" s="646">
        <v>43735</v>
      </c>
      <c r="M262" s="646" t="s">
        <v>2123</v>
      </c>
      <c r="N262" s="642" t="s">
        <v>1980</v>
      </c>
      <c r="O262" s="642" t="s">
        <v>1706</v>
      </c>
    </row>
    <row r="263" spans="1:15" s="643" customFormat="1" ht="14.25" customHeight="1" x14ac:dyDescent="0.3">
      <c r="A263" s="634">
        <v>258</v>
      </c>
      <c r="B263" s="635">
        <v>43741</v>
      </c>
      <c r="C263" s="636" t="s">
        <v>1697</v>
      </c>
      <c r="D263" s="637">
        <v>180</v>
      </c>
      <c r="E263" s="637"/>
      <c r="F263" s="638"/>
      <c r="G263" s="1514"/>
      <c r="H263" s="1515"/>
      <c r="I263" s="1515"/>
      <c r="J263" s="1516"/>
      <c r="K263" s="642"/>
      <c r="L263" s="646"/>
      <c r="M263" s="646"/>
      <c r="N263" s="642"/>
      <c r="O263" s="642"/>
    </row>
    <row r="264" spans="1:15" s="643" customFormat="1" ht="14.25" customHeight="1" x14ac:dyDescent="0.3">
      <c r="A264" s="634">
        <v>259</v>
      </c>
      <c r="B264" s="635">
        <v>43741</v>
      </c>
      <c r="C264" s="636" t="s">
        <v>1697</v>
      </c>
      <c r="D264" s="637"/>
      <c r="E264" s="637">
        <v>180</v>
      </c>
      <c r="F264" s="638">
        <v>180</v>
      </c>
      <c r="G264" s="1514" t="s">
        <v>1418</v>
      </c>
      <c r="H264" s="1515"/>
      <c r="I264" s="1515"/>
      <c r="J264" s="1516"/>
      <c r="K264" s="642" t="s">
        <v>3030</v>
      </c>
      <c r="L264" s="646">
        <v>43740</v>
      </c>
      <c r="M264" s="646" t="s">
        <v>2123</v>
      </c>
      <c r="N264" s="146" t="s">
        <v>1521</v>
      </c>
      <c r="O264" s="146" t="s">
        <v>2538</v>
      </c>
    </row>
    <row r="265" spans="1:15" s="643" customFormat="1" ht="14.25" customHeight="1" x14ac:dyDescent="0.3">
      <c r="A265" s="634">
        <v>260</v>
      </c>
      <c r="B265" s="635">
        <v>43741</v>
      </c>
      <c r="C265" s="636" t="s">
        <v>2528</v>
      </c>
      <c r="D265" s="637"/>
      <c r="E265" s="637">
        <v>400</v>
      </c>
      <c r="F265" s="638">
        <v>400</v>
      </c>
      <c r="G265" s="1514" t="s">
        <v>3031</v>
      </c>
      <c r="H265" s="1515"/>
      <c r="I265" s="1515"/>
      <c r="J265" s="1516"/>
      <c r="K265" s="642" t="s">
        <v>3032</v>
      </c>
      <c r="L265" s="646">
        <v>43740</v>
      </c>
      <c r="M265" s="646" t="s">
        <v>2123</v>
      </c>
      <c r="N265" s="146" t="s">
        <v>1521</v>
      </c>
      <c r="O265" s="146" t="s">
        <v>2538</v>
      </c>
    </row>
    <row r="266" spans="1:15" s="643" customFormat="1" ht="14.25" customHeight="1" x14ac:dyDescent="0.3">
      <c r="A266" s="634">
        <v>261</v>
      </c>
      <c r="B266" s="635">
        <v>43742</v>
      </c>
      <c r="C266" s="636" t="s">
        <v>2359</v>
      </c>
      <c r="D266" s="637">
        <v>1000</v>
      </c>
      <c r="E266" s="637"/>
      <c r="F266" s="638"/>
      <c r="G266" s="1514"/>
      <c r="H266" s="1515"/>
      <c r="I266" s="1515"/>
      <c r="J266" s="1516"/>
      <c r="K266" s="642"/>
      <c r="L266" s="646"/>
      <c r="M266" s="646"/>
      <c r="N266" s="642"/>
      <c r="O266" s="642"/>
    </row>
    <row r="267" spans="1:15" s="643" customFormat="1" ht="14.25" customHeight="1" x14ac:dyDescent="0.3">
      <c r="A267" s="634">
        <v>262</v>
      </c>
      <c r="B267" s="635">
        <v>43742</v>
      </c>
      <c r="C267" s="636" t="s">
        <v>2834</v>
      </c>
      <c r="D267" s="637">
        <v>400</v>
      </c>
      <c r="E267" s="637"/>
      <c r="F267" s="638"/>
      <c r="G267" s="1514"/>
      <c r="H267" s="1515"/>
      <c r="I267" s="1515"/>
      <c r="J267" s="1516"/>
      <c r="K267" s="642"/>
      <c r="L267" s="646"/>
      <c r="M267" s="646"/>
      <c r="N267" s="642"/>
      <c r="O267" s="642"/>
    </row>
    <row r="268" spans="1:15" s="643" customFormat="1" ht="14.25" customHeight="1" x14ac:dyDescent="0.3">
      <c r="A268" s="634">
        <v>263</v>
      </c>
      <c r="B268" s="635">
        <v>43742</v>
      </c>
      <c r="C268" s="636" t="s">
        <v>2410</v>
      </c>
      <c r="D268" s="637">
        <v>400</v>
      </c>
      <c r="E268" s="637"/>
      <c r="F268" s="638"/>
      <c r="G268" s="1514"/>
      <c r="H268" s="1515"/>
      <c r="I268" s="1515"/>
      <c r="J268" s="1516"/>
      <c r="K268" s="642"/>
      <c r="L268" s="646"/>
      <c r="M268" s="646"/>
      <c r="N268" s="146"/>
      <c r="O268" s="146"/>
    </row>
    <row r="269" spans="1:15" s="643" customFormat="1" ht="14.25" customHeight="1" x14ac:dyDescent="0.3">
      <c r="A269" s="634">
        <v>264</v>
      </c>
      <c r="B269" s="635">
        <v>43745</v>
      </c>
      <c r="C269" s="636" t="s">
        <v>2359</v>
      </c>
      <c r="D269" s="637">
        <v>1000</v>
      </c>
      <c r="E269" s="637"/>
      <c r="F269" s="638"/>
      <c r="G269" s="1514"/>
      <c r="H269" s="1515"/>
      <c r="I269" s="1515"/>
      <c r="J269" s="1516"/>
      <c r="K269" s="642"/>
      <c r="L269" s="646"/>
      <c r="M269" s="646"/>
      <c r="N269" s="146"/>
      <c r="O269" s="146"/>
    </row>
    <row r="270" spans="1:15" s="643" customFormat="1" ht="14.25" customHeight="1" x14ac:dyDescent="0.3">
      <c r="A270" s="634">
        <v>265</v>
      </c>
      <c r="B270" s="635">
        <v>43745</v>
      </c>
      <c r="C270" s="636" t="s">
        <v>1777</v>
      </c>
      <c r="D270" s="637">
        <v>1000</v>
      </c>
      <c r="E270" s="637"/>
      <c r="F270" s="638"/>
      <c r="G270" s="1514"/>
      <c r="H270" s="1515"/>
      <c r="I270" s="1515"/>
      <c r="J270" s="1516"/>
      <c r="K270" s="642"/>
      <c r="L270" s="646"/>
      <c r="M270" s="646"/>
      <c r="N270" s="146"/>
      <c r="O270" s="146"/>
    </row>
    <row r="271" spans="1:15" s="643" customFormat="1" ht="14.25" customHeight="1" x14ac:dyDescent="0.3">
      <c r="A271" s="634">
        <v>266</v>
      </c>
      <c r="B271" s="635">
        <v>43745</v>
      </c>
      <c r="C271" s="636" t="s">
        <v>1982</v>
      </c>
      <c r="D271" s="637">
        <v>100</v>
      </c>
      <c r="E271" s="637"/>
      <c r="F271" s="638"/>
      <c r="G271" s="1514"/>
      <c r="H271" s="1515"/>
      <c r="I271" s="1515"/>
      <c r="J271" s="1516"/>
      <c r="K271" s="642"/>
      <c r="L271" s="646"/>
      <c r="M271" s="642"/>
      <c r="N271" s="642"/>
      <c r="O271" s="642"/>
    </row>
    <row r="272" spans="1:15" s="643" customFormat="1" ht="14.25" customHeight="1" x14ac:dyDescent="0.3">
      <c r="A272" s="634">
        <v>267</v>
      </c>
      <c r="B272" s="635">
        <v>43746</v>
      </c>
      <c r="C272" s="636" t="s">
        <v>2410</v>
      </c>
      <c r="D272" s="637">
        <v>310</v>
      </c>
      <c r="E272" s="637"/>
      <c r="F272" s="637"/>
      <c r="G272" s="1514"/>
      <c r="H272" s="1515"/>
      <c r="I272" s="1515"/>
      <c r="J272" s="1516"/>
      <c r="K272" s="642"/>
      <c r="L272" s="646"/>
      <c r="M272" s="642"/>
      <c r="N272" s="642"/>
      <c r="O272" s="642"/>
    </row>
    <row r="273" spans="1:15" s="643" customFormat="1" ht="14.25" customHeight="1" x14ac:dyDescent="0.3">
      <c r="A273" s="634">
        <v>268</v>
      </c>
      <c r="B273" s="635">
        <v>43746</v>
      </c>
      <c r="C273" s="636" t="s">
        <v>2410</v>
      </c>
      <c r="D273" s="637"/>
      <c r="E273" s="637">
        <v>960</v>
      </c>
      <c r="F273" s="638">
        <v>960</v>
      </c>
      <c r="G273" s="1514" t="s">
        <v>3033</v>
      </c>
      <c r="H273" s="1515"/>
      <c r="I273" s="1515"/>
      <c r="J273" s="1516"/>
      <c r="K273" s="642" t="s">
        <v>3034</v>
      </c>
      <c r="L273" s="646">
        <v>43746</v>
      </c>
      <c r="M273" s="646" t="s">
        <v>2123</v>
      </c>
      <c r="N273" s="146" t="s">
        <v>1521</v>
      </c>
      <c r="O273" s="146" t="s">
        <v>2538</v>
      </c>
    </row>
    <row r="274" spans="1:15" s="643" customFormat="1" ht="14.25" customHeight="1" x14ac:dyDescent="0.3">
      <c r="A274" s="634">
        <v>269</v>
      </c>
      <c r="B274" s="635">
        <v>43747</v>
      </c>
      <c r="C274" s="636" t="s">
        <v>2834</v>
      </c>
      <c r="D274" s="637">
        <v>220</v>
      </c>
      <c r="E274" s="637"/>
      <c r="F274" s="589"/>
      <c r="G274" s="1514"/>
      <c r="H274" s="1515"/>
      <c r="I274" s="1515"/>
      <c r="J274" s="1516"/>
      <c r="K274" s="642"/>
      <c r="L274" s="646"/>
      <c r="M274" s="642"/>
      <c r="N274" s="146"/>
      <c r="O274" s="146"/>
    </row>
    <row r="275" spans="1:15" s="643" customFormat="1" ht="14.25" customHeight="1" x14ac:dyDescent="0.3">
      <c r="A275" s="634">
        <v>270</v>
      </c>
      <c r="B275" s="635">
        <v>43747</v>
      </c>
      <c r="C275" s="636" t="s">
        <v>2834</v>
      </c>
      <c r="D275" s="637"/>
      <c r="E275" s="637">
        <v>1420</v>
      </c>
      <c r="F275" s="638">
        <v>1420</v>
      </c>
      <c r="G275" s="1514" t="s">
        <v>3036</v>
      </c>
      <c r="H275" s="1515"/>
      <c r="I275" s="1515"/>
      <c r="J275" s="1516"/>
      <c r="K275" s="642" t="s">
        <v>3037</v>
      </c>
      <c r="L275" s="646">
        <v>43746</v>
      </c>
      <c r="M275" s="646" t="s">
        <v>2123</v>
      </c>
      <c r="N275" s="146" t="s">
        <v>2066</v>
      </c>
      <c r="O275" s="146" t="s">
        <v>1762</v>
      </c>
    </row>
    <row r="276" spans="1:15" s="643" customFormat="1" ht="14.25" customHeight="1" x14ac:dyDescent="0.3">
      <c r="A276" s="634">
        <v>271</v>
      </c>
      <c r="B276" s="635">
        <v>43747</v>
      </c>
      <c r="C276" s="636" t="s">
        <v>1982</v>
      </c>
      <c r="D276" s="637"/>
      <c r="E276" s="637">
        <v>5500</v>
      </c>
      <c r="F276" s="694">
        <v>3660</v>
      </c>
      <c r="G276" s="1514" t="s">
        <v>3038</v>
      </c>
      <c r="H276" s="1515"/>
      <c r="I276" s="1515"/>
      <c r="J276" s="1516"/>
      <c r="K276" s="642" t="s">
        <v>3039</v>
      </c>
      <c r="L276" s="646">
        <v>43746</v>
      </c>
      <c r="M276" s="642" t="s">
        <v>2123</v>
      </c>
      <c r="N276" s="146" t="s">
        <v>2066</v>
      </c>
      <c r="O276" s="146" t="s">
        <v>1213</v>
      </c>
    </row>
    <row r="277" spans="1:15" s="643" customFormat="1" ht="14.25" customHeight="1" x14ac:dyDescent="0.3">
      <c r="A277" s="634">
        <v>272</v>
      </c>
      <c r="B277" s="635">
        <v>43748</v>
      </c>
      <c r="C277" s="636" t="s">
        <v>1777</v>
      </c>
      <c r="D277" s="637">
        <v>100</v>
      </c>
      <c r="E277" s="637"/>
      <c r="F277" s="638"/>
      <c r="G277" s="1514"/>
      <c r="H277" s="1515"/>
      <c r="I277" s="1515"/>
      <c r="J277" s="1516"/>
      <c r="K277" s="642"/>
      <c r="L277" s="646"/>
      <c r="M277" s="642"/>
      <c r="N277" s="642"/>
      <c r="O277" s="642"/>
    </row>
    <row r="278" spans="1:15" s="643" customFormat="1" ht="14.25" customHeight="1" x14ac:dyDescent="0.3">
      <c r="A278" s="634">
        <v>273</v>
      </c>
      <c r="B278" s="635">
        <v>43748</v>
      </c>
      <c r="C278" s="636" t="s">
        <v>1777</v>
      </c>
      <c r="D278" s="637"/>
      <c r="E278" s="637">
        <v>9100</v>
      </c>
      <c r="F278" s="694">
        <v>9280</v>
      </c>
      <c r="G278" s="1514" t="s">
        <v>3040</v>
      </c>
      <c r="H278" s="1515"/>
      <c r="I278" s="1515"/>
      <c r="J278" s="1516"/>
      <c r="K278" s="642" t="s">
        <v>3041</v>
      </c>
      <c r="L278" s="646">
        <v>43747</v>
      </c>
      <c r="M278" s="642" t="s">
        <v>2123</v>
      </c>
      <c r="N278" s="146" t="s">
        <v>171</v>
      </c>
      <c r="O278" s="146" t="s">
        <v>485</v>
      </c>
    </row>
    <row r="279" spans="1:15" s="643" customFormat="1" ht="14.25" customHeight="1" x14ac:dyDescent="0.3">
      <c r="A279" s="634">
        <v>274</v>
      </c>
      <c r="B279" s="635">
        <v>43749</v>
      </c>
      <c r="C279" s="636" t="s">
        <v>2359</v>
      </c>
      <c r="D279" s="637">
        <v>1000</v>
      </c>
      <c r="E279" s="637"/>
      <c r="F279" s="638"/>
      <c r="G279" s="1514"/>
      <c r="H279" s="1515"/>
      <c r="I279" s="1515"/>
      <c r="J279" s="1516"/>
      <c r="K279" s="642"/>
      <c r="L279" s="646"/>
      <c r="M279" s="646"/>
      <c r="N279" s="642"/>
      <c r="O279" s="642"/>
    </row>
    <row r="280" spans="1:15" s="643" customFormat="1" ht="14.25" customHeight="1" x14ac:dyDescent="0.3">
      <c r="A280" s="634">
        <v>275</v>
      </c>
      <c r="B280" s="635">
        <v>43752</v>
      </c>
      <c r="C280" s="636" t="s">
        <v>2359</v>
      </c>
      <c r="D280" s="637">
        <v>1000</v>
      </c>
      <c r="E280" s="637"/>
      <c r="F280" s="638"/>
      <c r="G280" s="1514"/>
      <c r="H280" s="1515"/>
      <c r="I280" s="1515"/>
      <c r="J280" s="1516"/>
      <c r="K280" s="642"/>
      <c r="L280" s="646"/>
      <c r="M280" s="646"/>
      <c r="N280" s="642"/>
      <c r="O280" s="642"/>
    </row>
    <row r="281" spans="1:15" s="643" customFormat="1" ht="14.25" customHeight="1" x14ac:dyDescent="0.3">
      <c r="A281" s="634">
        <v>276</v>
      </c>
      <c r="B281" s="635">
        <v>43752</v>
      </c>
      <c r="C281" s="636" t="s">
        <v>2574</v>
      </c>
      <c r="D281" s="637">
        <v>30</v>
      </c>
      <c r="E281" s="637"/>
      <c r="F281" s="638"/>
      <c r="G281" s="1514"/>
      <c r="H281" s="1515"/>
      <c r="I281" s="1515"/>
      <c r="J281" s="1516"/>
      <c r="K281" s="642"/>
      <c r="L281" s="646"/>
      <c r="M281" s="646"/>
      <c r="N281" s="146"/>
      <c r="O281" s="146"/>
    </row>
    <row r="282" spans="1:15" s="643" customFormat="1" ht="14.25" customHeight="1" x14ac:dyDescent="0.3">
      <c r="A282" s="634">
        <v>277</v>
      </c>
      <c r="B282" s="635">
        <v>43752</v>
      </c>
      <c r="C282" s="636" t="s">
        <v>2834</v>
      </c>
      <c r="D282" s="637">
        <v>200</v>
      </c>
      <c r="E282" s="637"/>
      <c r="F282" s="637"/>
      <c r="G282" s="1514"/>
      <c r="H282" s="1515"/>
      <c r="I282" s="1515"/>
      <c r="J282" s="1516"/>
      <c r="K282" s="647"/>
      <c r="L282" s="646"/>
      <c r="M282" s="646"/>
      <c r="N282" s="642"/>
      <c r="O282" s="642"/>
    </row>
    <row r="283" spans="1:15" s="643" customFormat="1" ht="14.25" customHeight="1" x14ac:dyDescent="0.3">
      <c r="A283" s="634">
        <v>278</v>
      </c>
      <c r="B283" s="635">
        <v>43752</v>
      </c>
      <c r="C283" s="636" t="s">
        <v>2516</v>
      </c>
      <c r="D283" s="637">
        <v>1500</v>
      </c>
      <c r="E283" s="637"/>
      <c r="F283" s="638"/>
      <c r="G283" s="1514"/>
      <c r="H283" s="1515"/>
      <c r="I283" s="1515"/>
      <c r="J283" s="1516"/>
      <c r="K283" s="642"/>
      <c r="L283" s="646"/>
      <c r="M283" s="642"/>
      <c r="N283" s="146"/>
      <c r="O283" s="146"/>
    </row>
    <row r="284" spans="1:15" s="643" customFormat="1" ht="14.25" customHeight="1" x14ac:dyDescent="0.3">
      <c r="A284" s="634">
        <v>279</v>
      </c>
      <c r="B284" s="635">
        <v>43752</v>
      </c>
      <c r="C284" s="636" t="s">
        <v>164</v>
      </c>
      <c r="D284" s="637">
        <v>10</v>
      </c>
      <c r="E284" s="637"/>
      <c r="F284" s="638"/>
      <c r="G284" s="1514"/>
      <c r="H284" s="1515"/>
      <c r="I284" s="1515"/>
      <c r="J284" s="1516"/>
      <c r="K284" s="642"/>
      <c r="L284" s="642"/>
      <c r="M284" s="642"/>
      <c r="N284" s="642"/>
      <c r="O284" s="642"/>
    </row>
    <row r="285" spans="1:15" s="643" customFormat="1" ht="14.25" customHeight="1" x14ac:dyDescent="0.3">
      <c r="A285" s="634">
        <v>280</v>
      </c>
      <c r="B285" s="635">
        <v>43752</v>
      </c>
      <c r="C285" s="636" t="s">
        <v>2384</v>
      </c>
      <c r="D285" s="814">
        <v>50</v>
      </c>
      <c r="E285" s="637"/>
      <c r="F285" s="638"/>
      <c r="G285" s="1514"/>
      <c r="H285" s="1515"/>
      <c r="I285" s="1515"/>
      <c r="J285" s="1516"/>
      <c r="K285" s="642"/>
      <c r="L285" s="646"/>
      <c r="M285" s="642"/>
      <c r="N285" s="642"/>
      <c r="O285" s="642"/>
    </row>
    <row r="286" spans="1:15" s="643" customFormat="1" ht="14.25" customHeight="1" x14ac:dyDescent="0.3">
      <c r="A286" s="634">
        <v>281</v>
      </c>
      <c r="B286" s="635">
        <v>43754</v>
      </c>
      <c r="C286" s="636" t="s">
        <v>2359</v>
      </c>
      <c r="D286" s="637">
        <v>440</v>
      </c>
      <c r="E286" s="637"/>
      <c r="F286" s="638"/>
      <c r="G286" s="1514"/>
      <c r="H286" s="1515"/>
      <c r="I286" s="1515"/>
      <c r="J286" s="1516"/>
      <c r="K286" s="642"/>
      <c r="L286" s="646"/>
      <c r="M286" s="642"/>
      <c r="N286" s="642"/>
      <c r="O286" s="642"/>
    </row>
    <row r="287" spans="1:15" s="643" customFormat="1" ht="14.25" customHeight="1" x14ac:dyDescent="0.3">
      <c r="A287" s="634">
        <v>282</v>
      </c>
      <c r="B287" s="635">
        <v>43754</v>
      </c>
      <c r="C287" s="636" t="s">
        <v>2359</v>
      </c>
      <c r="D287" s="637"/>
      <c r="E287" s="637">
        <v>4440</v>
      </c>
      <c r="F287" s="638">
        <v>4440</v>
      </c>
      <c r="G287" s="1514" t="s">
        <v>3043</v>
      </c>
      <c r="H287" s="1515"/>
      <c r="I287" s="1515"/>
      <c r="J287" s="1516"/>
      <c r="K287" s="642" t="s">
        <v>3044</v>
      </c>
      <c r="L287" s="646">
        <v>43753</v>
      </c>
      <c r="M287" s="642" t="s">
        <v>2123</v>
      </c>
      <c r="N287" s="642" t="s">
        <v>1980</v>
      </c>
      <c r="O287" s="642" t="s">
        <v>1706</v>
      </c>
    </row>
    <row r="288" spans="1:15" s="643" customFormat="1" ht="14.25" customHeight="1" x14ac:dyDescent="0.3">
      <c r="A288" s="634">
        <v>283</v>
      </c>
      <c r="B288" s="635">
        <v>43756</v>
      </c>
      <c r="C288" s="636" t="s">
        <v>2359</v>
      </c>
      <c r="D288" s="637">
        <v>1000</v>
      </c>
      <c r="E288" s="637"/>
      <c r="F288" s="638"/>
      <c r="G288" s="1514"/>
      <c r="H288" s="1515"/>
      <c r="I288" s="1515"/>
      <c r="J288" s="1516"/>
      <c r="K288" s="642"/>
      <c r="L288" s="646"/>
      <c r="M288" s="646"/>
      <c r="N288" s="642"/>
      <c r="O288" s="642"/>
    </row>
    <row r="289" spans="1:15" s="643" customFormat="1" ht="14.25" customHeight="1" x14ac:dyDescent="0.3">
      <c r="A289" s="634">
        <v>284</v>
      </c>
      <c r="B289" s="635">
        <v>43759</v>
      </c>
      <c r="C289" s="636" t="s">
        <v>2834</v>
      </c>
      <c r="D289" s="637">
        <v>100</v>
      </c>
      <c r="E289" s="637"/>
      <c r="F289" s="638"/>
      <c r="G289" s="1514"/>
      <c r="H289" s="1515"/>
      <c r="I289" s="1515"/>
      <c r="J289" s="1516"/>
      <c r="K289" s="642"/>
      <c r="L289" s="646"/>
      <c r="M289" s="642"/>
      <c r="N289" s="642"/>
      <c r="O289" s="642"/>
    </row>
    <row r="290" spans="1:15" s="643" customFormat="1" ht="14.25" customHeight="1" x14ac:dyDescent="0.3">
      <c r="A290" s="634">
        <v>285</v>
      </c>
      <c r="B290" s="635">
        <v>43759</v>
      </c>
      <c r="C290" s="636" t="s">
        <v>2516</v>
      </c>
      <c r="D290" s="637">
        <v>2000</v>
      </c>
      <c r="E290" s="637"/>
      <c r="F290" s="638"/>
      <c r="G290" s="1514"/>
      <c r="H290" s="1515"/>
      <c r="I290" s="1515"/>
      <c r="J290" s="1516"/>
      <c r="K290" s="642"/>
      <c r="L290" s="646"/>
      <c r="M290" s="642"/>
      <c r="N290" s="642"/>
      <c r="O290" s="642"/>
    </row>
    <row r="291" spans="1:15" s="643" customFormat="1" ht="14.25" customHeight="1" x14ac:dyDescent="0.3">
      <c r="A291" s="634">
        <v>286</v>
      </c>
      <c r="B291" s="635">
        <v>43759</v>
      </c>
      <c r="C291" s="636" t="s">
        <v>2359</v>
      </c>
      <c r="D291" s="637">
        <v>1000</v>
      </c>
      <c r="E291" s="637"/>
      <c r="F291" s="638"/>
      <c r="G291" s="1514"/>
      <c r="H291" s="1515"/>
      <c r="I291" s="1515"/>
      <c r="J291" s="1516"/>
      <c r="K291" s="642"/>
      <c r="L291" s="646"/>
      <c r="M291" s="646"/>
      <c r="N291" s="642"/>
      <c r="O291" s="642"/>
    </row>
    <row r="292" spans="1:15" s="643" customFormat="1" ht="14.25" customHeight="1" x14ac:dyDescent="0.3">
      <c r="A292" s="634">
        <v>287</v>
      </c>
      <c r="B292" s="635">
        <v>43759</v>
      </c>
      <c r="C292" s="636" t="s">
        <v>1777</v>
      </c>
      <c r="D292" s="637">
        <v>1000</v>
      </c>
      <c r="E292" s="637"/>
      <c r="F292" s="638"/>
      <c r="G292" s="1514"/>
      <c r="H292" s="1515"/>
      <c r="I292" s="1515"/>
      <c r="J292" s="1516"/>
      <c r="K292" s="642"/>
      <c r="L292" s="642"/>
      <c r="M292" s="642"/>
      <c r="N292" s="642"/>
      <c r="O292" s="642"/>
    </row>
    <row r="293" spans="1:15" s="643" customFormat="1" ht="14.25" customHeight="1" x14ac:dyDescent="0.3">
      <c r="A293" s="634">
        <v>288</v>
      </c>
      <c r="B293" s="635">
        <v>43759</v>
      </c>
      <c r="C293" s="636" t="s">
        <v>2383</v>
      </c>
      <c r="D293" s="637">
        <v>200</v>
      </c>
      <c r="E293" s="637"/>
      <c r="F293" s="638"/>
      <c r="G293" s="1514"/>
      <c r="H293" s="1515"/>
      <c r="I293" s="1515"/>
      <c r="J293" s="1516"/>
      <c r="K293" s="642"/>
      <c r="L293" s="642"/>
      <c r="M293" s="642"/>
      <c r="N293" s="642"/>
      <c r="O293" s="642"/>
    </row>
    <row r="294" spans="1:15" s="643" customFormat="1" ht="14.25" customHeight="1" x14ac:dyDescent="0.3">
      <c r="A294" s="634">
        <v>289</v>
      </c>
      <c r="B294" s="635">
        <v>43761</v>
      </c>
      <c r="C294" s="636" t="s">
        <v>2516</v>
      </c>
      <c r="D294" s="637"/>
      <c r="E294" s="637">
        <v>4000</v>
      </c>
      <c r="F294" s="901">
        <v>4000</v>
      </c>
      <c r="G294" s="1514" t="s">
        <v>3045</v>
      </c>
      <c r="H294" s="1515"/>
      <c r="I294" s="1515"/>
      <c r="J294" s="1516"/>
      <c r="K294" s="642" t="s">
        <v>3046</v>
      </c>
      <c r="L294" s="646">
        <v>43761</v>
      </c>
      <c r="M294" s="646" t="s">
        <v>2123</v>
      </c>
      <c r="N294" s="146" t="s">
        <v>2681</v>
      </c>
      <c r="O294" s="146" t="s">
        <v>2681</v>
      </c>
    </row>
    <row r="295" spans="1:15" s="643" customFormat="1" ht="14.25" customHeight="1" x14ac:dyDescent="0.3">
      <c r="A295" s="634">
        <v>290</v>
      </c>
      <c r="B295" s="635">
        <v>43763</v>
      </c>
      <c r="C295" s="636" t="s">
        <v>2359</v>
      </c>
      <c r="D295" s="637">
        <v>1000</v>
      </c>
      <c r="E295" s="637"/>
      <c r="F295" s="638"/>
      <c r="G295" s="1514"/>
      <c r="H295" s="1515"/>
      <c r="I295" s="1515"/>
      <c r="J295" s="1516"/>
      <c r="K295" s="642"/>
      <c r="L295" s="646"/>
      <c r="M295" s="642"/>
      <c r="N295" s="642"/>
      <c r="O295" s="642"/>
    </row>
    <row r="296" spans="1:15" s="643" customFormat="1" ht="14.25" customHeight="1" x14ac:dyDescent="0.3">
      <c r="A296" s="634">
        <v>291</v>
      </c>
      <c r="B296" s="635">
        <v>43766</v>
      </c>
      <c r="C296" s="636" t="s">
        <v>2834</v>
      </c>
      <c r="D296" s="637">
        <v>100</v>
      </c>
      <c r="E296" s="637"/>
      <c r="F296" s="637"/>
      <c r="G296" s="1514"/>
      <c r="H296" s="1515"/>
      <c r="I296" s="1515"/>
      <c r="J296" s="1516"/>
      <c r="K296" s="642"/>
      <c r="L296" s="646"/>
      <c r="M296" s="642"/>
      <c r="N296" s="642"/>
      <c r="O296" s="642"/>
    </row>
    <row r="297" spans="1:15" s="643" customFormat="1" ht="14.25" customHeight="1" x14ac:dyDescent="0.3">
      <c r="A297" s="634">
        <v>292</v>
      </c>
      <c r="B297" s="635">
        <v>43766</v>
      </c>
      <c r="C297" s="636" t="s">
        <v>2359</v>
      </c>
      <c r="D297" s="637">
        <v>880</v>
      </c>
      <c r="E297" s="637"/>
      <c r="F297" s="638"/>
      <c r="G297" s="1514"/>
      <c r="H297" s="1515"/>
      <c r="I297" s="1515"/>
      <c r="J297" s="1516"/>
      <c r="K297" s="642"/>
      <c r="L297" s="646"/>
      <c r="M297" s="642"/>
      <c r="N297" s="146"/>
      <c r="O297" s="146"/>
    </row>
    <row r="298" spans="1:15" s="643" customFormat="1" ht="14.25" customHeight="1" x14ac:dyDescent="0.3">
      <c r="A298" s="634">
        <v>293</v>
      </c>
      <c r="B298" s="635">
        <v>43766</v>
      </c>
      <c r="C298" s="636" t="s">
        <v>164</v>
      </c>
      <c r="D298" s="637">
        <v>10</v>
      </c>
      <c r="E298" s="637"/>
      <c r="F298" s="638"/>
      <c r="G298" s="1514"/>
      <c r="H298" s="1515"/>
      <c r="I298" s="1515"/>
      <c r="J298" s="1516"/>
      <c r="K298" s="642"/>
      <c r="L298" s="646"/>
      <c r="M298" s="642"/>
      <c r="N298" s="642"/>
      <c r="O298" s="642"/>
    </row>
    <row r="299" spans="1:15" s="643" customFormat="1" ht="14.25" customHeight="1" x14ac:dyDescent="0.3">
      <c r="A299" s="634">
        <v>294</v>
      </c>
      <c r="B299" s="635">
        <v>43766</v>
      </c>
      <c r="C299" s="636" t="s">
        <v>2359</v>
      </c>
      <c r="D299" s="637"/>
      <c r="E299" s="637">
        <v>3880</v>
      </c>
      <c r="F299" s="638">
        <v>3880</v>
      </c>
      <c r="G299" s="1514" t="s">
        <v>3047</v>
      </c>
      <c r="H299" s="1515"/>
      <c r="I299" s="1515"/>
      <c r="J299" s="1516"/>
      <c r="K299" s="642" t="s">
        <v>3048</v>
      </c>
      <c r="L299" s="646">
        <v>43766</v>
      </c>
      <c r="M299" s="642" t="s">
        <v>2123</v>
      </c>
      <c r="N299" s="642" t="s">
        <v>1980</v>
      </c>
      <c r="O299" s="642" t="s">
        <v>1706</v>
      </c>
    </row>
    <row r="300" spans="1:15" s="643" customFormat="1" ht="14.25" customHeight="1" x14ac:dyDescent="0.3">
      <c r="A300" s="634">
        <v>295</v>
      </c>
      <c r="B300" s="635">
        <v>43767</v>
      </c>
      <c r="C300" s="636" t="s">
        <v>2574</v>
      </c>
      <c r="D300" s="637">
        <v>30</v>
      </c>
      <c r="E300" s="637"/>
      <c r="F300" s="637"/>
      <c r="G300" s="1514"/>
      <c r="H300" s="1515"/>
      <c r="I300" s="1515"/>
      <c r="J300" s="1516"/>
      <c r="K300" s="642"/>
      <c r="L300" s="646"/>
      <c r="M300" s="642"/>
      <c r="N300" s="146"/>
      <c r="O300" s="146"/>
    </row>
    <row r="301" spans="1:15" s="643" customFormat="1" ht="14.25" customHeight="1" x14ac:dyDescent="0.3">
      <c r="A301" s="928">
        <v>296</v>
      </c>
      <c r="B301" s="929">
        <v>43767</v>
      </c>
      <c r="C301" s="813" t="s">
        <v>3050</v>
      </c>
      <c r="D301" s="814">
        <v>3880</v>
      </c>
      <c r="E301" s="814"/>
      <c r="F301" s="638"/>
      <c r="G301" s="1514"/>
      <c r="H301" s="1515"/>
      <c r="I301" s="1515"/>
      <c r="J301" s="1516"/>
      <c r="K301" s="642"/>
      <c r="L301" s="646"/>
      <c r="M301" s="642"/>
      <c r="N301" s="146"/>
      <c r="O301" s="146"/>
    </row>
    <row r="302" spans="1:15" s="643" customFormat="1" ht="14.25" customHeight="1" x14ac:dyDescent="0.3">
      <c r="A302" s="634">
        <v>297</v>
      </c>
      <c r="B302" s="929">
        <v>43767</v>
      </c>
      <c r="C302" s="813" t="s">
        <v>3050</v>
      </c>
      <c r="D302" s="637"/>
      <c r="E302" s="637">
        <v>3880</v>
      </c>
      <c r="F302" s="638">
        <v>3880</v>
      </c>
      <c r="G302" s="1514" t="s">
        <v>3051</v>
      </c>
      <c r="H302" s="1515"/>
      <c r="I302" s="1515"/>
      <c r="J302" s="1516"/>
      <c r="K302" s="642" t="s">
        <v>3052</v>
      </c>
      <c r="L302" s="646">
        <v>43767</v>
      </c>
      <c r="M302" s="642" t="s">
        <v>2123</v>
      </c>
      <c r="N302" s="146" t="s">
        <v>1762</v>
      </c>
      <c r="O302" s="146" t="s">
        <v>1762</v>
      </c>
    </row>
    <row r="303" spans="1:15" s="643" customFormat="1" ht="14.25" customHeight="1" x14ac:dyDescent="0.3">
      <c r="A303" s="634">
        <v>298</v>
      </c>
      <c r="B303" s="635">
        <v>43769</v>
      </c>
      <c r="C303" s="636" t="s">
        <v>2834</v>
      </c>
      <c r="D303" s="637">
        <v>220</v>
      </c>
      <c r="E303" s="637"/>
      <c r="F303" s="638"/>
      <c r="G303" s="1514"/>
      <c r="H303" s="1515"/>
      <c r="I303" s="1515"/>
      <c r="J303" s="1516"/>
      <c r="K303" s="642"/>
      <c r="L303" s="646"/>
      <c r="M303" s="642"/>
      <c r="N303" s="642"/>
      <c r="O303" s="642"/>
    </row>
    <row r="304" spans="1:15" s="643" customFormat="1" ht="14.25" customHeight="1" x14ac:dyDescent="0.3">
      <c r="A304" s="634">
        <v>299</v>
      </c>
      <c r="B304" s="635">
        <v>43769</v>
      </c>
      <c r="C304" s="636" t="s">
        <v>1777</v>
      </c>
      <c r="D304" s="637">
        <v>1000</v>
      </c>
      <c r="E304" s="637"/>
      <c r="F304" s="637"/>
      <c r="G304" s="1514"/>
      <c r="H304" s="1515"/>
      <c r="I304" s="1515"/>
      <c r="J304" s="1516"/>
      <c r="K304" s="642"/>
      <c r="L304" s="646"/>
      <c r="M304" s="646"/>
      <c r="N304" s="642"/>
      <c r="O304" s="642"/>
    </row>
    <row r="305" spans="1:15" s="643" customFormat="1" ht="14.25" customHeight="1" x14ac:dyDescent="0.3">
      <c r="A305" s="634">
        <v>300</v>
      </c>
      <c r="B305" s="635">
        <v>43769</v>
      </c>
      <c r="C305" s="636" t="s">
        <v>1982</v>
      </c>
      <c r="D305" s="637">
        <v>100</v>
      </c>
      <c r="E305" s="637"/>
      <c r="F305" s="638"/>
      <c r="G305" s="1514"/>
      <c r="H305" s="1515"/>
      <c r="I305" s="1515"/>
      <c r="J305" s="1516"/>
      <c r="K305" s="642"/>
      <c r="L305" s="642"/>
      <c r="M305" s="642"/>
      <c r="N305" s="642"/>
      <c r="O305" s="642"/>
    </row>
    <row r="306" spans="1:15" s="643" customFormat="1" ht="14.25" customHeight="1" x14ac:dyDescent="0.3">
      <c r="A306" s="634">
        <v>301</v>
      </c>
      <c r="B306" s="635">
        <v>43769</v>
      </c>
      <c r="C306" s="636" t="s">
        <v>2381</v>
      </c>
      <c r="D306" s="637">
        <v>5</v>
      </c>
      <c r="E306" s="637"/>
      <c r="F306" s="637"/>
      <c r="G306" s="1514"/>
      <c r="H306" s="1515"/>
      <c r="I306" s="1515"/>
      <c r="J306" s="1516"/>
      <c r="K306" s="642"/>
      <c r="L306" s="642"/>
      <c r="M306" s="642"/>
      <c r="N306" s="642"/>
      <c r="O306" s="642"/>
    </row>
    <row r="307" spans="1:15" s="643" customFormat="1" ht="14.25" customHeight="1" x14ac:dyDescent="0.3">
      <c r="A307" s="634">
        <v>302</v>
      </c>
      <c r="B307" s="635">
        <v>43769</v>
      </c>
      <c r="C307" s="636" t="s">
        <v>2834</v>
      </c>
      <c r="D307" s="637"/>
      <c r="E307" s="637">
        <v>620</v>
      </c>
      <c r="F307" s="638">
        <v>620</v>
      </c>
      <c r="G307" s="1514" t="s">
        <v>3053</v>
      </c>
      <c r="H307" s="1515"/>
      <c r="I307" s="1515"/>
      <c r="J307" s="1516"/>
      <c r="K307" s="647" t="s">
        <v>3054</v>
      </c>
      <c r="L307" s="646">
        <v>43768</v>
      </c>
      <c r="M307" s="646" t="s">
        <v>2123</v>
      </c>
      <c r="N307" s="146" t="s">
        <v>1762</v>
      </c>
      <c r="O307" s="146" t="s">
        <v>1762</v>
      </c>
    </row>
    <row r="308" spans="1:15" s="643" customFormat="1" ht="14.25" customHeight="1" x14ac:dyDescent="0.3">
      <c r="A308" s="634">
        <v>303</v>
      </c>
      <c r="B308" s="635">
        <v>43769</v>
      </c>
      <c r="C308" s="636" t="s">
        <v>2359</v>
      </c>
      <c r="D308" s="637">
        <v>1000</v>
      </c>
      <c r="E308" s="637"/>
      <c r="F308" s="637"/>
      <c r="G308" s="1514"/>
      <c r="H308" s="1515"/>
      <c r="I308" s="1515"/>
      <c r="J308" s="1516"/>
      <c r="K308" s="647"/>
      <c r="L308" s="646"/>
      <c r="M308" s="642"/>
      <c r="N308" s="642"/>
      <c r="O308" s="642"/>
    </row>
    <row r="309" spans="1:15" s="643" customFormat="1" ht="14.25" customHeight="1" x14ac:dyDescent="0.3">
      <c r="A309" s="634">
        <v>304</v>
      </c>
      <c r="B309" s="635">
        <v>43773</v>
      </c>
      <c r="C309" s="636" t="s">
        <v>2359</v>
      </c>
      <c r="D309" s="637">
        <v>1000</v>
      </c>
      <c r="E309" s="637"/>
      <c r="F309" s="638"/>
      <c r="G309" s="1514"/>
      <c r="H309" s="1515"/>
      <c r="I309" s="1515"/>
      <c r="J309" s="1516"/>
      <c r="K309" s="642"/>
      <c r="L309" s="646"/>
      <c r="M309" s="642"/>
      <c r="N309" s="642"/>
      <c r="O309" s="642"/>
    </row>
    <row r="310" spans="1:15" s="643" customFormat="1" ht="14.25" customHeight="1" x14ac:dyDescent="0.3">
      <c r="A310" s="634">
        <v>305</v>
      </c>
      <c r="B310" s="635">
        <v>43773</v>
      </c>
      <c r="C310" s="636" t="s">
        <v>2384</v>
      </c>
      <c r="D310" s="637">
        <v>50</v>
      </c>
      <c r="E310" s="637"/>
      <c r="F310" s="637"/>
      <c r="G310" s="1514"/>
      <c r="H310" s="1515"/>
      <c r="I310" s="1515"/>
      <c r="J310" s="1516"/>
      <c r="K310" s="642"/>
      <c r="L310" s="646"/>
      <c r="M310" s="642"/>
      <c r="N310" s="642"/>
      <c r="O310" s="642"/>
    </row>
    <row r="311" spans="1:15" s="643" customFormat="1" ht="14.25" customHeight="1" x14ac:dyDescent="0.3">
      <c r="A311" s="634">
        <v>306</v>
      </c>
      <c r="B311" s="635">
        <v>43777</v>
      </c>
      <c r="C311" s="636" t="s">
        <v>2359</v>
      </c>
      <c r="D311" s="637">
        <v>1000</v>
      </c>
      <c r="E311" s="637"/>
      <c r="F311" s="638"/>
      <c r="G311" s="1514"/>
      <c r="H311" s="1515"/>
      <c r="I311" s="1515"/>
      <c r="J311" s="1516"/>
      <c r="K311" s="642"/>
      <c r="L311" s="646"/>
      <c r="M311" s="642"/>
      <c r="N311" s="146"/>
      <c r="O311" s="146"/>
    </row>
    <row r="312" spans="1:15" s="643" customFormat="1" ht="14.25" customHeight="1" x14ac:dyDescent="0.3">
      <c r="A312" s="634">
        <v>307</v>
      </c>
      <c r="B312" s="635">
        <v>43777</v>
      </c>
      <c r="C312" s="636" t="s">
        <v>2834</v>
      </c>
      <c r="D312" s="637">
        <v>100</v>
      </c>
      <c r="E312" s="637"/>
      <c r="F312" s="638"/>
      <c r="G312" s="1514"/>
      <c r="H312" s="1515"/>
      <c r="I312" s="1515"/>
      <c r="J312" s="1516"/>
      <c r="K312" s="642"/>
      <c r="L312" s="646"/>
      <c r="M312" s="642"/>
      <c r="N312" s="642"/>
      <c r="O312" s="642"/>
    </row>
    <row r="313" spans="1:15" s="643" customFormat="1" ht="14.25" customHeight="1" x14ac:dyDescent="0.3">
      <c r="A313" s="634">
        <v>308</v>
      </c>
      <c r="B313" s="635">
        <v>43780</v>
      </c>
      <c r="C313" s="636" t="s">
        <v>2359</v>
      </c>
      <c r="D313" s="637">
        <v>820</v>
      </c>
      <c r="E313" s="637"/>
      <c r="F313" s="638"/>
      <c r="G313" s="1514"/>
      <c r="H313" s="1515"/>
      <c r="I313" s="1515"/>
      <c r="J313" s="1516"/>
      <c r="K313" s="642"/>
      <c r="L313" s="646"/>
      <c r="M313" s="642"/>
      <c r="N313" s="642"/>
      <c r="O313" s="642"/>
    </row>
    <row r="314" spans="1:15" s="643" customFormat="1" ht="14.25" customHeight="1" x14ac:dyDescent="0.3">
      <c r="A314" s="634">
        <v>309</v>
      </c>
      <c r="B314" s="635">
        <v>43780</v>
      </c>
      <c r="C314" s="636" t="s">
        <v>2383</v>
      </c>
      <c r="D314" s="637">
        <v>700</v>
      </c>
      <c r="E314" s="637"/>
      <c r="F314" s="638"/>
      <c r="G314" s="1514"/>
      <c r="H314" s="1515"/>
      <c r="I314" s="1515"/>
      <c r="J314" s="1516"/>
      <c r="K314" s="642"/>
      <c r="L314" s="646"/>
      <c r="M314" s="642"/>
      <c r="N314" s="642"/>
      <c r="O314" s="642"/>
    </row>
    <row r="315" spans="1:15" s="643" customFormat="1" ht="14.25" customHeight="1" x14ac:dyDescent="0.3">
      <c r="A315" s="634">
        <v>310</v>
      </c>
      <c r="B315" s="635">
        <v>43780</v>
      </c>
      <c r="C315" s="636" t="s">
        <v>2359</v>
      </c>
      <c r="D315" s="637"/>
      <c r="E315" s="637">
        <v>3820</v>
      </c>
      <c r="F315" s="638">
        <v>3820</v>
      </c>
      <c r="G315" s="1514" t="s">
        <v>3055</v>
      </c>
      <c r="H315" s="1515"/>
      <c r="I315" s="1515"/>
      <c r="J315" s="1516"/>
      <c r="K315" s="642" t="s">
        <v>3056</v>
      </c>
      <c r="L315" s="646">
        <v>43756</v>
      </c>
      <c r="M315" s="642" t="s">
        <v>2123</v>
      </c>
      <c r="N315" s="642" t="s">
        <v>1980</v>
      </c>
      <c r="O315" s="642" t="s">
        <v>1706</v>
      </c>
    </row>
    <row r="316" spans="1:15" s="643" customFormat="1" ht="14.25" customHeight="1" x14ac:dyDescent="0.3">
      <c r="A316" s="634">
        <v>311</v>
      </c>
      <c r="B316" s="635">
        <v>43782</v>
      </c>
      <c r="C316" s="636" t="s">
        <v>2383</v>
      </c>
      <c r="D316" s="637"/>
      <c r="E316" s="637">
        <v>1100</v>
      </c>
      <c r="F316" s="694">
        <v>1120</v>
      </c>
      <c r="G316" s="1514" t="s">
        <v>3057</v>
      </c>
      <c r="H316" s="1515"/>
      <c r="I316" s="1515"/>
      <c r="J316" s="1516"/>
      <c r="K316" s="642" t="s">
        <v>3058</v>
      </c>
      <c r="L316" s="646">
        <v>43781</v>
      </c>
      <c r="M316" s="642" t="s">
        <v>2123</v>
      </c>
      <c r="N316" s="146" t="s">
        <v>171</v>
      </c>
      <c r="O316" s="146" t="s">
        <v>1121</v>
      </c>
    </row>
    <row r="317" spans="1:15" s="643" customFormat="1" ht="14.25" customHeight="1" x14ac:dyDescent="0.3">
      <c r="A317" s="634">
        <v>312</v>
      </c>
      <c r="B317" s="635">
        <v>43784</v>
      </c>
      <c r="C317" s="636" t="s">
        <v>2359</v>
      </c>
      <c r="D317" s="637">
        <v>1000</v>
      </c>
      <c r="E317" s="637"/>
      <c r="F317" s="638"/>
      <c r="G317" s="1514"/>
      <c r="H317" s="1515"/>
      <c r="I317" s="1515"/>
      <c r="J317" s="1516"/>
      <c r="K317" s="642"/>
      <c r="L317" s="646"/>
      <c r="M317" s="646"/>
      <c r="N317" s="146"/>
      <c r="O317" s="146"/>
    </row>
    <row r="318" spans="1:15" s="643" customFormat="1" ht="14.25" customHeight="1" x14ac:dyDescent="0.3">
      <c r="A318" s="634">
        <v>313</v>
      </c>
      <c r="B318" s="635">
        <v>43784</v>
      </c>
      <c r="C318" s="636" t="s">
        <v>2834</v>
      </c>
      <c r="D318" s="637">
        <v>200</v>
      </c>
      <c r="E318" s="637"/>
      <c r="F318" s="638"/>
      <c r="G318" s="1514"/>
      <c r="H318" s="1515"/>
      <c r="I318" s="1515"/>
      <c r="J318" s="1516"/>
      <c r="K318" s="642"/>
      <c r="L318" s="646"/>
      <c r="M318" s="642"/>
      <c r="N318" s="146"/>
      <c r="O318" s="146"/>
    </row>
    <row r="319" spans="1:15" s="643" customFormat="1" ht="14.25" customHeight="1" x14ac:dyDescent="0.3">
      <c r="A319" s="634">
        <v>314</v>
      </c>
      <c r="B319" s="635">
        <v>43784</v>
      </c>
      <c r="C319" s="636" t="s">
        <v>2384</v>
      </c>
      <c r="D319" s="637">
        <v>300</v>
      </c>
      <c r="E319" s="637"/>
      <c r="F319" s="589"/>
      <c r="G319" s="1514"/>
      <c r="H319" s="1515"/>
      <c r="I319" s="1515"/>
      <c r="J319" s="1516"/>
      <c r="K319" s="642"/>
      <c r="L319" s="646"/>
      <c r="M319" s="642"/>
      <c r="N319" s="146"/>
      <c r="O319" s="146"/>
    </row>
    <row r="320" spans="1:15" s="643" customFormat="1" ht="14.25" customHeight="1" x14ac:dyDescent="0.3">
      <c r="A320" s="634">
        <v>315</v>
      </c>
      <c r="B320" s="635">
        <v>43787</v>
      </c>
      <c r="C320" s="636" t="s">
        <v>2359</v>
      </c>
      <c r="D320" s="637">
        <v>1000</v>
      </c>
      <c r="E320" s="637"/>
      <c r="F320" s="589"/>
      <c r="G320" s="1514"/>
      <c r="H320" s="1515"/>
      <c r="I320" s="1515"/>
      <c r="J320" s="1516"/>
      <c r="K320" s="642"/>
      <c r="L320" s="646"/>
      <c r="M320" s="642"/>
      <c r="N320" s="146"/>
      <c r="O320" s="146"/>
    </row>
    <row r="321" spans="1:15" s="643" customFormat="1" ht="14.25" customHeight="1" x14ac:dyDescent="0.3">
      <c r="A321" s="634">
        <v>316</v>
      </c>
      <c r="B321" s="635">
        <v>43787</v>
      </c>
      <c r="C321" s="636" t="s">
        <v>164</v>
      </c>
      <c r="D321" s="637">
        <v>50</v>
      </c>
      <c r="E321" s="637"/>
      <c r="F321" s="694"/>
      <c r="G321" s="1514"/>
      <c r="H321" s="1515"/>
      <c r="I321" s="1515"/>
      <c r="J321" s="1516"/>
      <c r="K321" s="642"/>
      <c r="L321" s="646"/>
      <c r="M321" s="642"/>
      <c r="N321" s="146"/>
      <c r="O321" s="146"/>
    </row>
    <row r="322" spans="1:15" s="643" customFormat="1" ht="14.25" customHeight="1" x14ac:dyDescent="0.3">
      <c r="A322" s="634">
        <v>317</v>
      </c>
      <c r="B322" s="635">
        <v>43787</v>
      </c>
      <c r="C322" s="636" t="s">
        <v>2834</v>
      </c>
      <c r="D322" s="637">
        <v>200</v>
      </c>
      <c r="E322" s="637"/>
      <c r="F322" s="638"/>
      <c r="G322" s="1514"/>
      <c r="H322" s="1515"/>
      <c r="I322" s="1515"/>
      <c r="J322" s="1516"/>
      <c r="K322" s="642"/>
      <c r="L322" s="642"/>
      <c r="M322" s="642"/>
      <c r="N322" s="642"/>
      <c r="O322" s="642"/>
    </row>
    <row r="323" spans="1:15" s="643" customFormat="1" ht="14.25" customHeight="1" x14ac:dyDescent="0.3">
      <c r="A323" s="634">
        <v>318</v>
      </c>
      <c r="B323" s="635">
        <v>43787</v>
      </c>
      <c r="C323" s="636" t="s">
        <v>2384</v>
      </c>
      <c r="D323" s="637">
        <v>200</v>
      </c>
      <c r="E323" s="637"/>
      <c r="F323" s="638"/>
      <c r="G323" s="1514"/>
      <c r="H323" s="1515"/>
      <c r="I323" s="1515"/>
      <c r="J323" s="1516"/>
      <c r="K323" s="642"/>
      <c r="L323" s="646"/>
      <c r="M323" s="646"/>
      <c r="N323" s="642"/>
      <c r="O323" s="642"/>
    </row>
    <row r="324" spans="1:15" s="643" customFormat="1" ht="14.25" customHeight="1" x14ac:dyDescent="0.3">
      <c r="A324" s="634">
        <v>319</v>
      </c>
      <c r="B324" s="635">
        <v>43787</v>
      </c>
      <c r="C324" s="636" t="s">
        <v>1777</v>
      </c>
      <c r="D324" s="637">
        <v>1000</v>
      </c>
      <c r="E324" s="637"/>
      <c r="F324" s="589"/>
      <c r="G324" s="1514"/>
      <c r="H324" s="1515"/>
      <c r="I324" s="1515"/>
      <c r="J324" s="1516"/>
      <c r="K324" s="642"/>
      <c r="L324" s="646"/>
      <c r="M324" s="642"/>
      <c r="N324" s="146"/>
      <c r="O324" s="146"/>
    </row>
    <row r="325" spans="1:15" s="643" customFormat="1" ht="14.25" customHeight="1" x14ac:dyDescent="0.3">
      <c r="A325" s="634">
        <v>320</v>
      </c>
      <c r="B325" s="635">
        <v>43791</v>
      </c>
      <c r="C325" s="636" t="s">
        <v>2359</v>
      </c>
      <c r="D325" s="637">
        <v>1000</v>
      </c>
      <c r="E325" s="637"/>
      <c r="F325" s="638"/>
      <c r="G325" s="1514"/>
      <c r="H325" s="1515"/>
      <c r="I325" s="1515"/>
      <c r="J325" s="1516"/>
      <c r="K325" s="642"/>
      <c r="L325" s="642"/>
      <c r="M325" s="642"/>
      <c r="N325" s="642"/>
      <c r="O325" s="642"/>
    </row>
    <row r="326" spans="1:15" s="643" customFormat="1" ht="14.25" customHeight="1" x14ac:dyDescent="0.3">
      <c r="A326" s="634">
        <v>321</v>
      </c>
      <c r="B326" s="635">
        <v>43791</v>
      </c>
      <c r="C326" s="636" t="s">
        <v>2834</v>
      </c>
      <c r="D326" s="637">
        <v>500</v>
      </c>
      <c r="E326" s="637"/>
      <c r="F326" s="638"/>
      <c r="G326" s="1514"/>
      <c r="H326" s="1515"/>
      <c r="I326" s="1515"/>
      <c r="J326" s="1516"/>
      <c r="K326" s="642"/>
      <c r="L326" s="646"/>
      <c r="M326" s="642"/>
      <c r="N326" s="642"/>
      <c r="O326" s="642"/>
    </row>
    <row r="327" spans="1:15" s="643" customFormat="1" ht="14.25" customHeight="1" x14ac:dyDescent="0.3">
      <c r="A327" s="634">
        <v>322</v>
      </c>
      <c r="B327" s="635">
        <v>43791</v>
      </c>
      <c r="C327" s="636" t="s">
        <v>2384</v>
      </c>
      <c r="D327" s="637">
        <v>200</v>
      </c>
      <c r="E327" s="637"/>
      <c r="F327" s="638"/>
      <c r="G327" s="1514"/>
      <c r="H327" s="1515"/>
      <c r="I327" s="1515"/>
      <c r="J327" s="1516"/>
      <c r="K327" s="642"/>
      <c r="L327" s="646"/>
      <c r="M327" s="642"/>
      <c r="N327" s="642"/>
      <c r="O327" s="642"/>
    </row>
    <row r="328" spans="1:15" s="643" customFormat="1" ht="14.25" customHeight="1" x14ac:dyDescent="0.3">
      <c r="A328" s="634">
        <v>323</v>
      </c>
      <c r="B328" s="635">
        <v>43794</v>
      </c>
      <c r="C328" s="636" t="s">
        <v>2359</v>
      </c>
      <c r="D328" s="637">
        <v>1160</v>
      </c>
      <c r="E328" s="637"/>
      <c r="F328" s="638"/>
      <c r="G328" s="1514"/>
      <c r="H328" s="1515"/>
      <c r="I328" s="1515"/>
      <c r="J328" s="1516"/>
      <c r="K328" s="642"/>
      <c r="L328" s="646"/>
      <c r="M328" s="646"/>
      <c r="N328" s="146"/>
      <c r="O328" s="146"/>
    </row>
    <row r="329" spans="1:15" s="643" customFormat="1" ht="14.25" customHeight="1" x14ac:dyDescent="0.3">
      <c r="A329" s="634">
        <v>324</v>
      </c>
      <c r="B329" s="635">
        <v>43794</v>
      </c>
      <c r="C329" s="636" t="s">
        <v>2834</v>
      </c>
      <c r="D329" s="637">
        <v>380</v>
      </c>
      <c r="E329" s="637"/>
      <c r="F329" s="638"/>
      <c r="G329" s="1514"/>
      <c r="H329" s="1515"/>
      <c r="I329" s="1515"/>
      <c r="J329" s="1516"/>
      <c r="K329" s="642"/>
      <c r="L329" s="646"/>
      <c r="M329" s="642"/>
      <c r="N329" s="146"/>
      <c r="O329" s="146"/>
    </row>
    <row r="330" spans="1:15" s="643" customFormat="1" ht="14.25" customHeight="1" x14ac:dyDescent="0.3">
      <c r="A330" s="634">
        <v>325</v>
      </c>
      <c r="B330" s="635">
        <v>43794</v>
      </c>
      <c r="C330" s="636" t="s">
        <v>2359</v>
      </c>
      <c r="D330" s="637"/>
      <c r="E330" s="637">
        <v>4160</v>
      </c>
      <c r="F330" s="638">
        <v>4160</v>
      </c>
      <c r="G330" s="1514" t="s">
        <v>3064</v>
      </c>
      <c r="H330" s="1515"/>
      <c r="I330" s="1515"/>
      <c r="J330" s="1516"/>
      <c r="K330" s="642" t="s">
        <v>3065</v>
      </c>
      <c r="L330" s="646">
        <v>43794</v>
      </c>
      <c r="M330" s="642" t="s">
        <v>2123</v>
      </c>
      <c r="N330" s="642" t="s">
        <v>1980</v>
      </c>
      <c r="O330" s="642" t="s">
        <v>1706</v>
      </c>
    </row>
    <row r="331" spans="1:15" s="643" customFormat="1" ht="14.25" customHeight="1" x14ac:dyDescent="0.3">
      <c r="A331" s="634">
        <v>326</v>
      </c>
      <c r="B331" s="635">
        <v>43795</v>
      </c>
      <c r="C331" s="636" t="s">
        <v>2834</v>
      </c>
      <c r="D331" s="637">
        <v>200</v>
      </c>
      <c r="E331" s="637"/>
      <c r="F331" s="638"/>
      <c r="G331" s="1514"/>
      <c r="H331" s="1515"/>
      <c r="I331" s="1515"/>
      <c r="J331" s="1516"/>
      <c r="K331" s="642"/>
      <c r="L331" s="642"/>
      <c r="M331" s="642"/>
      <c r="N331" s="642"/>
      <c r="O331" s="642"/>
    </row>
    <row r="332" spans="1:15" s="643" customFormat="1" ht="14.25" customHeight="1" x14ac:dyDescent="0.3">
      <c r="A332" s="634">
        <v>327</v>
      </c>
      <c r="B332" s="635">
        <v>43795</v>
      </c>
      <c r="C332" s="636" t="s">
        <v>2834</v>
      </c>
      <c r="D332" s="637"/>
      <c r="E332" s="637">
        <v>1580</v>
      </c>
      <c r="F332" s="638">
        <v>1580</v>
      </c>
      <c r="G332" s="1514" t="s">
        <v>3066</v>
      </c>
      <c r="H332" s="1515"/>
      <c r="I332" s="1515"/>
      <c r="J332" s="1516"/>
      <c r="K332" s="642" t="s">
        <v>3067</v>
      </c>
      <c r="L332" s="646">
        <v>43795</v>
      </c>
      <c r="M332" s="642" t="s">
        <v>2123</v>
      </c>
      <c r="N332" s="146" t="s">
        <v>1762</v>
      </c>
      <c r="O332" s="146" t="s">
        <v>1762</v>
      </c>
    </row>
    <row r="333" spans="1:15" s="643" customFormat="1" ht="14.25" customHeight="1" x14ac:dyDescent="0.3">
      <c r="A333" s="634">
        <v>328</v>
      </c>
      <c r="B333" s="635">
        <v>43798</v>
      </c>
      <c r="C333" s="636" t="s">
        <v>2359</v>
      </c>
      <c r="D333" s="637">
        <v>1000</v>
      </c>
      <c r="E333" s="637"/>
      <c r="F333" s="638"/>
      <c r="G333" s="1514"/>
      <c r="H333" s="1515"/>
      <c r="I333" s="1515"/>
      <c r="J333" s="1516"/>
      <c r="K333" s="642"/>
      <c r="L333" s="646"/>
      <c r="M333" s="642"/>
      <c r="N333" s="642"/>
      <c r="O333" s="642"/>
    </row>
    <row r="334" spans="1:15" s="643" customFormat="1" ht="14.25" customHeight="1" x14ac:dyDescent="0.3">
      <c r="A334" s="634">
        <v>329</v>
      </c>
      <c r="B334" s="635">
        <v>43798</v>
      </c>
      <c r="C334" s="636" t="s">
        <v>164</v>
      </c>
      <c r="D334" s="637">
        <v>45</v>
      </c>
      <c r="E334" s="637"/>
      <c r="F334" s="638"/>
      <c r="G334" s="1514"/>
      <c r="H334" s="1515"/>
      <c r="I334" s="1515"/>
      <c r="J334" s="1516"/>
      <c r="K334" s="642"/>
      <c r="L334" s="642"/>
      <c r="M334" s="642"/>
      <c r="N334" s="642"/>
      <c r="O334" s="642"/>
    </row>
    <row r="335" spans="1:15" s="643" customFormat="1" ht="14.25" customHeight="1" x14ac:dyDescent="0.3">
      <c r="A335" s="634">
        <v>330</v>
      </c>
      <c r="B335" s="635">
        <v>43798</v>
      </c>
      <c r="C335" s="636" t="s">
        <v>2409</v>
      </c>
      <c r="D335" s="637">
        <v>100</v>
      </c>
      <c r="E335" s="637"/>
      <c r="F335" s="638"/>
      <c r="G335" s="1514"/>
      <c r="H335" s="1515"/>
      <c r="I335" s="1515"/>
      <c r="J335" s="1516"/>
      <c r="K335" s="642"/>
      <c r="L335" s="646"/>
      <c r="M335" s="646"/>
      <c r="N335" s="642"/>
      <c r="O335" s="642"/>
    </row>
    <row r="336" spans="1:15" s="643" customFormat="1" ht="14.25" customHeight="1" x14ac:dyDescent="0.3">
      <c r="A336" s="634">
        <v>331</v>
      </c>
      <c r="B336" s="635">
        <v>43798</v>
      </c>
      <c r="C336" s="636" t="s">
        <v>1982</v>
      </c>
      <c r="D336" s="637">
        <v>100</v>
      </c>
      <c r="E336" s="637"/>
      <c r="F336" s="589"/>
      <c r="G336" s="1514"/>
      <c r="H336" s="1515"/>
      <c r="I336" s="1515"/>
      <c r="J336" s="1516"/>
      <c r="K336" s="642"/>
      <c r="L336" s="646"/>
      <c r="M336" s="646"/>
      <c r="N336" s="146"/>
      <c r="O336" s="146"/>
    </row>
    <row r="337" spans="1:15" s="643" customFormat="1" ht="14.25" customHeight="1" x14ac:dyDescent="0.3">
      <c r="A337" s="634">
        <v>332</v>
      </c>
      <c r="B337" s="635">
        <v>43798</v>
      </c>
      <c r="C337" s="636" t="s">
        <v>1517</v>
      </c>
      <c r="D337" s="637">
        <v>30</v>
      </c>
      <c r="E337" s="637"/>
      <c r="F337" s="638"/>
      <c r="G337" s="1514"/>
      <c r="H337" s="1515"/>
      <c r="I337" s="1515"/>
      <c r="J337" s="1516"/>
      <c r="K337" s="642"/>
      <c r="L337" s="646"/>
      <c r="M337" s="642"/>
      <c r="N337" s="642"/>
      <c r="O337" s="642"/>
    </row>
    <row r="338" spans="1:15" s="643" customFormat="1" ht="14.25" customHeight="1" x14ac:dyDescent="0.3">
      <c r="A338" s="634">
        <v>333</v>
      </c>
      <c r="B338" s="635">
        <v>43798</v>
      </c>
      <c r="C338" s="636" t="s">
        <v>2584</v>
      </c>
      <c r="D338" s="637">
        <v>50</v>
      </c>
      <c r="E338" s="637"/>
      <c r="F338" s="638"/>
      <c r="G338" s="1514"/>
      <c r="H338" s="1515"/>
      <c r="I338" s="1515"/>
      <c r="J338" s="1516"/>
      <c r="K338" s="642"/>
      <c r="L338" s="646"/>
      <c r="M338" s="642"/>
      <c r="N338" s="146"/>
      <c r="O338" s="146"/>
    </row>
    <row r="339" spans="1:15" s="643" customFormat="1" ht="14.25" customHeight="1" x14ac:dyDescent="0.3">
      <c r="A339" s="634">
        <v>334</v>
      </c>
      <c r="B339" s="635">
        <v>43798</v>
      </c>
      <c r="C339" s="636" t="s">
        <v>2834</v>
      </c>
      <c r="D339" s="637">
        <v>200</v>
      </c>
      <c r="E339" s="637"/>
      <c r="F339" s="638"/>
      <c r="G339" s="1514"/>
      <c r="H339" s="1515"/>
      <c r="I339" s="1515"/>
      <c r="J339" s="1516"/>
      <c r="K339" s="642"/>
      <c r="L339" s="646"/>
      <c r="M339" s="642"/>
      <c r="N339" s="642"/>
      <c r="O339" s="642"/>
    </row>
    <row r="340" spans="1:15" s="643" customFormat="1" ht="14.25" customHeight="1" x14ac:dyDescent="0.3">
      <c r="A340" s="634">
        <v>335</v>
      </c>
      <c r="B340" s="635">
        <v>43798</v>
      </c>
      <c r="C340" s="636" t="s">
        <v>2384</v>
      </c>
      <c r="D340" s="637">
        <v>300</v>
      </c>
      <c r="E340" s="637"/>
      <c r="F340" s="638"/>
      <c r="G340" s="1514"/>
      <c r="H340" s="1515"/>
      <c r="I340" s="1515"/>
      <c r="J340" s="1516"/>
      <c r="K340" s="642"/>
      <c r="L340" s="646"/>
      <c r="M340" s="642"/>
      <c r="N340" s="642"/>
      <c r="O340" s="642"/>
    </row>
    <row r="341" spans="1:15" s="643" customFormat="1" ht="14.25" customHeight="1" x14ac:dyDescent="0.3">
      <c r="A341" s="634">
        <v>336</v>
      </c>
      <c r="B341" s="635">
        <v>43798</v>
      </c>
      <c r="C341" s="636" t="s">
        <v>2516</v>
      </c>
      <c r="D341" s="637">
        <v>100</v>
      </c>
      <c r="E341" s="637"/>
      <c r="F341" s="638"/>
      <c r="G341" s="1514"/>
      <c r="H341" s="1515"/>
      <c r="I341" s="1515"/>
      <c r="J341" s="1516"/>
      <c r="K341" s="642"/>
      <c r="L341" s="646"/>
      <c r="M341" s="642"/>
      <c r="N341" s="642"/>
      <c r="O341" s="642"/>
    </row>
    <row r="342" spans="1:15" s="643" customFormat="1" ht="14.25" customHeight="1" x14ac:dyDescent="0.3">
      <c r="A342" s="634">
        <v>337</v>
      </c>
      <c r="B342" s="635">
        <v>43801</v>
      </c>
      <c r="C342" s="636" t="s">
        <v>2359</v>
      </c>
      <c r="D342" s="637">
        <v>1500</v>
      </c>
      <c r="E342" s="637"/>
      <c r="F342" s="638"/>
      <c r="G342" s="1514"/>
      <c r="H342" s="1515"/>
      <c r="I342" s="1515"/>
      <c r="J342" s="1516"/>
      <c r="K342" s="642"/>
      <c r="L342" s="646"/>
      <c r="M342" s="642"/>
      <c r="N342" s="146"/>
      <c r="O342" s="146"/>
    </row>
    <row r="343" spans="1:15" s="643" customFormat="1" ht="14.25" customHeight="1" x14ac:dyDescent="0.3">
      <c r="A343" s="634">
        <v>338</v>
      </c>
      <c r="B343" s="635">
        <v>43801</v>
      </c>
      <c r="C343" s="636" t="s">
        <v>2384</v>
      </c>
      <c r="D343" s="637">
        <v>200</v>
      </c>
      <c r="E343" s="637"/>
      <c r="F343" s="638"/>
      <c r="G343" s="1514"/>
      <c r="H343" s="1515"/>
      <c r="I343" s="1515"/>
      <c r="J343" s="1516"/>
      <c r="K343" s="642"/>
      <c r="L343" s="646"/>
      <c r="M343" s="642"/>
      <c r="N343" s="146"/>
      <c r="O343" s="146"/>
    </row>
    <row r="344" spans="1:15" s="643" customFormat="1" ht="14.25" customHeight="1" x14ac:dyDescent="0.3">
      <c r="A344" s="634">
        <v>339</v>
      </c>
      <c r="B344" s="635">
        <v>43801</v>
      </c>
      <c r="C344" s="636" t="s">
        <v>2834</v>
      </c>
      <c r="D344" s="637">
        <v>100</v>
      </c>
      <c r="E344" s="637"/>
      <c r="F344" s="638"/>
      <c r="G344" s="1514"/>
      <c r="H344" s="1515"/>
      <c r="I344" s="1515"/>
      <c r="J344" s="1516"/>
      <c r="K344" s="642"/>
      <c r="L344" s="646"/>
      <c r="M344" s="642"/>
      <c r="N344" s="146"/>
      <c r="O344" s="146"/>
    </row>
    <row r="345" spans="1:15" s="643" customFormat="1" ht="14.25" customHeight="1" x14ac:dyDescent="0.3">
      <c r="A345" s="634">
        <v>340</v>
      </c>
      <c r="B345" s="635">
        <v>43805</v>
      </c>
      <c r="C345" s="636" t="s">
        <v>2359</v>
      </c>
      <c r="D345" s="637">
        <v>1500</v>
      </c>
      <c r="E345" s="637"/>
      <c r="F345" s="638"/>
      <c r="G345" s="1514"/>
      <c r="H345" s="1515"/>
      <c r="I345" s="1515"/>
      <c r="J345" s="1516"/>
      <c r="K345" s="642"/>
      <c r="L345" s="646"/>
      <c r="M345" s="642"/>
      <c r="N345" s="642"/>
      <c r="O345" s="642"/>
    </row>
    <row r="346" spans="1:15" s="643" customFormat="1" ht="14.25" customHeight="1" x14ac:dyDescent="0.3">
      <c r="A346" s="634">
        <v>341</v>
      </c>
      <c r="B346" s="635">
        <v>43805</v>
      </c>
      <c r="C346" s="636" t="s">
        <v>164</v>
      </c>
      <c r="D346" s="637">
        <v>20</v>
      </c>
      <c r="E346" s="637"/>
      <c r="F346" s="638"/>
      <c r="G346" s="1514"/>
      <c r="H346" s="1515"/>
      <c r="I346" s="1515"/>
      <c r="J346" s="1516"/>
      <c r="K346" s="642"/>
      <c r="L346" s="646"/>
      <c r="M346" s="642"/>
      <c r="N346" s="146"/>
      <c r="O346" s="146"/>
    </row>
    <row r="347" spans="1:15" s="643" customFormat="1" ht="14.25" customHeight="1" x14ac:dyDescent="0.3">
      <c r="A347" s="634">
        <v>342</v>
      </c>
      <c r="B347" s="635">
        <v>43805</v>
      </c>
      <c r="C347" s="636" t="s">
        <v>2574</v>
      </c>
      <c r="D347" s="637">
        <v>30</v>
      </c>
      <c r="E347" s="637"/>
      <c r="F347" s="638"/>
      <c r="G347" s="1514"/>
      <c r="H347" s="1515"/>
      <c r="I347" s="1515"/>
      <c r="J347" s="1516"/>
      <c r="K347" s="642"/>
      <c r="L347" s="646"/>
      <c r="M347" s="642"/>
      <c r="N347" s="642"/>
      <c r="O347" s="642"/>
    </row>
    <row r="348" spans="1:15" s="643" customFormat="1" ht="14.25" customHeight="1" x14ac:dyDescent="0.3">
      <c r="A348" s="634">
        <v>343</v>
      </c>
      <c r="B348" s="635">
        <v>43808</v>
      </c>
      <c r="C348" s="636" t="s">
        <v>2359</v>
      </c>
      <c r="D348" s="637">
        <v>880</v>
      </c>
      <c r="E348" s="637"/>
      <c r="F348" s="638"/>
      <c r="G348" s="1514"/>
      <c r="H348" s="1515"/>
      <c r="I348" s="1515"/>
      <c r="J348" s="1516"/>
      <c r="K348" s="642"/>
      <c r="L348" s="642"/>
      <c r="M348" s="642"/>
      <c r="N348" s="642"/>
      <c r="O348" s="642"/>
    </row>
    <row r="349" spans="1:15" s="643" customFormat="1" ht="14.25" customHeight="1" x14ac:dyDescent="0.3">
      <c r="A349" s="634">
        <v>344</v>
      </c>
      <c r="B349" s="635">
        <v>43808</v>
      </c>
      <c r="C349" s="636" t="s">
        <v>2384</v>
      </c>
      <c r="D349" s="637">
        <v>200</v>
      </c>
      <c r="E349" s="637"/>
      <c r="F349" s="638"/>
      <c r="G349" s="1514"/>
      <c r="H349" s="1515"/>
      <c r="I349" s="1515"/>
      <c r="J349" s="1516"/>
      <c r="K349" s="642"/>
      <c r="L349" s="646"/>
      <c r="M349" s="642"/>
      <c r="N349" s="642"/>
      <c r="O349" s="642"/>
    </row>
    <row r="350" spans="1:15" s="643" customFormat="1" ht="14.25" customHeight="1" x14ac:dyDescent="0.3">
      <c r="A350" s="634">
        <v>345</v>
      </c>
      <c r="B350" s="635">
        <v>43808</v>
      </c>
      <c r="C350" s="636" t="s">
        <v>1777</v>
      </c>
      <c r="D350" s="637">
        <v>1000</v>
      </c>
      <c r="E350" s="637"/>
      <c r="F350" s="638"/>
      <c r="G350" s="1514"/>
      <c r="H350" s="1515"/>
      <c r="I350" s="1515"/>
      <c r="J350" s="1516"/>
      <c r="K350" s="642"/>
      <c r="L350" s="646"/>
      <c r="M350" s="642"/>
      <c r="N350" s="642"/>
      <c r="O350" s="642"/>
    </row>
    <row r="351" spans="1:15" s="643" customFormat="1" ht="14.25" customHeight="1" x14ac:dyDescent="0.3">
      <c r="A351" s="634">
        <v>346</v>
      </c>
      <c r="B351" s="635">
        <v>43808</v>
      </c>
      <c r="C351" s="636" t="s">
        <v>2359</v>
      </c>
      <c r="D351" s="637"/>
      <c r="E351" s="637">
        <v>4880</v>
      </c>
      <c r="F351" s="638">
        <v>4880</v>
      </c>
      <c r="G351" s="1514" t="s">
        <v>3068</v>
      </c>
      <c r="H351" s="1515"/>
      <c r="I351" s="1515"/>
      <c r="J351" s="1516"/>
      <c r="K351" s="642" t="s">
        <v>3069</v>
      </c>
      <c r="L351" s="646">
        <v>43808</v>
      </c>
      <c r="M351" s="642" t="s">
        <v>2123</v>
      </c>
      <c r="N351" s="642" t="s">
        <v>1980</v>
      </c>
      <c r="O351" s="642" t="s">
        <v>1706</v>
      </c>
    </row>
    <row r="352" spans="1:15" s="643" customFormat="1" ht="14.25" customHeight="1" x14ac:dyDescent="0.3">
      <c r="A352" s="634">
        <v>347</v>
      </c>
      <c r="B352" s="635">
        <v>43808</v>
      </c>
      <c r="C352" s="636" t="s">
        <v>164</v>
      </c>
      <c r="D352" s="637"/>
      <c r="E352" s="637">
        <v>320</v>
      </c>
      <c r="F352" s="694">
        <v>318</v>
      </c>
      <c r="G352" s="1514" t="s">
        <v>3070</v>
      </c>
      <c r="H352" s="1515"/>
      <c r="I352" s="1515"/>
      <c r="J352" s="1516"/>
      <c r="K352" s="642" t="s">
        <v>3071</v>
      </c>
      <c r="L352" s="646">
        <v>43805</v>
      </c>
      <c r="M352" s="642" t="s">
        <v>2123</v>
      </c>
      <c r="N352" s="146" t="s">
        <v>171</v>
      </c>
      <c r="O352" s="642" t="s">
        <v>3072</v>
      </c>
    </row>
    <row r="353" spans="1:15" s="643" customFormat="1" ht="14.25" customHeight="1" x14ac:dyDescent="0.3">
      <c r="A353" s="634">
        <v>348</v>
      </c>
      <c r="B353" s="635">
        <v>43808</v>
      </c>
      <c r="C353" s="636" t="s">
        <v>2409</v>
      </c>
      <c r="D353" s="637"/>
      <c r="E353" s="637">
        <v>200</v>
      </c>
      <c r="F353" s="694">
        <v>162</v>
      </c>
      <c r="G353" s="1514" t="s">
        <v>3073</v>
      </c>
      <c r="H353" s="1515"/>
      <c r="I353" s="1515"/>
      <c r="J353" s="1516"/>
      <c r="K353" s="642" t="s">
        <v>3074</v>
      </c>
      <c r="L353" s="646">
        <v>43805</v>
      </c>
      <c r="M353" s="642" t="s">
        <v>2123</v>
      </c>
      <c r="N353" s="146" t="s">
        <v>171</v>
      </c>
      <c r="O353" s="642" t="s">
        <v>3072</v>
      </c>
    </row>
    <row r="354" spans="1:15" s="643" customFormat="1" ht="14.25" customHeight="1" x14ac:dyDescent="0.3">
      <c r="A354" s="634">
        <v>349</v>
      </c>
      <c r="B354" s="635">
        <v>43808</v>
      </c>
      <c r="C354" s="636" t="s">
        <v>1517</v>
      </c>
      <c r="D354" s="637"/>
      <c r="E354" s="637">
        <v>40</v>
      </c>
      <c r="F354" s="694">
        <v>20</v>
      </c>
      <c r="G354" s="1514" t="s">
        <v>3075</v>
      </c>
      <c r="H354" s="1515"/>
      <c r="I354" s="1515"/>
      <c r="J354" s="1516"/>
      <c r="K354" s="642" t="s">
        <v>3076</v>
      </c>
      <c r="L354" s="646">
        <v>43805</v>
      </c>
      <c r="M354" s="642" t="s">
        <v>2123</v>
      </c>
      <c r="N354" s="146" t="s">
        <v>171</v>
      </c>
      <c r="O354" s="642" t="s">
        <v>3072</v>
      </c>
    </row>
    <row r="355" spans="1:15" s="643" customFormat="1" ht="14.25" customHeight="1" x14ac:dyDescent="0.3">
      <c r="A355" s="634">
        <v>350</v>
      </c>
      <c r="B355" s="635">
        <v>43811</v>
      </c>
      <c r="C355" s="636" t="s">
        <v>2384</v>
      </c>
      <c r="D355" s="637">
        <v>240</v>
      </c>
      <c r="E355" s="637"/>
      <c r="F355" s="638"/>
      <c r="G355" s="1514"/>
      <c r="H355" s="1515"/>
      <c r="I355" s="1515"/>
      <c r="J355" s="1516"/>
      <c r="K355" s="642"/>
      <c r="L355" s="646"/>
      <c r="M355" s="646"/>
      <c r="N355" s="642"/>
      <c r="O355" s="642"/>
    </row>
    <row r="356" spans="1:15" s="643" customFormat="1" ht="14.25" customHeight="1" x14ac:dyDescent="0.3">
      <c r="A356" s="634">
        <v>351</v>
      </c>
      <c r="B356" s="635">
        <v>43811</v>
      </c>
      <c r="C356" s="636" t="s">
        <v>2384</v>
      </c>
      <c r="D356" s="637"/>
      <c r="E356" s="637">
        <v>2240</v>
      </c>
      <c r="F356" s="638">
        <v>2240</v>
      </c>
      <c r="G356" s="1514" t="s">
        <v>3078</v>
      </c>
      <c r="H356" s="1515"/>
      <c r="I356" s="1515"/>
      <c r="J356" s="1516"/>
      <c r="K356" s="642" t="s">
        <v>3077</v>
      </c>
      <c r="L356" s="646">
        <v>43811</v>
      </c>
      <c r="M356" s="646" t="s">
        <v>2123</v>
      </c>
      <c r="N356" s="146" t="s">
        <v>2066</v>
      </c>
      <c r="O356" s="146" t="s">
        <v>1762</v>
      </c>
    </row>
    <row r="357" spans="1:15" s="643" customFormat="1" ht="14.25" customHeight="1" x14ac:dyDescent="0.3">
      <c r="A357" s="634">
        <v>352</v>
      </c>
      <c r="B357" s="635">
        <v>43812</v>
      </c>
      <c r="C357" s="636" t="s">
        <v>2359</v>
      </c>
      <c r="D357" s="637">
        <v>1000</v>
      </c>
      <c r="E357" s="637"/>
      <c r="F357" s="638"/>
      <c r="G357" s="1514"/>
      <c r="H357" s="1515"/>
      <c r="I357" s="1515"/>
      <c r="J357" s="1516"/>
      <c r="K357" s="642"/>
      <c r="L357" s="646"/>
      <c r="M357" s="642"/>
      <c r="N357" s="642"/>
      <c r="O357" s="642"/>
    </row>
    <row r="358" spans="1:15" s="643" customFormat="1" ht="14.25" customHeight="1" x14ac:dyDescent="0.3">
      <c r="A358" s="634">
        <v>353</v>
      </c>
      <c r="B358" s="635">
        <v>43812</v>
      </c>
      <c r="C358" s="636" t="s">
        <v>2834</v>
      </c>
      <c r="D358" s="637">
        <v>300</v>
      </c>
      <c r="E358" s="637"/>
      <c r="F358" s="638"/>
      <c r="G358" s="1514"/>
      <c r="H358" s="1515"/>
      <c r="I358" s="1515"/>
      <c r="J358" s="1516"/>
      <c r="K358" s="642"/>
      <c r="L358" s="642"/>
      <c r="M358" s="642"/>
      <c r="N358" s="642"/>
      <c r="O358" s="642"/>
    </row>
    <row r="359" spans="1:15" s="643" customFormat="1" ht="14.25" customHeight="1" x14ac:dyDescent="0.3">
      <c r="A359" s="634">
        <v>354</v>
      </c>
      <c r="B359" s="635">
        <v>43815</v>
      </c>
      <c r="C359" s="636" t="s">
        <v>2359</v>
      </c>
      <c r="D359" s="637">
        <v>1000</v>
      </c>
      <c r="E359" s="637"/>
      <c r="F359" s="638"/>
      <c r="G359" s="1514"/>
      <c r="H359" s="1515"/>
      <c r="I359" s="1515"/>
      <c r="J359" s="1516"/>
      <c r="K359" s="642"/>
      <c r="L359" s="642"/>
      <c r="M359" s="642"/>
      <c r="N359" s="642"/>
      <c r="O359" s="642"/>
    </row>
    <row r="360" spans="1:15" s="643" customFormat="1" ht="14.25" customHeight="1" x14ac:dyDescent="0.3">
      <c r="A360" s="634">
        <v>355</v>
      </c>
      <c r="B360" s="635">
        <v>43815</v>
      </c>
      <c r="C360" s="636" t="s">
        <v>2834</v>
      </c>
      <c r="D360" s="637">
        <v>320</v>
      </c>
      <c r="E360" s="637"/>
      <c r="F360" s="638"/>
      <c r="G360" s="1514"/>
      <c r="H360" s="1515"/>
      <c r="I360" s="1515"/>
      <c r="J360" s="1516"/>
      <c r="K360" s="642"/>
      <c r="L360" s="642"/>
      <c r="M360" s="642"/>
      <c r="N360" s="642"/>
      <c r="O360" s="642"/>
    </row>
    <row r="361" spans="1:15" s="643" customFormat="1" ht="14.25" customHeight="1" x14ac:dyDescent="0.3">
      <c r="A361" s="634">
        <v>356</v>
      </c>
      <c r="B361" s="635">
        <v>43815</v>
      </c>
      <c r="C361" s="636" t="s">
        <v>2834</v>
      </c>
      <c r="D361" s="637"/>
      <c r="E361" s="637">
        <v>920</v>
      </c>
      <c r="F361" s="638">
        <v>920</v>
      </c>
      <c r="G361" s="1514" t="s">
        <v>3083</v>
      </c>
      <c r="H361" s="1515"/>
      <c r="I361" s="1515"/>
      <c r="J361" s="1516"/>
      <c r="K361" s="642" t="s">
        <v>3084</v>
      </c>
      <c r="L361" s="646">
        <v>43815</v>
      </c>
      <c r="M361" s="646" t="s">
        <v>2123</v>
      </c>
      <c r="N361" s="146" t="s">
        <v>1762</v>
      </c>
      <c r="O361" s="146" t="s">
        <v>1762</v>
      </c>
    </row>
    <row r="362" spans="1:15" s="643" customFormat="1" ht="14.25" customHeight="1" x14ac:dyDescent="0.3">
      <c r="A362" s="634">
        <v>357</v>
      </c>
      <c r="B362" s="635">
        <v>43815</v>
      </c>
      <c r="C362" s="636" t="s">
        <v>2407</v>
      </c>
      <c r="D362" s="637">
        <v>10</v>
      </c>
      <c r="E362" s="637"/>
      <c r="F362" s="638"/>
      <c r="G362" s="1514"/>
      <c r="H362" s="1515"/>
      <c r="I362" s="1515"/>
      <c r="J362" s="1516"/>
      <c r="K362" s="642"/>
      <c r="L362" s="646"/>
      <c r="M362" s="646"/>
      <c r="N362" s="642"/>
      <c r="O362" s="642"/>
    </row>
    <row r="363" spans="1:15" s="643" customFormat="1" ht="14.25" customHeight="1" x14ac:dyDescent="0.3">
      <c r="A363" s="634">
        <v>358</v>
      </c>
      <c r="B363" s="635">
        <v>43815</v>
      </c>
      <c r="C363" s="636" t="s">
        <v>2407</v>
      </c>
      <c r="D363" s="637">
        <v>40</v>
      </c>
      <c r="E363" s="637"/>
      <c r="F363" s="638"/>
      <c r="G363" s="1514"/>
      <c r="H363" s="1515"/>
      <c r="I363" s="1515"/>
      <c r="J363" s="1516"/>
      <c r="K363" s="642"/>
      <c r="L363" s="646"/>
      <c r="M363" s="646"/>
      <c r="N363" s="642"/>
      <c r="O363" s="642"/>
    </row>
    <row r="364" spans="1:15" s="643" customFormat="1" ht="14.25" customHeight="1" x14ac:dyDescent="0.3">
      <c r="A364" s="634">
        <v>359</v>
      </c>
      <c r="B364" s="635">
        <v>43816</v>
      </c>
      <c r="C364" s="636" t="s">
        <v>2359</v>
      </c>
      <c r="D364" s="637">
        <v>1100</v>
      </c>
      <c r="E364" s="637"/>
      <c r="F364" s="638"/>
      <c r="G364" s="1514"/>
      <c r="H364" s="1515"/>
      <c r="I364" s="1515"/>
      <c r="J364" s="1516"/>
      <c r="K364" s="642"/>
      <c r="L364" s="646"/>
      <c r="M364" s="646"/>
      <c r="N364" s="642"/>
      <c r="O364" s="642"/>
    </row>
    <row r="365" spans="1:15" s="643" customFormat="1" ht="14.25" customHeight="1" x14ac:dyDescent="0.3">
      <c r="A365" s="634">
        <v>360</v>
      </c>
      <c r="B365" s="635">
        <v>43816</v>
      </c>
      <c r="C365" s="636" t="s">
        <v>2408</v>
      </c>
      <c r="D365" s="637"/>
      <c r="E365" s="637">
        <v>5</v>
      </c>
      <c r="F365" s="638">
        <v>5</v>
      </c>
      <c r="G365" s="1514" t="s">
        <v>3085</v>
      </c>
      <c r="H365" s="1515"/>
      <c r="I365" s="1515"/>
      <c r="J365" s="1516"/>
      <c r="K365" s="642" t="s">
        <v>3086</v>
      </c>
      <c r="L365" s="646">
        <v>43815</v>
      </c>
      <c r="M365" s="646" t="s">
        <v>2123</v>
      </c>
      <c r="N365" s="146" t="s">
        <v>171</v>
      </c>
      <c r="O365" s="642" t="s">
        <v>3087</v>
      </c>
    </row>
    <row r="366" spans="1:15" s="643" customFormat="1" ht="14.25" customHeight="1" x14ac:dyDescent="0.3">
      <c r="A366" s="634">
        <v>361</v>
      </c>
      <c r="B366" s="635">
        <v>43816</v>
      </c>
      <c r="C366" s="636" t="s">
        <v>2584</v>
      </c>
      <c r="D366" s="637"/>
      <c r="E366" s="637">
        <v>120</v>
      </c>
      <c r="F366" s="638">
        <v>120</v>
      </c>
      <c r="G366" s="1514" t="s">
        <v>3088</v>
      </c>
      <c r="H366" s="1515"/>
      <c r="I366" s="1515"/>
      <c r="J366" s="1516"/>
      <c r="K366" s="642" t="s">
        <v>3089</v>
      </c>
      <c r="L366" s="646">
        <v>43815</v>
      </c>
      <c r="M366" s="646" t="s">
        <v>2123</v>
      </c>
      <c r="N366" s="146" t="s">
        <v>171</v>
      </c>
      <c r="O366" s="642" t="s">
        <v>3087</v>
      </c>
    </row>
    <row r="367" spans="1:15" s="643" customFormat="1" ht="14.25" customHeight="1" x14ac:dyDescent="0.3">
      <c r="A367" s="634">
        <v>362</v>
      </c>
      <c r="B367" s="635">
        <v>43816</v>
      </c>
      <c r="C367" s="636" t="s">
        <v>2407</v>
      </c>
      <c r="D367" s="637"/>
      <c r="E367" s="637">
        <v>25</v>
      </c>
      <c r="F367" s="694">
        <v>20</v>
      </c>
      <c r="G367" s="1514" t="s">
        <v>3090</v>
      </c>
      <c r="H367" s="1515"/>
      <c r="I367" s="1515"/>
      <c r="J367" s="1516"/>
      <c r="K367" s="642" t="s">
        <v>3091</v>
      </c>
      <c r="L367" s="646">
        <v>43815</v>
      </c>
      <c r="M367" s="646" t="s">
        <v>2123</v>
      </c>
      <c r="N367" s="146" t="s">
        <v>171</v>
      </c>
      <c r="O367" s="642" t="s">
        <v>3087</v>
      </c>
    </row>
    <row r="368" spans="1:15" s="643" customFormat="1" ht="14.25" customHeight="1" x14ac:dyDescent="0.3">
      <c r="A368" s="634">
        <v>363</v>
      </c>
      <c r="B368" s="635">
        <v>43816</v>
      </c>
      <c r="C368" s="636" t="s">
        <v>2407</v>
      </c>
      <c r="D368" s="637"/>
      <c r="E368" s="637">
        <v>70</v>
      </c>
      <c r="F368" s="638">
        <v>70</v>
      </c>
      <c r="G368" s="1514" t="s">
        <v>3092</v>
      </c>
      <c r="H368" s="1515"/>
      <c r="I368" s="1515"/>
      <c r="J368" s="1516"/>
      <c r="K368" s="642" t="s">
        <v>3093</v>
      </c>
      <c r="L368" s="646">
        <v>43815</v>
      </c>
      <c r="M368" s="646" t="s">
        <v>2123</v>
      </c>
      <c r="N368" s="146" t="s">
        <v>171</v>
      </c>
      <c r="O368" s="642" t="s">
        <v>3087</v>
      </c>
    </row>
    <row r="369" spans="1:15" s="643" customFormat="1" ht="14.25" customHeight="1" x14ac:dyDescent="0.3">
      <c r="A369" s="634">
        <v>364</v>
      </c>
      <c r="B369" s="635">
        <v>43817</v>
      </c>
      <c r="C369" s="636" t="s">
        <v>2359</v>
      </c>
      <c r="D369" s="637"/>
      <c r="E369" s="637">
        <v>3100</v>
      </c>
      <c r="F369" s="638">
        <v>3100</v>
      </c>
      <c r="G369" s="1514" t="s">
        <v>3094</v>
      </c>
      <c r="H369" s="1515"/>
      <c r="I369" s="1515"/>
      <c r="J369" s="1516"/>
      <c r="K369" s="642" t="s">
        <v>3095</v>
      </c>
      <c r="L369" s="646">
        <v>43817</v>
      </c>
      <c r="M369" s="646" t="s">
        <v>2123</v>
      </c>
      <c r="N369" s="642" t="s">
        <v>1980</v>
      </c>
      <c r="O369" s="642" t="s">
        <v>1706</v>
      </c>
    </row>
    <row r="370" spans="1:15" s="643" customFormat="1" ht="14.25" customHeight="1" x14ac:dyDescent="0.3">
      <c r="A370" s="634">
        <v>365</v>
      </c>
      <c r="B370" s="635">
        <v>43819</v>
      </c>
      <c r="C370" s="636" t="s">
        <v>2359</v>
      </c>
      <c r="D370" s="637">
        <v>1000</v>
      </c>
      <c r="E370" s="637"/>
      <c r="F370" s="638"/>
      <c r="G370" s="1514"/>
      <c r="H370" s="1515"/>
      <c r="I370" s="1515"/>
      <c r="J370" s="1516"/>
      <c r="K370" s="642"/>
      <c r="L370" s="646"/>
      <c r="M370" s="642"/>
      <c r="N370" s="642"/>
      <c r="O370" s="642"/>
    </row>
    <row r="371" spans="1:15" s="643" customFormat="1" ht="14.25" customHeight="1" x14ac:dyDescent="0.3">
      <c r="A371" s="634">
        <v>366</v>
      </c>
      <c r="B371" s="635">
        <v>43819</v>
      </c>
      <c r="C371" s="636" t="s">
        <v>2834</v>
      </c>
      <c r="D371" s="637">
        <v>200</v>
      </c>
      <c r="E371" s="637"/>
      <c r="F371" s="638"/>
      <c r="G371" s="1514"/>
      <c r="H371" s="1515"/>
      <c r="I371" s="1515"/>
      <c r="J371" s="1516"/>
      <c r="K371" s="642"/>
      <c r="L371" s="646"/>
      <c r="M371" s="646"/>
      <c r="N371" s="642"/>
      <c r="O371" s="642"/>
    </row>
    <row r="372" spans="1:15" s="643" customFormat="1" ht="14.25" customHeight="1" x14ac:dyDescent="0.3">
      <c r="A372" s="634">
        <v>367</v>
      </c>
      <c r="B372" s="635">
        <v>43819</v>
      </c>
      <c r="C372" s="636" t="s">
        <v>2359</v>
      </c>
      <c r="D372" s="637">
        <v>21740</v>
      </c>
      <c r="E372" s="637"/>
      <c r="F372" s="638"/>
      <c r="G372" s="1514"/>
      <c r="H372" s="1515"/>
      <c r="I372" s="1515"/>
      <c r="J372" s="1516"/>
      <c r="K372" s="642"/>
      <c r="L372" s="646"/>
      <c r="M372" s="642"/>
      <c r="N372" s="642"/>
      <c r="O372" s="642"/>
    </row>
    <row r="373" spans="1:15" s="643" customFormat="1" ht="14.25" customHeight="1" x14ac:dyDescent="0.3">
      <c r="A373" s="634">
        <v>368</v>
      </c>
      <c r="B373" s="635">
        <v>43819</v>
      </c>
      <c r="C373" s="636" t="s">
        <v>2359</v>
      </c>
      <c r="D373" s="637"/>
      <c r="E373" s="637">
        <v>21740</v>
      </c>
      <c r="F373" s="638">
        <v>21740</v>
      </c>
      <c r="G373" s="1514" t="s">
        <v>3096</v>
      </c>
      <c r="H373" s="1515"/>
      <c r="I373" s="1515"/>
      <c r="J373" s="1516"/>
      <c r="K373" s="642" t="s">
        <v>3097</v>
      </c>
      <c r="L373" s="646">
        <v>43819</v>
      </c>
      <c r="M373" s="646" t="s">
        <v>2123</v>
      </c>
      <c r="N373" s="642" t="s">
        <v>1705</v>
      </c>
      <c r="O373" s="642" t="s">
        <v>1706</v>
      </c>
    </row>
    <row r="374" spans="1:15" s="643" customFormat="1" ht="14.25" customHeight="1" x14ac:dyDescent="0.3">
      <c r="A374" s="634">
        <v>369</v>
      </c>
      <c r="B374" s="635">
        <v>43822</v>
      </c>
      <c r="C374" s="636" t="s">
        <v>2834</v>
      </c>
      <c r="D374" s="637">
        <v>100</v>
      </c>
      <c r="E374" s="637"/>
      <c r="F374" s="638"/>
      <c r="G374" s="1514"/>
      <c r="H374" s="1515"/>
      <c r="I374" s="1515"/>
      <c r="J374" s="1516"/>
      <c r="K374" s="642"/>
      <c r="L374" s="646"/>
      <c r="M374" s="642"/>
      <c r="N374" s="642"/>
      <c r="O374" s="642"/>
    </row>
    <row r="375" spans="1:15" s="643" customFormat="1" ht="14.25" customHeight="1" x14ac:dyDescent="0.3">
      <c r="A375" s="634">
        <v>370</v>
      </c>
      <c r="B375" s="635">
        <v>43822</v>
      </c>
      <c r="C375" s="636" t="s">
        <v>1777</v>
      </c>
      <c r="D375" s="637">
        <v>1000</v>
      </c>
      <c r="E375" s="637"/>
      <c r="F375" s="638"/>
      <c r="G375" s="1514"/>
      <c r="H375" s="1515"/>
      <c r="I375" s="1515"/>
      <c r="J375" s="1516"/>
      <c r="K375" s="642"/>
      <c r="L375" s="646"/>
      <c r="M375" s="646"/>
      <c r="N375" s="642"/>
      <c r="O375" s="642"/>
    </row>
    <row r="376" spans="1:15" s="643" customFormat="1" ht="14.25" customHeight="1" x14ac:dyDescent="0.3">
      <c r="A376" s="634">
        <v>371</v>
      </c>
      <c r="B376" s="635">
        <v>43822</v>
      </c>
      <c r="C376" s="636" t="s">
        <v>2359</v>
      </c>
      <c r="D376" s="637">
        <v>1000</v>
      </c>
      <c r="E376" s="637"/>
      <c r="F376" s="638"/>
      <c r="G376" s="1514"/>
      <c r="H376" s="1515"/>
      <c r="I376" s="1515"/>
      <c r="J376" s="1516"/>
      <c r="K376" s="642"/>
      <c r="L376" s="646"/>
      <c r="M376" s="642"/>
      <c r="N376" s="642"/>
      <c r="O376" s="642"/>
    </row>
    <row r="377" spans="1:15" s="643" customFormat="1" ht="14.25" customHeight="1" x14ac:dyDescent="0.3">
      <c r="A377" s="634">
        <v>372</v>
      </c>
      <c r="B377" s="635">
        <v>43822</v>
      </c>
      <c r="C377" s="636" t="s">
        <v>2359</v>
      </c>
      <c r="D377" s="637">
        <v>7700</v>
      </c>
      <c r="E377" s="637"/>
      <c r="F377" s="638"/>
      <c r="G377" s="1514"/>
      <c r="H377" s="1515"/>
      <c r="I377" s="1515"/>
      <c r="J377" s="1516"/>
      <c r="K377" s="642"/>
      <c r="L377" s="646"/>
      <c r="M377" s="642"/>
      <c r="N377" s="642"/>
      <c r="O377" s="642"/>
    </row>
    <row r="378" spans="1:15" s="643" customFormat="1" ht="14.25" customHeight="1" x14ac:dyDescent="0.3">
      <c r="A378" s="634">
        <v>373</v>
      </c>
      <c r="B378" s="635">
        <v>43822</v>
      </c>
      <c r="C378" s="636" t="s">
        <v>2359</v>
      </c>
      <c r="D378" s="637"/>
      <c r="E378" s="637">
        <v>7700</v>
      </c>
      <c r="F378" s="638">
        <v>7700</v>
      </c>
      <c r="G378" s="1514" t="s">
        <v>3098</v>
      </c>
      <c r="H378" s="1515"/>
      <c r="I378" s="1515"/>
      <c r="J378" s="1516"/>
      <c r="K378" s="642" t="s">
        <v>3099</v>
      </c>
      <c r="L378" s="646">
        <v>43822</v>
      </c>
      <c r="M378" s="642" t="s">
        <v>2123</v>
      </c>
      <c r="N378" s="642" t="s">
        <v>1705</v>
      </c>
      <c r="O378" s="642" t="s">
        <v>1706</v>
      </c>
    </row>
    <row r="379" spans="1:15" s="643" customFormat="1" ht="14.25" customHeight="1" x14ac:dyDescent="0.3">
      <c r="A379" s="634">
        <v>374</v>
      </c>
      <c r="B379" s="929">
        <v>43829</v>
      </c>
      <c r="C379" s="813" t="s">
        <v>2359</v>
      </c>
      <c r="D379" s="814">
        <v>1160</v>
      </c>
      <c r="E379" s="637"/>
      <c r="F379" s="638"/>
      <c r="G379" s="1514"/>
      <c r="H379" s="1515"/>
      <c r="I379" s="1515"/>
      <c r="J379" s="1516"/>
      <c r="K379" s="642"/>
      <c r="L379" s="646"/>
      <c r="M379" s="642"/>
      <c r="N379" s="642"/>
      <c r="O379" s="642"/>
    </row>
    <row r="380" spans="1:15" s="643" customFormat="1" x14ac:dyDescent="0.3">
      <c r="A380" s="634">
        <v>375</v>
      </c>
      <c r="B380" s="929">
        <v>43829</v>
      </c>
      <c r="C380" s="813" t="s">
        <v>2834</v>
      </c>
      <c r="D380" s="814">
        <v>200</v>
      </c>
      <c r="E380" s="637"/>
      <c r="F380" s="638"/>
      <c r="G380" s="1514"/>
      <c r="H380" s="1515"/>
      <c r="I380" s="1515"/>
      <c r="J380" s="1516"/>
      <c r="K380" s="642"/>
      <c r="L380" s="646"/>
      <c r="M380" s="642"/>
      <c r="N380" s="642"/>
      <c r="O380" s="642"/>
    </row>
    <row r="381" spans="1:15" s="643" customFormat="1" x14ac:dyDescent="0.3">
      <c r="A381" s="634">
        <v>376</v>
      </c>
      <c r="B381" s="929">
        <v>43829</v>
      </c>
      <c r="C381" s="813" t="s">
        <v>2359</v>
      </c>
      <c r="D381" s="814"/>
      <c r="E381" s="637">
        <v>3160</v>
      </c>
      <c r="F381" s="638">
        <v>3160</v>
      </c>
      <c r="G381" s="1514" t="s">
        <v>3104</v>
      </c>
      <c r="H381" s="1515"/>
      <c r="I381" s="1515"/>
      <c r="J381" s="1516"/>
      <c r="K381" s="642" t="s">
        <v>3105</v>
      </c>
      <c r="L381" s="646">
        <v>43826</v>
      </c>
      <c r="M381" s="642" t="s">
        <v>2123</v>
      </c>
      <c r="N381" s="642" t="s">
        <v>1980</v>
      </c>
      <c r="O381" s="642" t="s">
        <v>1706</v>
      </c>
    </row>
    <row r="382" spans="1:15" s="643" customFormat="1" x14ac:dyDescent="0.3">
      <c r="A382" s="634">
        <v>377</v>
      </c>
      <c r="B382" s="929">
        <v>43829</v>
      </c>
      <c r="C382" s="813" t="s">
        <v>2574</v>
      </c>
      <c r="D382" s="814"/>
      <c r="E382" s="637">
        <v>640</v>
      </c>
      <c r="F382" s="638">
        <v>640</v>
      </c>
      <c r="G382" s="1514" t="s">
        <v>3106</v>
      </c>
      <c r="H382" s="1515"/>
      <c r="I382" s="1515"/>
      <c r="J382" s="1516"/>
      <c r="K382" s="642" t="s">
        <v>3107</v>
      </c>
      <c r="L382" s="646">
        <v>43829</v>
      </c>
      <c r="M382" s="642" t="s">
        <v>2123</v>
      </c>
      <c r="N382" s="146" t="s">
        <v>1762</v>
      </c>
      <c r="O382" s="146" t="s">
        <v>1762</v>
      </c>
    </row>
    <row r="383" spans="1:15" s="643" customFormat="1" x14ac:dyDescent="0.3">
      <c r="A383" s="634">
        <v>378</v>
      </c>
      <c r="B383" s="929">
        <v>43829</v>
      </c>
      <c r="C383" s="813" t="s">
        <v>2834</v>
      </c>
      <c r="D383" s="814"/>
      <c r="E383" s="637">
        <v>500</v>
      </c>
      <c r="F383" s="694">
        <v>480</v>
      </c>
      <c r="G383" s="1514" t="s">
        <v>3108</v>
      </c>
      <c r="H383" s="1515"/>
      <c r="I383" s="1515"/>
      <c r="J383" s="1516"/>
      <c r="K383" s="642" t="s">
        <v>3109</v>
      </c>
      <c r="L383" s="646">
        <v>43829</v>
      </c>
      <c r="M383" s="642" t="s">
        <v>2123</v>
      </c>
      <c r="N383" s="146" t="s">
        <v>1762</v>
      </c>
      <c r="O383" s="146" t="s">
        <v>1762</v>
      </c>
    </row>
    <row r="384" spans="1:15" s="643" customFormat="1" x14ac:dyDescent="0.3">
      <c r="A384" s="634">
        <v>379</v>
      </c>
      <c r="B384" s="929">
        <v>43830</v>
      </c>
      <c r="C384" s="813" t="s">
        <v>2574</v>
      </c>
      <c r="D384" s="814">
        <v>30</v>
      </c>
      <c r="E384" s="637"/>
      <c r="F384" s="638"/>
      <c r="G384" s="1514"/>
      <c r="H384" s="1515"/>
      <c r="I384" s="1515"/>
      <c r="J384" s="1516"/>
      <c r="K384" s="642"/>
      <c r="L384" s="646"/>
      <c r="M384" s="642"/>
      <c r="N384" s="642"/>
      <c r="O384" s="642"/>
    </row>
    <row r="385" spans="1:15" s="643" customFormat="1" x14ac:dyDescent="0.3">
      <c r="A385" s="634"/>
      <c r="B385" s="929"/>
      <c r="C385" s="896"/>
      <c r="D385" s="898"/>
      <c r="E385" s="637"/>
      <c r="F385" s="638"/>
      <c r="G385" s="1514"/>
      <c r="H385" s="1515"/>
      <c r="I385" s="1515"/>
      <c r="J385" s="1516"/>
      <c r="K385" s="642"/>
      <c r="L385" s="646"/>
      <c r="M385" s="642"/>
      <c r="N385" s="642"/>
      <c r="O385" s="642"/>
    </row>
    <row r="386" spans="1:15" s="643" customFormat="1" x14ac:dyDescent="0.3">
      <c r="A386" s="634"/>
      <c r="B386" s="933"/>
      <c r="C386" s="896"/>
      <c r="D386" s="898"/>
      <c r="E386" s="637"/>
      <c r="F386" s="638"/>
      <c r="G386" s="1514"/>
      <c r="H386" s="1515"/>
      <c r="I386" s="1515"/>
      <c r="J386" s="1516"/>
      <c r="K386" s="642"/>
      <c r="L386" s="642"/>
      <c r="M386" s="642"/>
      <c r="N386" s="642"/>
      <c r="O386" s="642"/>
    </row>
    <row r="387" spans="1:15" s="643" customFormat="1" x14ac:dyDescent="0.3">
      <c r="A387" s="634"/>
      <c r="B387" s="933"/>
      <c r="C387" s="896"/>
      <c r="D387" s="898"/>
      <c r="E387" s="637"/>
      <c r="F387" s="638"/>
      <c r="G387" s="1514"/>
      <c r="H387" s="1515"/>
      <c r="I387" s="1515"/>
      <c r="J387" s="1516"/>
      <c r="K387" s="642"/>
      <c r="L387" s="642"/>
      <c r="M387" s="642"/>
      <c r="N387" s="642"/>
      <c r="O387" s="642"/>
    </row>
    <row r="388" spans="1:15" s="643" customFormat="1" x14ac:dyDescent="0.3">
      <c r="A388" s="634"/>
      <c r="B388" s="933"/>
      <c r="C388" s="896"/>
      <c r="D388" s="898"/>
      <c r="E388" s="637"/>
      <c r="F388" s="638"/>
      <c r="G388" s="1514"/>
      <c r="H388" s="1515"/>
      <c r="I388" s="1515"/>
      <c r="J388" s="1516"/>
      <c r="K388" s="642"/>
      <c r="L388" s="642"/>
      <c r="M388" s="642"/>
      <c r="N388" s="642"/>
      <c r="O388" s="642"/>
    </row>
    <row r="389" spans="1:15" s="643" customFormat="1" x14ac:dyDescent="0.3">
      <c r="A389" s="634"/>
      <c r="B389" s="933"/>
      <c r="C389" s="896"/>
      <c r="D389" s="898"/>
      <c r="E389" s="637"/>
      <c r="F389" s="638"/>
      <c r="G389" s="1514"/>
      <c r="H389" s="1515"/>
      <c r="I389" s="1515"/>
      <c r="J389" s="1516"/>
      <c r="K389" s="642"/>
      <c r="L389" s="642"/>
      <c r="M389" s="642"/>
      <c r="N389" s="642"/>
      <c r="O389" s="642"/>
    </row>
    <row r="390" spans="1:15" s="643" customFormat="1" x14ac:dyDescent="0.3">
      <c r="A390" s="634"/>
      <c r="B390" s="933"/>
      <c r="C390" s="896"/>
      <c r="D390" s="898"/>
      <c r="E390" s="637"/>
      <c r="F390" s="638"/>
      <c r="G390" s="1514"/>
      <c r="H390" s="1515"/>
      <c r="I390" s="1515"/>
      <c r="J390" s="1516"/>
      <c r="K390" s="642"/>
      <c r="L390" s="642"/>
      <c r="M390" s="642"/>
      <c r="N390" s="642"/>
      <c r="O390" s="642"/>
    </row>
    <row r="391" spans="1:15" s="643" customFormat="1" x14ac:dyDescent="0.3">
      <c r="A391" s="634"/>
      <c r="B391" s="933"/>
      <c r="C391" s="813"/>
      <c r="D391" s="814"/>
      <c r="E391" s="637"/>
      <c r="F391" s="638"/>
      <c r="G391" s="1514"/>
      <c r="H391" s="1515"/>
      <c r="I391" s="1515"/>
      <c r="J391" s="1516"/>
      <c r="K391" s="642"/>
      <c r="L391" s="642"/>
      <c r="M391" s="642"/>
      <c r="N391" s="642"/>
      <c r="O391" s="642"/>
    </row>
    <row r="392" spans="1:15" s="643" customFormat="1" x14ac:dyDescent="0.3">
      <c r="A392" s="634"/>
      <c r="B392" s="933"/>
      <c r="C392" s="813"/>
      <c r="D392" s="814"/>
      <c r="E392" s="637"/>
      <c r="F392" s="638"/>
      <c r="G392" s="1514"/>
      <c r="H392" s="1515"/>
      <c r="I392" s="1515"/>
      <c r="J392" s="1516"/>
      <c r="K392" s="642"/>
      <c r="L392" s="642"/>
      <c r="M392" s="642"/>
      <c r="N392" s="642"/>
      <c r="O392" s="642"/>
    </row>
    <row r="393" spans="1:15" s="643" customFormat="1" x14ac:dyDescent="0.3">
      <c r="A393" s="634"/>
      <c r="B393" s="933"/>
      <c r="C393" s="813"/>
      <c r="D393" s="814"/>
      <c r="E393" s="637"/>
      <c r="F393" s="638"/>
      <c r="G393" s="1514"/>
      <c r="H393" s="1515"/>
      <c r="I393" s="1515"/>
      <c r="J393" s="1516"/>
      <c r="K393" s="642"/>
      <c r="L393" s="642"/>
      <c r="M393" s="642"/>
      <c r="N393" s="642"/>
      <c r="O393" s="642"/>
    </row>
    <row r="394" spans="1:15" s="643" customFormat="1" x14ac:dyDescent="0.3">
      <c r="A394" s="634"/>
      <c r="B394" s="933"/>
      <c r="C394" s="813"/>
      <c r="D394" s="814"/>
      <c r="E394" s="637"/>
      <c r="F394" s="638"/>
      <c r="G394" s="1514"/>
      <c r="H394" s="1515"/>
      <c r="I394" s="1515"/>
      <c r="J394" s="1516"/>
      <c r="K394" s="642"/>
      <c r="L394" s="642"/>
      <c r="M394" s="642"/>
      <c r="N394" s="642"/>
      <c r="O394" s="642"/>
    </row>
    <row r="395" spans="1:15" s="643" customFormat="1" x14ac:dyDescent="0.3">
      <c r="A395" s="634"/>
      <c r="B395" s="933"/>
      <c r="C395" s="813"/>
      <c r="D395" s="814"/>
      <c r="E395" s="637"/>
      <c r="F395" s="638"/>
      <c r="G395" s="1514"/>
      <c r="H395" s="1515"/>
      <c r="I395" s="1515"/>
      <c r="J395" s="1516"/>
      <c r="K395" s="642"/>
      <c r="L395" s="642"/>
      <c r="M395" s="642"/>
      <c r="N395" s="642"/>
      <c r="O395" s="642"/>
    </row>
    <row r="396" spans="1:15" s="643" customFormat="1" x14ac:dyDescent="0.3">
      <c r="A396" s="634"/>
      <c r="B396" s="933"/>
      <c r="C396" s="813"/>
      <c r="D396" s="814"/>
      <c r="E396" s="637"/>
      <c r="F396" s="638"/>
      <c r="G396" s="1514"/>
      <c r="H396" s="1515"/>
      <c r="I396" s="1515"/>
      <c r="J396" s="1516"/>
      <c r="K396" s="642"/>
      <c r="L396" s="642"/>
      <c r="M396" s="642"/>
      <c r="N396" s="642"/>
      <c r="O396" s="642"/>
    </row>
    <row r="397" spans="1:15" s="643" customFormat="1" x14ac:dyDescent="0.3">
      <c r="A397" s="634"/>
      <c r="B397" s="933"/>
      <c r="C397" s="813"/>
      <c r="D397" s="814"/>
      <c r="E397" s="637"/>
      <c r="F397" s="638"/>
      <c r="G397" s="1514"/>
      <c r="H397" s="1515"/>
      <c r="I397" s="1515"/>
      <c r="J397" s="1516"/>
      <c r="K397" s="642"/>
      <c r="L397" s="642"/>
      <c r="M397" s="642"/>
      <c r="N397" s="642"/>
      <c r="O397" s="642"/>
    </row>
    <row r="398" spans="1:15" s="643" customFormat="1" x14ac:dyDescent="0.3">
      <c r="A398" s="634"/>
      <c r="B398" s="933"/>
      <c r="C398" s="813"/>
      <c r="D398" s="814"/>
      <c r="E398" s="637"/>
      <c r="F398" s="638"/>
      <c r="G398" s="1514"/>
      <c r="H398" s="1515"/>
      <c r="I398" s="1515"/>
      <c r="J398" s="1516"/>
      <c r="K398" s="642"/>
      <c r="L398" s="642"/>
      <c r="M398" s="642"/>
      <c r="N398" s="642"/>
      <c r="O398" s="642"/>
    </row>
    <row r="399" spans="1:15" s="643" customFormat="1" x14ac:dyDescent="0.3">
      <c r="A399" s="634"/>
      <c r="B399" s="933"/>
      <c r="C399" s="813"/>
      <c r="D399" s="814"/>
      <c r="E399" s="637"/>
      <c r="F399" s="638"/>
      <c r="G399" s="1514"/>
      <c r="H399" s="1515"/>
      <c r="I399" s="1515"/>
      <c r="J399" s="1516"/>
      <c r="K399" s="642"/>
      <c r="L399" s="642"/>
      <c r="M399" s="642"/>
      <c r="N399" s="642"/>
      <c r="O399" s="642"/>
    </row>
    <row r="400" spans="1:15" s="643" customFormat="1" x14ac:dyDescent="0.3">
      <c r="A400" s="634"/>
      <c r="B400" s="933"/>
      <c r="C400" s="813"/>
      <c r="D400" s="814"/>
      <c r="E400" s="637"/>
      <c r="F400" s="638"/>
      <c r="G400" s="1514"/>
      <c r="H400" s="1515"/>
      <c r="I400" s="1515"/>
      <c r="J400" s="1516"/>
      <c r="K400" s="642"/>
      <c r="L400" s="642"/>
      <c r="M400" s="642"/>
      <c r="N400" s="642"/>
      <c r="O400" s="642"/>
    </row>
    <row r="401" spans="1:15" s="643" customFormat="1" x14ac:dyDescent="0.3">
      <c r="A401" s="634"/>
      <c r="B401" s="933"/>
      <c r="C401" s="813"/>
      <c r="D401" s="814"/>
      <c r="E401" s="637"/>
      <c r="F401" s="638"/>
      <c r="G401" s="1514"/>
      <c r="H401" s="1515"/>
      <c r="I401" s="1515"/>
      <c r="J401" s="1516"/>
      <c r="K401" s="642"/>
      <c r="L401" s="642"/>
      <c r="M401" s="642"/>
      <c r="N401" s="642"/>
      <c r="O401" s="642"/>
    </row>
    <row r="402" spans="1:15" s="643" customFormat="1" x14ac:dyDescent="0.3">
      <c r="A402" s="634"/>
      <c r="B402" s="933"/>
      <c r="C402" s="813"/>
      <c r="D402" s="814"/>
      <c r="E402" s="637"/>
      <c r="F402" s="638"/>
      <c r="G402" s="1514"/>
      <c r="H402" s="1515"/>
      <c r="I402" s="1515"/>
      <c r="J402" s="1516"/>
      <c r="K402" s="642"/>
      <c r="L402" s="642"/>
      <c r="M402" s="642"/>
      <c r="N402" s="642"/>
      <c r="O402" s="642"/>
    </row>
    <row r="403" spans="1:15" s="643" customFormat="1" x14ac:dyDescent="0.3">
      <c r="A403" s="634"/>
      <c r="B403" s="933"/>
      <c r="C403" s="813"/>
      <c r="D403" s="814"/>
      <c r="E403" s="637"/>
      <c r="F403" s="638"/>
      <c r="G403" s="1514"/>
      <c r="H403" s="1515"/>
      <c r="I403" s="1515"/>
      <c r="J403" s="1516"/>
      <c r="K403" s="642"/>
      <c r="L403" s="642"/>
      <c r="M403" s="642"/>
      <c r="N403" s="642"/>
      <c r="O403" s="642"/>
    </row>
    <row r="404" spans="1:15" s="643" customFormat="1" x14ac:dyDescent="0.3">
      <c r="A404" s="634"/>
      <c r="B404" s="933"/>
      <c r="C404" s="813"/>
      <c r="D404" s="814"/>
      <c r="E404" s="637"/>
      <c r="F404" s="638"/>
      <c r="G404" s="1514"/>
      <c r="H404" s="1515"/>
      <c r="I404" s="1515"/>
      <c r="J404" s="1516"/>
      <c r="K404" s="642"/>
      <c r="L404" s="642"/>
      <c r="M404" s="642"/>
      <c r="N404" s="642"/>
      <c r="O404" s="642"/>
    </row>
    <row r="405" spans="1:15" s="643" customFormat="1" x14ac:dyDescent="0.3">
      <c r="A405" s="634"/>
      <c r="B405" s="933"/>
      <c r="C405" s="813"/>
      <c r="D405" s="814"/>
      <c r="E405" s="637"/>
      <c r="F405" s="638"/>
      <c r="G405" s="1514"/>
      <c r="H405" s="1515"/>
      <c r="I405" s="1515"/>
      <c r="J405" s="1516"/>
      <c r="K405" s="642"/>
      <c r="L405" s="642"/>
      <c r="M405" s="642"/>
      <c r="N405" s="642"/>
      <c r="O405" s="642"/>
    </row>
    <row r="406" spans="1:15" s="643" customFormat="1" x14ac:dyDescent="0.3">
      <c r="A406" s="634"/>
      <c r="B406" s="933"/>
      <c r="C406" s="813"/>
      <c r="D406" s="814"/>
      <c r="E406" s="637"/>
      <c r="F406" s="638"/>
      <c r="G406" s="1514"/>
      <c r="H406" s="1515"/>
      <c r="I406" s="1515"/>
      <c r="J406" s="1516"/>
      <c r="K406" s="642"/>
      <c r="L406" s="642"/>
      <c r="M406" s="642"/>
      <c r="N406" s="642"/>
      <c r="O406" s="642"/>
    </row>
    <row r="407" spans="1:15" s="643" customFormat="1" x14ac:dyDescent="0.3">
      <c r="A407" s="634"/>
      <c r="B407" s="933"/>
      <c r="C407" s="813"/>
      <c r="D407" s="814"/>
      <c r="E407" s="637"/>
      <c r="F407" s="638"/>
      <c r="G407" s="1514"/>
      <c r="H407" s="1515"/>
      <c r="I407" s="1515"/>
      <c r="J407" s="1516"/>
      <c r="K407" s="642"/>
      <c r="L407" s="642"/>
      <c r="M407" s="642"/>
      <c r="N407" s="642"/>
      <c r="O407" s="642"/>
    </row>
    <row r="408" spans="1:15" s="643" customFormat="1" x14ac:dyDescent="0.3">
      <c r="A408" s="634"/>
      <c r="B408" s="933"/>
      <c r="C408" s="813"/>
      <c r="D408" s="814"/>
      <c r="E408" s="637"/>
      <c r="F408" s="638"/>
      <c r="G408" s="1514"/>
      <c r="H408" s="1515"/>
      <c r="I408" s="1515"/>
      <c r="J408" s="1516"/>
      <c r="K408" s="642"/>
      <c r="L408" s="642"/>
      <c r="M408" s="642"/>
      <c r="N408" s="642"/>
      <c r="O408" s="642"/>
    </row>
    <row r="409" spans="1:15" s="643" customFormat="1" x14ac:dyDescent="0.3">
      <c r="A409" s="634"/>
      <c r="B409" s="933"/>
      <c r="C409" s="813"/>
      <c r="D409" s="814"/>
      <c r="E409" s="637"/>
      <c r="F409" s="638"/>
      <c r="G409" s="1514"/>
      <c r="H409" s="1515"/>
      <c r="I409" s="1515"/>
      <c r="J409" s="1516"/>
      <c r="K409" s="642"/>
      <c r="L409" s="642"/>
      <c r="M409" s="642"/>
      <c r="N409" s="642"/>
      <c r="O409" s="642"/>
    </row>
    <row r="410" spans="1:15" s="643" customFormat="1" x14ac:dyDescent="0.3">
      <c r="A410" s="634"/>
      <c r="B410" s="933"/>
      <c r="C410" s="813"/>
      <c r="D410" s="814"/>
      <c r="E410" s="637"/>
      <c r="F410" s="638"/>
      <c r="G410" s="1514"/>
      <c r="H410" s="1515"/>
      <c r="I410" s="1515"/>
      <c r="J410" s="1516"/>
      <c r="K410" s="642"/>
      <c r="L410" s="642"/>
      <c r="M410" s="642"/>
      <c r="N410" s="642"/>
      <c r="O410" s="642"/>
    </row>
    <row r="411" spans="1:15" s="643" customFormat="1" x14ac:dyDescent="0.3">
      <c r="A411" s="634"/>
      <c r="B411" s="933"/>
      <c r="C411" s="813"/>
      <c r="D411" s="814"/>
      <c r="E411" s="637"/>
      <c r="F411" s="638"/>
      <c r="G411" s="1514"/>
      <c r="H411" s="1515"/>
      <c r="I411" s="1515"/>
      <c r="J411" s="1516"/>
      <c r="K411" s="642"/>
      <c r="L411" s="642"/>
      <c r="M411" s="642"/>
      <c r="N411" s="642"/>
      <c r="O411" s="642"/>
    </row>
    <row r="412" spans="1:15" s="643" customFormat="1" x14ac:dyDescent="0.3">
      <c r="A412" s="634"/>
      <c r="B412" s="933"/>
      <c r="C412" s="813"/>
      <c r="D412" s="814"/>
      <c r="E412" s="637"/>
      <c r="F412" s="638"/>
      <c r="G412" s="1514"/>
      <c r="H412" s="1515"/>
      <c r="I412" s="1515"/>
      <c r="J412" s="1516"/>
      <c r="K412" s="642"/>
      <c r="L412" s="642"/>
      <c r="M412" s="642"/>
      <c r="N412" s="642"/>
      <c r="O412" s="642"/>
    </row>
    <row r="413" spans="1:15" s="643" customFormat="1" x14ac:dyDescent="0.3">
      <c r="A413" s="634"/>
      <c r="B413" s="933"/>
      <c r="C413" s="813"/>
      <c r="D413" s="814"/>
      <c r="E413" s="637"/>
      <c r="F413" s="638"/>
      <c r="G413" s="1514"/>
      <c r="H413" s="1515"/>
      <c r="I413" s="1515"/>
      <c r="J413" s="1516"/>
      <c r="K413" s="642"/>
      <c r="L413" s="642"/>
      <c r="M413" s="642"/>
      <c r="N413" s="642"/>
      <c r="O413" s="642"/>
    </row>
    <row r="414" spans="1:15" s="643" customFormat="1" x14ac:dyDescent="0.3">
      <c r="A414" s="634"/>
      <c r="B414" s="933"/>
      <c r="C414" s="813"/>
      <c r="D414" s="814"/>
      <c r="E414" s="637"/>
      <c r="F414" s="638"/>
      <c r="G414" s="1514"/>
      <c r="H414" s="1515"/>
      <c r="I414" s="1515"/>
      <c r="J414" s="1516"/>
      <c r="K414" s="642"/>
      <c r="L414" s="642"/>
      <c r="M414" s="642"/>
      <c r="N414" s="642"/>
      <c r="O414" s="642"/>
    </row>
    <row r="415" spans="1:15" s="643" customFormat="1" x14ac:dyDescent="0.3">
      <c r="A415" s="634"/>
      <c r="B415" s="933"/>
      <c r="C415" s="813"/>
      <c r="D415" s="814"/>
      <c r="E415" s="637"/>
      <c r="F415" s="638"/>
      <c r="G415" s="1514"/>
      <c r="H415" s="1515"/>
      <c r="I415" s="1515"/>
      <c r="J415" s="1516"/>
      <c r="K415" s="642"/>
      <c r="L415" s="642"/>
      <c r="M415" s="642"/>
      <c r="N415" s="642"/>
      <c r="O415" s="642"/>
    </row>
    <row r="416" spans="1:15" s="643" customFormat="1" x14ac:dyDescent="0.3">
      <c r="A416" s="634"/>
      <c r="B416" s="933"/>
      <c r="C416" s="813"/>
      <c r="D416" s="814"/>
      <c r="E416" s="637"/>
      <c r="F416" s="638"/>
      <c r="G416" s="1514"/>
      <c r="H416" s="1515"/>
      <c r="I416" s="1515"/>
      <c r="J416" s="1516"/>
      <c r="K416" s="642"/>
      <c r="L416" s="642"/>
      <c r="M416" s="642"/>
      <c r="N416" s="642"/>
      <c r="O416" s="642"/>
    </row>
    <row r="417" spans="1:15" s="643" customFormat="1" x14ac:dyDescent="0.3">
      <c r="A417" s="634"/>
      <c r="B417" s="933"/>
      <c r="C417" s="813"/>
      <c r="D417" s="814"/>
      <c r="E417" s="637"/>
      <c r="F417" s="638"/>
      <c r="G417" s="1514"/>
      <c r="H417" s="1515"/>
      <c r="I417" s="1515"/>
      <c r="J417" s="1516"/>
      <c r="K417" s="642"/>
      <c r="L417" s="642"/>
      <c r="M417" s="642"/>
      <c r="N417" s="642"/>
      <c r="O417" s="642"/>
    </row>
    <row r="418" spans="1:15" s="643" customFormat="1" x14ac:dyDescent="0.3">
      <c r="A418" s="634"/>
      <c r="B418" s="933"/>
      <c r="C418" s="813"/>
      <c r="D418" s="814"/>
      <c r="E418" s="637"/>
      <c r="F418" s="638"/>
      <c r="G418" s="1514"/>
      <c r="H418" s="1515"/>
      <c r="I418" s="1515"/>
      <c r="J418" s="1516"/>
      <c r="K418" s="642"/>
      <c r="L418" s="642"/>
      <c r="M418" s="642"/>
      <c r="N418" s="642"/>
      <c r="O418" s="642"/>
    </row>
    <row r="419" spans="1:15" s="643" customFormat="1" x14ac:dyDescent="0.3">
      <c r="A419" s="634"/>
      <c r="B419" s="933"/>
      <c r="C419" s="813"/>
      <c r="D419" s="814"/>
      <c r="E419" s="637"/>
      <c r="F419" s="638"/>
      <c r="G419" s="1514"/>
      <c r="H419" s="1515"/>
      <c r="I419" s="1515"/>
      <c r="J419" s="1516"/>
      <c r="K419" s="642"/>
      <c r="L419" s="642"/>
      <c r="M419" s="642"/>
      <c r="N419" s="642"/>
      <c r="O419" s="642"/>
    </row>
    <row r="420" spans="1:15" s="643" customFormat="1" x14ac:dyDescent="0.3">
      <c r="A420" s="634"/>
      <c r="B420" s="933"/>
      <c r="C420" s="813"/>
      <c r="D420" s="814"/>
      <c r="E420" s="637"/>
      <c r="F420" s="638"/>
      <c r="G420" s="1514"/>
      <c r="H420" s="1515"/>
      <c r="I420" s="1515"/>
      <c r="J420" s="1516"/>
      <c r="K420" s="642"/>
      <c r="L420" s="642"/>
      <c r="M420" s="642"/>
      <c r="N420" s="642"/>
      <c r="O420" s="642"/>
    </row>
    <row r="421" spans="1:15" s="643" customFormat="1" x14ac:dyDescent="0.3">
      <c r="A421" s="634"/>
      <c r="B421" s="933"/>
      <c r="C421" s="813"/>
      <c r="D421" s="814"/>
      <c r="E421" s="637"/>
      <c r="F421" s="638"/>
      <c r="G421" s="1514"/>
      <c r="H421" s="1515"/>
      <c r="I421" s="1515"/>
      <c r="J421" s="1516"/>
      <c r="K421" s="642"/>
      <c r="L421" s="642"/>
      <c r="M421" s="642"/>
      <c r="N421" s="642"/>
      <c r="O421" s="642"/>
    </row>
    <row r="422" spans="1:15" s="643" customFormat="1" x14ac:dyDescent="0.3">
      <c r="A422" s="634"/>
      <c r="B422" s="933"/>
      <c r="C422" s="813"/>
      <c r="D422" s="814"/>
      <c r="E422" s="637"/>
      <c r="F422" s="638"/>
      <c r="G422" s="1514"/>
      <c r="H422" s="1515"/>
      <c r="I422" s="1515"/>
      <c r="J422" s="1516"/>
      <c r="K422" s="642"/>
      <c r="L422" s="642"/>
      <c r="M422" s="642"/>
      <c r="N422" s="642"/>
      <c r="O422" s="642"/>
    </row>
    <row r="423" spans="1:15" s="643" customFormat="1" x14ac:dyDescent="0.3">
      <c r="A423" s="634"/>
      <c r="B423" s="648"/>
      <c r="C423" s="636"/>
      <c r="D423" s="637"/>
      <c r="E423" s="637"/>
      <c r="F423" s="638"/>
      <c r="G423" s="1514"/>
      <c r="H423" s="1515"/>
      <c r="I423" s="1515"/>
      <c r="J423" s="1516"/>
      <c r="K423" s="642"/>
      <c r="L423" s="642"/>
      <c r="M423" s="642"/>
      <c r="N423" s="642"/>
      <c r="O423" s="642"/>
    </row>
    <row r="424" spans="1:15" s="643" customFormat="1" x14ac:dyDescent="0.3">
      <c r="A424" s="634"/>
      <c r="B424" s="648"/>
      <c r="C424" s="636"/>
      <c r="D424" s="637"/>
      <c r="E424" s="637"/>
      <c r="F424" s="638"/>
      <c r="G424" s="1514"/>
      <c r="H424" s="1515"/>
      <c r="I424" s="1515"/>
      <c r="J424" s="1516"/>
      <c r="K424" s="642"/>
      <c r="L424" s="642"/>
      <c r="M424" s="642"/>
      <c r="N424" s="642"/>
      <c r="O424" s="642"/>
    </row>
    <row r="425" spans="1:15" s="643" customFormat="1" x14ac:dyDescent="0.3">
      <c r="A425" s="634"/>
      <c r="B425" s="648"/>
      <c r="C425" s="636"/>
      <c r="D425" s="637"/>
      <c r="E425" s="637"/>
      <c r="F425" s="638"/>
      <c r="G425" s="1514"/>
      <c r="H425" s="1515"/>
      <c r="I425" s="1515"/>
      <c r="J425" s="1516"/>
      <c r="K425" s="642"/>
      <c r="L425" s="642"/>
      <c r="M425" s="642"/>
      <c r="N425" s="642"/>
      <c r="O425" s="642"/>
    </row>
    <row r="426" spans="1:15" s="643" customFormat="1" x14ac:dyDescent="0.3">
      <c r="A426" s="634"/>
      <c r="B426" s="648"/>
      <c r="C426" s="636"/>
      <c r="D426" s="637"/>
      <c r="E426" s="637"/>
      <c r="F426" s="638"/>
      <c r="G426" s="1514"/>
      <c r="H426" s="1515"/>
      <c r="I426" s="1515"/>
      <c r="J426" s="1516"/>
      <c r="K426" s="642"/>
      <c r="L426" s="642"/>
      <c r="M426" s="642"/>
      <c r="N426" s="642"/>
      <c r="O426" s="642"/>
    </row>
    <row r="427" spans="1:15" s="643" customFormat="1" x14ac:dyDescent="0.3">
      <c r="A427" s="634"/>
      <c r="B427" s="648"/>
      <c r="C427" s="636"/>
      <c r="D427" s="637"/>
      <c r="E427" s="637"/>
      <c r="F427" s="638"/>
      <c r="G427" s="1514"/>
      <c r="H427" s="1515"/>
      <c r="I427" s="1515"/>
      <c r="J427" s="1516"/>
      <c r="K427" s="642"/>
      <c r="L427" s="642"/>
      <c r="M427" s="642"/>
      <c r="N427" s="642"/>
      <c r="O427" s="642"/>
    </row>
    <row r="428" spans="1:15" s="643" customFormat="1" x14ac:dyDescent="0.3">
      <c r="A428" s="634"/>
      <c r="B428" s="648"/>
      <c r="C428" s="636"/>
      <c r="D428" s="637"/>
      <c r="E428" s="637"/>
      <c r="F428" s="638"/>
      <c r="G428" s="1514"/>
      <c r="H428" s="1515"/>
      <c r="I428" s="1515"/>
      <c r="J428" s="1516"/>
      <c r="K428" s="642"/>
      <c r="L428" s="642"/>
      <c r="M428" s="642"/>
      <c r="N428" s="642"/>
      <c r="O428" s="642"/>
    </row>
    <row r="429" spans="1:15" s="643" customFormat="1" x14ac:dyDescent="0.3">
      <c r="A429" s="634"/>
      <c r="B429" s="648"/>
      <c r="C429" s="636"/>
      <c r="D429" s="637"/>
      <c r="E429" s="637"/>
      <c r="F429" s="638"/>
      <c r="G429" s="1514"/>
      <c r="H429" s="1515"/>
      <c r="I429" s="1515"/>
      <c r="J429" s="1516"/>
      <c r="K429" s="642"/>
      <c r="L429" s="642"/>
      <c r="M429" s="642"/>
      <c r="N429" s="642"/>
      <c r="O429" s="642"/>
    </row>
    <row r="430" spans="1:15" s="643" customFormat="1" x14ac:dyDescent="0.3">
      <c r="A430" s="634"/>
      <c r="B430" s="648"/>
      <c r="C430" s="636"/>
      <c r="D430" s="637"/>
      <c r="E430" s="637"/>
      <c r="F430" s="638"/>
      <c r="G430" s="1514"/>
      <c r="H430" s="1515"/>
      <c r="I430" s="1515"/>
      <c r="J430" s="1516"/>
      <c r="K430" s="642"/>
      <c r="L430" s="642"/>
      <c r="M430" s="642"/>
      <c r="N430" s="642"/>
      <c r="O430" s="642"/>
    </row>
    <row r="431" spans="1:15" s="643" customFormat="1" x14ac:dyDescent="0.3">
      <c r="A431" s="634"/>
      <c r="B431" s="648"/>
      <c r="C431" s="636"/>
      <c r="D431" s="637"/>
      <c r="E431" s="637"/>
      <c r="F431" s="638"/>
      <c r="G431" s="1514"/>
      <c r="H431" s="1515"/>
      <c r="I431" s="1515"/>
      <c r="J431" s="1516"/>
      <c r="K431" s="642"/>
      <c r="L431" s="642"/>
      <c r="M431" s="642"/>
      <c r="N431" s="642"/>
      <c r="O431" s="642"/>
    </row>
    <row r="432" spans="1:15" s="643" customFormat="1" x14ac:dyDescent="0.3">
      <c r="A432" s="634"/>
      <c r="B432" s="648"/>
      <c r="C432" s="636"/>
      <c r="D432" s="637"/>
      <c r="E432" s="637"/>
      <c r="F432" s="638"/>
      <c r="G432" s="1514"/>
      <c r="H432" s="1515"/>
      <c r="I432" s="1515"/>
      <c r="J432" s="1516"/>
      <c r="K432" s="642"/>
      <c r="L432" s="642"/>
      <c r="M432" s="642"/>
      <c r="N432" s="642"/>
      <c r="O432" s="642"/>
    </row>
    <row r="433" spans="1:15" s="643" customFormat="1" x14ac:dyDescent="0.3">
      <c r="A433" s="634"/>
      <c r="B433" s="648"/>
      <c r="C433" s="636"/>
      <c r="D433" s="637"/>
      <c r="E433" s="637"/>
      <c r="F433" s="638"/>
      <c r="G433" s="1514"/>
      <c r="H433" s="1515"/>
      <c r="I433" s="1515"/>
      <c r="J433" s="1516"/>
      <c r="K433" s="642"/>
      <c r="L433" s="642"/>
      <c r="M433" s="642"/>
      <c r="N433" s="642"/>
      <c r="O433" s="642"/>
    </row>
    <row r="434" spans="1:15" s="643" customFormat="1" x14ac:dyDescent="0.3">
      <c r="A434" s="634"/>
      <c r="B434" s="648"/>
      <c r="C434" s="636"/>
      <c r="D434" s="637"/>
      <c r="E434" s="637"/>
      <c r="F434" s="638"/>
      <c r="G434" s="1514"/>
      <c r="H434" s="1515"/>
      <c r="I434" s="1515"/>
      <c r="J434" s="1516"/>
      <c r="K434" s="642"/>
      <c r="L434" s="642"/>
      <c r="M434" s="642"/>
      <c r="N434" s="642"/>
      <c r="O434" s="642"/>
    </row>
    <row r="435" spans="1:15" s="643" customFormat="1" x14ac:dyDescent="0.3">
      <c r="A435" s="634"/>
      <c r="B435" s="648"/>
      <c r="C435" s="636"/>
      <c r="D435" s="637"/>
      <c r="E435" s="637"/>
      <c r="F435" s="638"/>
      <c r="G435" s="1514"/>
      <c r="H435" s="1515"/>
      <c r="I435" s="1515"/>
      <c r="J435" s="1516"/>
      <c r="K435" s="642"/>
      <c r="L435" s="642"/>
      <c r="M435" s="642"/>
      <c r="N435" s="642"/>
      <c r="O435" s="642"/>
    </row>
    <row r="436" spans="1:15" s="643" customFormat="1" x14ac:dyDescent="0.3">
      <c r="A436" s="634"/>
      <c r="B436" s="648"/>
      <c r="C436" s="636"/>
      <c r="D436" s="637"/>
      <c r="E436" s="637"/>
      <c r="F436" s="638"/>
      <c r="G436" s="1514"/>
      <c r="H436" s="1515"/>
      <c r="I436" s="1515"/>
      <c r="J436" s="1516"/>
      <c r="K436" s="642"/>
      <c r="L436" s="642"/>
      <c r="M436" s="642"/>
      <c r="N436" s="642"/>
      <c r="O436" s="642"/>
    </row>
    <row r="437" spans="1:15" s="643" customFormat="1" x14ac:dyDescent="0.3">
      <c r="A437" s="634"/>
      <c r="B437" s="648"/>
      <c r="C437" s="636"/>
      <c r="D437" s="637"/>
      <c r="E437" s="637"/>
      <c r="F437" s="638"/>
      <c r="G437" s="1514"/>
      <c r="H437" s="1515"/>
      <c r="I437" s="1515"/>
      <c r="J437" s="1516"/>
      <c r="K437" s="642"/>
      <c r="L437" s="642"/>
      <c r="M437" s="642"/>
      <c r="N437" s="642"/>
      <c r="O437" s="642"/>
    </row>
    <row r="438" spans="1:15" s="643" customFormat="1" x14ac:dyDescent="0.3">
      <c r="A438" s="634"/>
      <c r="B438" s="648"/>
      <c r="C438" s="636"/>
      <c r="D438" s="637"/>
      <c r="E438" s="637"/>
      <c r="F438" s="638"/>
      <c r="G438" s="1514"/>
      <c r="H438" s="1515"/>
      <c r="I438" s="1515"/>
      <c r="J438" s="1516"/>
      <c r="K438" s="642"/>
      <c r="L438" s="642"/>
      <c r="M438" s="642"/>
      <c r="N438" s="642"/>
      <c r="O438" s="642"/>
    </row>
    <row r="439" spans="1:15" s="643" customFormat="1" x14ac:dyDescent="0.3">
      <c r="A439" s="634"/>
      <c r="B439" s="648"/>
      <c r="C439" s="636"/>
      <c r="D439" s="637"/>
      <c r="E439" s="637"/>
      <c r="F439" s="638"/>
      <c r="G439" s="1514"/>
      <c r="H439" s="1515"/>
      <c r="I439" s="1515"/>
      <c r="J439" s="1516"/>
      <c r="K439" s="642"/>
      <c r="L439" s="642"/>
      <c r="M439" s="642"/>
      <c r="N439" s="642"/>
      <c r="O439" s="642"/>
    </row>
    <row r="440" spans="1:15" s="643" customFormat="1" x14ac:dyDescent="0.3">
      <c r="A440" s="634"/>
      <c r="B440" s="648"/>
      <c r="C440" s="636"/>
      <c r="D440" s="637"/>
      <c r="E440" s="637"/>
      <c r="F440" s="638"/>
      <c r="G440" s="1514"/>
      <c r="H440" s="1515"/>
      <c r="I440" s="1515"/>
      <c r="J440" s="1516"/>
      <c r="K440" s="642"/>
      <c r="L440" s="642"/>
      <c r="M440" s="642"/>
      <c r="N440" s="642"/>
      <c r="O440" s="642"/>
    </row>
    <row r="441" spans="1:15" s="643" customFormat="1" x14ac:dyDescent="0.3">
      <c r="A441" s="634"/>
      <c r="B441" s="648"/>
      <c r="C441" s="636"/>
      <c r="D441" s="637"/>
      <c r="E441" s="637"/>
      <c r="F441" s="638"/>
      <c r="G441" s="1514"/>
      <c r="H441" s="1515"/>
      <c r="I441" s="1515"/>
      <c r="J441" s="1516"/>
      <c r="K441" s="642"/>
      <c r="L441" s="642"/>
      <c r="M441" s="642"/>
      <c r="N441" s="642"/>
      <c r="O441" s="642"/>
    </row>
    <row r="442" spans="1:15" s="643" customFormat="1" x14ac:dyDescent="0.3">
      <c r="A442" s="634"/>
      <c r="B442" s="648"/>
      <c r="C442" s="636"/>
      <c r="D442" s="637"/>
      <c r="E442" s="637"/>
      <c r="F442" s="638"/>
      <c r="G442" s="1514"/>
      <c r="H442" s="1515"/>
      <c r="I442" s="1515"/>
      <c r="J442" s="1516"/>
      <c r="K442" s="642"/>
      <c r="L442" s="642"/>
      <c r="M442" s="642"/>
      <c r="N442" s="642"/>
      <c r="O442" s="642"/>
    </row>
    <row r="443" spans="1:15" s="643" customFormat="1" x14ac:dyDescent="0.3">
      <c r="A443" s="634"/>
      <c r="B443" s="648"/>
      <c r="C443" s="636"/>
      <c r="D443" s="637"/>
      <c r="E443" s="637"/>
      <c r="F443" s="638"/>
      <c r="G443" s="1514"/>
      <c r="H443" s="1515"/>
      <c r="I443" s="1515"/>
      <c r="J443" s="1516"/>
      <c r="K443" s="642"/>
      <c r="L443" s="642"/>
      <c r="M443" s="642"/>
      <c r="N443" s="642"/>
      <c r="O443" s="642"/>
    </row>
    <row r="444" spans="1:15" s="643" customFormat="1" x14ac:dyDescent="0.3">
      <c r="A444" s="634"/>
      <c r="B444" s="648"/>
      <c r="C444" s="636"/>
      <c r="D444" s="637"/>
      <c r="E444" s="637"/>
      <c r="F444" s="638"/>
      <c r="G444" s="1514"/>
      <c r="H444" s="1515"/>
      <c r="I444" s="1515"/>
      <c r="J444" s="1516"/>
      <c r="K444" s="642"/>
      <c r="L444" s="642"/>
      <c r="M444" s="642"/>
      <c r="N444" s="642"/>
      <c r="O444" s="642"/>
    </row>
    <row r="445" spans="1:15" s="643" customFormat="1" x14ac:dyDescent="0.3">
      <c r="A445" s="634"/>
      <c r="B445" s="648"/>
      <c r="C445" s="636"/>
      <c r="D445" s="637"/>
      <c r="E445" s="637"/>
      <c r="F445" s="638"/>
      <c r="G445" s="1514"/>
      <c r="H445" s="1515"/>
      <c r="I445" s="1515"/>
      <c r="J445" s="1516"/>
      <c r="K445" s="642"/>
      <c r="L445" s="642"/>
      <c r="M445" s="642"/>
      <c r="N445" s="642"/>
      <c r="O445" s="642"/>
    </row>
    <row r="446" spans="1:15" s="643" customFormat="1" x14ac:dyDescent="0.3">
      <c r="A446" s="634"/>
      <c r="B446" s="648"/>
      <c r="C446" s="636"/>
      <c r="D446" s="637"/>
      <c r="E446" s="637"/>
      <c r="F446" s="638"/>
      <c r="G446" s="1514"/>
      <c r="H446" s="1515"/>
      <c r="I446" s="1515"/>
      <c r="J446" s="1516"/>
      <c r="K446" s="642"/>
      <c r="L446" s="642"/>
      <c r="M446" s="642"/>
      <c r="N446" s="642"/>
      <c r="O446" s="642"/>
    </row>
    <row r="447" spans="1:15" s="643" customFormat="1" x14ac:dyDescent="0.3">
      <c r="A447" s="634"/>
      <c r="B447" s="648"/>
      <c r="C447" s="636"/>
      <c r="D447" s="637"/>
      <c r="E447" s="637"/>
      <c r="F447" s="638"/>
      <c r="G447" s="1514"/>
      <c r="H447" s="1515"/>
      <c r="I447" s="1515"/>
      <c r="J447" s="1516"/>
      <c r="K447" s="642"/>
      <c r="L447" s="642"/>
      <c r="M447" s="642"/>
      <c r="N447" s="642"/>
      <c r="O447" s="642"/>
    </row>
    <row r="448" spans="1:15" s="643" customFormat="1" x14ac:dyDescent="0.3">
      <c r="A448" s="634"/>
      <c r="B448" s="648"/>
      <c r="C448" s="636"/>
      <c r="D448" s="637"/>
      <c r="E448" s="637"/>
      <c r="F448" s="638"/>
      <c r="G448" s="1514"/>
      <c r="H448" s="1515"/>
      <c r="I448" s="1515"/>
      <c r="J448" s="1516"/>
      <c r="K448" s="642"/>
      <c r="L448" s="642"/>
      <c r="M448" s="642"/>
      <c r="N448" s="642"/>
      <c r="O448" s="642"/>
    </row>
    <row r="449" spans="1:15" s="643" customFormat="1" x14ac:dyDescent="0.3">
      <c r="A449" s="634"/>
      <c r="B449" s="648"/>
      <c r="C449" s="636"/>
      <c r="D449" s="637"/>
      <c r="E449" s="637"/>
      <c r="F449" s="638"/>
      <c r="G449" s="1514"/>
      <c r="H449" s="1515"/>
      <c r="I449" s="1515"/>
      <c r="J449" s="1516"/>
      <c r="K449" s="642"/>
      <c r="L449" s="642"/>
      <c r="M449" s="642"/>
      <c r="N449" s="642"/>
      <c r="O449" s="642"/>
    </row>
    <row r="450" spans="1:15" s="643" customFormat="1" x14ac:dyDescent="0.3">
      <c r="A450" s="634"/>
      <c r="B450" s="648"/>
      <c r="C450" s="636"/>
      <c r="D450" s="637"/>
      <c r="E450" s="637"/>
      <c r="F450" s="638"/>
      <c r="G450" s="1514"/>
      <c r="H450" s="1515"/>
      <c r="I450" s="1515"/>
      <c r="J450" s="1516"/>
      <c r="K450" s="642"/>
      <c r="L450" s="642"/>
      <c r="M450" s="642"/>
      <c r="N450" s="642"/>
      <c r="O450" s="642"/>
    </row>
    <row r="451" spans="1:15" s="643" customFormat="1" x14ac:dyDescent="0.3">
      <c r="A451" s="649"/>
      <c r="B451" s="649"/>
      <c r="C451" s="644"/>
      <c r="D451" s="650"/>
      <c r="E451" s="650"/>
      <c r="F451" s="650"/>
      <c r="G451" s="651"/>
      <c r="H451" s="651"/>
      <c r="I451" s="651"/>
      <c r="J451" s="651"/>
    </row>
    <row r="452" spans="1:15" s="643" customFormat="1" x14ac:dyDescent="0.3">
      <c r="A452" s="649"/>
      <c r="B452" s="649"/>
      <c r="C452" s="644"/>
      <c r="D452" s="650"/>
      <c r="E452" s="650"/>
      <c r="F452" s="650"/>
      <c r="G452" s="651"/>
      <c r="H452" s="651"/>
      <c r="I452" s="651"/>
      <c r="J452" s="651"/>
    </row>
    <row r="453" spans="1:15" s="643" customFormat="1" x14ac:dyDescent="0.3">
      <c r="A453" s="649"/>
      <c r="B453" s="649"/>
      <c r="C453" s="644"/>
      <c r="D453" s="650"/>
      <c r="E453" s="650"/>
      <c r="F453" s="650"/>
      <c r="G453" s="651"/>
      <c r="H453" s="651"/>
      <c r="I453" s="651"/>
      <c r="J453" s="651"/>
    </row>
    <row r="454" spans="1:15" s="643" customFormat="1" x14ac:dyDescent="0.3">
      <c r="A454" s="649"/>
      <c r="B454" s="649"/>
      <c r="C454" s="644"/>
      <c r="D454" s="650"/>
      <c r="E454" s="650"/>
      <c r="F454" s="650"/>
      <c r="G454" s="651"/>
      <c r="H454" s="651"/>
      <c r="I454" s="651"/>
      <c r="J454" s="651"/>
    </row>
    <row r="455" spans="1:15" s="643" customFormat="1" x14ac:dyDescent="0.3">
      <c r="A455" s="649"/>
      <c r="B455" s="649"/>
      <c r="C455" s="644"/>
      <c r="D455" s="650"/>
      <c r="E455" s="650"/>
      <c r="F455" s="650"/>
      <c r="G455" s="651"/>
      <c r="H455" s="651"/>
      <c r="I455" s="651"/>
      <c r="J455" s="651"/>
    </row>
    <row r="456" spans="1:15" s="643" customFormat="1" x14ac:dyDescent="0.3">
      <c r="A456" s="649"/>
      <c r="B456" s="649"/>
      <c r="C456" s="644"/>
      <c r="D456" s="650"/>
      <c r="E456" s="650"/>
      <c r="F456" s="650"/>
      <c r="G456" s="651"/>
      <c r="H456" s="651"/>
      <c r="I456" s="651"/>
      <c r="J456" s="651"/>
    </row>
    <row r="457" spans="1:15" s="643" customFormat="1" x14ac:dyDescent="0.3">
      <c r="A457" s="649"/>
      <c r="B457" s="649"/>
      <c r="C457" s="644"/>
      <c r="D457" s="650"/>
      <c r="E457" s="650"/>
      <c r="F457" s="650"/>
      <c r="G457" s="651"/>
      <c r="H457" s="651"/>
      <c r="I457" s="651"/>
      <c r="J457" s="651"/>
    </row>
    <row r="458" spans="1:15" s="643" customFormat="1" x14ac:dyDescent="0.3">
      <c r="A458" s="649"/>
      <c r="B458" s="649"/>
      <c r="C458" s="644"/>
      <c r="D458" s="650"/>
      <c r="E458" s="650"/>
      <c r="F458" s="650"/>
      <c r="G458" s="651"/>
      <c r="H458" s="651"/>
      <c r="I458" s="651"/>
      <c r="J458" s="651"/>
    </row>
    <row r="459" spans="1:15" s="643" customFormat="1" x14ac:dyDescent="0.3">
      <c r="A459" s="649"/>
      <c r="B459" s="649"/>
      <c r="C459" s="644"/>
      <c r="D459" s="650"/>
      <c r="E459" s="650"/>
      <c r="F459" s="650"/>
      <c r="G459" s="651"/>
      <c r="H459" s="651"/>
      <c r="I459" s="651"/>
      <c r="J459" s="651"/>
    </row>
    <row r="460" spans="1:15" s="643" customFormat="1" x14ac:dyDescent="0.3">
      <c r="A460" s="649"/>
      <c r="B460" s="649"/>
      <c r="C460" s="644"/>
      <c r="D460" s="650"/>
      <c r="E460" s="650"/>
      <c r="F460" s="650"/>
      <c r="G460" s="651"/>
      <c r="H460" s="651"/>
      <c r="I460" s="651"/>
      <c r="J460" s="651"/>
    </row>
    <row r="461" spans="1:15" s="643" customFormat="1" x14ac:dyDescent="0.3">
      <c r="A461" s="649"/>
      <c r="B461" s="649"/>
      <c r="C461" s="644"/>
      <c r="D461" s="650"/>
      <c r="E461" s="650"/>
      <c r="F461" s="650"/>
      <c r="G461" s="651"/>
      <c r="H461" s="651"/>
      <c r="I461" s="651"/>
      <c r="J461" s="651"/>
    </row>
    <row r="462" spans="1:15" s="643" customFormat="1" x14ac:dyDescent="0.3">
      <c r="A462" s="649"/>
      <c r="B462" s="649"/>
      <c r="C462" s="644"/>
      <c r="D462" s="650"/>
      <c r="E462" s="650"/>
      <c r="F462" s="650"/>
      <c r="G462" s="651"/>
      <c r="H462" s="651"/>
      <c r="I462" s="651"/>
      <c r="J462" s="651"/>
    </row>
    <row r="463" spans="1:15" s="643" customFormat="1" x14ac:dyDescent="0.3">
      <c r="A463" s="649"/>
      <c r="B463" s="649"/>
      <c r="C463" s="644"/>
      <c r="D463" s="650"/>
      <c r="E463" s="650"/>
      <c r="F463" s="650"/>
      <c r="G463" s="651"/>
      <c r="H463" s="651"/>
      <c r="I463" s="651"/>
      <c r="J463" s="651"/>
    </row>
    <row r="464" spans="1:15" s="643" customFormat="1" x14ac:dyDescent="0.3">
      <c r="A464" s="649"/>
      <c r="B464" s="649"/>
      <c r="C464" s="644"/>
      <c r="D464" s="650"/>
      <c r="E464" s="650"/>
      <c r="F464" s="650"/>
      <c r="G464" s="651"/>
      <c r="H464" s="651"/>
      <c r="I464" s="651"/>
      <c r="J464" s="651"/>
    </row>
    <row r="465" spans="1:10" s="643" customFormat="1" x14ac:dyDescent="0.3">
      <c r="A465" s="649"/>
      <c r="B465" s="649"/>
      <c r="C465" s="644"/>
      <c r="D465" s="650"/>
      <c r="E465" s="650"/>
      <c r="F465" s="650"/>
      <c r="G465" s="651"/>
      <c r="H465" s="651"/>
      <c r="I465" s="651"/>
      <c r="J465" s="651"/>
    </row>
    <row r="466" spans="1:10" s="643" customFormat="1" x14ac:dyDescent="0.3">
      <c r="A466" s="649"/>
      <c r="B466" s="649"/>
      <c r="C466" s="644"/>
      <c r="D466" s="650"/>
      <c r="E466" s="650"/>
      <c r="F466" s="650"/>
      <c r="G466" s="651"/>
      <c r="H466" s="651"/>
      <c r="I466" s="651"/>
      <c r="J466" s="651"/>
    </row>
    <row r="467" spans="1:10" s="643" customFormat="1" x14ac:dyDescent="0.3">
      <c r="A467" s="649"/>
      <c r="B467" s="649"/>
      <c r="C467" s="644"/>
      <c r="D467" s="650"/>
      <c r="E467" s="650"/>
      <c r="F467" s="650"/>
      <c r="G467" s="651"/>
      <c r="H467" s="651"/>
      <c r="I467" s="651"/>
      <c r="J467" s="651"/>
    </row>
    <row r="468" spans="1:10" s="643" customFormat="1" x14ac:dyDescent="0.3">
      <c r="A468" s="649"/>
      <c r="B468" s="649"/>
      <c r="C468" s="644"/>
      <c r="D468" s="650"/>
      <c r="E468" s="650"/>
      <c r="F468" s="650"/>
      <c r="G468" s="651"/>
      <c r="H468" s="651"/>
      <c r="I468" s="651"/>
      <c r="J468" s="651"/>
    </row>
    <row r="469" spans="1:10" s="643" customFormat="1" x14ac:dyDescent="0.3">
      <c r="A469" s="649"/>
      <c r="B469" s="649"/>
      <c r="C469" s="644"/>
      <c r="D469" s="650"/>
      <c r="E469" s="650"/>
      <c r="F469" s="650"/>
      <c r="G469" s="651"/>
      <c r="H469" s="651"/>
      <c r="I469" s="651"/>
      <c r="J469" s="651"/>
    </row>
    <row r="470" spans="1:10" s="643" customFormat="1" x14ac:dyDescent="0.3">
      <c r="A470" s="649"/>
      <c r="B470" s="649"/>
      <c r="C470" s="644"/>
      <c r="D470" s="650"/>
      <c r="E470" s="650"/>
      <c r="F470" s="650"/>
      <c r="G470" s="651"/>
      <c r="H470" s="651"/>
      <c r="I470" s="651"/>
      <c r="J470" s="651"/>
    </row>
    <row r="471" spans="1:10" s="643" customFormat="1" x14ac:dyDescent="0.3">
      <c r="A471" s="649"/>
      <c r="B471" s="649"/>
      <c r="C471" s="644"/>
      <c r="D471" s="650"/>
      <c r="E471" s="650"/>
      <c r="F471" s="650"/>
      <c r="G471" s="651"/>
      <c r="H471" s="651"/>
      <c r="I471" s="651"/>
      <c r="J471" s="651"/>
    </row>
    <row r="472" spans="1:10" s="643" customFormat="1" x14ac:dyDescent="0.3">
      <c r="A472" s="649"/>
      <c r="B472" s="649"/>
      <c r="C472" s="644"/>
      <c r="D472" s="650"/>
      <c r="E472" s="650"/>
      <c r="F472" s="650"/>
      <c r="G472" s="651"/>
      <c r="H472" s="651"/>
      <c r="I472" s="651"/>
      <c r="J472" s="651"/>
    </row>
    <row r="473" spans="1:10" s="643" customFormat="1" x14ac:dyDescent="0.3">
      <c r="A473" s="649"/>
      <c r="B473" s="649"/>
      <c r="C473" s="644"/>
      <c r="D473" s="650"/>
      <c r="E473" s="650"/>
      <c r="F473" s="650"/>
      <c r="G473" s="651"/>
      <c r="H473" s="651"/>
      <c r="I473" s="651"/>
      <c r="J473" s="651"/>
    </row>
    <row r="474" spans="1:10" s="643" customFormat="1" x14ac:dyDescent="0.3">
      <c r="A474" s="649"/>
      <c r="B474" s="649"/>
      <c r="C474" s="644"/>
      <c r="D474" s="650"/>
      <c r="E474" s="650"/>
      <c r="F474" s="650"/>
      <c r="G474" s="651"/>
      <c r="H474" s="651"/>
      <c r="I474" s="651"/>
      <c r="J474" s="651"/>
    </row>
    <row r="475" spans="1:10" s="643" customFormat="1" x14ac:dyDescent="0.3">
      <c r="A475" s="649"/>
      <c r="B475" s="649"/>
      <c r="C475" s="644"/>
      <c r="D475" s="650"/>
      <c r="E475" s="650"/>
      <c r="F475" s="650"/>
      <c r="G475" s="651"/>
      <c r="H475" s="651"/>
      <c r="I475" s="651"/>
      <c r="J475" s="651"/>
    </row>
    <row r="476" spans="1:10" s="643" customFormat="1" x14ac:dyDescent="0.3">
      <c r="A476" s="649"/>
      <c r="B476" s="649"/>
      <c r="C476" s="644"/>
      <c r="D476" s="650"/>
      <c r="E476" s="650"/>
      <c r="F476" s="650"/>
      <c r="G476" s="651"/>
      <c r="H476" s="651"/>
      <c r="I476" s="651"/>
      <c r="J476" s="651"/>
    </row>
    <row r="477" spans="1:10" s="643" customFormat="1" x14ac:dyDescent="0.3">
      <c r="A477" s="649"/>
      <c r="B477" s="649"/>
      <c r="C477" s="644"/>
      <c r="D477" s="650"/>
      <c r="E477" s="650"/>
      <c r="F477" s="650"/>
      <c r="G477" s="651"/>
      <c r="H477" s="651"/>
      <c r="I477" s="651"/>
      <c r="J477" s="651"/>
    </row>
    <row r="478" spans="1:10" s="643" customFormat="1" x14ac:dyDescent="0.3">
      <c r="A478" s="649"/>
      <c r="B478" s="649"/>
      <c r="C478" s="644"/>
      <c r="D478" s="650"/>
      <c r="E478" s="650"/>
      <c r="F478" s="650"/>
      <c r="G478" s="651"/>
      <c r="H478" s="651"/>
      <c r="I478" s="651"/>
      <c r="J478" s="651"/>
    </row>
    <row r="479" spans="1:10" s="643" customFormat="1" x14ac:dyDescent="0.3">
      <c r="A479" s="649"/>
      <c r="B479" s="649"/>
      <c r="C479" s="644"/>
      <c r="D479" s="650"/>
      <c r="E479" s="650"/>
      <c r="F479" s="650"/>
      <c r="G479" s="651"/>
      <c r="H479" s="651"/>
      <c r="I479" s="651"/>
      <c r="J479" s="651"/>
    </row>
    <row r="480" spans="1:10" s="643" customFormat="1" x14ac:dyDescent="0.3">
      <c r="A480" s="649"/>
      <c r="B480" s="649"/>
      <c r="C480" s="644"/>
      <c r="D480" s="650"/>
      <c r="E480" s="650"/>
      <c r="F480" s="650"/>
      <c r="G480" s="651"/>
      <c r="H480" s="651"/>
      <c r="I480" s="651"/>
      <c r="J480" s="651"/>
    </row>
    <row r="481" spans="1:10" s="643" customFormat="1" x14ac:dyDescent="0.3">
      <c r="A481" s="649"/>
      <c r="B481" s="649"/>
      <c r="C481" s="644"/>
      <c r="D481" s="650"/>
      <c r="E481" s="650"/>
      <c r="F481" s="650"/>
      <c r="G481" s="651"/>
      <c r="H481" s="651"/>
      <c r="I481" s="651"/>
      <c r="J481" s="651"/>
    </row>
    <row r="482" spans="1:10" s="643" customFormat="1" x14ac:dyDescent="0.3">
      <c r="A482" s="649"/>
      <c r="B482" s="649"/>
      <c r="C482" s="644"/>
      <c r="D482" s="650"/>
      <c r="E482" s="650"/>
      <c r="F482" s="650"/>
      <c r="G482" s="651"/>
      <c r="H482" s="651"/>
      <c r="I482" s="651"/>
      <c r="J482" s="651"/>
    </row>
    <row r="483" spans="1:10" s="643" customFormat="1" x14ac:dyDescent="0.3">
      <c r="A483" s="649"/>
      <c r="B483" s="649"/>
      <c r="C483" s="644"/>
      <c r="D483" s="650"/>
      <c r="E483" s="650"/>
      <c r="F483" s="650"/>
      <c r="G483" s="651"/>
      <c r="H483" s="651"/>
      <c r="I483" s="651"/>
      <c r="J483" s="651"/>
    </row>
    <row r="484" spans="1:10" s="643" customFormat="1" x14ac:dyDescent="0.3">
      <c r="A484" s="649"/>
      <c r="B484" s="649"/>
      <c r="C484" s="644"/>
      <c r="D484" s="650"/>
      <c r="E484" s="650"/>
      <c r="F484" s="650"/>
      <c r="G484" s="651"/>
      <c r="H484" s="651"/>
      <c r="I484" s="651"/>
      <c r="J484" s="651"/>
    </row>
    <row r="485" spans="1:10" s="643" customFormat="1" x14ac:dyDescent="0.3">
      <c r="A485" s="649"/>
      <c r="B485" s="649"/>
      <c r="C485" s="644"/>
      <c r="D485" s="650"/>
      <c r="E485" s="650"/>
      <c r="F485" s="650"/>
      <c r="G485" s="651"/>
      <c r="H485" s="651"/>
      <c r="I485" s="651"/>
      <c r="J485" s="651"/>
    </row>
    <row r="486" spans="1:10" s="643" customFormat="1" x14ac:dyDescent="0.3">
      <c r="A486" s="649"/>
      <c r="B486" s="649"/>
      <c r="C486" s="644"/>
      <c r="D486" s="650"/>
      <c r="E486" s="650"/>
      <c r="F486" s="650"/>
      <c r="G486" s="651"/>
      <c r="H486" s="651"/>
      <c r="I486" s="651"/>
      <c r="J486" s="651"/>
    </row>
    <row r="487" spans="1:10" s="643" customFormat="1" x14ac:dyDescent="0.3">
      <c r="A487" s="649"/>
      <c r="B487" s="649"/>
      <c r="C487" s="644"/>
      <c r="D487" s="650"/>
      <c r="E487" s="650"/>
      <c r="F487" s="650"/>
      <c r="G487" s="651"/>
      <c r="H487" s="651"/>
      <c r="I487" s="651"/>
      <c r="J487" s="651"/>
    </row>
    <row r="488" spans="1:10" s="643" customFormat="1" x14ac:dyDescent="0.3">
      <c r="A488" s="649"/>
      <c r="B488" s="649"/>
      <c r="C488" s="644"/>
      <c r="D488" s="650"/>
      <c r="E488" s="650"/>
      <c r="F488" s="650"/>
      <c r="G488" s="651"/>
      <c r="H488" s="651"/>
      <c r="I488" s="651"/>
      <c r="J488" s="651"/>
    </row>
    <row r="489" spans="1:10" s="643" customFormat="1" x14ac:dyDescent="0.3">
      <c r="A489" s="649"/>
      <c r="B489" s="649"/>
      <c r="C489" s="644"/>
      <c r="D489" s="650"/>
      <c r="E489" s="650"/>
      <c r="F489" s="650"/>
      <c r="G489" s="651"/>
      <c r="H489" s="651"/>
      <c r="I489" s="651"/>
      <c r="J489" s="651"/>
    </row>
    <row r="490" spans="1:10" s="643" customFormat="1" x14ac:dyDescent="0.3">
      <c r="A490" s="649"/>
      <c r="B490" s="649"/>
      <c r="C490" s="644"/>
      <c r="D490" s="650"/>
      <c r="E490" s="650"/>
      <c r="F490" s="650"/>
      <c r="G490" s="651"/>
      <c r="H490" s="651"/>
      <c r="I490" s="651"/>
      <c r="J490" s="651"/>
    </row>
    <row r="491" spans="1:10" s="643" customFormat="1" x14ac:dyDescent="0.3">
      <c r="A491" s="649"/>
      <c r="B491" s="649"/>
      <c r="C491" s="644"/>
      <c r="D491" s="650"/>
      <c r="E491" s="650"/>
      <c r="F491" s="650"/>
      <c r="G491" s="651"/>
      <c r="H491" s="651"/>
      <c r="I491" s="651"/>
      <c r="J491" s="651"/>
    </row>
    <row r="492" spans="1:10" s="643" customFormat="1" x14ac:dyDescent="0.3">
      <c r="A492" s="649"/>
      <c r="B492" s="649"/>
      <c r="C492" s="644"/>
      <c r="D492" s="650"/>
      <c r="E492" s="650"/>
      <c r="F492" s="650"/>
      <c r="G492" s="651"/>
      <c r="H492" s="651"/>
      <c r="I492" s="651"/>
      <c r="J492" s="651"/>
    </row>
    <row r="493" spans="1:10" s="643" customFormat="1" x14ac:dyDescent="0.3">
      <c r="A493" s="649"/>
      <c r="B493" s="649"/>
      <c r="C493" s="644"/>
      <c r="D493" s="650"/>
      <c r="E493" s="650"/>
      <c r="F493" s="650"/>
      <c r="G493" s="651"/>
      <c r="H493" s="651"/>
      <c r="I493" s="651"/>
      <c r="J493" s="651"/>
    </row>
    <row r="494" spans="1:10" s="643" customFormat="1" x14ac:dyDescent="0.3">
      <c r="A494" s="649"/>
      <c r="B494" s="649"/>
      <c r="C494" s="644"/>
      <c r="D494" s="650"/>
      <c r="E494" s="650"/>
      <c r="F494" s="650"/>
      <c r="G494" s="651"/>
      <c r="H494" s="651"/>
      <c r="I494" s="651"/>
      <c r="J494" s="651"/>
    </row>
    <row r="495" spans="1:10" s="643" customFormat="1" x14ac:dyDescent="0.3">
      <c r="A495" s="649"/>
      <c r="B495" s="649"/>
      <c r="C495" s="644"/>
      <c r="D495" s="650"/>
      <c r="E495" s="650"/>
      <c r="F495" s="650"/>
      <c r="G495" s="651"/>
      <c r="H495" s="651"/>
      <c r="I495" s="651"/>
      <c r="J495" s="651"/>
    </row>
    <row r="496" spans="1:10" s="643" customFormat="1" x14ac:dyDescent="0.3">
      <c r="A496" s="649"/>
      <c r="B496" s="649"/>
      <c r="C496" s="644"/>
      <c r="D496" s="650"/>
      <c r="E496" s="650"/>
      <c r="F496" s="650"/>
      <c r="G496" s="651"/>
      <c r="H496" s="651"/>
      <c r="I496" s="651"/>
      <c r="J496" s="651"/>
    </row>
    <row r="497" spans="1:10" s="643" customFormat="1" x14ac:dyDescent="0.3">
      <c r="A497" s="649"/>
      <c r="B497" s="649"/>
      <c r="C497" s="644"/>
      <c r="D497" s="650"/>
      <c r="E497" s="650"/>
      <c r="F497" s="650"/>
      <c r="G497" s="651"/>
      <c r="H497" s="651"/>
      <c r="I497" s="651"/>
      <c r="J497" s="651"/>
    </row>
    <row r="498" spans="1:10" s="643" customFormat="1" x14ac:dyDescent="0.3">
      <c r="A498" s="649"/>
      <c r="B498" s="649"/>
      <c r="C498" s="644"/>
      <c r="D498" s="650"/>
      <c r="E498" s="650"/>
      <c r="F498" s="650"/>
      <c r="G498" s="651"/>
      <c r="H498" s="651"/>
      <c r="I498" s="651"/>
      <c r="J498" s="651"/>
    </row>
    <row r="499" spans="1:10" s="643" customFormat="1" x14ac:dyDescent="0.3">
      <c r="A499" s="649"/>
      <c r="B499" s="649"/>
      <c r="C499" s="644"/>
      <c r="D499" s="650"/>
      <c r="E499" s="650"/>
      <c r="F499" s="650"/>
      <c r="G499" s="651"/>
      <c r="H499" s="651"/>
      <c r="I499" s="651"/>
      <c r="J499" s="651"/>
    </row>
    <row r="500" spans="1:10" s="643" customFormat="1" x14ac:dyDescent="0.3">
      <c r="A500" s="649"/>
      <c r="B500" s="649"/>
      <c r="C500" s="644"/>
      <c r="D500" s="650"/>
      <c r="E500" s="650"/>
      <c r="F500" s="650"/>
      <c r="G500" s="651"/>
      <c r="H500" s="651"/>
      <c r="I500" s="651"/>
      <c r="J500" s="651"/>
    </row>
    <row r="501" spans="1:10" s="643" customFormat="1" x14ac:dyDescent="0.3">
      <c r="A501" s="649"/>
      <c r="B501" s="649"/>
      <c r="C501" s="644"/>
      <c r="D501" s="650"/>
      <c r="E501" s="650"/>
      <c r="F501" s="650"/>
      <c r="G501" s="651"/>
      <c r="H501" s="651"/>
      <c r="I501" s="651"/>
      <c r="J501" s="651"/>
    </row>
    <row r="502" spans="1:10" s="643" customFormat="1" x14ac:dyDescent="0.3">
      <c r="A502" s="649"/>
      <c r="B502" s="649"/>
      <c r="C502" s="644"/>
      <c r="D502" s="650"/>
      <c r="E502" s="650"/>
      <c r="F502" s="650"/>
      <c r="G502" s="651"/>
      <c r="H502" s="651"/>
      <c r="I502" s="651"/>
      <c r="J502" s="651"/>
    </row>
    <row r="503" spans="1:10" s="643" customFormat="1" x14ac:dyDescent="0.3">
      <c r="A503" s="649"/>
      <c r="B503" s="649"/>
      <c r="C503" s="644"/>
      <c r="D503" s="650"/>
      <c r="E503" s="650"/>
      <c r="F503" s="650"/>
      <c r="G503" s="651"/>
      <c r="H503" s="651"/>
      <c r="I503" s="651"/>
      <c r="J503" s="651"/>
    </row>
    <row r="504" spans="1:10" s="643" customFormat="1" x14ac:dyDescent="0.3">
      <c r="A504" s="649"/>
      <c r="B504" s="649"/>
      <c r="C504" s="644"/>
      <c r="D504" s="650"/>
      <c r="E504" s="650"/>
      <c r="F504" s="650"/>
      <c r="G504" s="651"/>
      <c r="H504" s="651"/>
      <c r="I504" s="651"/>
      <c r="J504" s="651"/>
    </row>
    <row r="505" spans="1:10" s="643" customFormat="1" x14ac:dyDescent="0.3">
      <c r="A505" s="649"/>
      <c r="B505" s="649"/>
      <c r="C505" s="644"/>
      <c r="D505" s="650"/>
      <c r="E505" s="650"/>
      <c r="F505" s="650"/>
      <c r="G505" s="651"/>
      <c r="H505" s="651"/>
      <c r="I505" s="651"/>
      <c r="J505" s="651"/>
    </row>
    <row r="506" spans="1:10" s="643" customFormat="1" x14ac:dyDescent="0.3">
      <c r="A506" s="649"/>
      <c r="B506" s="649"/>
      <c r="C506" s="644"/>
      <c r="D506" s="650"/>
      <c r="E506" s="650"/>
      <c r="F506" s="650"/>
      <c r="G506" s="651"/>
      <c r="H506" s="651"/>
      <c r="I506" s="651"/>
      <c r="J506" s="651"/>
    </row>
    <row r="507" spans="1:10" s="643" customFormat="1" x14ac:dyDescent="0.3">
      <c r="A507" s="649"/>
      <c r="B507" s="649"/>
      <c r="C507" s="644"/>
      <c r="D507" s="650"/>
      <c r="E507" s="650"/>
      <c r="F507" s="650"/>
      <c r="G507" s="651"/>
      <c r="H507" s="651"/>
      <c r="I507" s="651"/>
      <c r="J507" s="651"/>
    </row>
    <row r="508" spans="1:10" s="643" customFormat="1" x14ac:dyDescent="0.3">
      <c r="A508" s="649"/>
      <c r="B508" s="649"/>
      <c r="C508" s="644"/>
      <c r="D508" s="650"/>
      <c r="E508" s="650"/>
      <c r="F508" s="650"/>
      <c r="G508" s="651"/>
      <c r="H508" s="651"/>
      <c r="I508" s="651"/>
      <c r="J508" s="651"/>
    </row>
    <row r="509" spans="1:10" s="643" customFormat="1" x14ac:dyDescent="0.3">
      <c r="A509" s="649"/>
      <c r="B509" s="649"/>
      <c r="C509" s="644"/>
      <c r="D509" s="650"/>
      <c r="E509" s="650"/>
      <c r="F509" s="650"/>
      <c r="G509" s="651"/>
      <c r="H509" s="651"/>
      <c r="I509" s="651"/>
      <c r="J509" s="651"/>
    </row>
    <row r="510" spans="1:10" s="643" customFormat="1" x14ac:dyDescent="0.3">
      <c r="A510" s="649"/>
      <c r="B510" s="649"/>
      <c r="C510" s="644"/>
      <c r="D510" s="650"/>
      <c r="E510" s="650"/>
      <c r="F510" s="650"/>
      <c r="G510" s="651"/>
      <c r="H510" s="651"/>
      <c r="I510" s="651"/>
      <c r="J510" s="651"/>
    </row>
    <row r="511" spans="1:10" s="643" customFormat="1" x14ac:dyDescent="0.3">
      <c r="A511" s="649"/>
      <c r="B511" s="649"/>
      <c r="C511" s="644"/>
      <c r="D511" s="650"/>
      <c r="E511" s="650"/>
      <c r="F511" s="650"/>
      <c r="G511" s="651"/>
      <c r="H511" s="651"/>
      <c r="I511" s="651"/>
      <c r="J511" s="651"/>
    </row>
    <row r="512" spans="1:10" s="643" customFormat="1" x14ac:dyDescent="0.3">
      <c r="A512" s="649"/>
      <c r="B512" s="649"/>
      <c r="C512" s="644"/>
      <c r="D512" s="650"/>
      <c r="E512" s="650"/>
      <c r="F512" s="650"/>
      <c r="G512" s="651"/>
      <c r="H512" s="651"/>
      <c r="I512" s="651"/>
      <c r="J512" s="651"/>
    </row>
    <row r="513" spans="1:10" s="643" customFormat="1" x14ac:dyDescent="0.3">
      <c r="A513" s="649"/>
      <c r="B513" s="649"/>
      <c r="C513" s="644"/>
      <c r="D513" s="650"/>
      <c r="E513" s="650"/>
      <c r="F513" s="650"/>
      <c r="G513" s="651"/>
      <c r="H513" s="651"/>
      <c r="I513" s="651"/>
      <c r="J513" s="651"/>
    </row>
    <row r="514" spans="1:10" s="643" customFormat="1" x14ac:dyDescent="0.3">
      <c r="A514" s="649"/>
      <c r="B514" s="649"/>
      <c r="C514" s="644"/>
      <c r="D514" s="650"/>
      <c r="E514" s="650"/>
      <c r="F514" s="650"/>
      <c r="G514" s="651"/>
      <c r="H514" s="651"/>
      <c r="I514" s="651"/>
      <c r="J514" s="651"/>
    </row>
    <row r="515" spans="1:10" s="643" customFormat="1" x14ac:dyDescent="0.3">
      <c r="A515" s="649"/>
      <c r="B515" s="649"/>
      <c r="C515" s="644"/>
      <c r="D515" s="650"/>
      <c r="E515" s="650"/>
      <c r="F515" s="650"/>
      <c r="G515" s="651"/>
      <c r="H515" s="651"/>
      <c r="I515" s="651"/>
      <c r="J515" s="651"/>
    </row>
    <row r="516" spans="1:10" s="643" customFormat="1" x14ac:dyDescent="0.3">
      <c r="A516" s="649"/>
      <c r="B516" s="649"/>
      <c r="C516" s="644"/>
      <c r="D516" s="650"/>
      <c r="E516" s="650"/>
      <c r="F516" s="650"/>
      <c r="G516" s="651"/>
      <c r="H516" s="651"/>
      <c r="I516" s="651"/>
      <c r="J516" s="651"/>
    </row>
    <row r="517" spans="1:10" s="643" customFormat="1" x14ac:dyDescent="0.3">
      <c r="A517" s="649"/>
      <c r="B517" s="649"/>
      <c r="C517" s="644"/>
      <c r="D517" s="650"/>
      <c r="E517" s="650"/>
      <c r="F517" s="650"/>
      <c r="G517" s="651"/>
      <c r="H517" s="651"/>
      <c r="I517" s="651"/>
      <c r="J517" s="651"/>
    </row>
    <row r="518" spans="1:10" s="643" customFormat="1" x14ac:dyDescent="0.3">
      <c r="A518" s="649"/>
      <c r="B518" s="649"/>
      <c r="C518" s="644"/>
      <c r="D518" s="650"/>
      <c r="E518" s="650"/>
      <c r="F518" s="650"/>
      <c r="G518" s="651"/>
      <c r="H518" s="651"/>
      <c r="I518" s="651"/>
      <c r="J518" s="651"/>
    </row>
    <row r="519" spans="1:10" s="643" customFormat="1" x14ac:dyDescent="0.3">
      <c r="A519" s="649"/>
      <c r="B519" s="649"/>
      <c r="C519" s="644"/>
      <c r="D519" s="650"/>
      <c r="E519" s="650"/>
      <c r="F519" s="650"/>
      <c r="G519" s="651"/>
      <c r="H519" s="651"/>
      <c r="I519" s="651"/>
      <c r="J519" s="651"/>
    </row>
    <row r="520" spans="1:10" s="643" customFormat="1" x14ac:dyDescent="0.3">
      <c r="A520" s="649"/>
      <c r="B520" s="649"/>
      <c r="C520" s="644"/>
      <c r="D520" s="650"/>
      <c r="E520" s="650"/>
      <c r="F520" s="650"/>
      <c r="G520" s="651"/>
      <c r="H520" s="651"/>
      <c r="I520" s="651"/>
      <c r="J520" s="651"/>
    </row>
    <row r="521" spans="1:10" s="643" customFormat="1" x14ac:dyDescent="0.3">
      <c r="A521" s="649"/>
      <c r="B521" s="649"/>
      <c r="C521" s="644"/>
      <c r="D521" s="650"/>
      <c r="E521" s="650"/>
      <c r="F521" s="650"/>
      <c r="G521" s="651"/>
      <c r="H521" s="651"/>
      <c r="I521" s="651"/>
      <c r="J521" s="651"/>
    </row>
    <row r="522" spans="1:10" s="643" customFormat="1" x14ac:dyDescent="0.3">
      <c r="A522" s="649"/>
      <c r="B522" s="649"/>
      <c r="C522" s="644"/>
      <c r="D522" s="650"/>
      <c r="E522" s="650"/>
      <c r="F522" s="650"/>
      <c r="G522" s="651"/>
      <c r="H522" s="651"/>
      <c r="I522" s="651"/>
      <c r="J522" s="651"/>
    </row>
    <row r="523" spans="1:10" s="643" customFormat="1" x14ac:dyDescent="0.3">
      <c r="A523" s="649"/>
      <c r="B523" s="649"/>
      <c r="C523" s="644"/>
      <c r="D523" s="650"/>
      <c r="E523" s="650"/>
      <c r="F523" s="650"/>
      <c r="G523" s="651"/>
      <c r="H523" s="651"/>
      <c r="I523" s="651"/>
      <c r="J523" s="651"/>
    </row>
    <row r="524" spans="1:10" s="643" customFormat="1" x14ac:dyDescent="0.3">
      <c r="A524" s="649"/>
      <c r="B524" s="649"/>
      <c r="C524" s="644"/>
      <c r="D524" s="650"/>
      <c r="E524" s="650"/>
      <c r="F524" s="650"/>
      <c r="G524" s="651"/>
      <c r="H524" s="651"/>
      <c r="I524" s="651"/>
      <c r="J524" s="651"/>
    </row>
    <row r="525" spans="1:10" s="643" customFormat="1" x14ac:dyDescent="0.3">
      <c r="A525" s="649"/>
      <c r="B525" s="649"/>
      <c r="C525" s="644"/>
      <c r="D525" s="650"/>
      <c r="E525" s="650"/>
      <c r="F525" s="650"/>
      <c r="G525" s="651"/>
      <c r="H525" s="651"/>
      <c r="I525" s="651"/>
      <c r="J525" s="651"/>
    </row>
    <row r="526" spans="1:10" s="643" customFormat="1" x14ac:dyDescent="0.3">
      <c r="A526" s="649"/>
      <c r="B526" s="649"/>
      <c r="C526" s="644"/>
      <c r="D526" s="650"/>
      <c r="E526" s="650"/>
      <c r="F526" s="650"/>
      <c r="G526" s="651"/>
      <c r="H526" s="651"/>
      <c r="I526" s="651"/>
      <c r="J526" s="651"/>
    </row>
    <row r="527" spans="1:10" s="643" customFormat="1" x14ac:dyDescent="0.3">
      <c r="A527" s="649"/>
      <c r="B527" s="649"/>
      <c r="C527" s="644"/>
      <c r="D527" s="650"/>
      <c r="E527" s="650"/>
      <c r="F527" s="650"/>
      <c r="G527" s="651"/>
      <c r="H527" s="651"/>
      <c r="I527" s="651"/>
      <c r="J527" s="651"/>
    </row>
    <row r="528" spans="1:10" s="643" customFormat="1" x14ac:dyDescent="0.3">
      <c r="A528" s="649"/>
      <c r="B528" s="649"/>
      <c r="C528" s="644"/>
      <c r="D528" s="650"/>
      <c r="E528" s="650"/>
      <c r="F528" s="650"/>
      <c r="G528" s="651"/>
      <c r="H528" s="651"/>
      <c r="I528" s="651"/>
      <c r="J528" s="651"/>
    </row>
    <row r="529" spans="1:10" s="643" customFormat="1" x14ac:dyDescent="0.3">
      <c r="A529" s="649"/>
      <c r="B529" s="649"/>
      <c r="C529" s="644"/>
      <c r="D529" s="650"/>
      <c r="E529" s="650"/>
      <c r="F529" s="650"/>
      <c r="G529" s="651"/>
      <c r="H529" s="651"/>
      <c r="I529" s="651"/>
      <c r="J529" s="651"/>
    </row>
    <row r="530" spans="1:10" s="643" customFormat="1" x14ac:dyDescent="0.3">
      <c r="A530" s="649"/>
      <c r="B530" s="649"/>
      <c r="C530" s="644"/>
      <c r="D530" s="650"/>
      <c r="E530" s="650"/>
      <c r="F530" s="650"/>
      <c r="G530" s="651"/>
      <c r="H530" s="651"/>
      <c r="I530" s="651"/>
      <c r="J530" s="651"/>
    </row>
    <row r="531" spans="1:10" s="643" customFormat="1" x14ac:dyDescent="0.3">
      <c r="A531" s="649"/>
      <c r="B531" s="649"/>
      <c r="C531" s="644"/>
      <c r="D531" s="650"/>
      <c r="E531" s="650"/>
      <c r="F531" s="650"/>
      <c r="G531" s="651"/>
      <c r="H531" s="651"/>
      <c r="I531" s="651"/>
      <c r="J531" s="651"/>
    </row>
    <row r="532" spans="1:10" s="643" customFormat="1" x14ac:dyDescent="0.3">
      <c r="A532" s="649"/>
      <c r="B532" s="649"/>
      <c r="C532" s="644"/>
      <c r="D532" s="650"/>
      <c r="E532" s="650"/>
      <c r="F532" s="650"/>
      <c r="G532" s="651"/>
      <c r="H532" s="651"/>
      <c r="I532" s="651"/>
      <c r="J532" s="651"/>
    </row>
    <row r="533" spans="1:10" s="643" customFormat="1" x14ac:dyDescent="0.3">
      <c r="A533" s="649"/>
      <c r="B533" s="649"/>
      <c r="C533" s="644"/>
      <c r="D533" s="650"/>
      <c r="E533" s="650"/>
      <c r="F533" s="650"/>
      <c r="G533" s="651"/>
      <c r="H533" s="651"/>
      <c r="I533" s="651"/>
      <c r="J533" s="651"/>
    </row>
    <row r="534" spans="1:10" s="643" customFormat="1" x14ac:dyDescent="0.3">
      <c r="A534" s="649"/>
      <c r="B534" s="649"/>
      <c r="C534" s="644"/>
      <c r="D534" s="650"/>
      <c r="E534" s="650"/>
      <c r="F534" s="650"/>
      <c r="G534" s="651"/>
      <c r="H534" s="651"/>
      <c r="I534" s="651"/>
      <c r="J534" s="651"/>
    </row>
    <row r="535" spans="1:10" s="643" customFormat="1" x14ac:dyDescent="0.3">
      <c r="A535" s="649"/>
      <c r="B535" s="649"/>
      <c r="C535" s="644"/>
      <c r="D535" s="650"/>
      <c r="E535" s="650"/>
      <c r="F535" s="650"/>
      <c r="G535" s="651"/>
      <c r="H535" s="651"/>
      <c r="I535" s="651"/>
      <c r="J535" s="651"/>
    </row>
    <row r="536" spans="1:10" s="643" customFormat="1" x14ac:dyDescent="0.3">
      <c r="A536" s="649"/>
      <c r="B536" s="649"/>
      <c r="C536" s="644"/>
      <c r="D536" s="650"/>
      <c r="E536" s="650"/>
      <c r="F536" s="650"/>
      <c r="G536" s="651"/>
      <c r="H536" s="651"/>
      <c r="I536" s="651"/>
      <c r="J536" s="651"/>
    </row>
    <row r="537" spans="1:10" s="643" customFormat="1" x14ac:dyDescent="0.3">
      <c r="A537" s="649"/>
      <c r="B537" s="649"/>
      <c r="C537" s="644"/>
      <c r="D537" s="650"/>
      <c r="E537" s="650"/>
      <c r="F537" s="650"/>
      <c r="G537" s="651"/>
      <c r="H537" s="651"/>
      <c r="I537" s="651"/>
      <c r="J537" s="651"/>
    </row>
    <row r="538" spans="1:10" s="643" customFormat="1" x14ac:dyDescent="0.3">
      <c r="A538" s="649"/>
      <c r="B538" s="649"/>
      <c r="C538" s="644"/>
      <c r="D538" s="650"/>
      <c r="E538" s="650"/>
      <c r="F538" s="650"/>
      <c r="G538" s="651"/>
      <c r="H538" s="651"/>
      <c r="I538" s="651"/>
      <c r="J538" s="651"/>
    </row>
    <row r="539" spans="1:10" s="643" customFormat="1" x14ac:dyDescent="0.3">
      <c r="A539" s="649"/>
      <c r="B539" s="649"/>
      <c r="C539" s="644"/>
      <c r="D539" s="650"/>
      <c r="E539" s="650"/>
      <c r="F539" s="650"/>
      <c r="G539" s="651"/>
      <c r="H539" s="651"/>
      <c r="I539" s="651"/>
      <c r="J539" s="651"/>
    </row>
    <row r="540" spans="1:10" s="643" customFormat="1" x14ac:dyDescent="0.3">
      <c r="A540" s="649"/>
      <c r="B540" s="649"/>
      <c r="C540" s="644"/>
      <c r="D540" s="650"/>
      <c r="E540" s="650"/>
      <c r="F540" s="650"/>
      <c r="G540" s="651"/>
      <c r="H540" s="651"/>
      <c r="I540" s="651"/>
      <c r="J540" s="651"/>
    </row>
    <row r="541" spans="1:10" s="643" customFormat="1" x14ac:dyDescent="0.3">
      <c r="A541" s="649"/>
      <c r="B541" s="649"/>
      <c r="C541" s="644"/>
      <c r="D541" s="650"/>
      <c r="E541" s="650"/>
      <c r="F541" s="650"/>
      <c r="G541" s="651"/>
      <c r="H541" s="651"/>
      <c r="I541" s="651"/>
      <c r="J541" s="651"/>
    </row>
    <row r="542" spans="1:10" s="643" customFormat="1" x14ac:dyDescent="0.3">
      <c r="A542" s="649"/>
      <c r="B542" s="649"/>
      <c r="C542" s="644"/>
      <c r="D542" s="650"/>
      <c r="E542" s="650"/>
      <c r="F542" s="650"/>
      <c r="G542" s="651"/>
      <c r="H542" s="651"/>
      <c r="I542" s="651"/>
      <c r="J542" s="651"/>
    </row>
    <row r="543" spans="1:10" s="643" customFormat="1" x14ac:dyDescent="0.3">
      <c r="A543" s="649"/>
      <c r="B543" s="649"/>
      <c r="C543" s="644"/>
      <c r="D543" s="650"/>
      <c r="E543" s="650"/>
      <c r="F543" s="650"/>
      <c r="G543" s="651"/>
      <c r="H543" s="651"/>
      <c r="I543" s="651"/>
      <c r="J543" s="651"/>
    </row>
    <row r="544" spans="1:10" s="643" customFormat="1" x14ac:dyDescent="0.3">
      <c r="A544" s="649"/>
      <c r="B544" s="649"/>
      <c r="C544" s="644"/>
      <c r="D544" s="650"/>
      <c r="E544" s="650"/>
      <c r="F544" s="650"/>
      <c r="G544" s="651"/>
      <c r="H544" s="651"/>
      <c r="I544" s="651"/>
      <c r="J544" s="651"/>
    </row>
    <row r="545" spans="1:10" s="643" customFormat="1" x14ac:dyDescent="0.3">
      <c r="A545" s="649"/>
      <c r="B545" s="649"/>
      <c r="C545" s="644"/>
      <c r="D545" s="650"/>
      <c r="E545" s="650"/>
      <c r="F545" s="650"/>
      <c r="G545" s="651"/>
      <c r="H545" s="651"/>
      <c r="I545" s="651"/>
      <c r="J545" s="651"/>
    </row>
    <row r="546" spans="1:10" s="643" customFormat="1" x14ac:dyDescent="0.3">
      <c r="A546" s="649"/>
      <c r="B546" s="649"/>
      <c r="C546" s="644"/>
      <c r="D546" s="650"/>
      <c r="E546" s="650"/>
      <c r="F546" s="650"/>
      <c r="G546" s="651"/>
      <c r="H546" s="651"/>
      <c r="I546" s="651"/>
      <c r="J546" s="651"/>
    </row>
    <row r="547" spans="1:10" s="643" customFormat="1" x14ac:dyDescent="0.3">
      <c r="A547" s="649"/>
      <c r="B547" s="649"/>
      <c r="C547" s="644"/>
      <c r="D547" s="650"/>
      <c r="E547" s="650"/>
      <c r="F547" s="650"/>
      <c r="G547" s="651"/>
      <c r="H547" s="651"/>
      <c r="I547" s="651"/>
      <c r="J547" s="651"/>
    </row>
    <row r="548" spans="1:10" s="643" customFormat="1" x14ac:dyDescent="0.3">
      <c r="A548" s="649"/>
      <c r="B548" s="649"/>
      <c r="C548" s="644"/>
      <c r="D548" s="650"/>
      <c r="E548" s="650"/>
      <c r="F548" s="650"/>
      <c r="G548" s="651"/>
      <c r="H548" s="651"/>
      <c r="I548" s="651"/>
      <c r="J548" s="651"/>
    </row>
    <row r="549" spans="1:10" s="643" customFormat="1" x14ac:dyDescent="0.3">
      <c r="A549" s="649"/>
      <c r="B549" s="649"/>
      <c r="C549" s="644"/>
      <c r="D549" s="650"/>
      <c r="E549" s="650"/>
      <c r="F549" s="650"/>
      <c r="G549" s="651"/>
      <c r="H549" s="651"/>
      <c r="I549" s="651"/>
      <c r="J549" s="651"/>
    </row>
    <row r="550" spans="1:10" s="643" customFormat="1" x14ac:dyDescent="0.3">
      <c r="A550" s="649"/>
      <c r="B550" s="649"/>
      <c r="C550" s="644"/>
      <c r="D550" s="650"/>
      <c r="E550" s="650"/>
      <c r="F550" s="650"/>
      <c r="G550" s="651"/>
      <c r="H550" s="651"/>
      <c r="I550" s="651"/>
      <c r="J550" s="651"/>
    </row>
    <row r="551" spans="1:10" s="643" customFormat="1" x14ac:dyDescent="0.3">
      <c r="A551" s="649"/>
      <c r="B551" s="649"/>
      <c r="C551" s="644"/>
      <c r="D551" s="650"/>
      <c r="E551" s="650"/>
      <c r="F551" s="650"/>
      <c r="G551" s="651"/>
      <c r="H551" s="651"/>
      <c r="I551" s="651"/>
      <c r="J551" s="651"/>
    </row>
    <row r="552" spans="1:10" s="643" customFormat="1" x14ac:dyDescent="0.3">
      <c r="A552" s="649"/>
      <c r="B552" s="649"/>
      <c r="C552" s="644"/>
      <c r="D552" s="650"/>
      <c r="E552" s="650"/>
      <c r="F552" s="650"/>
      <c r="G552" s="651"/>
      <c r="H552" s="651"/>
      <c r="I552" s="651"/>
      <c r="J552" s="651"/>
    </row>
    <row r="553" spans="1:10" s="643" customFormat="1" x14ac:dyDescent="0.3">
      <c r="A553" s="649"/>
      <c r="B553" s="649"/>
      <c r="C553" s="644"/>
      <c r="D553" s="650"/>
      <c r="E553" s="650"/>
      <c r="F553" s="650"/>
      <c r="G553" s="651"/>
      <c r="H553" s="651"/>
      <c r="I553" s="651"/>
      <c r="J553" s="651"/>
    </row>
    <row r="554" spans="1:10" s="643" customFormat="1" x14ac:dyDescent="0.3">
      <c r="A554" s="649"/>
      <c r="B554" s="649"/>
      <c r="C554" s="644"/>
      <c r="D554" s="650"/>
      <c r="E554" s="650"/>
      <c r="F554" s="650"/>
      <c r="G554" s="651"/>
      <c r="H554" s="651"/>
      <c r="I554" s="651"/>
      <c r="J554" s="651"/>
    </row>
    <row r="555" spans="1:10" s="643" customFormat="1" x14ac:dyDescent="0.3">
      <c r="A555" s="649"/>
      <c r="B555" s="649"/>
      <c r="C555" s="644"/>
      <c r="D555" s="650"/>
      <c r="E555" s="650"/>
      <c r="F555" s="650"/>
      <c r="G555" s="651"/>
      <c r="H555" s="651"/>
      <c r="I555" s="651"/>
      <c r="J555" s="651"/>
    </row>
    <row r="556" spans="1:10" s="643" customFormat="1" x14ac:dyDescent="0.3">
      <c r="A556" s="649"/>
      <c r="B556" s="649"/>
      <c r="C556" s="644"/>
      <c r="D556" s="650"/>
      <c r="E556" s="650"/>
      <c r="F556" s="650"/>
      <c r="G556" s="651"/>
      <c r="H556" s="651"/>
      <c r="I556" s="651"/>
      <c r="J556" s="651"/>
    </row>
    <row r="557" spans="1:10" s="643" customFormat="1" x14ac:dyDescent="0.3">
      <c r="A557" s="649"/>
      <c r="B557" s="649"/>
      <c r="C557" s="644"/>
      <c r="D557" s="650"/>
      <c r="E557" s="650"/>
      <c r="F557" s="650"/>
      <c r="G557" s="651"/>
      <c r="H557" s="651"/>
      <c r="I557" s="651"/>
      <c r="J557" s="651"/>
    </row>
    <row r="558" spans="1:10" s="643" customFormat="1" x14ac:dyDescent="0.3">
      <c r="A558" s="649"/>
      <c r="B558" s="649"/>
      <c r="C558" s="644"/>
      <c r="D558" s="650"/>
      <c r="E558" s="650"/>
      <c r="F558" s="650"/>
      <c r="G558" s="651"/>
      <c r="H558" s="651"/>
      <c r="I558" s="651"/>
      <c r="J558" s="651"/>
    </row>
    <row r="559" spans="1:10" s="643" customFormat="1" x14ac:dyDescent="0.3">
      <c r="A559" s="649"/>
      <c r="B559" s="649"/>
      <c r="C559" s="644"/>
      <c r="D559" s="650"/>
      <c r="E559" s="650"/>
      <c r="F559" s="650"/>
      <c r="G559" s="651"/>
      <c r="H559" s="651"/>
      <c r="I559" s="651"/>
      <c r="J559" s="651"/>
    </row>
    <row r="560" spans="1:10" s="643" customFormat="1" x14ac:dyDescent="0.3">
      <c r="A560" s="649"/>
      <c r="B560" s="649"/>
      <c r="C560" s="644"/>
      <c r="D560" s="650"/>
      <c r="E560" s="650"/>
      <c r="F560" s="650"/>
      <c r="G560" s="651"/>
      <c r="H560" s="651"/>
      <c r="I560" s="651"/>
      <c r="J560" s="651"/>
    </row>
    <row r="561" spans="1:10" s="643" customFormat="1" x14ac:dyDescent="0.3">
      <c r="A561" s="649"/>
      <c r="B561" s="649"/>
      <c r="C561" s="644"/>
      <c r="D561" s="650"/>
      <c r="E561" s="650"/>
      <c r="F561" s="650"/>
      <c r="G561" s="651"/>
      <c r="H561" s="651"/>
      <c r="I561" s="651"/>
      <c r="J561" s="651"/>
    </row>
    <row r="562" spans="1:10" s="643" customFormat="1" x14ac:dyDescent="0.3">
      <c r="A562" s="649"/>
      <c r="B562" s="649"/>
      <c r="C562" s="644"/>
      <c r="D562" s="650"/>
      <c r="E562" s="650"/>
      <c r="F562" s="650"/>
      <c r="G562" s="651"/>
      <c r="H562" s="651"/>
      <c r="I562" s="651"/>
      <c r="J562" s="651"/>
    </row>
    <row r="563" spans="1:10" s="643" customFormat="1" x14ac:dyDescent="0.3">
      <c r="A563" s="649"/>
      <c r="B563" s="649"/>
      <c r="C563" s="644"/>
      <c r="D563" s="650"/>
      <c r="E563" s="650"/>
      <c r="F563" s="650"/>
      <c r="G563" s="651"/>
      <c r="H563" s="651"/>
      <c r="I563" s="651"/>
      <c r="J563" s="651"/>
    </row>
    <row r="564" spans="1:10" s="643" customFormat="1" x14ac:dyDescent="0.3">
      <c r="A564" s="649"/>
      <c r="B564" s="649"/>
      <c r="C564" s="644"/>
      <c r="D564" s="650"/>
      <c r="E564" s="650"/>
      <c r="F564" s="650"/>
      <c r="G564" s="651"/>
      <c r="H564" s="651"/>
      <c r="I564" s="651"/>
      <c r="J564" s="651"/>
    </row>
    <row r="565" spans="1:10" s="643" customFormat="1" x14ac:dyDescent="0.3">
      <c r="A565" s="649"/>
      <c r="B565" s="649"/>
      <c r="C565" s="644"/>
      <c r="D565" s="650"/>
      <c r="E565" s="650"/>
      <c r="F565" s="650"/>
      <c r="G565" s="651"/>
      <c r="H565" s="651"/>
      <c r="I565" s="651"/>
      <c r="J565" s="651"/>
    </row>
    <row r="566" spans="1:10" s="643" customFormat="1" x14ac:dyDescent="0.3">
      <c r="A566" s="649"/>
      <c r="B566" s="649"/>
      <c r="C566" s="644"/>
      <c r="D566" s="650"/>
      <c r="E566" s="650"/>
      <c r="F566" s="650"/>
      <c r="G566" s="651"/>
      <c r="H566" s="651"/>
      <c r="I566" s="651"/>
      <c r="J566" s="651"/>
    </row>
    <row r="567" spans="1:10" s="643" customFormat="1" x14ac:dyDescent="0.3">
      <c r="A567" s="649"/>
      <c r="B567" s="649"/>
      <c r="C567" s="644"/>
      <c r="D567" s="650"/>
      <c r="E567" s="650"/>
      <c r="F567" s="650"/>
      <c r="G567" s="651"/>
      <c r="H567" s="651"/>
      <c r="I567" s="651"/>
      <c r="J567" s="651"/>
    </row>
    <row r="568" spans="1:10" s="643" customFormat="1" x14ac:dyDescent="0.3">
      <c r="A568" s="649"/>
      <c r="B568" s="649"/>
      <c r="C568" s="644"/>
      <c r="D568" s="650"/>
      <c r="E568" s="650"/>
      <c r="F568" s="650"/>
      <c r="G568" s="651"/>
      <c r="H568" s="651"/>
      <c r="I568" s="651"/>
      <c r="J568" s="651"/>
    </row>
    <row r="569" spans="1:10" s="643" customFormat="1" x14ac:dyDescent="0.3">
      <c r="A569" s="649"/>
      <c r="B569" s="649"/>
      <c r="C569" s="644"/>
      <c r="D569" s="650"/>
      <c r="E569" s="650"/>
      <c r="F569" s="650"/>
      <c r="G569" s="651"/>
      <c r="H569" s="651"/>
      <c r="I569" s="651"/>
      <c r="J569" s="651"/>
    </row>
    <row r="570" spans="1:10" s="643" customFormat="1" x14ac:dyDescent="0.3">
      <c r="A570" s="649"/>
      <c r="B570" s="649"/>
      <c r="C570" s="644"/>
      <c r="D570" s="650"/>
      <c r="E570" s="650"/>
      <c r="F570" s="650"/>
      <c r="G570" s="651"/>
      <c r="H570" s="651"/>
      <c r="I570" s="651"/>
      <c r="J570" s="651"/>
    </row>
    <row r="571" spans="1:10" s="643" customFormat="1" x14ac:dyDescent="0.3">
      <c r="A571" s="649"/>
      <c r="B571" s="649"/>
      <c r="C571" s="644"/>
      <c r="D571" s="650"/>
      <c r="E571" s="650"/>
      <c r="F571" s="650"/>
      <c r="G571" s="651"/>
      <c r="H571" s="651"/>
      <c r="I571" s="651"/>
      <c r="J571" s="651"/>
    </row>
    <row r="572" spans="1:10" s="643" customFormat="1" x14ac:dyDescent="0.3">
      <c r="A572" s="649"/>
      <c r="B572" s="649"/>
      <c r="C572" s="644"/>
      <c r="D572" s="650"/>
      <c r="E572" s="650"/>
      <c r="F572" s="650"/>
      <c r="G572" s="651"/>
      <c r="H572" s="651"/>
      <c r="I572" s="651"/>
      <c r="J572" s="651"/>
    </row>
    <row r="573" spans="1:10" s="643" customFormat="1" x14ac:dyDescent="0.3">
      <c r="A573" s="649"/>
      <c r="B573" s="649"/>
      <c r="C573" s="644"/>
      <c r="D573" s="650"/>
      <c r="E573" s="650"/>
      <c r="F573" s="650"/>
      <c r="G573" s="651"/>
      <c r="H573" s="651"/>
      <c r="I573" s="651"/>
      <c r="J573" s="651"/>
    </row>
    <row r="574" spans="1:10" s="643" customFormat="1" x14ac:dyDescent="0.3">
      <c r="A574" s="649"/>
      <c r="B574" s="649"/>
      <c r="C574" s="644"/>
      <c r="D574" s="650"/>
      <c r="E574" s="650"/>
      <c r="F574" s="650"/>
      <c r="G574" s="651"/>
      <c r="H574" s="651"/>
      <c r="I574" s="651"/>
      <c r="J574" s="651"/>
    </row>
    <row r="575" spans="1:10" s="643" customFormat="1" x14ac:dyDescent="0.3">
      <c r="A575" s="649"/>
      <c r="B575" s="649"/>
      <c r="C575" s="644"/>
      <c r="D575" s="650"/>
      <c r="E575" s="650"/>
      <c r="F575" s="650"/>
      <c r="G575" s="651"/>
      <c r="H575" s="651"/>
      <c r="I575" s="651"/>
      <c r="J575" s="651"/>
    </row>
    <row r="576" spans="1:10" s="643" customFormat="1" x14ac:dyDescent="0.3">
      <c r="A576" s="649"/>
      <c r="B576" s="649"/>
      <c r="C576" s="644"/>
      <c r="D576" s="650"/>
      <c r="E576" s="650"/>
      <c r="F576" s="650"/>
      <c r="G576" s="651"/>
      <c r="H576" s="651"/>
      <c r="I576" s="651"/>
      <c r="J576" s="651"/>
    </row>
    <row r="577" spans="1:10" s="643" customFormat="1" x14ac:dyDescent="0.3">
      <c r="A577" s="649"/>
      <c r="B577" s="649"/>
      <c r="C577" s="644"/>
      <c r="D577" s="650"/>
      <c r="E577" s="650"/>
      <c r="F577" s="650"/>
      <c r="G577" s="651"/>
      <c r="H577" s="651"/>
      <c r="I577" s="651"/>
      <c r="J577" s="651"/>
    </row>
    <row r="578" spans="1:10" s="643" customFormat="1" x14ac:dyDescent="0.3">
      <c r="A578" s="649"/>
      <c r="B578" s="649"/>
      <c r="C578" s="644"/>
      <c r="D578" s="650"/>
      <c r="E578" s="650"/>
      <c r="F578" s="650"/>
      <c r="G578" s="651"/>
      <c r="H578" s="651"/>
      <c r="I578" s="651"/>
      <c r="J578" s="651"/>
    </row>
    <row r="579" spans="1:10" s="643" customFormat="1" x14ac:dyDescent="0.3">
      <c r="A579" s="649"/>
      <c r="B579" s="649"/>
      <c r="C579" s="644"/>
      <c r="D579" s="650"/>
      <c r="E579" s="650"/>
      <c r="F579" s="650"/>
      <c r="G579" s="651"/>
      <c r="H579" s="651"/>
      <c r="I579" s="651"/>
      <c r="J579" s="651"/>
    </row>
    <row r="580" spans="1:10" s="643" customFormat="1" x14ac:dyDescent="0.3">
      <c r="A580" s="649"/>
      <c r="B580" s="649"/>
      <c r="C580" s="644"/>
      <c r="D580" s="650"/>
      <c r="E580" s="650"/>
      <c r="F580" s="650"/>
      <c r="G580" s="651"/>
      <c r="H580" s="651"/>
      <c r="I580" s="651"/>
      <c r="J580" s="651"/>
    </row>
    <row r="581" spans="1:10" s="643" customFormat="1" x14ac:dyDescent="0.3">
      <c r="A581" s="649"/>
      <c r="B581" s="649"/>
      <c r="C581" s="644"/>
      <c r="D581" s="650"/>
      <c r="E581" s="650"/>
      <c r="F581" s="650"/>
      <c r="G581" s="651"/>
      <c r="H581" s="651"/>
      <c r="I581" s="651"/>
      <c r="J581" s="651"/>
    </row>
    <row r="582" spans="1:10" s="643" customFormat="1" x14ac:dyDescent="0.3">
      <c r="A582" s="649"/>
      <c r="B582" s="649"/>
      <c r="C582" s="644"/>
      <c r="D582" s="650"/>
      <c r="E582" s="650"/>
      <c r="F582" s="650"/>
      <c r="G582" s="651"/>
      <c r="H582" s="651"/>
      <c r="I582" s="651"/>
      <c r="J582" s="651"/>
    </row>
    <row r="583" spans="1:10" s="643" customFormat="1" x14ac:dyDescent="0.3">
      <c r="A583" s="649"/>
      <c r="B583" s="649"/>
      <c r="C583" s="644"/>
      <c r="D583" s="650"/>
      <c r="E583" s="650"/>
      <c r="F583" s="650"/>
      <c r="G583" s="651"/>
      <c r="H583" s="651"/>
      <c r="I583" s="651"/>
      <c r="J583" s="651"/>
    </row>
    <row r="584" spans="1:10" s="643" customFormat="1" x14ac:dyDescent="0.3">
      <c r="A584" s="649"/>
      <c r="B584" s="649"/>
      <c r="C584" s="644"/>
      <c r="D584" s="650"/>
      <c r="E584" s="650"/>
      <c r="F584" s="650"/>
      <c r="G584" s="651"/>
      <c r="H584" s="651"/>
      <c r="I584" s="651"/>
      <c r="J584" s="651"/>
    </row>
    <row r="585" spans="1:10" s="643" customFormat="1" x14ac:dyDescent="0.3">
      <c r="A585" s="649"/>
      <c r="B585" s="649"/>
      <c r="C585" s="644"/>
      <c r="D585" s="650"/>
      <c r="E585" s="650"/>
      <c r="F585" s="650"/>
      <c r="G585" s="651"/>
      <c r="H585" s="651"/>
      <c r="I585" s="651"/>
      <c r="J585" s="651"/>
    </row>
    <row r="586" spans="1:10" s="643" customFormat="1" x14ac:dyDescent="0.3">
      <c r="A586" s="649"/>
      <c r="B586" s="649"/>
      <c r="C586" s="644"/>
      <c r="D586" s="650"/>
      <c r="E586" s="650"/>
      <c r="F586" s="650"/>
      <c r="G586" s="651"/>
      <c r="H586" s="651"/>
      <c r="I586" s="651"/>
      <c r="J586" s="651"/>
    </row>
    <row r="587" spans="1:10" s="643" customFormat="1" x14ac:dyDescent="0.3">
      <c r="A587" s="649"/>
      <c r="B587" s="649"/>
      <c r="C587" s="644"/>
      <c r="D587" s="650"/>
      <c r="E587" s="650"/>
      <c r="F587" s="650"/>
      <c r="G587" s="651"/>
      <c r="H587" s="651"/>
      <c r="I587" s="651"/>
      <c r="J587" s="651"/>
    </row>
    <row r="588" spans="1:10" s="643" customFormat="1" x14ac:dyDescent="0.3">
      <c r="A588" s="649"/>
      <c r="B588" s="649"/>
      <c r="C588" s="644"/>
      <c r="D588" s="650"/>
      <c r="E588" s="650"/>
      <c r="F588" s="650"/>
      <c r="G588" s="651"/>
      <c r="H588" s="651"/>
      <c r="I588" s="651"/>
      <c r="J588" s="651"/>
    </row>
    <row r="589" spans="1:10" s="643" customFormat="1" x14ac:dyDescent="0.3">
      <c r="A589" s="649"/>
      <c r="B589" s="649"/>
      <c r="C589" s="644"/>
      <c r="D589" s="650"/>
      <c r="E589" s="650"/>
      <c r="F589" s="650"/>
      <c r="G589" s="651"/>
      <c r="H589" s="651"/>
      <c r="I589" s="651"/>
      <c r="J589" s="651"/>
    </row>
    <row r="590" spans="1:10" s="643" customFormat="1" x14ac:dyDescent="0.3">
      <c r="A590" s="649"/>
      <c r="B590" s="649"/>
      <c r="C590" s="644"/>
      <c r="D590" s="650"/>
      <c r="E590" s="650"/>
      <c r="F590" s="650"/>
      <c r="G590" s="651"/>
      <c r="H590" s="651"/>
      <c r="I590" s="651"/>
      <c r="J590" s="651"/>
    </row>
    <row r="591" spans="1:10" s="643" customFormat="1" x14ac:dyDescent="0.3">
      <c r="A591" s="649"/>
      <c r="B591" s="649"/>
      <c r="C591" s="644"/>
      <c r="D591" s="650"/>
      <c r="E591" s="650"/>
      <c r="F591" s="650"/>
      <c r="G591" s="651"/>
      <c r="H591" s="651"/>
      <c r="I591" s="651"/>
      <c r="J591" s="651"/>
    </row>
    <row r="592" spans="1:10" s="643" customFormat="1" x14ac:dyDescent="0.3">
      <c r="A592" s="649"/>
      <c r="B592" s="649"/>
      <c r="C592" s="644"/>
      <c r="D592" s="650"/>
      <c r="E592" s="650"/>
      <c r="F592" s="650"/>
      <c r="G592" s="651"/>
      <c r="H592" s="651"/>
      <c r="I592" s="651"/>
      <c r="J592" s="651"/>
    </row>
    <row r="593" spans="1:10" s="643" customFormat="1" x14ac:dyDescent="0.3">
      <c r="A593" s="649"/>
      <c r="B593" s="649"/>
      <c r="C593" s="644"/>
      <c r="D593" s="650"/>
      <c r="E593" s="650"/>
      <c r="F593" s="650"/>
      <c r="G593" s="651"/>
      <c r="H593" s="651"/>
      <c r="I593" s="651"/>
      <c r="J593" s="651"/>
    </row>
    <row r="594" spans="1:10" s="643" customFormat="1" x14ac:dyDescent="0.3">
      <c r="A594" s="649"/>
      <c r="B594" s="649"/>
      <c r="C594" s="644"/>
      <c r="D594" s="650"/>
      <c r="E594" s="650"/>
      <c r="F594" s="650"/>
      <c r="G594" s="651"/>
      <c r="H594" s="651"/>
      <c r="I594" s="651"/>
      <c r="J594" s="651"/>
    </row>
    <row r="595" spans="1:10" s="643" customFormat="1" x14ac:dyDescent="0.3">
      <c r="A595" s="649"/>
      <c r="B595" s="649"/>
      <c r="C595" s="644"/>
      <c r="D595" s="650"/>
      <c r="E595" s="650"/>
      <c r="F595" s="650"/>
      <c r="G595" s="651"/>
      <c r="H595" s="651"/>
      <c r="I595" s="651"/>
      <c r="J595" s="651"/>
    </row>
    <row r="596" spans="1:10" s="643" customFormat="1" x14ac:dyDescent="0.3">
      <c r="A596" s="649"/>
      <c r="B596" s="649"/>
      <c r="C596" s="644"/>
      <c r="D596" s="650"/>
      <c r="E596" s="650"/>
      <c r="F596" s="650"/>
      <c r="G596" s="651"/>
      <c r="H596" s="651"/>
      <c r="I596" s="651"/>
      <c r="J596" s="651"/>
    </row>
    <row r="597" spans="1:10" s="643" customFormat="1" x14ac:dyDescent="0.3">
      <c r="A597" s="649"/>
      <c r="B597" s="649"/>
      <c r="C597" s="644"/>
      <c r="D597" s="650"/>
      <c r="E597" s="650"/>
      <c r="F597" s="650"/>
      <c r="G597" s="651"/>
      <c r="H597" s="651"/>
      <c r="I597" s="651"/>
      <c r="J597" s="651"/>
    </row>
    <row r="598" spans="1:10" s="643" customFormat="1" x14ac:dyDescent="0.3">
      <c r="A598" s="649"/>
      <c r="B598" s="649"/>
      <c r="C598" s="644"/>
      <c r="D598" s="650"/>
      <c r="E598" s="650"/>
      <c r="F598" s="650"/>
      <c r="G598" s="651"/>
      <c r="H598" s="651"/>
      <c r="I598" s="651"/>
      <c r="J598" s="651"/>
    </row>
    <row r="599" spans="1:10" s="643" customFormat="1" x14ac:dyDescent="0.3">
      <c r="A599" s="649"/>
      <c r="B599" s="649"/>
      <c r="C599" s="644"/>
      <c r="D599" s="650"/>
      <c r="E599" s="650"/>
      <c r="F599" s="650"/>
      <c r="G599" s="651"/>
      <c r="H599" s="651"/>
      <c r="I599" s="651"/>
      <c r="J599" s="651"/>
    </row>
    <row r="600" spans="1:10" s="643" customFormat="1" x14ac:dyDescent="0.3">
      <c r="A600" s="649"/>
      <c r="B600" s="649"/>
      <c r="C600" s="644"/>
      <c r="D600" s="650"/>
      <c r="E600" s="650"/>
      <c r="F600" s="650"/>
      <c r="G600" s="651"/>
      <c r="H600" s="651"/>
      <c r="I600" s="651"/>
      <c r="J600" s="651"/>
    </row>
    <row r="601" spans="1:10" s="643" customFormat="1" x14ac:dyDescent="0.3">
      <c r="A601" s="649"/>
      <c r="B601" s="649"/>
      <c r="C601" s="644"/>
      <c r="D601" s="650"/>
      <c r="E601" s="650"/>
      <c r="F601" s="650"/>
      <c r="G601" s="651"/>
      <c r="H601" s="651"/>
      <c r="I601" s="651"/>
      <c r="J601" s="651"/>
    </row>
    <row r="602" spans="1:10" s="643" customFormat="1" x14ac:dyDescent="0.3">
      <c r="A602" s="649"/>
      <c r="B602" s="649"/>
      <c r="C602" s="644"/>
      <c r="D602" s="650"/>
      <c r="E602" s="650"/>
      <c r="F602" s="650"/>
      <c r="G602" s="651"/>
      <c r="H602" s="651"/>
      <c r="I602" s="651"/>
      <c r="J602" s="651"/>
    </row>
    <row r="603" spans="1:10" s="643" customFormat="1" x14ac:dyDescent="0.3">
      <c r="A603" s="649"/>
      <c r="B603" s="649"/>
      <c r="C603" s="644"/>
      <c r="D603" s="650"/>
      <c r="E603" s="650"/>
      <c r="F603" s="650"/>
      <c r="G603" s="651"/>
      <c r="H603" s="651"/>
      <c r="I603" s="651"/>
      <c r="J603" s="651"/>
    </row>
    <row r="604" spans="1:10" s="643" customFormat="1" x14ac:dyDescent="0.3">
      <c r="A604" s="649"/>
      <c r="B604" s="649"/>
      <c r="C604" s="644"/>
      <c r="D604" s="650"/>
      <c r="E604" s="650"/>
      <c r="F604" s="650"/>
      <c r="G604" s="651"/>
      <c r="H604" s="651"/>
      <c r="I604" s="651"/>
      <c r="J604" s="651"/>
    </row>
    <row r="605" spans="1:10" s="643" customFormat="1" x14ac:dyDescent="0.3">
      <c r="A605" s="649"/>
      <c r="B605" s="649"/>
      <c r="C605" s="644"/>
      <c r="D605" s="650"/>
      <c r="E605" s="650"/>
      <c r="F605" s="650"/>
      <c r="G605" s="651"/>
      <c r="H605" s="651"/>
      <c r="I605" s="651"/>
      <c r="J605" s="651"/>
    </row>
    <row r="606" spans="1:10" s="643" customFormat="1" x14ac:dyDescent="0.3">
      <c r="A606" s="649"/>
      <c r="B606" s="649"/>
      <c r="C606" s="644"/>
      <c r="D606" s="650"/>
      <c r="E606" s="650"/>
      <c r="F606" s="650"/>
      <c r="G606" s="651"/>
      <c r="H606" s="651"/>
      <c r="I606" s="651"/>
      <c r="J606" s="651"/>
    </row>
    <row r="607" spans="1:10" s="643" customFormat="1" x14ac:dyDescent="0.3">
      <c r="A607" s="649"/>
      <c r="B607" s="649"/>
      <c r="C607" s="644"/>
      <c r="D607" s="650"/>
      <c r="E607" s="650"/>
      <c r="F607" s="650"/>
      <c r="G607" s="651"/>
      <c r="H607" s="651"/>
      <c r="I607" s="651"/>
      <c r="J607" s="651"/>
    </row>
    <row r="608" spans="1:10" s="643" customFormat="1" x14ac:dyDescent="0.3">
      <c r="A608" s="649"/>
      <c r="B608" s="649"/>
      <c r="C608" s="644"/>
      <c r="D608" s="650"/>
      <c r="E608" s="650"/>
      <c r="F608" s="650"/>
      <c r="G608" s="651"/>
      <c r="H608" s="651"/>
      <c r="I608" s="651"/>
      <c r="J608" s="651"/>
    </row>
    <row r="609" spans="1:10" s="643" customFormat="1" x14ac:dyDescent="0.3">
      <c r="A609" s="649"/>
      <c r="B609" s="649"/>
      <c r="C609" s="644"/>
      <c r="D609" s="650"/>
      <c r="E609" s="650"/>
      <c r="F609" s="650"/>
      <c r="G609" s="651"/>
      <c r="H609" s="651"/>
      <c r="I609" s="651"/>
      <c r="J609" s="651"/>
    </row>
    <row r="610" spans="1:10" s="643" customFormat="1" x14ac:dyDescent="0.3">
      <c r="A610" s="649"/>
      <c r="B610" s="649"/>
      <c r="C610" s="644"/>
      <c r="D610" s="650"/>
      <c r="E610" s="650"/>
      <c r="F610" s="650"/>
      <c r="G610" s="651"/>
      <c r="H610" s="651"/>
      <c r="I610" s="651"/>
      <c r="J610" s="651"/>
    </row>
    <row r="611" spans="1:10" s="643" customFormat="1" x14ac:dyDescent="0.3">
      <c r="A611" s="649"/>
      <c r="B611" s="649"/>
      <c r="C611" s="644"/>
      <c r="D611" s="650"/>
      <c r="E611" s="650"/>
      <c r="F611" s="650"/>
      <c r="G611" s="651"/>
      <c r="H611" s="651"/>
      <c r="I611" s="651"/>
      <c r="J611" s="651"/>
    </row>
    <row r="612" spans="1:10" s="643" customFormat="1" x14ac:dyDescent="0.3">
      <c r="A612" s="649"/>
      <c r="B612" s="649"/>
      <c r="C612" s="644"/>
      <c r="D612" s="650"/>
      <c r="E612" s="650"/>
      <c r="F612" s="650"/>
      <c r="G612" s="651"/>
      <c r="H612" s="651"/>
      <c r="I612" s="651"/>
      <c r="J612" s="651"/>
    </row>
    <row r="613" spans="1:10" s="643" customFormat="1" x14ac:dyDescent="0.3">
      <c r="A613" s="649"/>
      <c r="B613" s="649"/>
      <c r="C613" s="644"/>
      <c r="D613" s="650"/>
      <c r="E613" s="650"/>
      <c r="F613" s="650"/>
      <c r="G613" s="651"/>
      <c r="H613" s="651"/>
      <c r="I613" s="651"/>
      <c r="J613" s="651"/>
    </row>
    <row r="614" spans="1:10" s="643" customFormat="1" x14ac:dyDescent="0.3">
      <c r="A614" s="649"/>
      <c r="B614" s="649"/>
      <c r="C614" s="644"/>
      <c r="D614" s="650"/>
      <c r="E614" s="650"/>
      <c r="F614" s="650"/>
      <c r="G614" s="651"/>
      <c r="H614" s="651"/>
      <c r="I614" s="651"/>
      <c r="J614" s="651"/>
    </row>
    <row r="615" spans="1:10" s="643" customFormat="1" x14ac:dyDescent="0.3">
      <c r="A615" s="649"/>
      <c r="B615" s="649"/>
      <c r="C615" s="644"/>
      <c r="D615" s="650"/>
      <c r="E615" s="650"/>
      <c r="F615" s="650"/>
      <c r="G615" s="651"/>
      <c r="H615" s="651"/>
      <c r="I615" s="651"/>
      <c r="J615" s="651"/>
    </row>
    <row r="616" spans="1:10" s="643" customFormat="1" x14ac:dyDescent="0.3">
      <c r="A616" s="649"/>
      <c r="B616" s="649"/>
      <c r="C616" s="644"/>
      <c r="D616" s="650"/>
      <c r="E616" s="650"/>
      <c r="F616" s="650"/>
      <c r="G616" s="651"/>
      <c r="H616" s="651"/>
      <c r="I616" s="651"/>
      <c r="J616" s="651"/>
    </row>
    <row r="617" spans="1:10" s="643" customFormat="1" x14ac:dyDescent="0.3">
      <c r="A617" s="649"/>
      <c r="B617" s="649"/>
      <c r="C617" s="644"/>
      <c r="D617" s="650"/>
      <c r="E617" s="650"/>
      <c r="F617" s="650"/>
      <c r="G617" s="651"/>
      <c r="H617" s="651"/>
      <c r="I617" s="651"/>
      <c r="J617" s="651"/>
    </row>
    <row r="618" spans="1:10" s="643" customFormat="1" x14ac:dyDescent="0.3">
      <c r="A618" s="649"/>
      <c r="B618" s="649"/>
      <c r="C618" s="644"/>
      <c r="D618" s="650"/>
      <c r="E618" s="650"/>
      <c r="F618" s="650"/>
      <c r="G618" s="651"/>
      <c r="H618" s="651"/>
      <c r="I618" s="651"/>
      <c r="J618" s="651"/>
    </row>
    <row r="619" spans="1:10" s="643" customFormat="1" x14ac:dyDescent="0.3">
      <c r="A619" s="649"/>
      <c r="B619" s="649"/>
      <c r="C619" s="644"/>
      <c r="D619" s="650"/>
      <c r="E619" s="650"/>
      <c r="F619" s="650"/>
      <c r="G619" s="651"/>
      <c r="H619" s="651"/>
      <c r="I619" s="651"/>
      <c r="J619" s="651"/>
    </row>
    <row r="620" spans="1:10" s="643" customFormat="1" x14ac:dyDescent="0.3">
      <c r="A620" s="649"/>
      <c r="B620" s="649"/>
      <c r="C620" s="644"/>
      <c r="D620" s="650"/>
      <c r="E620" s="650"/>
      <c r="F620" s="650"/>
      <c r="G620" s="651"/>
      <c r="H620" s="651"/>
      <c r="I620" s="651"/>
      <c r="J620" s="651"/>
    </row>
    <row r="621" spans="1:10" s="643" customFormat="1" x14ac:dyDescent="0.3">
      <c r="A621" s="649"/>
      <c r="B621" s="649"/>
      <c r="C621" s="644"/>
      <c r="D621" s="650"/>
      <c r="E621" s="650"/>
      <c r="F621" s="650"/>
      <c r="G621" s="651"/>
      <c r="H621" s="651"/>
      <c r="I621" s="651"/>
      <c r="J621" s="651"/>
    </row>
    <row r="622" spans="1:10" s="643" customFormat="1" x14ac:dyDescent="0.3">
      <c r="A622" s="649"/>
      <c r="B622" s="649"/>
      <c r="C622" s="644"/>
      <c r="D622" s="650"/>
      <c r="E622" s="650"/>
      <c r="F622" s="650"/>
      <c r="G622" s="651"/>
      <c r="H622" s="651"/>
      <c r="I622" s="651"/>
      <c r="J622" s="651"/>
    </row>
    <row r="623" spans="1:10" s="643" customFormat="1" x14ac:dyDescent="0.3">
      <c r="A623" s="649"/>
      <c r="B623" s="649"/>
      <c r="C623" s="644"/>
      <c r="D623" s="650"/>
      <c r="E623" s="650"/>
      <c r="F623" s="650"/>
      <c r="G623" s="651"/>
      <c r="H623" s="651"/>
      <c r="I623" s="651"/>
      <c r="J623" s="651"/>
    </row>
    <row r="624" spans="1:10" s="643" customFormat="1" x14ac:dyDescent="0.3">
      <c r="A624" s="649"/>
      <c r="B624" s="649"/>
      <c r="C624" s="644"/>
      <c r="D624" s="650"/>
      <c r="E624" s="650"/>
      <c r="F624" s="650"/>
      <c r="G624" s="651"/>
      <c r="H624" s="651"/>
      <c r="I624" s="651"/>
      <c r="J624" s="651"/>
    </row>
    <row r="625" spans="1:10" s="643" customFormat="1" x14ac:dyDescent="0.3">
      <c r="A625" s="649"/>
      <c r="B625" s="649"/>
      <c r="C625" s="644"/>
      <c r="D625" s="650"/>
      <c r="E625" s="650"/>
      <c r="F625" s="650"/>
      <c r="G625" s="651"/>
      <c r="H625" s="651"/>
      <c r="I625" s="651"/>
      <c r="J625" s="651"/>
    </row>
    <row r="626" spans="1:10" s="643" customFormat="1" x14ac:dyDescent="0.3">
      <c r="A626" s="649"/>
      <c r="B626" s="649"/>
      <c r="C626" s="644"/>
      <c r="D626" s="650"/>
      <c r="E626" s="650"/>
      <c r="F626" s="650"/>
      <c r="G626" s="651"/>
      <c r="H626" s="651"/>
      <c r="I626" s="651"/>
      <c r="J626" s="651"/>
    </row>
    <row r="627" spans="1:10" s="643" customFormat="1" x14ac:dyDescent="0.3">
      <c r="A627" s="649"/>
      <c r="B627" s="649"/>
      <c r="C627" s="644"/>
      <c r="D627" s="650"/>
      <c r="E627" s="650"/>
      <c r="F627" s="650"/>
      <c r="G627" s="651"/>
      <c r="H627" s="651"/>
      <c r="I627" s="651"/>
      <c r="J627" s="651"/>
    </row>
    <row r="628" spans="1:10" s="643" customFormat="1" x14ac:dyDescent="0.3">
      <c r="A628" s="649"/>
      <c r="B628" s="649"/>
      <c r="C628" s="644"/>
      <c r="D628" s="650"/>
      <c r="E628" s="650"/>
      <c r="F628" s="650"/>
      <c r="G628" s="651"/>
      <c r="H628" s="651"/>
      <c r="I628" s="651"/>
      <c r="J628" s="651"/>
    </row>
    <row r="629" spans="1:10" s="643" customFormat="1" x14ac:dyDescent="0.3">
      <c r="A629" s="649"/>
      <c r="B629" s="649"/>
      <c r="C629" s="644"/>
      <c r="D629" s="650"/>
      <c r="E629" s="650"/>
      <c r="F629" s="650"/>
      <c r="G629" s="651"/>
      <c r="H629" s="651"/>
      <c r="I629" s="651"/>
      <c r="J629" s="651"/>
    </row>
    <row r="630" spans="1:10" s="643" customFormat="1" x14ac:dyDescent="0.3">
      <c r="A630" s="649"/>
      <c r="B630" s="649"/>
      <c r="C630" s="644"/>
      <c r="D630" s="650"/>
      <c r="E630" s="650"/>
      <c r="F630" s="650"/>
      <c r="G630" s="651"/>
      <c r="H630" s="651"/>
      <c r="I630" s="651"/>
      <c r="J630" s="651"/>
    </row>
    <row r="631" spans="1:10" s="643" customFormat="1" x14ac:dyDescent="0.3">
      <c r="A631" s="649"/>
      <c r="B631" s="649"/>
      <c r="C631" s="644"/>
      <c r="D631" s="650"/>
      <c r="E631" s="650"/>
      <c r="F631" s="650"/>
      <c r="G631" s="651"/>
      <c r="H631" s="651"/>
      <c r="I631" s="651"/>
      <c r="J631" s="651"/>
    </row>
    <row r="632" spans="1:10" s="643" customFormat="1" x14ac:dyDescent="0.3">
      <c r="A632" s="649"/>
      <c r="B632" s="649"/>
      <c r="C632" s="644"/>
      <c r="D632" s="650"/>
      <c r="E632" s="650"/>
      <c r="F632" s="650"/>
      <c r="G632" s="651"/>
      <c r="H632" s="651"/>
      <c r="I632" s="651"/>
      <c r="J632" s="651"/>
    </row>
    <row r="633" spans="1:10" s="643" customFormat="1" x14ac:dyDescent="0.3">
      <c r="A633" s="649"/>
      <c r="B633" s="649"/>
      <c r="C633" s="644"/>
      <c r="D633" s="650"/>
      <c r="E633" s="650"/>
      <c r="F633" s="650"/>
      <c r="G633" s="651"/>
      <c r="H633" s="651"/>
      <c r="I633" s="651"/>
      <c r="J633" s="651"/>
    </row>
    <row r="634" spans="1:10" s="643" customFormat="1" x14ac:dyDescent="0.3">
      <c r="A634" s="649"/>
      <c r="B634" s="649"/>
      <c r="C634" s="644"/>
      <c r="D634" s="650"/>
      <c r="E634" s="650"/>
      <c r="F634" s="650"/>
      <c r="G634" s="651"/>
      <c r="H634" s="651"/>
      <c r="I634" s="651"/>
      <c r="J634" s="651"/>
    </row>
    <row r="635" spans="1:10" s="643" customFormat="1" x14ac:dyDescent="0.3">
      <c r="A635" s="649"/>
      <c r="B635" s="649"/>
      <c r="C635" s="644"/>
      <c r="D635" s="650"/>
      <c r="E635" s="650"/>
      <c r="F635" s="650"/>
      <c r="G635" s="651"/>
      <c r="H635" s="651"/>
      <c r="I635" s="651"/>
      <c r="J635" s="651"/>
    </row>
    <row r="636" spans="1:10" s="643" customFormat="1" x14ac:dyDescent="0.3">
      <c r="A636" s="649"/>
      <c r="B636" s="649"/>
      <c r="C636" s="644"/>
      <c r="D636" s="650"/>
      <c r="E636" s="650"/>
      <c r="F636" s="650"/>
      <c r="G636" s="651"/>
      <c r="H636" s="651"/>
      <c r="I636" s="651"/>
      <c r="J636" s="651"/>
    </row>
    <row r="637" spans="1:10" s="643" customFormat="1" x14ac:dyDescent="0.3">
      <c r="A637" s="649"/>
      <c r="B637" s="649"/>
      <c r="C637" s="644"/>
      <c r="D637" s="650"/>
      <c r="E637" s="650"/>
      <c r="F637" s="650"/>
      <c r="G637" s="651"/>
      <c r="H637" s="651"/>
      <c r="I637" s="651"/>
      <c r="J637" s="651"/>
    </row>
    <row r="638" spans="1:10" s="643" customFormat="1" x14ac:dyDescent="0.3">
      <c r="A638" s="649"/>
      <c r="B638" s="649"/>
      <c r="C638" s="644"/>
      <c r="D638" s="650"/>
      <c r="E638" s="650"/>
      <c r="F638" s="650"/>
      <c r="G638" s="651"/>
      <c r="H638" s="651"/>
      <c r="I638" s="651"/>
      <c r="J638" s="651"/>
    </row>
    <row r="639" spans="1:10" s="643" customFormat="1" x14ac:dyDescent="0.3">
      <c r="A639" s="649"/>
      <c r="B639" s="649"/>
      <c r="C639" s="644"/>
      <c r="D639" s="650"/>
      <c r="E639" s="650"/>
      <c r="F639" s="650"/>
      <c r="G639" s="651"/>
      <c r="H639" s="651"/>
      <c r="I639" s="651"/>
      <c r="J639" s="651"/>
    </row>
    <row r="640" spans="1:10" s="643" customFormat="1" x14ac:dyDescent="0.3">
      <c r="A640" s="649"/>
      <c r="B640" s="649"/>
      <c r="C640" s="644"/>
      <c r="D640" s="650"/>
      <c r="E640" s="650"/>
      <c r="F640" s="650"/>
      <c r="G640" s="651"/>
      <c r="H640" s="651"/>
      <c r="I640" s="651"/>
      <c r="J640" s="651"/>
    </row>
    <row r="641" spans="1:10" s="643" customFormat="1" x14ac:dyDescent="0.3">
      <c r="A641" s="649"/>
      <c r="B641" s="649"/>
      <c r="C641" s="644"/>
      <c r="D641" s="650"/>
      <c r="E641" s="650"/>
      <c r="F641" s="650"/>
      <c r="G641" s="651"/>
      <c r="H641" s="651"/>
      <c r="I641" s="651"/>
      <c r="J641" s="651"/>
    </row>
    <row r="642" spans="1:10" s="643" customFormat="1" x14ac:dyDescent="0.3">
      <c r="A642" s="649"/>
      <c r="B642" s="649"/>
      <c r="C642" s="644"/>
      <c r="D642" s="650"/>
      <c r="E642" s="650"/>
      <c r="F642" s="650"/>
      <c r="G642" s="651"/>
      <c r="H642" s="651"/>
      <c r="I642" s="651"/>
      <c r="J642" s="651"/>
    </row>
    <row r="643" spans="1:10" s="643" customFormat="1" x14ac:dyDescent="0.3">
      <c r="A643" s="649"/>
      <c r="B643" s="649"/>
      <c r="C643" s="644"/>
      <c r="D643" s="650"/>
      <c r="E643" s="650"/>
      <c r="F643" s="650"/>
      <c r="G643" s="651"/>
      <c r="H643" s="651"/>
      <c r="I643" s="651"/>
      <c r="J643" s="651"/>
    </row>
    <row r="644" spans="1:10" s="643" customFormat="1" x14ac:dyDescent="0.3">
      <c r="A644" s="649"/>
      <c r="B644" s="649"/>
      <c r="C644" s="644"/>
      <c r="D644" s="650"/>
      <c r="E644" s="650"/>
      <c r="F644" s="650"/>
      <c r="G644" s="651"/>
      <c r="H644" s="651"/>
      <c r="I644" s="651"/>
      <c r="J644" s="651"/>
    </row>
    <row r="645" spans="1:10" s="643" customFormat="1" x14ac:dyDescent="0.3">
      <c r="A645" s="649"/>
      <c r="B645" s="649"/>
      <c r="C645" s="644"/>
      <c r="D645" s="650"/>
      <c r="E645" s="650"/>
      <c r="F645" s="650"/>
      <c r="G645" s="651"/>
      <c r="H645" s="651"/>
      <c r="I645" s="651"/>
      <c r="J645" s="651"/>
    </row>
    <row r="646" spans="1:10" s="643" customFormat="1" x14ac:dyDescent="0.3">
      <c r="A646" s="649"/>
      <c r="B646" s="649"/>
      <c r="C646" s="644"/>
      <c r="D646" s="650"/>
      <c r="E646" s="650"/>
      <c r="F646" s="650"/>
      <c r="G646" s="651"/>
      <c r="H646" s="651"/>
      <c r="I646" s="651"/>
      <c r="J646" s="651"/>
    </row>
    <row r="647" spans="1:10" s="643" customFormat="1" x14ac:dyDescent="0.3">
      <c r="A647" s="649"/>
      <c r="B647" s="649"/>
      <c r="C647" s="644"/>
      <c r="D647" s="650"/>
      <c r="E647" s="650"/>
      <c r="F647" s="650"/>
      <c r="G647" s="651"/>
      <c r="H647" s="651"/>
      <c r="I647" s="651"/>
      <c r="J647" s="651"/>
    </row>
    <row r="648" spans="1:10" s="643" customFormat="1" x14ac:dyDescent="0.3">
      <c r="A648" s="649"/>
      <c r="B648" s="649"/>
      <c r="C648" s="644"/>
      <c r="D648" s="650"/>
      <c r="E648" s="650"/>
      <c r="F648" s="650"/>
      <c r="G648" s="651"/>
      <c r="H648" s="651"/>
      <c r="I648" s="651"/>
      <c r="J648" s="651"/>
    </row>
    <row r="649" spans="1:10" s="643" customFormat="1" x14ac:dyDescent="0.3">
      <c r="A649" s="649"/>
      <c r="B649" s="649"/>
      <c r="C649" s="644"/>
      <c r="D649" s="650"/>
      <c r="E649" s="650"/>
      <c r="F649" s="650"/>
      <c r="G649" s="651"/>
      <c r="H649" s="651"/>
      <c r="I649" s="651"/>
      <c r="J649" s="651"/>
    </row>
    <row r="650" spans="1:10" s="643" customFormat="1" x14ac:dyDescent="0.3">
      <c r="A650" s="649"/>
      <c r="B650" s="649"/>
      <c r="C650" s="644"/>
      <c r="D650" s="650"/>
      <c r="E650" s="650"/>
      <c r="F650" s="650"/>
      <c r="G650" s="651"/>
      <c r="H650" s="651"/>
      <c r="I650" s="651"/>
      <c r="J650" s="651"/>
    </row>
    <row r="651" spans="1:10" s="643" customFormat="1" x14ac:dyDescent="0.3">
      <c r="A651" s="649"/>
      <c r="B651" s="649"/>
      <c r="C651" s="644"/>
      <c r="D651" s="650"/>
      <c r="E651" s="650"/>
      <c r="F651" s="650"/>
      <c r="G651" s="651"/>
      <c r="H651" s="651"/>
      <c r="I651" s="651"/>
      <c r="J651" s="651"/>
    </row>
    <row r="652" spans="1:10" s="643" customFormat="1" x14ac:dyDescent="0.3">
      <c r="A652" s="649"/>
      <c r="B652" s="649"/>
      <c r="C652" s="644"/>
      <c r="D652" s="650"/>
      <c r="E652" s="650"/>
      <c r="F652" s="650"/>
      <c r="G652" s="651"/>
      <c r="H652" s="651"/>
      <c r="I652" s="651"/>
      <c r="J652" s="651"/>
    </row>
    <row r="653" spans="1:10" s="643" customFormat="1" x14ac:dyDescent="0.3">
      <c r="A653" s="649"/>
      <c r="B653" s="649"/>
      <c r="C653" s="644"/>
      <c r="D653" s="650"/>
      <c r="E653" s="650"/>
      <c r="F653" s="650"/>
      <c r="G653" s="651"/>
      <c r="H653" s="651"/>
      <c r="I653" s="651"/>
      <c r="J653" s="651"/>
    </row>
    <row r="654" spans="1:10" s="643" customFormat="1" x14ac:dyDescent="0.3">
      <c r="A654" s="649"/>
      <c r="B654" s="649"/>
      <c r="C654" s="644"/>
      <c r="D654" s="650"/>
      <c r="E654" s="650"/>
      <c r="F654" s="650"/>
      <c r="G654" s="651"/>
      <c r="H654" s="651"/>
      <c r="I654" s="651"/>
      <c r="J654" s="651"/>
    </row>
    <row r="655" spans="1:10" s="643" customFormat="1" x14ac:dyDescent="0.3">
      <c r="A655" s="649"/>
      <c r="B655" s="649"/>
      <c r="C655" s="644"/>
      <c r="D655" s="650"/>
      <c r="E655" s="650"/>
      <c r="F655" s="650"/>
      <c r="G655" s="651"/>
      <c r="H655" s="651"/>
      <c r="I655" s="651"/>
      <c r="J655" s="651"/>
    </row>
    <row r="656" spans="1:10" s="643" customFormat="1" x14ac:dyDescent="0.3">
      <c r="A656" s="649"/>
      <c r="B656" s="649"/>
      <c r="C656" s="644"/>
      <c r="D656" s="650"/>
      <c r="E656" s="650"/>
      <c r="F656" s="650"/>
      <c r="G656" s="651"/>
      <c r="H656" s="651"/>
      <c r="I656" s="651"/>
      <c r="J656" s="651"/>
    </row>
    <row r="657" spans="1:10" s="643" customFormat="1" x14ac:dyDescent="0.3">
      <c r="A657" s="649"/>
      <c r="B657" s="649"/>
      <c r="C657" s="644"/>
      <c r="D657" s="650"/>
      <c r="E657" s="650"/>
      <c r="F657" s="650"/>
      <c r="G657" s="651"/>
      <c r="H657" s="651"/>
      <c r="I657" s="651"/>
      <c r="J657" s="651"/>
    </row>
    <row r="658" spans="1:10" s="643" customFormat="1" x14ac:dyDescent="0.3">
      <c r="A658" s="649"/>
      <c r="B658" s="649"/>
      <c r="C658" s="644"/>
      <c r="D658" s="650"/>
      <c r="E658" s="650"/>
      <c r="F658" s="650"/>
      <c r="G658" s="651"/>
      <c r="H658" s="651"/>
      <c r="I658" s="651"/>
      <c r="J658" s="651"/>
    </row>
    <row r="659" spans="1:10" s="643" customFormat="1" x14ac:dyDescent="0.3">
      <c r="A659" s="649"/>
      <c r="B659" s="649"/>
      <c r="C659" s="644"/>
      <c r="D659" s="650"/>
      <c r="E659" s="650"/>
      <c r="F659" s="650"/>
      <c r="G659" s="651"/>
      <c r="H659" s="651"/>
      <c r="I659" s="651"/>
      <c r="J659" s="651"/>
    </row>
    <row r="660" spans="1:10" s="643" customFormat="1" x14ac:dyDescent="0.3">
      <c r="A660" s="649"/>
      <c r="B660" s="649"/>
      <c r="C660" s="644"/>
      <c r="D660" s="650"/>
      <c r="E660" s="650"/>
      <c r="F660" s="650"/>
      <c r="G660" s="651"/>
      <c r="H660" s="651"/>
      <c r="I660" s="651"/>
      <c r="J660" s="651"/>
    </row>
    <row r="661" spans="1:10" s="643" customFormat="1" x14ac:dyDescent="0.3">
      <c r="A661" s="649"/>
      <c r="B661" s="649"/>
      <c r="C661" s="644"/>
      <c r="D661" s="650"/>
      <c r="E661" s="650"/>
      <c r="F661" s="650"/>
      <c r="G661" s="651"/>
      <c r="H661" s="651"/>
      <c r="I661" s="651"/>
      <c r="J661" s="651"/>
    </row>
    <row r="662" spans="1:10" s="643" customFormat="1" x14ac:dyDescent="0.3">
      <c r="A662" s="649"/>
      <c r="B662" s="649"/>
      <c r="C662" s="644"/>
      <c r="D662" s="650"/>
      <c r="E662" s="650"/>
      <c r="F662" s="650"/>
      <c r="G662" s="651"/>
      <c r="H662" s="651"/>
      <c r="I662" s="651"/>
      <c r="J662" s="651"/>
    </row>
    <row r="663" spans="1:10" s="643" customFormat="1" x14ac:dyDescent="0.3">
      <c r="A663" s="649"/>
      <c r="B663" s="649"/>
      <c r="C663" s="644"/>
      <c r="D663" s="650"/>
      <c r="E663" s="650"/>
      <c r="F663" s="650"/>
      <c r="G663" s="651"/>
      <c r="H663" s="651"/>
      <c r="I663" s="651"/>
      <c r="J663" s="651"/>
    </row>
    <row r="664" spans="1:10" s="643" customFormat="1" x14ac:dyDescent="0.3">
      <c r="A664" s="649"/>
      <c r="B664" s="649"/>
      <c r="C664" s="644"/>
      <c r="D664" s="650"/>
      <c r="E664" s="650"/>
      <c r="F664" s="650"/>
      <c r="G664" s="651"/>
      <c r="H664" s="651"/>
      <c r="I664" s="651"/>
      <c r="J664" s="651"/>
    </row>
    <row r="665" spans="1:10" s="643" customFormat="1" x14ac:dyDescent="0.3">
      <c r="A665" s="649"/>
      <c r="B665" s="649"/>
      <c r="C665" s="644"/>
      <c r="D665" s="650"/>
      <c r="E665" s="650"/>
      <c r="F665" s="650"/>
      <c r="G665" s="651"/>
      <c r="H665" s="651"/>
      <c r="I665" s="651"/>
      <c r="J665" s="651"/>
    </row>
    <row r="666" spans="1:10" s="643" customFormat="1" x14ac:dyDescent="0.3">
      <c r="A666" s="649"/>
      <c r="B666" s="649"/>
      <c r="C666" s="644"/>
      <c r="D666" s="650"/>
      <c r="E666" s="650"/>
      <c r="F666" s="650"/>
      <c r="G666" s="651"/>
      <c r="H666" s="651"/>
      <c r="I666" s="651"/>
      <c r="J666" s="651"/>
    </row>
    <row r="667" spans="1:10" s="643" customFormat="1" x14ac:dyDescent="0.3">
      <c r="A667" s="649"/>
      <c r="B667" s="649"/>
      <c r="C667" s="644"/>
      <c r="D667" s="650"/>
      <c r="E667" s="650"/>
      <c r="F667" s="650"/>
      <c r="G667" s="651"/>
      <c r="H667" s="651"/>
      <c r="I667" s="651"/>
      <c r="J667" s="651"/>
    </row>
  </sheetData>
  <autoFilter ref="A5:AC385" xr:uid="{00000000-0009-0000-0000-00001B000000}">
    <filterColumn colId="6" showButton="0"/>
    <filterColumn colId="7" showButton="0"/>
    <filterColumn colId="8" showButton="0"/>
  </autoFilter>
  <mergeCells count="445">
    <mergeCell ref="G11:J11"/>
    <mergeCell ref="G12:J12"/>
    <mergeCell ref="G13:J13"/>
    <mergeCell ref="G14:J14"/>
    <mergeCell ref="G15:J15"/>
    <mergeCell ref="G16:J16"/>
    <mergeCell ref="G5:J5"/>
    <mergeCell ref="G6:J6"/>
    <mergeCell ref="G7:J7"/>
    <mergeCell ref="G8:J8"/>
    <mergeCell ref="G9:J9"/>
    <mergeCell ref="G10:J10"/>
    <mergeCell ref="G23:J23"/>
    <mergeCell ref="G24:J24"/>
    <mergeCell ref="G25:J25"/>
    <mergeCell ref="G26:J26"/>
    <mergeCell ref="G27:J27"/>
    <mergeCell ref="G28:J28"/>
    <mergeCell ref="G17:J17"/>
    <mergeCell ref="G18:J18"/>
    <mergeCell ref="G19:J19"/>
    <mergeCell ref="G20:J20"/>
    <mergeCell ref="G21:J21"/>
    <mergeCell ref="G22:J22"/>
    <mergeCell ref="G35:J35"/>
    <mergeCell ref="G36:J36"/>
    <mergeCell ref="G37:J37"/>
    <mergeCell ref="G38:J38"/>
    <mergeCell ref="G39:J39"/>
    <mergeCell ref="G40:J40"/>
    <mergeCell ref="G29:J29"/>
    <mergeCell ref="G30:J30"/>
    <mergeCell ref="G31:J31"/>
    <mergeCell ref="G32:J32"/>
    <mergeCell ref="G33:J33"/>
    <mergeCell ref="G34:J34"/>
    <mergeCell ref="G47:J47"/>
    <mergeCell ref="G48:J48"/>
    <mergeCell ref="G49:J49"/>
    <mergeCell ref="G50:J50"/>
    <mergeCell ref="G51:J51"/>
    <mergeCell ref="G52:J52"/>
    <mergeCell ref="G41:J41"/>
    <mergeCell ref="G42:J42"/>
    <mergeCell ref="G43:J43"/>
    <mergeCell ref="G44:J44"/>
    <mergeCell ref="G45:J45"/>
    <mergeCell ref="G46:J46"/>
    <mergeCell ref="G59:J59"/>
    <mergeCell ref="G60:J60"/>
    <mergeCell ref="G61:J61"/>
    <mergeCell ref="G62:J62"/>
    <mergeCell ref="G63:J63"/>
    <mergeCell ref="G64:J64"/>
    <mergeCell ref="G53:J53"/>
    <mergeCell ref="G54:J54"/>
    <mergeCell ref="G55:J55"/>
    <mergeCell ref="G56:J56"/>
    <mergeCell ref="G57:J57"/>
    <mergeCell ref="G58:J58"/>
    <mergeCell ref="G71:J71"/>
    <mergeCell ref="G72:J72"/>
    <mergeCell ref="G73:J73"/>
    <mergeCell ref="G74:J74"/>
    <mergeCell ref="G75:J75"/>
    <mergeCell ref="G76:J76"/>
    <mergeCell ref="G65:J65"/>
    <mergeCell ref="G66:J66"/>
    <mergeCell ref="G67:J67"/>
    <mergeCell ref="G68:J68"/>
    <mergeCell ref="G69:J69"/>
    <mergeCell ref="G70:J70"/>
    <mergeCell ref="G83:J83"/>
    <mergeCell ref="G84:J84"/>
    <mergeCell ref="G85:J85"/>
    <mergeCell ref="G86:J86"/>
    <mergeCell ref="G87:J87"/>
    <mergeCell ref="G88:J88"/>
    <mergeCell ref="G77:J77"/>
    <mergeCell ref="G78:J78"/>
    <mergeCell ref="G79:J79"/>
    <mergeCell ref="G80:J80"/>
    <mergeCell ref="G81:J81"/>
    <mergeCell ref="G82:J82"/>
    <mergeCell ref="G95:J95"/>
    <mergeCell ref="G96:J96"/>
    <mergeCell ref="G97:J97"/>
    <mergeCell ref="G98:J98"/>
    <mergeCell ref="G99:J99"/>
    <mergeCell ref="G100:J100"/>
    <mergeCell ref="G89:J89"/>
    <mergeCell ref="G90:J90"/>
    <mergeCell ref="G91:J91"/>
    <mergeCell ref="G92:J92"/>
    <mergeCell ref="G93:J93"/>
    <mergeCell ref="G94:J94"/>
    <mergeCell ref="G107:J107"/>
    <mergeCell ref="G108:J108"/>
    <mergeCell ref="G109:J109"/>
    <mergeCell ref="G110:J110"/>
    <mergeCell ref="G111:J111"/>
    <mergeCell ref="G112:J112"/>
    <mergeCell ref="G101:J101"/>
    <mergeCell ref="G102:J102"/>
    <mergeCell ref="G103:J103"/>
    <mergeCell ref="G104:J104"/>
    <mergeCell ref="G105:J105"/>
    <mergeCell ref="G106:J106"/>
    <mergeCell ref="G119:J119"/>
    <mergeCell ref="G120:J120"/>
    <mergeCell ref="G121:J121"/>
    <mergeCell ref="G122:J122"/>
    <mergeCell ref="G123:J123"/>
    <mergeCell ref="G124:J124"/>
    <mergeCell ref="G113:J113"/>
    <mergeCell ref="G114:J114"/>
    <mergeCell ref="G115:J115"/>
    <mergeCell ref="G116:J116"/>
    <mergeCell ref="G117:J117"/>
    <mergeCell ref="G118:J118"/>
    <mergeCell ref="G131:J131"/>
    <mergeCell ref="G132:J132"/>
    <mergeCell ref="G133:J133"/>
    <mergeCell ref="G134:J134"/>
    <mergeCell ref="G135:J135"/>
    <mergeCell ref="G136:J136"/>
    <mergeCell ref="G125:J125"/>
    <mergeCell ref="G126:J126"/>
    <mergeCell ref="G127:J127"/>
    <mergeCell ref="G128:J128"/>
    <mergeCell ref="G129:J129"/>
    <mergeCell ref="G130:J130"/>
    <mergeCell ref="G143:J143"/>
    <mergeCell ref="G144:J144"/>
    <mergeCell ref="G145:J145"/>
    <mergeCell ref="G146:J146"/>
    <mergeCell ref="G147:J147"/>
    <mergeCell ref="G148:J148"/>
    <mergeCell ref="G137:J137"/>
    <mergeCell ref="G138:J138"/>
    <mergeCell ref="G139:J139"/>
    <mergeCell ref="G140:J140"/>
    <mergeCell ref="G141:J141"/>
    <mergeCell ref="G142:J142"/>
    <mergeCell ref="G155:J155"/>
    <mergeCell ref="G156:J156"/>
    <mergeCell ref="G157:J157"/>
    <mergeCell ref="G158:J158"/>
    <mergeCell ref="G159:J159"/>
    <mergeCell ref="G160:J160"/>
    <mergeCell ref="G149:J149"/>
    <mergeCell ref="G150:J150"/>
    <mergeCell ref="G151:J151"/>
    <mergeCell ref="G152:J152"/>
    <mergeCell ref="G153:J153"/>
    <mergeCell ref="G154:J154"/>
    <mergeCell ref="G167:J167"/>
    <mergeCell ref="G168:J168"/>
    <mergeCell ref="G169:J169"/>
    <mergeCell ref="G170:J170"/>
    <mergeCell ref="G171:J171"/>
    <mergeCell ref="G172:J172"/>
    <mergeCell ref="G161:J161"/>
    <mergeCell ref="G162:J162"/>
    <mergeCell ref="G163:J163"/>
    <mergeCell ref="G164:J164"/>
    <mergeCell ref="G165:J165"/>
    <mergeCell ref="G166:J166"/>
    <mergeCell ref="G180:J180"/>
    <mergeCell ref="G181:J181"/>
    <mergeCell ref="G182:J182"/>
    <mergeCell ref="G183:J183"/>
    <mergeCell ref="G184:J184"/>
    <mergeCell ref="G185:J185"/>
    <mergeCell ref="G173:J173"/>
    <mergeCell ref="G175:J175"/>
    <mergeCell ref="G176:J176"/>
    <mergeCell ref="G177:J177"/>
    <mergeCell ref="G178:J178"/>
    <mergeCell ref="G179:J179"/>
    <mergeCell ref="G192:J192"/>
    <mergeCell ref="G193:J193"/>
    <mergeCell ref="G194:J194"/>
    <mergeCell ref="G195:J195"/>
    <mergeCell ref="G196:J196"/>
    <mergeCell ref="G197:J197"/>
    <mergeCell ref="G186:J186"/>
    <mergeCell ref="G187:J187"/>
    <mergeCell ref="G188:J188"/>
    <mergeCell ref="G189:J189"/>
    <mergeCell ref="G190:J190"/>
    <mergeCell ref="G191:J191"/>
    <mergeCell ref="G204:J204"/>
    <mergeCell ref="G205:J205"/>
    <mergeCell ref="G206:J206"/>
    <mergeCell ref="G207:J207"/>
    <mergeCell ref="G208:J208"/>
    <mergeCell ref="G209:J209"/>
    <mergeCell ref="G198:J198"/>
    <mergeCell ref="G199:J199"/>
    <mergeCell ref="G200:J200"/>
    <mergeCell ref="G201:J201"/>
    <mergeCell ref="G202:J202"/>
    <mergeCell ref="G203:J203"/>
    <mergeCell ref="G216:J216"/>
    <mergeCell ref="G217:J217"/>
    <mergeCell ref="G218:J218"/>
    <mergeCell ref="G219:J219"/>
    <mergeCell ref="G220:J220"/>
    <mergeCell ref="G221:J221"/>
    <mergeCell ref="G210:J210"/>
    <mergeCell ref="G211:J211"/>
    <mergeCell ref="G212:J212"/>
    <mergeCell ref="G213:J213"/>
    <mergeCell ref="G214:J214"/>
    <mergeCell ref="G215:J215"/>
    <mergeCell ref="G228:J228"/>
    <mergeCell ref="G229:J229"/>
    <mergeCell ref="G230:J230"/>
    <mergeCell ref="G231:J231"/>
    <mergeCell ref="G232:J232"/>
    <mergeCell ref="G233:J233"/>
    <mergeCell ref="G222:J222"/>
    <mergeCell ref="G223:J223"/>
    <mergeCell ref="G224:J224"/>
    <mergeCell ref="G225:J225"/>
    <mergeCell ref="G226:J226"/>
    <mergeCell ref="G227:J227"/>
    <mergeCell ref="G241:J241"/>
    <mergeCell ref="G242:J242"/>
    <mergeCell ref="G243:J243"/>
    <mergeCell ref="G244:J244"/>
    <mergeCell ref="G245:J245"/>
    <mergeCell ref="G246:J246"/>
    <mergeCell ref="G234:J234"/>
    <mergeCell ref="G235:J235"/>
    <mergeCell ref="G237:J237"/>
    <mergeCell ref="G238:J238"/>
    <mergeCell ref="G239:J239"/>
    <mergeCell ref="G240:J240"/>
    <mergeCell ref="G236:J236"/>
    <mergeCell ref="G253:J253"/>
    <mergeCell ref="G254:J254"/>
    <mergeCell ref="G255:J255"/>
    <mergeCell ref="G256:J256"/>
    <mergeCell ref="G257:J257"/>
    <mergeCell ref="G258:J258"/>
    <mergeCell ref="G247:J247"/>
    <mergeCell ref="G248:J248"/>
    <mergeCell ref="G249:J249"/>
    <mergeCell ref="G250:J250"/>
    <mergeCell ref="G251:J251"/>
    <mergeCell ref="G252:J252"/>
    <mergeCell ref="G265:J265"/>
    <mergeCell ref="G266:J266"/>
    <mergeCell ref="G267:J267"/>
    <mergeCell ref="G268:J268"/>
    <mergeCell ref="G269:J269"/>
    <mergeCell ref="G270:J270"/>
    <mergeCell ref="G259:J259"/>
    <mergeCell ref="G260:J260"/>
    <mergeCell ref="G261:J261"/>
    <mergeCell ref="G262:J262"/>
    <mergeCell ref="G263:J263"/>
    <mergeCell ref="G264:J264"/>
    <mergeCell ref="G277:J277"/>
    <mergeCell ref="G278:J278"/>
    <mergeCell ref="G279:J279"/>
    <mergeCell ref="G280:J280"/>
    <mergeCell ref="G281:J281"/>
    <mergeCell ref="G282:J282"/>
    <mergeCell ref="G271:J271"/>
    <mergeCell ref="G272:J272"/>
    <mergeCell ref="G273:J273"/>
    <mergeCell ref="G274:J274"/>
    <mergeCell ref="G275:J275"/>
    <mergeCell ref="G276:J276"/>
    <mergeCell ref="G289:J289"/>
    <mergeCell ref="G290:J290"/>
    <mergeCell ref="G291:J291"/>
    <mergeCell ref="G292:J292"/>
    <mergeCell ref="G293:J293"/>
    <mergeCell ref="G294:J294"/>
    <mergeCell ref="G283:J283"/>
    <mergeCell ref="G284:J284"/>
    <mergeCell ref="G285:J285"/>
    <mergeCell ref="G286:J286"/>
    <mergeCell ref="G287:J287"/>
    <mergeCell ref="G288:J288"/>
    <mergeCell ref="G301:J301"/>
    <mergeCell ref="G302:J302"/>
    <mergeCell ref="G303:J303"/>
    <mergeCell ref="G304:J304"/>
    <mergeCell ref="G305:J305"/>
    <mergeCell ref="G306:J306"/>
    <mergeCell ref="G295:J295"/>
    <mergeCell ref="G296:J296"/>
    <mergeCell ref="G297:J297"/>
    <mergeCell ref="G298:J298"/>
    <mergeCell ref="G299:J299"/>
    <mergeCell ref="G300:J300"/>
    <mergeCell ref="G313:J313"/>
    <mergeCell ref="G314:J314"/>
    <mergeCell ref="G315:J315"/>
    <mergeCell ref="G316:J316"/>
    <mergeCell ref="G317:J317"/>
    <mergeCell ref="G318:J318"/>
    <mergeCell ref="G307:J307"/>
    <mergeCell ref="G308:J308"/>
    <mergeCell ref="G309:J309"/>
    <mergeCell ref="G310:J310"/>
    <mergeCell ref="G311:J311"/>
    <mergeCell ref="G312:J312"/>
    <mergeCell ref="G325:J325"/>
    <mergeCell ref="G326:J326"/>
    <mergeCell ref="G327:J327"/>
    <mergeCell ref="G328:J328"/>
    <mergeCell ref="G329:J329"/>
    <mergeCell ref="G330:J330"/>
    <mergeCell ref="G319:J319"/>
    <mergeCell ref="G320:J320"/>
    <mergeCell ref="G321:J321"/>
    <mergeCell ref="G322:J322"/>
    <mergeCell ref="G323:J323"/>
    <mergeCell ref="G324:J324"/>
    <mergeCell ref="G337:J337"/>
    <mergeCell ref="G338:J338"/>
    <mergeCell ref="G339:J339"/>
    <mergeCell ref="G340:J340"/>
    <mergeCell ref="G341:J341"/>
    <mergeCell ref="G342:J342"/>
    <mergeCell ref="G331:J331"/>
    <mergeCell ref="G332:J332"/>
    <mergeCell ref="G333:J333"/>
    <mergeCell ref="G334:J334"/>
    <mergeCell ref="G335:J335"/>
    <mergeCell ref="G336:J336"/>
    <mergeCell ref="G349:J349"/>
    <mergeCell ref="G350:J350"/>
    <mergeCell ref="G351:J351"/>
    <mergeCell ref="G352:J352"/>
    <mergeCell ref="G353:J353"/>
    <mergeCell ref="G354:J354"/>
    <mergeCell ref="G343:J343"/>
    <mergeCell ref="G344:J344"/>
    <mergeCell ref="G345:J345"/>
    <mergeCell ref="G346:J346"/>
    <mergeCell ref="G347:J347"/>
    <mergeCell ref="G348:J348"/>
    <mergeCell ref="G361:J361"/>
    <mergeCell ref="G362:J362"/>
    <mergeCell ref="G363:J363"/>
    <mergeCell ref="G364:J364"/>
    <mergeCell ref="G365:J365"/>
    <mergeCell ref="G366:J366"/>
    <mergeCell ref="G355:J355"/>
    <mergeCell ref="G356:J356"/>
    <mergeCell ref="G357:J357"/>
    <mergeCell ref="G358:J358"/>
    <mergeCell ref="G359:J359"/>
    <mergeCell ref="G360:J360"/>
    <mergeCell ref="G373:J373"/>
    <mergeCell ref="G374:J374"/>
    <mergeCell ref="G375:J375"/>
    <mergeCell ref="G376:J376"/>
    <mergeCell ref="G377:J377"/>
    <mergeCell ref="G378:J378"/>
    <mergeCell ref="G367:J367"/>
    <mergeCell ref="G368:J368"/>
    <mergeCell ref="G369:J369"/>
    <mergeCell ref="G370:J370"/>
    <mergeCell ref="G371:J371"/>
    <mergeCell ref="G372:J372"/>
    <mergeCell ref="G385:J385"/>
    <mergeCell ref="G386:J386"/>
    <mergeCell ref="G387:J387"/>
    <mergeCell ref="G388:J388"/>
    <mergeCell ref="G389:J389"/>
    <mergeCell ref="G390:J390"/>
    <mergeCell ref="G379:J379"/>
    <mergeCell ref="G380:J380"/>
    <mergeCell ref="G381:J381"/>
    <mergeCell ref="G382:J382"/>
    <mergeCell ref="G383:J383"/>
    <mergeCell ref="G384:J384"/>
    <mergeCell ref="G397:J397"/>
    <mergeCell ref="G398:J398"/>
    <mergeCell ref="G399:J399"/>
    <mergeCell ref="G400:J400"/>
    <mergeCell ref="G401:J401"/>
    <mergeCell ref="G402:J402"/>
    <mergeCell ref="G391:J391"/>
    <mergeCell ref="G392:J392"/>
    <mergeCell ref="G393:J393"/>
    <mergeCell ref="G394:J394"/>
    <mergeCell ref="G395:J395"/>
    <mergeCell ref="G396:J396"/>
    <mergeCell ref="G409:J409"/>
    <mergeCell ref="G410:J410"/>
    <mergeCell ref="G411:J411"/>
    <mergeCell ref="G412:J412"/>
    <mergeCell ref="G413:J413"/>
    <mergeCell ref="G414:J414"/>
    <mergeCell ref="G403:J403"/>
    <mergeCell ref="G404:J404"/>
    <mergeCell ref="G405:J405"/>
    <mergeCell ref="G406:J406"/>
    <mergeCell ref="G407:J407"/>
    <mergeCell ref="G408:J408"/>
    <mergeCell ref="G421:J421"/>
    <mergeCell ref="G422:J422"/>
    <mergeCell ref="G423:J423"/>
    <mergeCell ref="G424:J424"/>
    <mergeCell ref="G425:J425"/>
    <mergeCell ref="G426:J426"/>
    <mergeCell ref="G415:J415"/>
    <mergeCell ref="G416:J416"/>
    <mergeCell ref="G417:J417"/>
    <mergeCell ref="G418:J418"/>
    <mergeCell ref="G419:J419"/>
    <mergeCell ref="G420:J420"/>
    <mergeCell ref="G445:J445"/>
    <mergeCell ref="G446:J446"/>
    <mergeCell ref="G447:J447"/>
    <mergeCell ref="G448:J448"/>
    <mergeCell ref="G449:J449"/>
    <mergeCell ref="G450:J450"/>
    <mergeCell ref="G439:J439"/>
    <mergeCell ref="G440:J440"/>
    <mergeCell ref="G441:J441"/>
    <mergeCell ref="G442:J442"/>
    <mergeCell ref="G443:J443"/>
    <mergeCell ref="G444:J444"/>
    <mergeCell ref="G433:J433"/>
    <mergeCell ref="G434:J434"/>
    <mergeCell ref="G435:J435"/>
    <mergeCell ref="G436:J436"/>
    <mergeCell ref="G437:J437"/>
    <mergeCell ref="G438:J438"/>
    <mergeCell ref="G427:J427"/>
    <mergeCell ref="G428:J428"/>
    <mergeCell ref="G429:J429"/>
    <mergeCell ref="G430:J430"/>
    <mergeCell ref="G431:J431"/>
    <mergeCell ref="G432:J432"/>
  </mergeCells>
  <conditionalFormatting sqref="G3 J3">
    <cfRule type="cellIs" dxfId="60" priority="1" stopIfTrue="1" operator="between">
      <formula>25</formula>
      <formula>30</formula>
    </cfRule>
    <cfRule type="cellIs" dxfId="59" priority="2" stopIfTrue="1" operator="greaterThan">
      <formula>30</formula>
    </cfRule>
  </conditionalFormatting>
  <conditionalFormatting sqref="I3">
    <cfRule type="cellIs" dxfId="58" priority="3" stopIfTrue="1" operator="between">
      <formula>8</formula>
      <formula>10</formula>
    </cfRule>
    <cfRule type="cellIs" dxfId="57" priority="4" stopIfTrue="1" operator="greaterThan">
      <formula>10</formula>
    </cfRule>
  </conditionalFormatting>
  <hyperlinks>
    <hyperlink ref="A2" r:id="rId1" xr:uid="{00000000-0004-0000-1B00-000000000000}"/>
  </hyperlinks>
  <pageMargins left="0.2" right="0.17" top="0.63" bottom="0.45" header="0.5" footer="0.5"/>
  <pageSetup paperSize="9" scale="60" orientation="portrait" r:id="rId2"/>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O667"/>
  <sheetViews>
    <sheetView zoomScale="90" workbookViewId="0">
      <pane ySplit="5" topLeftCell="A317" activePane="bottomLeft" state="frozen"/>
      <selection pane="bottomLeft" activeCell="C319" sqref="C319"/>
    </sheetView>
  </sheetViews>
  <sheetFormatPr defaultColWidth="9.109375" defaultRowHeight="13.2" x14ac:dyDescent="0.3"/>
  <cols>
    <col min="1" max="1" width="18.33203125" style="152" customWidth="1"/>
    <col min="2" max="2" width="15.109375" style="152" customWidth="1"/>
    <col min="3" max="3" width="18.88671875" style="149" customWidth="1"/>
    <col min="4" max="4" width="9.44140625" style="150" customWidth="1"/>
    <col min="5" max="5" width="10.44140625" style="150" customWidth="1"/>
    <col min="6" max="6" width="16.6640625" style="150" customWidth="1"/>
    <col min="7" max="7" width="20.109375" style="154" customWidth="1"/>
    <col min="8" max="8" width="1" style="154" customWidth="1"/>
    <col min="9" max="9" width="18.88671875" style="154" customWidth="1"/>
    <col min="10" max="10" width="32.109375" style="154" customWidth="1"/>
    <col min="11" max="11" width="18.6640625" style="142" customWidth="1"/>
    <col min="12" max="12" width="20.109375" style="142" customWidth="1"/>
    <col min="13" max="13" width="14.5546875" style="142" customWidth="1"/>
    <col min="14" max="14" width="135.33203125" style="142" customWidth="1"/>
    <col min="15" max="15" width="147.44140625" style="142" customWidth="1"/>
    <col min="16" max="16384" width="9.109375" style="142"/>
  </cols>
  <sheetData>
    <row r="1" spans="1:15" ht="4.5" customHeight="1" thickBot="1" x14ac:dyDescent="0.35">
      <c r="A1" s="498"/>
      <c r="B1" s="498"/>
      <c r="C1" s="499"/>
      <c r="D1" s="500"/>
      <c r="E1" s="500"/>
      <c r="F1" s="500"/>
      <c r="G1" s="501"/>
      <c r="H1" s="501"/>
      <c r="I1" s="501"/>
      <c r="J1" s="501"/>
      <c r="K1" s="502"/>
      <c r="L1" s="502"/>
      <c r="M1" s="502"/>
      <c r="N1" s="502"/>
      <c r="O1" s="503"/>
    </row>
    <row r="2" spans="1:15" ht="59.25" customHeight="1" thickBot="1" x14ac:dyDescent="0.35">
      <c r="A2" s="497" t="s">
        <v>1902</v>
      </c>
      <c r="B2" s="498"/>
      <c r="C2" s="500"/>
      <c r="D2" s="500"/>
      <c r="E2" s="500"/>
      <c r="F2" s="500"/>
      <c r="G2" s="486" t="s">
        <v>1897</v>
      </c>
      <c r="I2" s="486" t="s">
        <v>1898</v>
      </c>
      <c r="J2" s="487" t="s">
        <v>1899</v>
      </c>
      <c r="K2" s="502"/>
      <c r="L2" s="502"/>
      <c r="M2" s="502"/>
      <c r="N2" s="502"/>
      <c r="O2" s="503"/>
    </row>
    <row r="3" spans="1:15" ht="21.75" customHeight="1" thickBot="1" x14ac:dyDescent="0.5">
      <c r="A3" s="498"/>
      <c r="B3" s="498"/>
      <c r="C3" s="499"/>
      <c r="D3" s="500"/>
      <c r="E3" s="500"/>
      <c r="F3" s="500"/>
      <c r="G3" s="509">
        <f>I3+J3</f>
        <v>17.867275435921233</v>
      </c>
      <c r="I3" s="509">
        <f>('prod e dest rifiuti'!AD6/'prod e dest rifiuti'!D6)+('prod e dest rifiuti'!AD8/'prod e dest rifiuti'!D8)+('prod e dest rifiuti'!AD15/'prod e dest rifiuti'!D15)+('prod e dest rifiuti'!AD17/'prod e dest rifiuti'!D17)+('prod e dest rifiuti'!AD19/'prod e dest rifiuti'!D19)+('prod e dest rifiuti'!AD21/'prod e dest rifiuti'!D21)+('prod e dest rifiuti'!AD31/'prod e dest rifiuti'!D31)+('prod e dest rifiuti'!AD33/'prod e dest rifiuti'!D33)+('prod e dest rifiuti'!AD35/'prod e dest rifiuti'!D35)+('prod e dest rifiuti'!AD39/'prod e dest rifiuti'!D39)+('prod e dest rifiuti'!AD43/'prod e dest rifiuti'!D43)+('prod e dest rifiuti'!AD51/'prod e dest rifiuti'!D51)+('prod e dest rifiuti'!AD52/'prod e dest rifiuti'!D52)+('prod e dest rifiuti'!AD58/'prod e dest rifiuti'!D58)+('prod e dest rifiuti'!AD69/'prod e dest rifiuti'!D69)</f>
        <v>0.33333333333333331</v>
      </c>
      <c r="J3" s="509">
        <f>('prod e dest rifiuti'!AD5/'prod e dest rifiuti'!D5)+('prod e dest rifiuti'!AD11/'prod e dest rifiuti'!D11)+('prod e dest rifiuti'!AD12/'prod e dest rifiuti'!D12)+('prod e dest rifiuti'!AD23/'prod e dest rifiuti'!D23)+('prod e dest rifiuti'!AD25/'prod e dest rifiuti'!D25)+('prod e dest rifiuti'!AD27/'prod e dest rifiuti'!D27)+('prod e dest rifiuti'!AD29/'prod e dest rifiuti'!D29)+('prod e dest rifiuti'!AD37/'prod e dest rifiuti'!D37)+('prod e dest rifiuti'!AD41/'prod e dest rifiuti'!D41)+('prod e dest rifiuti'!AD45/'prod e dest rifiuti'!D45)+('prod e dest rifiuti'!AD49/'prod e dest rifiuti'!D49)+('prod e dest rifiuti'!AD55/'prod e dest rifiuti'!D55)+('prod e dest rifiuti'!AD57/'prod e dest rifiuti'!D57)+('prod e dest rifiuti'!AD61/'prod e dest rifiuti'!D61)+('prod e dest rifiuti'!AD62/'prod e dest rifiuti'!D62)+('prod e dest rifiuti'!AD64/'prod e dest rifiuti'!D64)+('prod e dest rifiuti'!AD67/'prod e dest rifiuti'!D67)+('prod e dest rifiuti'!AD70/'prod e dest rifiuti'!D70)</f>
        <v>17.533942102587901</v>
      </c>
      <c r="K3" s="502"/>
      <c r="L3" s="502"/>
      <c r="M3" s="502"/>
      <c r="N3" s="502"/>
      <c r="O3" s="503"/>
    </row>
    <row r="4" spans="1:15" ht="2.25" customHeight="1" x14ac:dyDescent="0.3">
      <c r="A4" s="498"/>
      <c r="B4" s="498"/>
      <c r="C4" s="499"/>
      <c r="D4" s="500"/>
      <c r="E4" s="500"/>
      <c r="F4" s="500"/>
      <c r="G4" s="501"/>
      <c r="H4" s="501"/>
      <c r="I4" s="501"/>
      <c r="J4" s="501"/>
      <c r="K4" s="502"/>
      <c r="L4" s="502"/>
      <c r="M4" s="502"/>
      <c r="N4" s="502"/>
      <c r="O4" s="504"/>
    </row>
    <row r="5" spans="1:15" s="485" customFormat="1" ht="59.25" customHeight="1" x14ac:dyDescent="0.25">
      <c r="A5" s="512" t="s">
        <v>374</v>
      </c>
      <c r="B5" s="481" t="s">
        <v>1393</v>
      </c>
      <c r="C5" s="482" t="s">
        <v>2351</v>
      </c>
      <c r="D5" s="483" t="s">
        <v>2352</v>
      </c>
      <c r="E5" s="483" t="s">
        <v>2341</v>
      </c>
      <c r="F5" s="483" t="s">
        <v>373</v>
      </c>
      <c r="G5" s="1508" t="s">
        <v>2354</v>
      </c>
      <c r="H5" s="1509"/>
      <c r="I5" s="1509"/>
      <c r="J5" s="1510"/>
      <c r="K5" s="484" t="s">
        <v>2355</v>
      </c>
      <c r="L5" s="484" t="s">
        <v>2356</v>
      </c>
      <c r="M5" s="483" t="s">
        <v>2342</v>
      </c>
      <c r="N5" s="481" t="s">
        <v>2357</v>
      </c>
      <c r="O5" s="481" t="s">
        <v>2358</v>
      </c>
    </row>
    <row r="6" spans="1:15" s="643" customFormat="1" x14ac:dyDescent="0.3">
      <c r="A6" s="634">
        <v>1</v>
      </c>
      <c r="B6" s="635">
        <v>43833</v>
      </c>
      <c r="C6" s="896" t="s">
        <v>2359</v>
      </c>
      <c r="D6" s="898">
        <v>1000</v>
      </c>
      <c r="E6" s="898"/>
      <c r="F6" s="511"/>
      <c r="G6" s="1514"/>
      <c r="H6" s="1515"/>
      <c r="I6" s="1515"/>
      <c r="J6" s="1516"/>
      <c r="K6" s="642"/>
      <c r="L6" s="646"/>
      <c r="M6" s="642"/>
      <c r="N6" s="146"/>
      <c r="O6" s="146"/>
    </row>
    <row r="7" spans="1:15" s="643" customFormat="1" x14ac:dyDescent="0.3">
      <c r="A7" s="634">
        <v>2</v>
      </c>
      <c r="B7" s="635">
        <v>43833</v>
      </c>
      <c r="C7" s="899" t="s">
        <v>2834</v>
      </c>
      <c r="D7" s="814">
        <v>100</v>
      </c>
      <c r="E7" s="814"/>
      <c r="F7" s="638"/>
      <c r="G7" s="1514"/>
      <c r="H7" s="1515"/>
      <c r="I7" s="1515"/>
      <c r="J7" s="1516"/>
      <c r="K7" s="642"/>
      <c r="L7" s="642"/>
      <c r="M7" s="642"/>
      <c r="N7" s="642"/>
      <c r="O7" s="642"/>
    </row>
    <row r="8" spans="1:15" s="643" customFormat="1" x14ac:dyDescent="0.3">
      <c r="A8" s="634">
        <v>3</v>
      </c>
      <c r="B8" s="635">
        <v>43833</v>
      </c>
      <c r="C8" s="813" t="s">
        <v>1982</v>
      </c>
      <c r="D8" s="814">
        <v>500</v>
      </c>
      <c r="E8" s="900"/>
      <c r="F8" s="638"/>
      <c r="G8" s="1514"/>
      <c r="H8" s="1515"/>
      <c r="I8" s="1515"/>
      <c r="J8" s="1516"/>
      <c r="K8" s="642"/>
      <c r="L8" s="646"/>
      <c r="M8" s="642"/>
      <c r="N8" s="642"/>
      <c r="O8" s="642"/>
    </row>
    <row r="9" spans="1:15" s="643" customFormat="1" x14ac:dyDescent="0.3">
      <c r="A9" s="634">
        <v>4</v>
      </c>
      <c r="B9" s="635">
        <v>43837</v>
      </c>
      <c r="C9" s="813" t="s">
        <v>2359</v>
      </c>
      <c r="D9" s="814">
        <v>1000</v>
      </c>
      <c r="E9" s="814"/>
      <c r="F9" s="638"/>
      <c r="G9" s="1514"/>
      <c r="H9" s="1515"/>
      <c r="I9" s="1515"/>
      <c r="J9" s="1516"/>
      <c r="K9" s="642"/>
      <c r="L9" s="646"/>
      <c r="M9" s="646"/>
      <c r="N9" s="642"/>
      <c r="O9" s="642"/>
    </row>
    <row r="10" spans="1:15" s="643" customFormat="1" x14ac:dyDescent="0.3">
      <c r="A10" s="634">
        <v>5</v>
      </c>
      <c r="B10" s="635">
        <v>43837</v>
      </c>
      <c r="C10" s="813" t="s">
        <v>2384</v>
      </c>
      <c r="D10" s="814">
        <v>100</v>
      </c>
      <c r="E10" s="814"/>
      <c r="F10" s="638"/>
      <c r="G10" s="1514"/>
      <c r="H10" s="1515"/>
      <c r="I10" s="1515"/>
      <c r="J10" s="1516"/>
      <c r="K10" s="642"/>
      <c r="L10" s="642"/>
      <c r="M10" s="642"/>
      <c r="N10" s="642"/>
      <c r="O10" s="642"/>
    </row>
    <row r="11" spans="1:15" s="643" customFormat="1" x14ac:dyDescent="0.3">
      <c r="A11" s="634">
        <v>6</v>
      </c>
      <c r="B11" s="635">
        <v>43840</v>
      </c>
      <c r="C11" s="813" t="s">
        <v>2359</v>
      </c>
      <c r="D11" s="814">
        <v>1000</v>
      </c>
      <c r="E11" s="897"/>
      <c r="F11" s="638"/>
      <c r="G11" s="1514"/>
      <c r="H11" s="1515"/>
      <c r="I11" s="1515"/>
      <c r="J11" s="1516"/>
      <c r="K11" s="642"/>
      <c r="L11" s="646"/>
      <c r="M11" s="642"/>
      <c r="N11" s="146"/>
      <c r="O11" s="146"/>
    </row>
    <row r="12" spans="1:15" s="643" customFormat="1" x14ac:dyDescent="0.3">
      <c r="A12" s="634">
        <v>7</v>
      </c>
      <c r="B12" s="635">
        <v>43840</v>
      </c>
      <c r="C12" s="636" t="s">
        <v>2834</v>
      </c>
      <c r="D12" s="814">
        <v>200</v>
      </c>
      <c r="E12" s="637"/>
      <c r="F12" s="638"/>
      <c r="G12" s="1514"/>
      <c r="H12" s="1515"/>
      <c r="I12" s="1515"/>
      <c r="J12" s="1516"/>
      <c r="K12" s="642"/>
      <c r="L12" s="646"/>
      <c r="M12" s="646"/>
      <c r="N12" s="642"/>
      <c r="O12" s="642"/>
    </row>
    <row r="13" spans="1:15" s="643" customFormat="1" x14ac:dyDescent="0.3">
      <c r="A13" s="634">
        <v>8</v>
      </c>
      <c r="B13" s="635">
        <v>43843</v>
      </c>
      <c r="C13" s="636" t="s">
        <v>1982</v>
      </c>
      <c r="D13" s="814">
        <v>1000</v>
      </c>
      <c r="E13" s="637"/>
      <c r="F13" s="638"/>
      <c r="G13" s="1514"/>
      <c r="H13" s="1515"/>
      <c r="I13" s="1515"/>
      <c r="J13" s="1516"/>
      <c r="K13" s="642"/>
      <c r="L13" s="646"/>
      <c r="M13" s="642"/>
      <c r="N13" s="642"/>
      <c r="O13" s="642"/>
    </row>
    <row r="14" spans="1:15" s="643" customFormat="1" x14ac:dyDescent="0.3">
      <c r="A14" s="634">
        <v>9</v>
      </c>
      <c r="B14" s="635">
        <v>43843</v>
      </c>
      <c r="C14" s="636" t="s">
        <v>1777</v>
      </c>
      <c r="D14" s="637">
        <v>1000</v>
      </c>
      <c r="E14" s="637"/>
      <c r="F14" s="638"/>
      <c r="G14" s="1514"/>
      <c r="H14" s="1515"/>
      <c r="I14" s="1515"/>
      <c r="J14" s="1516"/>
      <c r="K14" s="642"/>
      <c r="L14" s="646"/>
      <c r="M14" s="642"/>
      <c r="N14" s="642"/>
      <c r="O14" s="642"/>
    </row>
    <row r="15" spans="1:15" s="643" customFormat="1" x14ac:dyDescent="0.3">
      <c r="A15" s="634">
        <v>10</v>
      </c>
      <c r="B15" s="635">
        <v>43843</v>
      </c>
      <c r="C15" s="636" t="s">
        <v>2359</v>
      </c>
      <c r="D15" s="637">
        <v>400</v>
      </c>
      <c r="E15" s="637"/>
      <c r="F15" s="638"/>
      <c r="G15" s="1514"/>
      <c r="H15" s="1515"/>
      <c r="I15" s="1515"/>
      <c r="J15" s="1516"/>
      <c r="K15" s="642"/>
      <c r="L15" s="646"/>
      <c r="M15" s="642"/>
      <c r="N15" s="146"/>
      <c r="O15" s="146"/>
    </row>
    <row r="16" spans="1:15" s="643" customFormat="1" x14ac:dyDescent="0.3">
      <c r="A16" s="634">
        <v>11</v>
      </c>
      <c r="B16" s="635">
        <v>43847</v>
      </c>
      <c r="C16" s="636" t="s">
        <v>2359</v>
      </c>
      <c r="D16" s="637">
        <v>400</v>
      </c>
      <c r="E16" s="637"/>
      <c r="F16" s="638"/>
      <c r="G16" s="1514"/>
      <c r="H16" s="1515"/>
      <c r="I16" s="1515"/>
      <c r="J16" s="1516"/>
      <c r="K16" s="642"/>
      <c r="L16" s="642"/>
      <c r="M16" s="642"/>
      <c r="N16" s="642"/>
      <c r="O16" s="642"/>
    </row>
    <row r="17" spans="1:15" s="643" customFormat="1" x14ac:dyDescent="0.3">
      <c r="A17" s="634">
        <v>12</v>
      </c>
      <c r="B17" s="635">
        <v>43847</v>
      </c>
      <c r="C17" s="636" t="s">
        <v>2359</v>
      </c>
      <c r="D17" s="637"/>
      <c r="E17" s="637">
        <v>3800</v>
      </c>
      <c r="F17" s="511">
        <v>3800</v>
      </c>
      <c r="G17" s="1514" t="s">
        <v>3112</v>
      </c>
      <c r="H17" s="1515"/>
      <c r="I17" s="1515"/>
      <c r="J17" s="1516"/>
      <c r="K17" s="642" t="s">
        <v>3113</v>
      </c>
      <c r="L17" s="646">
        <v>43846</v>
      </c>
      <c r="M17" s="646" t="s">
        <v>2123</v>
      </c>
      <c r="N17" s="642" t="s">
        <v>1980</v>
      </c>
      <c r="O17" s="642" t="s">
        <v>1706</v>
      </c>
    </row>
    <row r="18" spans="1:15" s="643" customFormat="1" x14ac:dyDescent="0.3">
      <c r="A18" s="634">
        <v>13</v>
      </c>
      <c r="B18" s="635">
        <v>43847</v>
      </c>
      <c r="C18" s="636" t="s">
        <v>1982</v>
      </c>
      <c r="D18" s="637">
        <v>500</v>
      </c>
      <c r="E18" s="637"/>
      <c r="F18" s="638"/>
      <c r="G18" s="1514"/>
      <c r="H18" s="1515"/>
      <c r="I18" s="1515"/>
      <c r="J18" s="1516"/>
      <c r="K18" s="642"/>
      <c r="L18" s="646"/>
      <c r="M18" s="642"/>
      <c r="N18" s="642"/>
      <c r="O18" s="642"/>
    </row>
    <row r="19" spans="1:15" s="643" customFormat="1" x14ac:dyDescent="0.3">
      <c r="A19" s="634">
        <v>14</v>
      </c>
      <c r="B19" s="635">
        <v>43847</v>
      </c>
      <c r="C19" s="636" t="s">
        <v>164</v>
      </c>
      <c r="D19" s="637">
        <v>15</v>
      </c>
      <c r="E19" s="637"/>
      <c r="F19" s="511"/>
      <c r="G19" s="1514"/>
      <c r="H19" s="1515"/>
      <c r="I19" s="1515"/>
      <c r="J19" s="1516"/>
      <c r="K19" s="642"/>
      <c r="L19" s="646"/>
      <c r="M19" s="642"/>
      <c r="N19" s="642"/>
      <c r="O19" s="642"/>
    </row>
    <row r="20" spans="1:15" s="643" customFormat="1" x14ac:dyDescent="0.3">
      <c r="A20" s="634">
        <v>15</v>
      </c>
      <c r="B20" s="635">
        <v>43847</v>
      </c>
      <c r="C20" s="636" t="s">
        <v>2574</v>
      </c>
      <c r="D20" s="637">
        <v>30</v>
      </c>
      <c r="E20" s="637"/>
      <c r="F20" s="638"/>
      <c r="G20" s="1514"/>
      <c r="H20" s="1515"/>
      <c r="I20" s="1515"/>
      <c r="J20" s="1516"/>
      <c r="K20" s="642"/>
      <c r="L20" s="646"/>
      <c r="M20" s="646"/>
      <c r="N20" s="642"/>
      <c r="O20" s="642"/>
    </row>
    <row r="21" spans="1:15" s="643" customFormat="1" x14ac:dyDescent="0.3">
      <c r="A21" s="634">
        <v>16</v>
      </c>
      <c r="B21" s="635">
        <v>43847</v>
      </c>
      <c r="C21" s="636" t="s">
        <v>2834</v>
      </c>
      <c r="D21" s="637">
        <v>200</v>
      </c>
      <c r="E21" s="637"/>
      <c r="F21" s="638"/>
      <c r="G21" s="1514"/>
      <c r="H21" s="1515"/>
      <c r="I21" s="1515"/>
      <c r="J21" s="1516"/>
      <c r="K21" s="642"/>
      <c r="L21" s="646"/>
      <c r="M21" s="646"/>
      <c r="N21" s="642"/>
      <c r="O21" s="642"/>
    </row>
    <row r="22" spans="1:15" s="643" customFormat="1" x14ac:dyDescent="0.3">
      <c r="A22" s="634">
        <v>17</v>
      </c>
      <c r="B22" s="635">
        <v>43850</v>
      </c>
      <c r="C22" s="636" t="s">
        <v>2359</v>
      </c>
      <c r="D22" s="637">
        <v>1000</v>
      </c>
      <c r="E22" s="637"/>
      <c r="F22" s="638"/>
      <c r="G22" s="1514"/>
      <c r="H22" s="1515"/>
      <c r="I22" s="1515"/>
      <c r="J22" s="1516"/>
      <c r="K22" s="642"/>
      <c r="L22" s="646"/>
      <c r="M22" s="642"/>
      <c r="N22" s="642"/>
      <c r="O22" s="642"/>
    </row>
    <row r="23" spans="1:15" s="643" customFormat="1" x14ac:dyDescent="0.3">
      <c r="A23" s="634">
        <v>18</v>
      </c>
      <c r="B23" s="635">
        <v>43854</v>
      </c>
      <c r="C23" s="636" t="s">
        <v>2359</v>
      </c>
      <c r="D23" s="637">
        <v>1000</v>
      </c>
      <c r="E23" s="637"/>
      <c r="F23" s="638"/>
      <c r="G23" s="1514"/>
      <c r="H23" s="1515"/>
      <c r="I23" s="1515"/>
      <c r="J23" s="1516"/>
      <c r="K23" s="642"/>
      <c r="L23" s="646"/>
      <c r="M23" s="646"/>
      <c r="N23" s="146"/>
      <c r="O23" s="146"/>
    </row>
    <row r="24" spans="1:15" s="643" customFormat="1" x14ac:dyDescent="0.3">
      <c r="A24" s="634">
        <v>19</v>
      </c>
      <c r="B24" s="635">
        <v>43854</v>
      </c>
      <c r="C24" s="636" t="s">
        <v>2834</v>
      </c>
      <c r="D24" s="637">
        <v>200</v>
      </c>
      <c r="E24" s="637"/>
      <c r="F24" s="511"/>
      <c r="G24" s="1514"/>
      <c r="H24" s="1515"/>
      <c r="I24" s="1515"/>
      <c r="J24" s="1516"/>
      <c r="K24" s="642"/>
      <c r="L24" s="646"/>
      <c r="M24" s="642"/>
      <c r="N24" s="146"/>
      <c r="O24" s="146"/>
    </row>
    <row r="25" spans="1:15" s="643" customFormat="1" x14ac:dyDescent="0.3">
      <c r="A25" s="634">
        <v>20</v>
      </c>
      <c r="B25" s="635">
        <v>43854</v>
      </c>
      <c r="C25" s="636" t="s">
        <v>1982</v>
      </c>
      <c r="D25" s="637">
        <v>1000</v>
      </c>
      <c r="E25" s="637"/>
      <c r="F25" s="638"/>
      <c r="G25" s="1514"/>
      <c r="H25" s="1515"/>
      <c r="I25" s="1515"/>
      <c r="J25" s="1516"/>
      <c r="K25" s="642"/>
      <c r="L25" s="646"/>
      <c r="M25" s="642"/>
      <c r="N25" s="642"/>
      <c r="O25" s="642"/>
    </row>
    <row r="26" spans="1:15" s="643" customFormat="1" x14ac:dyDescent="0.3">
      <c r="A26" s="634">
        <v>21</v>
      </c>
      <c r="B26" s="635">
        <v>43857</v>
      </c>
      <c r="C26" s="636" t="s">
        <v>2359</v>
      </c>
      <c r="D26" s="637">
        <v>1000</v>
      </c>
      <c r="E26" s="637"/>
      <c r="F26" s="637"/>
      <c r="G26" s="1514"/>
      <c r="H26" s="1515"/>
      <c r="I26" s="1515"/>
      <c r="J26" s="1516"/>
      <c r="K26" s="642"/>
      <c r="L26" s="646"/>
      <c r="M26" s="642"/>
      <c r="N26" s="642"/>
      <c r="O26" s="642"/>
    </row>
    <row r="27" spans="1:15" s="643" customFormat="1" x14ac:dyDescent="0.3">
      <c r="A27" s="634">
        <v>22</v>
      </c>
      <c r="B27" s="635">
        <v>43861</v>
      </c>
      <c r="C27" s="636" t="s">
        <v>1982</v>
      </c>
      <c r="D27" s="637">
        <v>1000</v>
      </c>
      <c r="E27" s="637"/>
      <c r="F27" s="638"/>
      <c r="G27" s="1514"/>
      <c r="H27" s="1515"/>
      <c r="I27" s="1515"/>
      <c r="J27" s="1516"/>
      <c r="K27" s="642"/>
      <c r="L27" s="646"/>
      <c r="M27" s="646"/>
      <c r="N27" s="642"/>
      <c r="O27" s="642"/>
    </row>
    <row r="28" spans="1:15" s="643" customFormat="1" x14ac:dyDescent="0.3">
      <c r="A28" s="634">
        <v>23</v>
      </c>
      <c r="B28" s="635">
        <v>43861</v>
      </c>
      <c r="C28" s="636" t="s">
        <v>1777</v>
      </c>
      <c r="D28" s="637">
        <v>1000</v>
      </c>
      <c r="E28" s="637"/>
      <c r="F28" s="638"/>
      <c r="G28" s="1514"/>
      <c r="H28" s="1515"/>
      <c r="I28" s="1515"/>
      <c r="J28" s="1516"/>
      <c r="K28" s="642"/>
      <c r="L28" s="642"/>
      <c r="M28" s="642"/>
      <c r="N28" s="642"/>
      <c r="O28" s="642"/>
    </row>
    <row r="29" spans="1:15" s="643" customFormat="1" x14ac:dyDescent="0.3">
      <c r="A29" s="634">
        <v>24</v>
      </c>
      <c r="B29" s="635">
        <v>43861</v>
      </c>
      <c r="C29" s="636" t="s">
        <v>2834</v>
      </c>
      <c r="D29" s="637">
        <v>220</v>
      </c>
      <c r="E29" s="637"/>
      <c r="F29" s="638"/>
      <c r="G29" s="1514"/>
      <c r="H29" s="1515"/>
      <c r="I29" s="1515"/>
      <c r="J29" s="1516"/>
      <c r="K29" s="642"/>
      <c r="L29" s="646"/>
      <c r="M29" s="642"/>
      <c r="N29" s="642"/>
      <c r="O29" s="642"/>
    </row>
    <row r="30" spans="1:15" s="643" customFormat="1" x14ac:dyDescent="0.3">
      <c r="A30" s="634">
        <v>25</v>
      </c>
      <c r="B30" s="635">
        <v>43861</v>
      </c>
      <c r="C30" s="636" t="s">
        <v>164</v>
      </c>
      <c r="D30" s="637">
        <v>15</v>
      </c>
      <c r="E30" s="637"/>
      <c r="F30" s="638"/>
      <c r="G30" s="1514"/>
      <c r="H30" s="1515"/>
      <c r="I30" s="1515"/>
      <c r="J30" s="1516"/>
      <c r="K30" s="642"/>
      <c r="L30" s="646"/>
      <c r="M30" s="642"/>
      <c r="N30" s="146"/>
      <c r="O30" s="146"/>
    </row>
    <row r="31" spans="1:15" s="643" customFormat="1" x14ac:dyDescent="0.3">
      <c r="A31" s="634">
        <v>26</v>
      </c>
      <c r="B31" s="635">
        <v>43861</v>
      </c>
      <c r="C31" s="636" t="s">
        <v>2384</v>
      </c>
      <c r="D31" s="637">
        <v>100</v>
      </c>
      <c r="E31" s="637"/>
      <c r="F31" s="638"/>
      <c r="G31" s="1514"/>
      <c r="H31" s="1515"/>
      <c r="I31" s="1515"/>
      <c r="J31" s="1516"/>
      <c r="K31" s="642"/>
      <c r="L31" s="646"/>
      <c r="M31" s="646"/>
      <c r="N31" s="642"/>
      <c r="O31" s="642"/>
    </row>
    <row r="32" spans="1:15" s="643" customFormat="1" x14ac:dyDescent="0.3">
      <c r="A32" s="634">
        <v>27</v>
      </c>
      <c r="B32" s="635">
        <v>43861</v>
      </c>
      <c r="C32" s="813" t="s">
        <v>2584</v>
      </c>
      <c r="D32" s="637">
        <v>15</v>
      </c>
      <c r="E32" s="814"/>
      <c r="F32" s="901"/>
      <c r="G32" s="1514"/>
      <c r="H32" s="1515"/>
      <c r="I32" s="1515"/>
      <c r="J32" s="1516"/>
      <c r="K32" s="642"/>
      <c r="L32" s="642"/>
      <c r="M32" s="642"/>
      <c r="N32" s="642"/>
      <c r="O32" s="642"/>
    </row>
    <row r="33" spans="1:15" s="643" customFormat="1" x14ac:dyDescent="0.3">
      <c r="A33" s="634">
        <v>28</v>
      </c>
      <c r="B33" s="635">
        <v>43861</v>
      </c>
      <c r="C33" s="813" t="s">
        <v>2516</v>
      </c>
      <c r="D33" s="637">
        <v>100</v>
      </c>
      <c r="E33" s="814"/>
      <c r="F33" s="901"/>
      <c r="G33" s="1514"/>
      <c r="H33" s="1515"/>
      <c r="I33" s="1515"/>
      <c r="J33" s="1516"/>
      <c r="K33" s="642"/>
      <c r="L33" s="646"/>
      <c r="M33" s="646"/>
      <c r="N33" s="146"/>
      <c r="O33" s="146"/>
    </row>
    <row r="34" spans="1:15" s="643" customFormat="1" x14ac:dyDescent="0.3">
      <c r="A34" s="634">
        <v>29</v>
      </c>
      <c r="B34" s="635">
        <v>43861</v>
      </c>
      <c r="C34" s="813" t="s">
        <v>2834</v>
      </c>
      <c r="D34" s="637"/>
      <c r="E34" s="814">
        <v>920</v>
      </c>
      <c r="F34" s="901">
        <v>920</v>
      </c>
      <c r="G34" s="1514" t="s">
        <v>3114</v>
      </c>
      <c r="H34" s="1515"/>
      <c r="I34" s="1515"/>
      <c r="J34" s="1516"/>
      <c r="K34" s="642" t="s">
        <v>3115</v>
      </c>
      <c r="L34" s="646">
        <v>43861</v>
      </c>
      <c r="M34" s="646" t="s">
        <v>2123</v>
      </c>
      <c r="N34" s="146" t="s">
        <v>1762</v>
      </c>
      <c r="O34" s="146" t="s">
        <v>1762</v>
      </c>
    </row>
    <row r="35" spans="1:15" s="643" customFormat="1" x14ac:dyDescent="0.3">
      <c r="A35" s="634">
        <v>30</v>
      </c>
      <c r="B35" s="635">
        <v>43864</v>
      </c>
      <c r="C35" s="813" t="s">
        <v>2359</v>
      </c>
      <c r="D35" s="637">
        <v>1080</v>
      </c>
      <c r="E35" s="814"/>
      <c r="F35" s="901"/>
      <c r="G35" s="1514"/>
      <c r="H35" s="1515"/>
      <c r="I35" s="1515"/>
      <c r="J35" s="1516"/>
      <c r="K35" s="642"/>
      <c r="L35" s="642"/>
      <c r="M35" s="642"/>
      <c r="N35" s="642"/>
      <c r="O35" s="642"/>
    </row>
    <row r="36" spans="1:15" s="643" customFormat="1" x14ac:dyDescent="0.3">
      <c r="A36" s="634">
        <v>31</v>
      </c>
      <c r="B36" s="635">
        <v>43865</v>
      </c>
      <c r="C36" s="813" t="s">
        <v>2359</v>
      </c>
      <c r="D36" s="637"/>
      <c r="E36" s="814">
        <v>4080</v>
      </c>
      <c r="F36" s="901">
        <v>4080</v>
      </c>
      <c r="G36" s="1514" t="s">
        <v>3116</v>
      </c>
      <c r="H36" s="1515"/>
      <c r="I36" s="1515"/>
      <c r="J36" s="1516"/>
      <c r="K36" s="642" t="s">
        <v>3117</v>
      </c>
      <c r="L36" s="646">
        <v>43864</v>
      </c>
      <c r="M36" s="642" t="s">
        <v>2123</v>
      </c>
      <c r="N36" s="642" t="s">
        <v>1980</v>
      </c>
      <c r="O36" s="642" t="s">
        <v>1706</v>
      </c>
    </row>
    <row r="37" spans="1:15" s="643" customFormat="1" x14ac:dyDescent="0.3">
      <c r="A37" s="634">
        <v>32</v>
      </c>
      <c r="B37" s="635">
        <v>43867</v>
      </c>
      <c r="C37" s="896" t="s">
        <v>1982</v>
      </c>
      <c r="D37" s="637">
        <v>800</v>
      </c>
      <c r="E37" s="897"/>
      <c r="F37" s="901"/>
      <c r="G37" s="1514"/>
      <c r="H37" s="1515"/>
      <c r="I37" s="1515"/>
      <c r="J37" s="1516"/>
      <c r="K37" s="642"/>
      <c r="L37" s="646"/>
      <c r="M37" s="646"/>
      <c r="N37" s="146"/>
      <c r="O37" s="146"/>
    </row>
    <row r="38" spans="1:15" s="643" customFormat="1" x14ac:dyDescent="0.3">
      <c r="A38" s="634">
        <v>33</v>
      </c>
      <c r="B38" s="635">
        <v>43868</v>
      </c>
      <c r="C38" s="899" t="s">
        <v>2359</v>
      </c>
      <c r="D38" s="637">
        <v>1000</v>
      </c>
      <c r="E38" s="814"/>
      <c r="F38" s="901"/>
      <c r="G38" s="1514"/>
      <c r="H38" s="1515"/>
      <c r="I38" s="1515"/>
      <c r="J38" s="1516"/>
      <c r="K38" s="642"/>
      <c r="L38" s="646"/>
      <c r="M38" s="642"/>
      <c r="N38" s="146"/>
      <c r="O38" s="146"/>
    </row>
    <row r="39" spans="1:15" s="643" customFormat="1" x14ac:dyDescent="0.3">
      <c r="A39" s="634">
        <v>34</v>
      </c>
      <c r="B39" s="635">
        <v>43868</v>
      </c>
      <c r="C39" s="813" t="s">
        <v>2834</v>
      </c>
      <c r="D39" s="814">
        <v>100</v>
      </c>
      <c r="E39" s="814"/>
      <c r="F39" s="814"/>
      <c r="G39" s="1514"/>
      <c r="H39" s="1515"/>
      <c r="I39" s="1515"/>
      <c r="J39" s="1516"/>
      <c r="K39" s="642"/>
      <c r="L39" s="646"/>
      <c r="M39" s="646"/>
      <c r="N39" s="642"/>
      <c r="O39" s="642"/>
    </row>
    <row r="40" spans="1:15" s="643" customFormat="1" x14ac:dyDescent="0.3">
      <c r="A40" s="634">
        <v>35</v>
      </c>
      <c r="B40" s="635">
        <v>43868</v>
      </c>
      <c r="C40" s="813" t="s">
        <v>1982</v>
      </c>
      <c r="D40" s="814"/>
      <c r="E40" s="814">
        <v>5000</v>
      </c>
      <c r="F40" s="934">
        <v>5860</v>
      </c>
      <c r="G40" s="1514" t="s">
        <v>3119</v>
      </c>
      <c r="H40" s="1515"/>
      <c r="I40" s="1515"/>
      <c r="J40" s="1516"/>
      <c r="K40" s="642" t="s">
        <v>3118</v>
      </c>
      <c r="L40" s="646">
        <v>43867</v>
      </c>
      <c r="M40" s="646" t="s">
        <v>2123</v>
      </c>
      <c r="N40" s="146" t="s">
        <v>1762</v>
      </c>
      <c r="O40" s="146" t="s">
        <v>1213</v>
      </c>
    </row>
    <row r="41" spans="1:15" s="643" customFormat="1" x14ac:dyDescent="0.3">
      <c r="A41" s="634">
        <v>36</v>
      </c>
      <c r="B41" s="635">
        <v>43871</v>
      </c>
      <c r="C41" s="813" t="s">
        <v>2359</v>
      </c>
      <c r="D41" s="814">
        <v>1000</v>
      </c>
      <c r="E41" s="814"/>
      <c r="F41" s="901"/>
      <c r="G41" s="1514"/>
      <c r="H41" s="1515"/>
      <c r="I41" s="1515"/>
      <c r="J41" s="1516"/>
      <c r="K41" s="642"/>
      <c r="L41" s="646"/>
      <c r="M41" s="642"/>
      <c r="N41" s="642"/>
      <c r="O41" s="642"/>
    </row>
    <row r="42" spans="1:15" s="643" customFormat="1" x14ac:dyDescent="0.3">
      <c r="A42" s="634">
        <v>37</v>
      </c>
      <c r="B42" s="635">
        <v>43871</v>
      </c>
      <c r="C42" s="813" t="s">
        <v>2834</v>
      </c>
      <c r="D42" s="814">
        <v>100</v>
      </c>
      <c r="E42" s="814"/>
      <c r="F42" s="901"/>
      <c r="G42" s="1514"/>
      <c r="H42" s="1515"/>
      <c r="I42" s="1515"/>
      <c r="J42" s="1516"/>
      <c r="K42" s="642"/>
      <c r="L42" s="646"/>
      <c r="M42" s="646"/>
      <c r="N42" s="642"/>
      <c r="O42" s="642"/>
    </row>
    <row r="43" spans="1:15" s="643" customFormat="1" x14ac:dyDescent="0.3">
      <c r="A43" s="634">
        <v>38</v>
      </c>
      <c r="B43" s="635">
        <v>43872</v>
      </c>
      <c r="C43" s="636" t="s">
        <v>2574</v>
      </c>
      <c r="D43" s="637">
        <v>50</v>
      </c>
      <c r="E43" s="637"/>
      <c r="F43" s="638"/>
      <c r="G43" s="1514"/>
      <c r="H43" s="1515"/>
      <c r="I43" s="1515"/>
      <c r="J43" s="1516"/>
      <c r="K43" s="642"/>
      <c r="L43" s="646"/>
      <c r="M43" s="642"/>
      <c r="N43" s="642"/>
      <c r="O43" s="642"/>
    </row>
    <row r="44" spans="1:15" s="643" customFormat="1" x14ac:dyDescent="0.3">
      <c r="A44" s="634">
        <v>39</v>
      </c>
      <c r="B44" s="635">
        <v>43875</v>
      </c>
      <c r="C44" s="636" t="s">
        <v>2834</v>
      </c>
      <c r="D44" s="637">
        <v>300</v>
      </c>
      <c r="E44" s="637"/>
      <c r="F44" s="589"/>
      <c r="G44" s="1514"/>
      <c r="H44" s="1515"/>
      <c r="I44" s="1515"/>
      <c r="J44" s="1516"/>
      <c r="K44" s="642"/>
      <c r="L44" s="646"/>
      <c r="M44" s="646"/>
      <c r="N44" s="146"/>
      <c r="O44" s="146"/>
    </row>
    <row r="45" spans="1:15" s="643" customFormat="1" x14ac:dyDescent="0.3">
      <c r="A45" s="634">
        <v>40</v>
      </c>
      <c r="B45" s="635">
        <v>43875</v>
      </c>
      <c r="C45" s="636" t="s">
        <v>2574</v>
      </c>
      <c r="D45" s="637">
        <v>450</v>
      </c>
      <c r="E45" s="637"/>
      <c r="F45" s="638"/>
      <c r="G45" s="1514"/>
      <c r="H45" s="1515"/>
      <c r="I45" s="1515"/>
      <c r="J45" s="1516"/>
      <c r="K45" s="642"/>
      <c r="L45" s="646"/>
      <c r="M45" s="642"/>
      <c r="N45" s="642"/>
      <c r="O45" s="642"/>
    </row>
    <row r="46" spans="1:15" s="643" customFormat="1" x14ac:dyDescent="0.3">
      <c r="A46" s="634">
        <v>41</v>
      </c>
      <c r="B46" s="635">
        <v>43875</v>
      </c>
      <c r="C46" s="636" t="s">
        <v>2359</v>
      </c>
      <c r="D46" s="637">
        <v>1000</v>
      </c>
      <c r="E46" s="637"/>
      <c r="F46" s="638"/>
      <c r="G46" s="1514"/>
      <c r="H46" s="1515"/>
      <c r="I46" s="1515"/>
      <c r="J46" s="1516"/>
      <c r="K46" s="642"/>
      <c r="L46" s="642"/>
      <c r="M46" s="642"/>
      <c r="N46" s="642"/>
      <c r="O46" s="642"/>
    </row>
    <row r="47" spans="1:15" s="643" customFormat="1" x14ac:dyDescent="0.3">
      <c r="A47" s="634">
        <v>42</v>
      </c>
      <c r="B47" s="635">
        <v>43878</v>
      </c>
      <c r="C47" s="636" t="s">
        <v>2359</v>
      </c>
      <c r="D47" s="637">
        <v>380</v>
      </c>
      <c r="E47" s="637"/>
      <c r="F47" s="638"/>
      <c r="G47" s="1514"/>
      <c r="H47" s="1515"/>
      <c r="I47" s="1515"/>
      <c r="J47" s="1516"/>
      <c r="K47" s="642"/>
      <c r="L47" s="646"/>
      <c r="M47" s="642"/>
      <c r="N47" s="642"/>
      <c r="O47" s="642"/>
    </row>
    <row r="48" spans="1:15" s="643" customFormat="1" x14ac:dyDescent="0.3">
      <c r="A48" s="634">
        <v>43</v>
      </c>
      <c r="B48" s="635">
        <v>43878</v>
      </c>
      <c r="C48" s="636" t="s">
        <v>2834</v>
      </c>
      <c r="D48" s="637">
        <v>200</v>
      </c>
      <c r="E48" s="637"/>
      <c r="F48" s="638"/>
      <c r="G48" s="1514"/>
      <c r="H48" s="1515"/>
      <c r="I48" s="1515"/>
      <c r="J48" s="1516"/>
      <c r="K48" s="642"/>
      <c r="L48" s="646"/>
      <c r="M48" s="642"/>
      <c r="N48" s="642"/>
      <c r="O48" s="642"/>
    </row>
    <row r="49" spans="1:15" s="643" customFormat="1" x14ac:dyDescent="0.3">
      <c r="A49" s="634">
        <v>44</v>
      </c>
      <c r="B49" s="635">
        <v>43878</v>
      </c>
      <c r="C49" s="636" t="s">
        <v>164</v>
      </c>
      <c r="D49" s="637">
        <v>15</v>
      </c>
      <c r="E49" s="637"/>
      <c r="F49" s="638"/>
      <c r="G49" s="1514"/>
      <c r="H49" s="1515"/>
      <c r="I49" s="1515"/>
      <c r="J49" s="1516"/>
      <c r="K49" s="642"/>
      <c r="L49" s="646"/>
      <c r="M49" s="646"/>
      <c r="N49" s="146"/>
      <c r="O49" s="146"/>
    </row>
    <row r="50" spans="1:15" s="643" customFormat="1" x14ac:dyDescent="0.3">
      <c r="A50" s="634">
        <v>45</v>
      </c>
      <c r="B50" s="635">
        <v>43878</v>
      </c>
      <c r="C50" s="636" t="s">
        <v>2407</v>
      </c>
      <c r="D50" s="637">
        <v>5</v>
      </c>
      <c r="E50" s="637"/>
      <c r="F50" s="638"/>
      <c r="G50" s="1514"/>
      <c r="H50" s="1515"/>
      <c r="I50" s="1515"/>
      <c r="J50" s="1516"/>
      <c r="K50" s="642"/>
      <c r="L50" s="646"/>
      <c r="M50" s="642"/>
      <c r="N50" s="642"/>
      <c r="O50" s="642"/>
    </row>
    <row r="51" spans="1:15" s="643" customFormat="1" x14ac:dyDescent="0.3">
      <c r="A51" s="634">
        <v>46</v>
      </c>
      <c r="B51" s="635">
        <v>43878</v>
      </c>
      <c r="C51" s="636" t="s">
        <v>1982</v>
      </c>
      <c r="D51" s="637">
        <v>200</v>
      </c>
      <c r="E51" s="637"/>
      <c r="F51" s="638"/>
      <c r="G51" s="1514"/>
      <c r="H51" s="1515"/>
      <c r="I51" s="1515"/>
      <c r="J51" s="1516"/>
      <c r="K51" s="642"/>
      <c r="L51" s="646"/>
      <c r="M51" s="646"/>
      <c r="N51" s="642"/>
      <c r="O51" s="642"/>
    </row>
    <row r="52" spans="1:15" s="643" customFormat="1" x14ac:dyDescent="0.3">
      <c r="A52" s="634">
        <v>47</v>
      </c>
      <c r="B52" s="635">
        <v>43878</v>
      </c>
      <c r="C52" s="636" t="s">
        <v>2382</v>
      </c>
      <c r="D52" s="637">
        <v>1</v>
      </c>
      <c r="E52" s="637"/>
      <c r="F52" s="638"/>
      <c r="G52" s="1514"/>
      <c r="H52" s="1515"/>
      <c r="I52" s="1515"/>
      <c r="J52" s="1516"/>
      <c r="K52" s="642"/>
      <c r="L52" s="646"/>
      <c r="M52" s="646"/>
      <c r="N52" s="642"/>
      <c r="O52" s="642"/>
    </row>
    <row r="53" spans="1:15" s="643" customFormat="1" x14ac:dyDescent="0.3">
      <c r="A53" s="634">
        <v>48</v>
      </c>
      <c r="B53" s="635">
        <v>43879</v>
      </c>
      <c r="C53" s="636" t="s">
        <v>2359</v>
      </c>
      <c r="D53" s="637"/>
      <c r="E53" s="637">
        <v>3380</v>
      </c>
      <c r="F53" s="901">
        <v>3380</v>
      </c>
      <c r="G53" s="1514" t="s">
        <v>3120</v>
      </c>
      <c r="H53" s="1515"/>
      <c r="I53" s="1515"/>
      <c r="J53" s="1516"/>
      <c r="K53" s="642" t="s">
        <v>3121</v>
      </c>
      <c r="L53" s="646">
        <v>43878</v>
      </c>
      <c r="M53" s="642" t="s">
        <v>2123</v>
      </c>
      <c r="N53" s="642" t="s">
        <v>1980</v>
      </c>
      <c r="O53" s="642" t="s">
        <v>1706</v>
      </c>
    </row>
    <row r="54" spans="1:15" s="643" customFormat="1" x14ac:dyDescent="0.3">
      <c r="A54" s="634">
        <v>49</v>
      </c>
      <c r="B54" s="635">
        <v>43882</v>
      </c>
      <c r="C54" s="636" t="s">
        <v>2834</v>
      </c>
      <c r="D54" s="637">
        <v>360</v>
      </c>
      <c r="E54" s="637"/>
      <c r="F54" s="638"/>
      <c r="G54" s="1514"/>
      <c r="H54" s="1515"/>
      <c r="I54" s="1515"/>
      <c r="J54" s="1516"/>
      <c r="K54" s="642"/>
      <c r="L54" s="642"/>
      <c r="M54" s="642"/>
      <c r="N54" s="642"/>
      <c r="O54" s="642"/>
    </row>
    <row r="55" spans="1:15" s="643" customFormat="1" x14ac:dyDescent="0.3">
      <c r="A55" s="634">
        <v>50</v>
      </c>
      <c r="B55" s="635">
        <v>43882</v>
      </c>
      <c r="C55" s="636" t="s">
        <v>2359</v>
      </c>
      <c r="D55" s="637">
        <v>1000</v>
      </c>
      <c r="E55" s="637"/>
      <c r="F55" s="638"/>
      <c r="G55" s="1514"/>
      <c r="H55" s="1515"/>
      <c r="I55" s="1515"/>
      <c r="J55" s="1516"/>
      <c r="K55" s="642"/>
      <c r="L55" s="646"/>
      <c r="M55" s="642"/>
      <c r="N55" s="642"/>
      <c r="O55" s="642"/>
    </row>
    <row r="56" spans="1:15" s="643" customFormat="1" x14ac:dyDescent="0.3">
      <c r="A56" s="634">
        <v>51</v>
      </c>
      <c r="B56" s="635">
        <v>43882</v>
      </c>
      <c r="C56" s="636" t="s">
        <v>2834</v>
      </c>
      <c r="D56" s="637"/>
      <c r="E56" s="637">
        <v>1060</v>
      </c>
      <c r="F56" s="901">
        <v>1060</v>
      </c>
      <c r="G56" s="1514" t="s">
        <v>3122</v>
      </c>
      <c r="H56" s="1515"/>
      <c r="I56" s="1515"/>
      <c r="J56" s="1516"/>
      <c r="K56" s="642" t="s">
        <v>3123</v>
      </c>
      <c r="L56" s="646">
        <v>43881</v>
      </c>
      <c r="M56" s="642" t="s">
        <v>2123</v>
      </c>
      <c r="N56" s="146" t="s">
        <v>1762</v>
      </c>
      <c r="O56" s="146" t="s">
        <v>1762</v>
      </c>
    </row>
    <row r="57" spans="1:15" s="643" customFormat="1" x14ac:dyDescent="0.3">
      <c r="A57" s="634">
        <v>52</v>
      </c>
      <c r="B57" s="635">
        <v>43885</v>
      </c>
      <c r="C57" s="636" t="s">
        <v>2359</v>
      </c>
      <c r="D57" s="637">
        <v>1000</v>
      </c>
      <c r="E57" s="637"/>
      <c r="F57" s="638"/>
      <c r="G57" s="1514"/>
      <c r="H57" s="1515"/>
      <c r="I57" s="1515"/>
      <c r="J57" s="1516"/>
      <c r="K57" s="642"/>
      <c r="L57" s="646"/>
      <c r="M57" s="642"/>
      <c r="N57" s="642"/>
      <c r="O57" s="642"/>
    </row>
    <row r="58" spans="1:15" s="643" customFormat="1" x14ac:dyDescent="0.3">
      <c r="A58" s="634">
        <v>53</v>
      </c>
      <c r="B58" s="635">
        <v>43885</v>
      </c>
      <c r="C58" s="636" t="s">
        <v>1777</v>
      </c>
      <c r="D58" s="637">
        <v>760</v>
      </c>
      <c r="E58" s="637"/>
      <c r="F58" s="638"/>
      <c r="G58" s="1514"/>
      <c r="H58" s="1515"/>
      <c r="I58" s="1515"/>
      <c r="J58" s="1516"/>
      <c r="K58" s="642"/>
      <c r="L58" s="646"/>
      <c r="M58" s="642"/>
      <c r="N58" s="642"/>
      <c r="O58" s="642"/>
    </row>
    <row r="59" spans="1:15" s="643" customFormat="1" x14ac:dyDescent="0.3">
      <c r="A59" s="634">
        <v>54</v>
      </c>
      <c r="B59" s="635">
        <v>43886</v>
      </c>
      <c r="C59" s="636" t="s">
        <v>2381</v>
      </c>
      <c r="D59" s="637"/>
      <c r="E59" s="637">
        <v>135</v>
      </c>
      <c r="F59" s="934">
        <v>125</v>
      </c>
      <c r="G59" s="1514" t="s">
        <v>3124</v>
      </c>
      <c r="H59" s="1515"/>
      <c r="I59" s="1515"/>
      <c r="J59" s="1516"/>
      <c r="K59" s="642" t="s">
        <v>3125</v>
      </c>
      <c r="L59" s="646">
        <v>43885</v>
      </c>
      <c r="M59" s="642" t="s">
        <v>2123</v>
      </c>
      <c r="N59" s="146" t="s">
        <v>171</v>
      </c>
      <c r="O59" s="935" t="s">
        <v>1113</v>
      </c>
    </row>
    <row r="60" spans="1:15" s="643" customFormat="1" x14ac:dyDescent="0.3">
      <c r="A60" s="634">
        <v>55</v>
      </c>
      <c r="B60" s="635">
        <v>43886</v>
      </c>
      <c r="C60" s="636" t="s">
        <v>2407</v>
      </c>
      <c r="D60" s="637"/>
      <c r="E60" s="637">
        <v>5</v>
      </c>
      <c r="F60" s="901">
        <v>5</v>
      </c>
      <c r="G60" s="1514" t="s">
        <v>961</v>
      </c>
      <c r="H60" s="1515"/>
      <c r="I60" s="1515"/>
      <c r="J60" s="1516"/>
      <c r="K60" s="642" t="s">
        <v>3128</v>
      </c>
      <c r="L60" s="646">
        <v>43885</v>
      </c>
      <c r="M60" s="642" t="s">
        <v>2123</v>
      </c>
      <c r="N60" s="146" t="s">
        <v>171</v>
      </c>
      <c r="O60" s="935" t="s">
        <v>1113</v>
      </c>
    </row>
    <row r="61" spans="1:15" s="643" customFormat="1" x14ac:dyDescent="0.3">
      <c r="A61" s="634">
        <v>56</v>
      </c>
      <c r="B61" s="635">
        <v>43887</v>
      </c>
      <c r="C61" s="636" t="s">
        <v>1926</v>
      </c>
      <c r="D61" s="637">
        <v>760</v>
      </c>
      <c r="E61" s="637"/>
      <c r="F61" s="638"/>
      <c r="G61" s="1514"/>
      <c r="H61" s="1515"/>
      <c r="I61" s="1515"/>
      <c r="J61" s="1516"/>
      <c r="K61" s="642"/>
      <c r="L61" s="646"/>
      <c r="M61" s="642"/>
      <c r="N61" s="642"/>
      <c r="O61" s="642"/>
    </row>
    <row r="62" spans="1:15" s="643" customFormat="1" x14ac:dyDescent="0.3">
      <c r="A62" s="634">
        <v>57</v>
      </c>
      <c r="B62" s="635">
        <v>43889</v>
      </c>
      <c r="C62" s="636" t="s">
        <v>2359</v>
      </c>
      <c r="D62" s="637">
        <v>1000</v>
      </c>
      <c r="E62" s="637"/>
      <c r="F62" s="901"/>
      <c r="G62" s="1514"/>
      <c r="H62" s="1515"/>
      <c r="I62" s="1515"/>
      <c r="J62" s="1516"/>
      <c r="K62" s="642"/>
      <c r="L62" s="646"/>
      <c r="M62" s="642"/>
      <c r="N62" s="642"/>
      <c r="O62" s="642"/>
    </row>
    <row r="63" spans="1:15" s="643" customFormat="1" x14ac:dyDescent="0.3">
      <c r="A63" s="634">
        <v>58</v>
      </c>
      <c r="B63" s="635">
        <v>43889</v>
      </c>
      <c r="C63" s="636" t="s">
        <v>2384</v>
      </c>
      <c r="D63" s="637">
        <v>310</v>
      </c>
      <c r="E63" s="637"/>
      <c r="F63" s="638"/>
      <c r="G63" s="1514"/>
      <c r="H63" s="1515"/>
      <c r="I63" s="1515"/>
      <c r="J63" s="1516"/>
      <c r="K63" s="642"/>
      <c r="L63" s="646"/>
      <c r="M63" s="642"/>
      <c r="N63" s="146"/>
      <c r="O63" s="146"/>
    </row>
    <row r="64" spans="1:15" s="643" customFormat="1" x14ac:dyDescent="0.3">
      <c r="A64" s="634">
        <v>59</v>
      </c>
      <c r="B64" s="635">
        <v>43889</v>
      </c>
      <c r="C64" s="636" t="s">
        <v>2834</v>
      </c>
      <c r="D64" s="637">
        <v>300</v>
      </c>
      <c r="E64" s="637"/>
      <c r="F64" s="638"/>
      <c r="G64" s="1514"/>
      <c r="H64" s="1515"/>
      <c r="I64" s="1515"/>
      <c r="J64" s="1516"/>
      <c r="K64" s="642"/>
      <c r="L64" s="646"/>
      <c r="M64" s="646"/>
      <c r="N64" s="642"/>
      <c r="O64" s="642"/>
    </row>
    <row r="65" spans="1:15" s="643" customFormat="1" x14ac:dyDescent="0.3">
      <c r="A65" s="634">
        <v>60</v>
      </c>
      <c r="B65" s="635">
        <v>43889</v>
      </c>
      <c r="C65" s="636" t="s">
        <v>1982</v>
      </c>
      <c r="D65" s="637">
        <v>200</v>
      </c>
      <c r="E65" s="637"/>
      <c r="F65" s="638"/>
      <c r="G65" s="1514"/>
      <c r="H65" s="1515"/>
      <c r="I65" s="1515"/>
      <c r="J65" s="1516"/>
      <c r="K65" s="642"/>
      <c r="L65" s="646"/>
      <c r="M65" s="642"/>
      <c r="N65" s="642"/>
      <c r="O65" s="642"/>
    </row>
    <row r="66" spans="1:15" s="643" customFormat="1" x14ac:dyDescent="0.3">
      <c r="A66" s="634">
        <v>61</v>
      </c>
      <c r="B66" s="635">
        <v>43889</v>
      </c>
      <c r="C66" s="636" t="s">
        <v>164</v>
      </c>
      <c r="D66" s="637">
        <v>15</v>
      </c>
      <c r="E66" s="637"/>
      <c r="F66" s="638"/>
      <c r="G66" s="1514"/>
      <c r="H66" s="1515"/>
      <c r="I66" s="1515"/>
      <c r="J66" s="1516"/>
      <c r="K66" s="642"/>
      <c r="L66" s="642"/>
      <c r="M66" s="642"/>
      <c r="N66" s="642"/>
      <c r="O66" s="642"/>
    </row>
    <row r="67" spans="1:15" s="643" customFormat="1" x14ac:dyDescent="0.3">
      <c r="A67" s="634">
        <v>62</v>
      </c>
      <c r="B67" s="635">
        <v>43889</v>
      </c>
      <c r="C67" s="636" t="s">
        <v>2528</v>
      </c>
      <c r="D67" s="637">
        <v>50</v>
      </c>
      <c r="E67" s="637"/>
      <c r="F67" s="638"/>
      <c r="G67" s="1514"/>
      <c r="H67" s="1515"/>
      <c r="I67" s="1515"/>
      <c r="J67" s="1516"/>
      <c r="K67" s="642"/>
      <c r="L67" s="646"/>
      <c r="M67" s="642"/>
      <c r="N67" s="642"/>
      <c r="O67" s="642"/>
    </row>
    <row r="68" spans="1:15" s="643" customFormat="1" x14ac:dyDescent="0.3">
      <c r="A68" s="634">
        <v>63</v>
      </c>
      <c r="B68" s="635">
        <v>43889</v>
      </c>
      <c r="C68" s="636" t="s">
        <v>1517</v>
      </c>
      <c r="D68" s="637">
        <v>10</v>
      </c>
      <c r="E68" s="637"/>
      <c r="F68" s="638"/>
      <c r="G68" s="1514"/>
      <c r="H68" s="1515"/>
      <c r="I68" s="1515"/>
      <c r="J68" s="1516"/>
      <c r="K68" s="642"/>
      <c r="L68" s="646"/>
      <c r="M68" s="642"/>
      <c r="N68" s="642"/>
      <c r="O68" s="642"/>
    </row>
    <row r="69" spans="1:15" s="643" customFormat="1" x14ac:dyDescent="0.3">
      <c r="A69" s="634">
        <v>64</v>
      </c>
      <c r="B69" s="635">
        <v>43889</v>
      </c>
      <c r="C69" s="636" t="s">
        <v>2516</v>
      </c>
      <c r="D69" s="637">
        <v>50</v>
      </c>
      <c r="E69" s="637"/>
      <c r="F69" s="901"/>
      <c r="G69" s="1514"/>
      <c r="H69" s="1515"/>
      <c r="I69" s="1515"/>
      <c r="J69" s="1516"/>
      <c r="K69" s="642"/>
      <c r="L69" s="646"/>
      <c r="M69" s="642"/>
      <c r="N69" s="146"/>
      <c r="O69" s="146"/>
    </row>
    <row r="70" spans="1:15" s="643" customFormat="1" x14ac:dyDescent="0.3">
      <c r="A70" s="634">
        <v>65</v>
      </c>
      <c r="B70" s="635">
        <v>43889</v>
      </c>
      <c r="C70" s="636" t="s">
        <v>1926</v>
      </c>
      <c r="D70" s="637"/>
      <c r="E70" s="637">
        <v>760</v>
      </c>
      <c r="F70" s="901">
        <v>760</v>
      </c>
      <c r="G70" s="1514" t="s">
        <v>3129</v>
      </c>
      <c r="H70" s="1515"/>
      <c r="I70" s="1515"/>
      <c r="J70" s="1516"/>
      <c r="K70" s="642" t="s">
        <v>3130</v>
      </c>
      <c r="L70" s="646">
        <v>43888</v>
      </c>
      <c r="M70" s="642" t="s">
        <v>2123</v>
      </c>
      <c r="N70" s="146" t="s">
        <v>171</v>
      </c>
      <c r="O70" s="146" t="s">
        <v>442</v>
      </c>
    </row>
    <row r="71" spans="1:15" s="643" customFormat="1" x14ac:dyDescent="0.3">
      <c r="A71" s="634">
        <v>66</v>
      </c>
      <c r="B71" s="635">
        <v>43889</v>
      </c>
      <c r="C71" s="636" t="s">
        <v>2382</v>
      </c>
      <c r="D71" s="637"/>
      <c r="E71" s="637">
        <v>1</v>
      </c>
      <c r="F71" s="901">
        <v>1</v>
      </c>
      <c r="G71" s="1514" t="s">
        <v>1808</v>
      </c>
      <c r="H71" s="1515"/>
      <c r="I71" s="1515"/>
      <c r="J71" s="1516"/>
      <c r="K71" s="642" t="s">
        <v>3131</v>
      </c>
      <c r="L71" s="646">
        <v>43888</v>
      </c>
      <c r="M71" s="642" t="s">
        <v>2123</v>
      </c>
      <c r="N71" s="146" t="s">
        <v>171</v>
      </c>
      <c r="O71" s="146" t="s">
        <v>442</v>
      </c>
    </row>
    <row r="72" spans="1:15" s="643" customFormat="1" x14ac:dyDescent="0.3">
      <c r="A72" s="634">
        <v>67</v>
      </c>
      <c r="B72" s="635">
        <v>43892</v>
      </c>
      <c r="C72" s="636" t="s">
        <v>2359</v>
      </c>
      <c r="D72" s="637">
        <v>1000</v>
      </c>
      <c r="E72" s="637"/>
      <c r="F72" s="638"/>
      <c r="G72" s="1514"/>
      <c r="H72" s="1515"/>
      <c r="I72" s="1515"/>
      <c r="J72" s="1516"/>
      <c r="K72" s="642"/>
      <c r="L72" s="646"/>
      <c r="M72" s="642"/>
      <c r="N72" s="642"/>
      <c r="O72" s="642"/>
    </row>
    <row r="73" spans="1:15" s="643" customFormat="1" x14ac:dyDescent="0.3">
      <c r="A73" s="634">
        <v>68</v>
      </c>
      <c r="B73" s="635">
        <v>43892</v>
      </c>
      <c r="C73" s="636" t="s">
        <v>2834</v>
      </c>
      <c r="D73" s="637">
        <v>300</v>
      </c>
      <c r="E73" s="637"/>
      <c r="F73" s="638"/>
      <c r="G73" s="1514"/>
      <c r="H73" s="1515"/>
      <c r="I73" s="1515"/>
      <c r="J73" s="1516"/>
      <c r="K73" s="642"/>
      <c r="L73" s="646"/>
      <c r="M73" s="646"/>
      <c r="N73" s="642"/>
      <c r="O73" s="642"/>
    </row>
    <row r="74" spans="1:15" s="643" customFormat="1" x14ac:dyDescent="0.3">
      <c r="A74" s="634">
        <v>69</v>
      </c>
      <c r="B74" s="635">
        <v>43894</v>
      </c>
      <c r="C74" s="636" t="s">
        <v>2834</v>
      </c>
      <c r="D74" s="637">
        <v>360</v>
      </c>
      <c r="E74" s="637"/>
      <c r="F74" s="638"/>
      <c r="G74" s="1514"/>
      <c r="H74" s="1515"/>
      <c r="I74" s="1515"/>
      <c r="J74" s="1516"/>
      <c r="K74" s="642"/>
      <c r="L74" s="646"/>
      <c r="M74" s="642"/>
      <c r="N74" s="642"/>
      <c r="O74" s="642"/>
    </row>
    <row r="75" spans="1:15" s="643" customFormat="1" x14ac:dyDescent="0.3">
      <c r="A75" s="634">
        <v>70</v>
      </c>
      <c r="B75" s="635">
        <v>43894</v>
      </c>
      <c r="C75" s="636" t="s">
        <v>2834</v>
      </c>
      <c r="D75" s="637"/>
      <c r="E75" s="637">
        <v>960</v>
      </c>
      <c r="F75" s="901">
        <v>960</v>
      </c>
      <c r="G75" s="1514" t="s">
        <v>3132</v>
      </c>
      <c r="H75" s="1515"/>
      <c r="I75" s="1515"/>
      <c r="J75" s="1516"/>
      <c r="K75" s="642" t="s">
        <v>3133</v>
      </c>
      <c r="L75" s="646">
        <v>43894</v>
      </c>
      <c r="M75" s="646" t="s">
        <v>2123</v>
      </c>
      <c r="N75" s="146" t="s">
        <v>3134</v>
      </c>
      <c r="O75" s="146" t="s">
        <v>1762</v>
      </c>
    </row>
    <row r="76" spans="1:15" s="643" customFormat="1" x14ac:dyDescent="0.3">
      <c r="A76" s="634">
        <v>71</v>
      </c>
      <c r="B76" s="635">
        <v>43895</v>
      </c>
      <c r="C76" s="636" t="s">
        <v>2359</v>
      </c>
      <c r="D76" s="637">
        <v>980</v>
      </c>
      <c r="E76" s="637"/>
      <c r="F76" s="638"/>
      <c r="G76" s="1514"/>
      <c r="H76" s="1515"/>
      <c r="I76" s="1515"/>
      <c r="J76" s="1516"/>
      <c r="K76" s="642"/>
      <c r="L76" s="646"/>
      <c r="M76" s="646"/>
      <c r="N76" s="642"/>
      <c r="O76" s="642"/>
    </row>
    <row r="77" spans="1:15" s="643" customFormat="1" x14ac:dyDescent="0.3">
      <c r="A77" s="634">
        <v>72</v>
      </c>
      <c r="B77" s="635">
        <v>43895</v>
      </c>
      <c r="C77" s="636" t="s">
        <v>2359</v>
      </c>
      <c r="D77" s="637"/>
      <c r="E77" s="637">
        <v>4980</v>
      </c>
      <c r="F77" s="901">
        <v>4980</v>
      </c>
      <c r="G77" s="1514" t="s">
        <v>3135</v>
      </c>
      <c r="H77" s="1515"/>
      <c r="I77" s="1515"/>
      <c r="J77" s="1516"/>
      <c r="K77" s="642" t="s">
        <v>3136</v>
      </c>
      <c r="L77" s="646">
        <v>43894</v>
      </c>
      <c r="M77" s="646" t="s">
        <v>2123</v>
      </c>
      <c r="N77" s="642" t="s">
        <v>1980</v>
      </c>
      <c r="O77" s="642" t="s">
        <v>1706</v>
      </c>
    </row>
    <row r="78" spans="1:15" s="643" customFormat="1" x14ac:dyDescent="0.3">
      <c r="A78" s="634">
        <v>73</v>
      </c>
      <c r="B78" s="635">
        <v>43896</v>
      </c>
      <c r="C78" s="636" t="s">
        <v>2381</v>
      </c>
      <c r="D78" s="637">
        <v>30</v>
      </c>
      <c r="E78" s="637"/>
      <c r="F78" s="901"/>
      <c r="G78" s="1514"/>
      <c r="H78" s="1515"/>
      <c r="I78" s="1515"/>
      <c r="J78" s="1516"/>
      <c r="K78" s="642"/>
      <c r="L78" s="646"/>
      <c r="M78" s="646"/>
      <c r="N78" s="642"/>
      <c r="O78" s="642"/>
    </row>
    <row r="79" spans="1:15" s="643" customFormat="1" x14ac:dyDescent="0.3">
      <c r="A79" s="634">
        <v>74</v>
      </c>
      <c r="B79" s="635">
        <v>43896</v>
      </c>
      <c r="C79" s="636" t="s">
        <v>2407</v>
      </c>
      <c r="D79" s="637">
        <v>10</v>
      </c>
      <c r="E79" s="637"/>
      <c r="F79" s="638"/>
      <c r="G79" s="1514"/>
      <c r="H79" s="1515"/>
      <c r="I79" s="1515"/>
      <c r="J79" s="1516"/>
      <c r="K79" s="642"/>
      <c r="L79" s="646"/>
      <c r="M79" s="642"/>
      <c r="N79" s="642"/>
      <c r="O79" s="642"/>
    </row>
    <row r="80" spans="1:15" s="643" customFormat="1" x14ac:dyDescent="0.3">
      <c r="A80" s="634">
        <v>75</v>
      </c>
      <c r="B80" s="635">
        <v>43896</v>
      </c>
      <c r="C80" s="636" t="s">
        <v>2409</v>
      </c>
      <c r="D80" s="637">
        <v>5</v>
      </c>
      <c r="E80" s="637"/>
      <c r="F80" s="638"/>
      <c r="G80" s="1514"/>
      <c r="H80" s="1515"/>
      <c r="I80" s="1515"/>
      <c r="J80" s="1516"/>
      <c r="K80" s="642"/>
      <c r="L80" s="642"/>
      <c r="M80" s="642"/>
      <c r="N80" s="642"/>
      <c r="O80" s="642"/>
    </row>
    <row r="81" spans="1:15" s="643" customFormat="1" x14ac:dyDescent="0.3">
      <c r="A81" s="634">
        <v>76</v>
      </c>
      <c r="B81" s="635">
        <v>43896</v>
      </c>
      <c r="C81" s="636" t="s">
        <v>2834</v>
      </c>
      <c r="D81" s="637">
        <v>100</v>
      </c>
      <c r="E81" s="637"/>
      <c r="F81" s="638"/>
      <c r="G81" s="1514"/>
      <c r="H81" s="1515"/>
      <c r="I81" s="1515"/>
      <c r="J81" s="1516"/>
      <c r="K81" s="642"/>
      <c r="L81" s="646"/>
      <c r="M81" s="646"/>
      <c r="N81" s="146"/>
      <c r="O81" s="146"/>
    </row>
    <row r="82" spans="1:15" s="643" customFormat="1" x14ac:dyDescent="0.3">
      <c r="A82" s="634">
        <v>77</v>
      </c>
      <c r="B82" s="635">
        <v>43899</v>
      </c>
      <c r="C82" s="636" t="s">
        <v>2359</v>
      </c>
      <c r="D82" s="637">
        <v>1500</v>
      </c>
      <c r="E82" s="637"/>
      <c r="F82" s="638"/>
      <c r="G82" s="1514"/>
      <c r="H82" s="1515"/>
      <c r="I82" s="1515"/>
      <c r="J82" s="1516"/>
      <c r="K82" s="642"/>
      <c r="L82" s="646"/>
      <c r="M82" s="646"/>
      <c r="N82" s="642"/>
      <c r="O82" s="642"/>
    </row>
    <row r="83" spans="1:15" s="643" customFormat="1" x14ac:dyDescent="0.3">
      <c r="A83" s="634">
        <v>78</v>
      </c>
      <c r="B83" s="635">
        <v>43899</v>
      </c>
      <c r="C83" s="636" t="s">
        <v>2834</v>
      </c>
      <c r="D83" s="637">
        <v>200</v>
      </c>
      <c r="E83" s="637"/>
      <c r="F83" s="638"/>
      <c r="G83" s="1514"/>
      <c r="H83" s="1515"/>
      <c r="I83" s="1515"/>
      <c r="J83" s="1516"/>
      <c r="K83" s="642"/>
      <c r="L83" s="646"/>
      <c r="M83" s="642"/>
      <c r="N83" s="642"/>
      <c r="O83" s="642"/>
    </row>
    <row r="84" spans="1:15" s="643" customFormat="1" x14ac:dyDescent="0.3">
      <c r="A84" s="634">
        <v>79</v>
      </c>
      <c r="B84" s="635">
        <v>43899</v>
      </c>
      <c r="C84" s="636" t="s">
        <v>1777</v>
      </c>
      <c r="D84" s="637"/>
      <c r="E84" s="637">
        <v>7760</v>
      </c>
      <c r="F84" s="934">
        <v>7720</v>
      </c>
      <c r="G84" s="1514" t="s">
        <v>3138</v>
      </c>
      <c r="H84" s="1515"/>
      <c r="I84" s="1515"/>
      <c r="J84" s="1516"/>
      <c r="K84" s="642" t="s">
        <v>3139</v>
      </c>
      <c r="L84" s="646">
        <v>43896</v>
      </c>
      <c r="M84" s="646" t="s">
        <v>2123</v>
      </c>
      <c r="N84" s="146" t="s">
        <v>171</v>
      </c>
      <c r="O84" s="146" t="s">
        <v>485</v>
      </c>
    </row>
    <row r="85" spans="1:15" s="643" customFormat="1" x14ac:dyDescent="0.3">
      <c r="A85" s="634">
        <v>80</v>
      </c>
      <c r="B85" s="635">
        <v>43902</v>
      </c>
      <c r="C85" s="636" t="s">
        <v>2834</v>
      </c>
      <c r="D85" s="637">
        <v>300</v>
      </c>
      <c r="E85" s="637"/>
      <c r="F85" s="694"/>
      <c r="G85" s="1514"/>
      <c r="H85" s="1515"/>
      <c r="I85" s="1515"/>
      <c r="J85" s="1516"/>
      <c r="K85" s="642"/>
      <c r="L85" s="646"/>
      <c r="M85" s="642"/>
      <c r="N85" s="146"/>
      <c r="O85" s="146"/>
    </row>
    <row r="86" spans="1:15" s="643" customFormat="1" x14ac:dyDescent="0.3">
      <c r="A86" s="634">
        <v>81</v>
      </c>
      <c r="B86" s="635">
        <v>43902</v>
      </c>
      <c r="C86" s="636" t="s">
        <v>2834</v>
      </c>
      <c r="D86" s="637"/>
      <c r="E86" s="637">
        <v>600</v>
      </c>
      <c r="F86" s="901">
        <v>600</v>
      </c>
      <c r="G86" s="1514" t="s">
        <v>3140</v>
      </c>
      <c r="H86" s="1515"/>
      <c r="I86" s="1515"/>
      <c r="J86" s="1516"/>
      <c r="K86" s="642" t="s">
        <v>3141</v>
      </c>
      <c r="L86" s="646">
        <v>43901</v>
      </c>
      <c r="M86" s="646" t="s">
        <v>2123</v>
      </c>
      <c r="N86" s="146" t="s">
        <v>1762</v>
      </c>
      <c r="O86" s="146" t="s">
        <v>1762</v>
      </c>
    </row>
    <row r="87" spans="1:15" s="643" customFormat="1" x14ac:dyDescent="0.3">
      <c r="A87" s="634">
        <v>82</v>
      </c>
      <c r="B87" s="635">
        <v>43903</v>
      </c>
      <c r="C87" s="144" t="s">
        <v>2359</v>
      </c>
      <c r="D87" s="45">
        <v>1500</v>
      </c>
      <c r="E87" s="637"/>
      <c r="F87" s="638"/>
      <c r="G87" s="1514"/>
      <c r="H87" s="1515"/>
      <c r="I87" s="1515"/>
      <c r="J87" s="1516"/>
      <c r="K87" s="642"/>
      <c r="L87" s="646"/>
      <c r="M87" s="642"/>
      <c r="N87" s="146"/>
      <c r="O87" s="146"/>
    </row>
    <row r="88" spans="1:15" s="643" customFormat="1" x14ac:dyDescent="0.3">
      <c r="A88" s="634">
        <v>83</v>
      </c>
      <c r="B88" s="635">
        <v>43903</v>
      </c>
      <c r="C88" s="896" t="s">
        <v>1697</v>
      </c>
      <c r="D88" s="898">
        <v>50</v>
      </c>
      <c r="E88" s="637"/>
      <c r="F88" s="694"/>
      <c r="G88" s="1514"/>
      <c r="H88" s="1515"/>
      <c r="I88" s="1515"/>
      <c r="J88" s="1516"/>
      <c r="K88" s="642"/>
      <c r="L88" s="646"/>
      <c r="M88" s="642"/>
      <c r="N88" s="146"/>
      <c r="O88" s="146"/>
    </row>
    <row r="89" spans="1:15" s="643" customFormat="1" x14ac:dyDescent="0.3">
      <c r="A89" s="634">
        <v>84</v>
      </c>
      <c r="B89" s="635">
        <v>43903</v>
      </c>
      <c r="C89" s="144" t="s">
        <v>2410</v>
      </c>
      <c r="D89" s="45">
        <v>100</v>
      </c>
      <c r="E89" s="637"/>
      <c r="F89" s="638"/>
      <c r="G89" s="1514"/>
      <c r="H89" s="1515"/>
      <c r="I89" s="1515"/>
      <c r="J89" s="1516"/>
      <c r="K89" s="642"/>
      <c r="L89" s="646"/>
      <c r="M89" s="646"/>
      <c r="N89" s="642"/>
      <c r="O89" s="642"/>
    </row>
    <row r="90" spans="1:15" s="643" customFormat="1" x14ac:dyDescent="0.3">
      <c r="A90" s="634">
        <v>85</v>
      </c>
      <c r="B90" s="635">
        <v>43903</v>
      </c>
      <c r="C90" s="144" t="s">
        <v>1263</v>
      </c>
      <c r="D90" s="45">
        <v>10</v>
      </c>
      <c r="E90" s="637"/>
      <c r="F90" s="638"/>
      <c r="G90" s="1514"/>
      <c r="H90" s="1515"/>
      <c r="I90" s="1515"/>
      <c r="J90" s="1516"/>
      <c r="K90" s="642"/>
      <c r="L90" s="646"/>
      <c r="M90" s="642"/>
      <c r="N90" s="642"/>
      <c r="O90" s="642"/>
    </row>
    <row r="91" spans="1:15" s="643" customFormat="1" x14ac:dyDescent="0.3">
      <c r="A91" s="634">
        <v>86</v>
      </c>
      <c r="B91" s="635">
        <v>43903</v>
      </c>
      <c r="C91" s="144" t="s">
        <v>2408</v>
      </c>
      <c r="D91" s="45">
        <v>1</v>
      </c>
      <c r="E91" s="637"/>
      <c r="F91" s="638"/>
      <c r="G91" s="1514"/>
      <c r="H91" s="1515"/>
      <c r="I91" s="1515"/>
      <c r="J91" s="1516"/>
      <c r="K91" s="642"/>
      <c r="L91" s="646"/>
      <c r="M91" s="646"/>
      <c r="N91" s="642"/>
      <c r="O91" s="642"/>
    </row>
    <row r="92" spans="1:15" s="643" customFormat="1" x14ac:dyDescent="0.3">
      <c r="A92" s="634">
        <v>87</v>
      </c>
      <c r="B92" s="635">
        <v>43903</v>
      </c>
      <c r="C92" s="144" t="s">
        <v>2407</v>
      </c>
      <c r="D92" s="1059">
        <v>2</v>
      </c>
      <c r="E92" s="637"/>
      <c r="F92" s="589"/>
      <c r="G92" s="1514"/>
      <c r="H92" s="1515"/>
      <c r="I92" s="1515"/>
      <c r="J92" s="1516"/>
      <c r="K92" s="642"/>
      <c r="L92" s="646"/>
      <c r="M92" s="642"/>
      <c r="N92" s="146"/>
      <c r="O92" s="146"/>
    </row>
    <row r="93" spans="1:15" s="643" customFormat="1" x14ac:dyDescent="0.3">
      <c r="A93" s="634">
        <v>88</v>
      </c>
      <c r="B93" s="635">
        <v>43903</v>
      </c>
      <c r="C93" s="144" t="s">
        <v>2407</v>
      </c>
      <c r="D93" s="45">
        <v>2</v>
      </c>
      <c r="E93" s="637"/>
      <c r="F93" s="638"/>
      <c r="G93" s="1514"/>
      <c r="H93" s="1515"/>
      <c r="I93" s="1515"/>
      <c r="J93" s="1516"/>
      <c r="K93" s="642"/>
      <c r="L93" s="646"/>
      <c r="M93" s="642"/>
      <c r="N93" s="642"/>
      <c r="O93" s="642"/>
    </row>
    <row r="94" spans="1:15" s="643" customFormat="1" x14ac:dyDescent="0.3">
      <c r="A94" s="634">
        <v>89</v>
      </c>
      <c r="B94" s="635">
        <v>43906</v>
      </c>
      <c r="C94" s="144" t="s">
        <v>2359</v>
      </c>
      <c r="D94" s="45">
        <v>1000</v>
      </c>
      <c r="E94" s="637"/>
      <c r="F94" s="638"/>
      <c r="G94" s="1514"/>
      <c r="H94" s="1515"/>
      <c r="I94" s="1515"/>
      <c r="J94" s="1516"/>
      <c r="K94" s="642"/>
      <c r="L94" s="642"/>
      <c r="M94" s="642"/>
      <c r="N94" s="642"/>
      <c r="O94" s="642"/>
    </row>
    <row r="95" spans="1:15" s="643" customFormat="1" ht="13.8" x14ac:dyDescent="0.3">
      <c r="A95" s="634">
        <v>90</v>
      </c>
      <c r="B95" s="635">
        <v>43906</v>
      </c>
      <c r="C95" s="636" t="s">
        <v>164</v>
      </c>
      <c r="D95" s="637">
        <v>15</v>
      </c>
      <c r="E95" s="637"/>
      <c r="F95" s="589"/>
      <c r="G95" s="1514"/>
      <c r="H95" s="1474"/>
      <c r="I95" s="1474"/>
      <c r="J95" s="1475"/>
      <c r="K95" s="642"/>
      <c r="L95" s="646"/>
      <c r="M95" s="642"/>
      <c r="N95" s="146"/>
      <c r="O95" s="146"/>
    </row>
    <row r="96" spans="1:15" s="643" customFormat="1" x14ac:dyDescent="0.3">
      <c r="A96" s="634">
        <v>91</v>
      </c>
      <c r="B96" s="635">
        <v>43906</v>
      </c>
      <c r="C96" s="636" t="s">
        <v>1982</v>
      </c>
      <c r="D96" s="637">
        <v>100</v>
      </c>
      <c r="E96" s="637"/>
      <c r="F96" s="638"/>
      <c r="G96" s="1514"/>
      <c r="H96" s="1515"/>
      <c r="I96" s="1515"/>
      <c r="J96" s="1516"/>
      <c r="K96" s="642"/>
      <c r="L96" s="646"/>
      <c r="M96" s="642"/>
      <c r="N96" s="642"/>
      <c r="O96" s="642"/>
    </row>
    <row r="97" spans="1:15" s="643" customFormat="1" x14ac:dyDescent="0.3">
      <c r="A97" s="634">
        <v>92</v>
      </c>
      <c r="B97" s="635">
        <v>43906</v>
      </c>
      <c r="C97" s="636" t="s">
        <v>2384</v>
      </c>
      <c r="D97" s="637">
        <v>250</v>
      </c>
      <c r="E97" s="637"/>
      <c r="F97" s="638"/>
      <c r="G97" s="1514"/>
      <c r="H97" s="1515"/>
      <c r="I97" s="1515"/>
      <c r="J97" s="1516"/>
      <c r="K97" s="642"/>
      <c r="L97" s="646"/>
      <c r="M97" s="642"/>
      <c r="N97" s="642"/>
      <c r="O97" s="642"/>
    </row>
    <row r="98" spans="1:15" s="643" customFormat="1" ht="13.8" x14ac:dyDescent="0.3">
      <c r="A98" s="634">
        <v>93</v>
      </c>
      <c r="B98" s="635">
        <v>43908</v>
      </c>
      <c r="C98" s="636" t="s">
        <v>2359</v>
      </c>
      <c r="D98" s="637">
        <v>820</v>
      </c>
      <c r="E98" s="637"/>
      <c r="F98" s="638"/>
      <c r="G98" s="1514"/>
      <c r="H98" s="1474"/>
      <c r="I98" s="1474"/>
      <c r="J98" s="1475"/>
      <c r="K98" s="642"/>
      <c r="L98" s="646"/>
      <c r="M98" s="646"/>
      <c r="N98" s="146"/>
      <c r="O98" s="146"/>
    </row>
    <row r="99" spans="1:15" s="643" customFormat="1" x14ac:dyDescent="0.3">
      <c r="A99" s="634">
        <v>94</v>
      </c>
      <c r="B99" s="635">
        <v>43908</v>
      </c>
      <c r="C99" s="636" t="s">
        <v>2359</v>
      </c>
      <c r="D99" s="637"/>
      <c r="E99" s="637">
        <v>4820</v>
      </c>
      <c r="F99" s="901">
        <v>4820</v>
      </c>
      <c r="G99" s="1514" t="s">
        <v>3143</v>
      </c>
      <c r="H99" s="1515"/>
      <c r="I99" s="1515"/>
      <c r="J99" s="1516"/>
      <c r="K99" s="642" t="s">
        <v>3144</v>
      </c>
      <c r="L99" s="646">
        <v>43907</v>
      </c>
      <c r="M99" s="642" t="s">
        <v>2123</v>
      </c>
      <c r="N99" s="642" t="s">
        <v>1980</v>
      </c>
      <c r="O99" s="642" t="s">
        <v>1706</v>
      </c>
    </row>
    <row r="100" spans="1:15" s="643" customFormat="1" x14ac:dyDescent="0.3">
      <c r="A100" s="634">
        <v>95</v>
      </c>
      <c r="B100" s="635">
        <v>43910</v>
      </c>
      <c r="C100" s="636" t="s">
        <v>2834</v>
      </c>
      <c r="D100" s="637">
        <v>100</v>
      </c>
      <c r="E100" s="637"/>
      <c r="F100" s="638"/>
      <c r="G100" s="1514"/>
      <c r="H100" s="1515"/>
      <c r="I100" s="1515"/>
      <c r="J100" s="1516"/>
      <c r="K100" s="642"/>
      <c r="L100" s="646"/>
      <c r="M100" s="646"/>
      <c r="N100" s="642"/>
      <c r="O100" s="642"/>
    </row>
    <row r="101" spans="1:15" s="643" customFormat="1" x14ac:dyDescent="0.3">
      <c r="A101" s="634">
        <v>96</v>
      </c>
      <c r="B101" s="635">
        <v>43910</v>
      </c>
      <c r="C101" s="636" t="s">
        <v>2359</v>
      </c>
      <c r="D101" s="637">
        <v>1000</v>
      </c>
      <c r="E101" s="637"/>
      <c r="F101" s="638"/>
      <c r="G101" s="1514"/>
      <c r="H101" s="1515"/>
      <c r="I101" s="1515"/>
      <c r="J101" s="1516"/>
      <c r="K101" s="642"/>
      <c r="L101" s="646"/>
      <c r="M101" s="646"/>
      <c r="N101" s="146"/>
      <c r="O101" s="146"/>
    </row>
    <row r="102" spans="1:15" s="643" customFormat="1" x14ac:dyDescent="0.3">
      <c r="A102" s="634">
        <v>97</v>
      </c>
      <c r="B102" s="635">
        <v>43913</v>
      </c>
      <c r="C102" s="636" t="s">
        <v>2834</v>
      </c>
      <c r="D102" s="637">
        <v>100</v>
      </c>
      <c r="E102" s="637"/>
      <c r="F102" s="638"/>
      <c r="G102" s="1514"/>
      <c r="H102" s="1515"/>
      <c r="I102" s="1515"/>
      <c r="J102" s="1516"/>
      <c r="K102" s="642"/>
      <c r="L102" s="646"/>
      <c r="M102" s="642"/>
      <c r="N102" s="642"/>
      <c r="O102" s="642"/>
    </row>
    <row r="103" spans="1:15" s="643" customFormat="1" x14ac:dyDescent="0.3">
      <c r="A103" s="634">
        <v>98</v>
      </c>
      <c r="B103" s="635">
        <v>43913</v>
      </c>
      <c r="C103" s="636" t="s">
        <v>2359</v>
      </c>
      <c r="D103" s="637">
        <v>1000</v>
      </c>
      <c r="E103" s="637"/>
      <c r="F103" s="638"/>
      <c r="G103" s="1514"/>
      <c r="H103" s="1515"/>
      <c r="I103" s="1515"/>
      <c r="J103" s="1516"/>
      <c r="K103" s="642"/>
      <c r="L103" s="646"/>
      <c r="M103" s="646"/>
      <c r="N103" s="642"/>
      <c r="O103" s="642"/>
    </row>
    <row r="104" spans="1:15" s="643" customFormat="1" x14ac:dyDescent="0.3">
      <c r="A104" s="634">
        <v>99</v>
      </c>
      <c r="B104" s="635">
        <v>43917</v>
      </c>
      <c r="C104" s="636" t="s">
        <v>2834</v>
      </c>
      <c r="D104" s="637">
        <v>100</v>
      </c>
      <c r="E104" s="637"/>
      <c r="F104" s="638"/>
      <c r="G104" s="1514"/>
      <c r="H104" s="1515"/>
      <c r="I104" s="1515"/>
      <c r="J104" s="1516"/>
      <c r="K104" s="642"/>
      <c r="L104" s="646"/>
      <c r="M104" s="646"/>
      <c r="N104" s="642"/>
      <c r="O104" s="642"/>
    </row>
    <row r="105" spans="1:15" s="643" customFormat="1" x14ac:dyDescent="0.3">
      <c r="A105" s="634">
        <v>100</v>
      </c>
      <c r="B105" s="635">
        <v>43917</v>
      </c>
      <c r="C105" s="636" t="s">
        <v>2359</v>
      </c>
      <c r="D105" s="637">
        <v>1000</v>
      </c>
      <c r="E105" s="637"/>
      <c r="F105" s="638"/>
      <c r="G105" s="1514"/>
      <c r="H105" s="1515"/>
      <c r="I105" s="1515"/>
      <c r="J105" s="1516"/>
      <c r="K105" s="642"/>
      <c r="L105" s="646"/>
      <c r="M105" s="646"/>
      <c r="N105" s="642"/>
      <c r="O105" s="642"/>
    </row>
    <row r="106" spans="1:15" s="643" customFormat="1" x14ac:dyDescent="0.3">
      <c r="A106" s="634">
        <v>101</v>
      </c>
      <c r="B106" s="635">
        <v>43917</v>
      </c>
      <c r="C106" s="636" t="s">
        <v>2834</v>
      </c>
      <c r="D106" s="637"/>
      <c r="E106" s="637">
        <v>300</v>
      </c>
      <c r="F106" s="901">
        <v>300</v>
      </c>
      <c r="G106" s="1514" t="s">
        <v>3145</v>
      </c>
      <c r="H106" s="1515"/>
      <c r="I106" s="1515"/>
      <c r="J106" s="1516"/>
      <c r="K106" s="642" t="s">
        <v>3146</v>
      </c>
      <c r="L106" s="646">
        <v>43917</v>
      </c>
      <c r="M106" s="646" t="s">
        <v>2123</v>
      </c>
      <c r="N106" s="146" t="s">
        <v>1762</v>
      </c>
      <c r="O106" s="146" t="s">
        <v>1762</v>
      </c>
    </row>
    <row r="107" spans="1:15" s="643" customFormat="1" x14ac:dyDescent="0.3">
      <c r="A107" s="634">
        <v>102</v>
      </c>
      <c r="B107" s="635">
        <v>43920</v>
      </c>
      <c r="C107" s="636" t="s">
        <v>2359</v>
      </c>
      <c r="D107" s="637">
        <v>1020</v>
      </c>
      <c r="E107" s="637"/>
      <c r="F107" s="638"/>
      <c r="G107" s="1514"/>
      <c r="H107" s="1515"/>
      <c r="I107" s="1515"/>
      <c r="J107" s="1516"/>
      <c r="K107" s="642"/>
      <c r="L107" s="646"/>
      <c r="M107" s="646"/>
      <c r="N107" s="642"/>
      <c r="O107" s="642"/>
    </row>
    <row r="108" spans="1:15" s="643" customFormat="1" x14ac:dyDescent="0.3">
      <c r="A108" s="634">
        <v>103</v>
      </c>
      <c r="B108" s="635">
        <v>43920</v>
      </c>
      <c r="C108" s="636" t="s">
        <v>2359</v>
      </c>
      <c r="D108" s="637"/>
      <c r="E108" s="637">
        <v>4020</v>
      </c>
      <c r="F108" s="901">
        <v>4020</v>
      </c>
      <c r="G108" s="1514" t="s">
        <v>3147</v>
      </c>
      <c r="H108" s="1515"/>
      <c r="I108" s="1515"/>
      <c r="J108" s="1516"/>
      <c r="K108" s="642" t="s">
        <v>3148</v>
      </c>
      <c r="L108" s="646">
        <v>43920</v>
      </c>
      <c r="M108" s="646" t="s">
        <v>2123</v>
      </c>
      <c r="N108" s="642" t="s">
        <v>1980</v>
      </c>
      <c r="O108" s="642" t="s">
        <v>1706</v>
      </c>
    </row>
    <row r="109" spans="1:15" s="643" customFormat="1" x14ac:dyDescent="0.3">
      <c r="A109" s="634">
        <v>104</v>
      </c>
      <c r="B109" s="635">
        <v>43921</v>
      </c>
      <c r="C109" s="636" t="s">
        <v>1982</v>
      </c>
      <c r="D109" s="637">
        <v>200</v>
      </c>
      <c r="E109" s="637"/>
      <c r="F109" s="638"/>
      <c r="G109" s="1514"/>
      <c r="H109" s="1515"/>
      <c r="I109" s="1515"/>
      <c r="J109" s="1516"/>
      <c r="K109" s="642"/>
      <c r="L109" s="646"/>
      <c r="M109" s="646"/>
      <c r="N109" s="146"/>
      <c r="O109" s="146"/>
    </row>
    <row r="110" spans="1:15" s="643" customFormat="1" x14ac:dyDescent="0.3">
      <c r="A110" s="634">
        <v>105</v>
      </c>
      <c r="B110" s="635">
        <v>43921</v>
      </c>
      <c r="C110" s="636" t="s">
        <v>164</v>
      </c>
      <c r="D110" s="637">
        <v>25</v>
      </c>
      <c r="E110" s="637"/>
      <c r="F110" s="638"/>
      <c r="G110" s="1514"/>
      <c r="H110" s="1515"/>
      <c r="I110" s="1515"/>
      <c r="J110" s="1516"/>
      <c r="K110" s="642"/>
      <c r="L110" s="646"/>
      <c r="M110" s="646"/>
      <c r="N110" s="642"/>
      <c r="O110" s="642"/>
    </row>
    <row r="111" spans="1:15" s="643" customFormat="1" x14ac:dyDescent="0.3">
      <c r="A111" s="634">
        <v>106</v>
      </c>
      <c r="B111" s="635">
        <v>43921</v>
      </c>
      <c r="C111" s="636" t="s">
        <v>1777</v>
      </c>
      <c r="D111" s="637">
        <v>1000</v>
      </c>
      <c r="E111" s="637"/>
      <c r="F111" s="638"/>
      <c r="G111" s="1514"/>
      <c r="H111" s="1515"/>
      <c r="I111" s="1515"/>
      <c r="J111" s="1516"/>
      <c r="K111" s="642"/>
      <c r="L111" s="646"/>
      <c r="M111" s="646"/>
      <c r="N111" s="642"/>
      <c r="O111" s="642"/>
    </row>
    <row r="112" spans="1:15" s="643" customFormat="1" x14ac:dyDescent="0.3">
      <c r="A112" s="634">
        <v>107</v>
      </c>
      <c r="B112" s="635">
        <v>43921</v>
      </c>
      <c r="C112" s="636" t="s">
        <v>2516</v>
      </c>
      <c r="D112" s="637">
        <v>100</v>
      </c>
      <c r="E112" s="637"/>
      <c r="F112" s="638"/>
      <c r="G112" s="1514"/>
      <c r="H112" s="1515"/>
      <c r="I112" s="1515"/>
      <c r="J112" s="1516"/>
      <c r="K112" s="642"/>
      <c r="L112" s="646"/>
      <c r="M112" s="646"/>
      <c r="N112" s="642"/>
      <c r="O112" s="642"/>
    </row>
    <row r="113" spans="1:15" s="643" customFormat="1" ht="13.8" x14ac:dyDescent="0.3">
      <c r="A113" s="634">
        <v>108</v>
      </c>
      <c r="B113" s="635">
        <v>43921</v>
      </c>
      <c r="C113" s="636" t="s">
        <v>2384</v>
      </c>
      <c r="D113" s="637">
        <v>150</v>
      </c>
      <c r="E113" s="637"/>
      <c r="F113" s="638"/>
      <c r="G113" s="1514"/>
      <c r="H113" s="1474"/>
      <c r="I113" s="1474"/>
      <c r="J113" s="1475"/>
      <c r="K113" s="642"/>
      <c r="L113" s="646"/>
      <c r="M113" s="646"/>
      <c r="N113" s="642"/>
      <c r="O113" s="642"/>
    </row>
    <row r="114" spans="1:15" s="643" customFormat="1" x14ac:dyDescent="0.3">
      <c r="A114" s="634">
        <v>109</v>
      </c>
      <c r="B114" s="635">
        <v>43924</v>
      </c>
      <c r="C114" s="636" t="s">
        <v>2359</v>
      </c>
      <c r="D114" s="637">
        <v>1500</v>
      </c>
      <c r="E114" s="637"/>
      <c r="F114" s="638"/>
      <c r="G114" s="1514"/>
      <c r="H114" s="1515"/>
      <c r="I114" s="1515"/>
      <c r="J114" s="1516"/>
      <c r="K114" s="642"/>
      <c r="L114" s="646"/>
      <c r="M114" s="642"/>
      <c r="N114" s="642"/>
      <c r="O114" s="642"/>
    </row>
    <row r="115" spans="1:15" s="643" customFormat="1" x14ac:dyDescent="0.3">
      <c r="A115" s="634">
        <v>110</v>
      </c>
      <c r="B115" s="635">
        <v>43924</v>
      </c>
      <c r="C115" s="636" t="s">
        <v>2834</v>
      </c>
      <c r="D115" s="637">
        <v>150</v>
      </c>
      <c r="E115" s="637"/>
      <c r="F115" s="638"/>
      <c r="G115" s="1514"/>
      <c r="H115" s="1515"/>
      <c r="I115" s="1515"/>
      <c r="J115" s="1516"/>
      <c r="K115" s="642"/>
      <c r="L115" s="646"/>
      <c r="M115" s="646"/>
      <c r="N115" s="642"/>
      <c r="O115" s="642"/>
    </row>
    <row r="116" spans="1:15" s="643" customFormat="1" ht="13.8" x14ac:dyDescent="0.3">
      <c r="A116" s="634">
        <v>111</v>
      </c>
      <c r="B116" s="635">
        <v>43927</v>
      </c>
      <c r="C116" s="636" t="s">
        <v>2359</v>
      </c>
      <c r="D116" s="637">
        <v>1500</v>
      </c>
      <c r="E116" s="637"/>
      <c r="F116" s="638"/>
      <c r="G116" s="1514"/>
      <c r="H116" s="1474"/>
      <c r="I116" s="1474"/>
      <c r="J116" s="1475"/>
      <c r="K116" s="642"/>
      <c r="L116" s="646"/>
      <c r="M116" s="642"/>
      <c r="N116" s="146"/>
      <c r="O116" s="146"/>
    </row>
    <row r="117" spans="1:15" s="643" customFormat="1" x14ac:dyDescent="0.3">
      <c r="A117" s="634">
        <v>112</v>
      </c>
      <c r="B117" s="635">
        <v>43927</v>
      </c>
      <c r="C117" s="636" t="s">
        <v>2834</v>
      </c>
      <c r="D117" s="637">
        <v>150</v>
      </c>
      <c r="E117" s="637"/>
      <c r="F117" s="694"/>
      <c r="G117" s="1514"/>
      <c r="H117" s="1515"/>
      <c r="I117" s="1515"/>
      <c r="J117" s="1516"/>
      <c r="K117" s="642"/>
      <c r="L117" s="646"/>
      <c r="M117" s="646"/>
      <c r="N117" s="146"/>
      <c r="O117" s="146"/>
    </row>
    <row r="118" spans="1:15" s="643" customFormat="1" ht="13.8" x14ac:dyDescent="0.3">
      <c r="A118" s="634">
        <v>113</v>
      </c>
      <c r="B118" s="635">
        <v>43931</v>
      </c>
      <c r="C118" s="636" t="s">
        <v>2359</v>
      </c>
      <c r="D118" s="637">
        <v>1260</v>
      </c>
      <c r="E118" s="637"/>
      <c r="F118" s="638"/>
      <c r="G118" s="1514"/>
      <c r="H118" s="1474"/>
      <c r="I118" s="1474"/>
      <c r="J118" s="1475"/>
      <c r="K118" s="642"/>
      <c r="L118" s="646"/>
      <c r="M118" s="642"/>
      <c r="N118" s="146"/>
      <c r="O118" s="146"/>
    </row>
    <row r="119" spans="1:15" s="643" customFormat="1" x14ac:dyDescent="0.3">
      <c r="A119" s="634">
        <v>114</v>
      </c>
      <c r="B119" s="635">
        <v>43931</v>
      </c>
      <c r="C119" s="636" t="s">
        <v>2834</v>
      </c>
      <c r="D119" s="637">
        <v>150</v>
      </c>
      <c r="E119" s="637"/>
      <c r="F119" s="638"/>
      <c r="G119" s="1514"/>
      <c r="H119" s="1515"/>
      <c r="I119" s="1515"/>
      <c r="J119" s="1516"/>
      <c r="K119" s="642"/>
      <c r="L119" s="646"/>
      <c r="M119" s="646"/>
      <c r="N119" s="146"/>
      <c r="O119" s="146"/>
    </row>
    <row r="120" spans="1:15" s="643" customFormat="1" x14ac:dyDescent="0.3">
      <c r="A120" s="634">
        <v>115</v>
      </c>
      <c r="B120" s="635">
        <v>43931</v>
      </c>
      <c r="C120" s="636" t="s">
        <v>2359</v>
      </c>
      <c r="D120" s="637"/>
      <c r="E120" s="637">
        <v>4260</v>
      </c>
      <c r="F120" s="901">
        <v>4260</v>
      </c>
      <c r="G120" s="1514" t="s">
        <v>3150</v>
      </c>
      <c r="H120" s="1515"/>
      <c r="I120" s="1515"/>
      <c r="J120" s="1516"/>
      <c r="K120" s="642" t="s">
        <v>3151</v>
      </c>
      <c r="L120" s="646">
        <v>43930</v>
      </c>
      <c r="M120" s="642" t="s">
        <v>2123</v>
      </c>
      <c r="N120" s="642" t="s">
        <v>1980</v>
      </c>
      <c r="O120" s="642" t="s">
        <v>1706</v>
      </c>
    </row>
    <row r="121" spans="1:15" s="643" customFormat="1" x14ac:dyDescent="0.3">
      <c r="A121" s="634">
        <v>116</v>
      </c>
      <c r="B121" s="635">
        <v>43935</v>
      </c>
      <c r="C121" s="636" t="s">
        <v>2359</v>
      </c>
      <c r="D121" s="637">
        <v>1500</v>
      </c>
      <c r="E121" s="637"/>
      <c r="F121" s="638"/>
      <c r="G121" s="1514"/>
      <c r="H121" s="1515"/>
      <c r="I121" s="1515"/>
      <c r="J121" s="1516"/>
      <c r="K121" s="642"/>
      <c r="L121" s="646"/>
      <c r="M121" s="646"/>
      <c r="N121" s="642"/>
      <c r="O121" s="642"/>
    </row>
    <row r="122" spans="1:15" s="643" customFormat="1" x14ac:dyDescent="0.3">
      <c r="A122" s="634">
        <v>117</v>
      </c>
      <c r="B122" s="635">
        <v>43935</v>
      </c>
      <c r="C122" s="636" t="s">
        <v>164</v>
      </c>
      <c r="D122" s="637">
        <v>25</v>
      </c>
      <c r="E122" s="637"/>
      <c r="F122" s="638"/>
      <c r="G122" s="1514"/>
      <c r="H122" s="1515"/>
      <c r="I122" s="1515"/>
      <c r="J122" s="1516"/>
      <c r="K122" s="642"/>
      <c r="L122" s="642"/>
      <c r="M122" s="642"/>
      <c r="N122" s="642"/>
      <c r="O122" s="642"/>
    </row>
    <row r="123" spans="1:15" s="643" customFormat="1" x14ac:dyDescent="0.3">
      <c r="A123" s="634">
        <v>118</v>
      </c>
      <c r="B123" s="635">
        <v>43935</v>
      </c>
      <c r="C123" s="636" t="s">
        <v>1777</v>
      </c>
      <c r="D123" s="637">
        <v>1000</v>
      </c>
      <c r="E123" s="637"/>
      <c r="F123" s="638"/>
      <c r="G123" s="1514"/>
      <c r="H123" s="1515"/>
      <c r="I123" s="1515"/>
      <c r="J123" s="1516"/>
      <c r="K123" s="642"/>
      <c r="L123" s="646"/>
      <c r="M123" s="646"/>
      <c r="N123" s="642"/>
      <c r="O123" s="642"/>
    </row>
    <row r="124" spans="1:15" s="643" customFormat="1" x14ac:dyDescent="0.3">
      <c r="A124" s="634">
        <v>119</v>
      </c>
      <c r="B124" s="635">
        <v>43935</v>
      </c>
      <c r="C124" s="636" t="s">
        <v>2834</v>
      </c>
      <c r="D124" s="637">
        <v>150</v>
      </c>
      <c r="E124" s="637"/>
      <c r="F124" s="638"/>
      <c r="G124" s="1514"/>
      <c r="H124" s="1515"/>
      <c r="I124" s="1515"/>
      <c r="J124" s="1516"/>
      <c r="K124" s="642"/>
      <c r="L124" s="646"/>
      <c r="M124" s="642"/>
      <c r="N124" s="146"/>
      <c r="O124" s="146"/>
    </row>
    <row r="125" spans="1:15" s="643" customFormat="1" x14ac:dyDescent="0.3">
      <c r="A125" s="634">
        <v>120</v>
      </c>
      <c r="B125" s="635">
        <v>43935</v>
      </c>
      <c r="C125" s="636" t="s">
        <v>1982</v>
      </c>
      <c r="D125" s="637">
        <v>200</v>
      </c>
      <c r="E125" s="637"/>
      <c r="F125" s="638"/>
      <c r="G125" s="1514"/>
      <c r="H125" s="1515"/>
      <c r="I125" s="1515"/>
      <c r="J125" s="1516"/>
      <c r="K125" s="642"/>
      <c r="L125" s="646"/>
      <c r="M125" s="642"/>
      <c r="N125" s="642"/>
      <c r="O125" s="642"/>
    </row>
    <row r="126" spans="1:15" s="643" customFormat="1" x14ac:dyDescent="0.3">
      <c r="A126" s="634">
        <v>121</v>
      </c>
      <c r="B126" s="635">
        <v>43935</v>
      </c>
      <c r="C126" s="636" t="s">
        <v>2384</v>
      </c>
      <c r="D126" s="637">
        <v>330</v>
      </c>
      <c r="E126" s="637"/>
      <c r="F126" s="638"/>
      <c r="G126" s="1514"/>
      <c r="H126" s="1515"/>
      <c r="I126" s="1515"/>
      <c r="J126" s="1516"/>
      <c r="K126" s="642"/>
      <c r="L126" s="646"/>
      <c r="M126" s="642"/>
      <c r="N126" s="642"/>
      <c r="O126" s="642"/>
    </row>
    <row r="127" spans="1:15" s="643" customFormat="1" x14ac:dyDescent="0.3">
      <c r="A127" s="634">
        <v>122</v>
      </c>
      <c r="B127" s="635">
        <v>43938</v>
      </c>
      <c r="C127" s="636" t="s">
        <v>2359</v>
      </c>
      <c r="D127" s="637">
        <v>1500</v>
      </c>
      <c r="E127" s="637"/>
      <c r="F127" s="638"/>
      <c r="G127" s="1514"/>
      <c r="H127" s="1515"/>
      <c r="I127" s="1515"/>
      <c r="J127" s="1516"/>
      <c r="K127" s="642"/>
      <c r="L127" s="646"/>
      <c r="M127" s="642"/>
      <c r="N127" s="642"/>
      <c r="O127" s="642"/>
    </row>
    <row r="128" spans="1:15" s="643" customFormat="1" ht="13.8" x14ac:dyDescent="0.3">
      <c r="A128" s="634">
        <v>123</v>
      </c>
      <c r="B128" s="635">
        <v>43941</v>
      </c>
      <c r="C128" s="636" t="s">
        <v>2359</v>
      </c>
      <c r="D128" s="637">
        <v>1200</v>
      </c>
      <c r="E128" s="637"/>
      <c r="F128" s="638"/>
      <c r="G128" s="1514"/>
      <c r="H128" s="1474"/>
      <c r="I128" s="1474"/>
      <c r="J128" s="1475"/>
      <c r="K128" s="642"/>
      <c r="L128" s="646"/>
      <c r="M128" s="646"/>
      <c r="N128" s="146"/>
      <c r="O128" s="146"/>
    </row>
    <row r="129" spans="1:15" s="643" customFormat="1" ht="13.8" x14ac:dyDescent="0.3">
      <c r="A129" s="634">
        <v>124</v>
      </c>
      <c r="B129" s="635">
        <v>43941</v>
      </c>
      <c r="C129" s="636" t="s">
        <v>2834</v>
      </c>
      <c r="D129" s="637">
        <v>150</v>
      </c>
      <c r="E129" s="637"/>
      <c r="F129" s="694"/>
      <c r="G129" s="1514"/>
      <c r="H129" s="1474"/>
      <c r="I129" s="1474"/>
      <c r="J129" s="1475"/>
      <c r="K129" s="642"/>
      <c r="L129" s="646"/>
      <c r="M129" s="642"/>
      <c r="N129" s="146"/>
      <c r="O129" s="146"/>
    </row>
    <row r="130" spans="1:15" s="643" customFormat="1" ht="13.8" x14ac:dyDescent="0.3">
      <c r="A130" s="634">
        <v>125</v>
      </c>
      <c r="B130" s="635">
        <v>43942</v>
      </c>
      <c r="C130" s="636" t="s">
        <v>2359</v>
      </c>
      <c r="D130" s="637"/>
      <c r="E130" s="637">
        <v>4200</v>
      </c>
      <c r="F130" s="901">
        <v>4200</v>
      </c>
      <c r="G130" s="1514" t="s">
        <v>3152</v>
      </c>
      <c r="H130" s="1474"/>
      <c r="I130" s="1474"/>
      <c r="J130" s="1475"/>
      <c r="K130" s="642" t="s">
        <v>3153</v>
      </c>
      <c r="L130" s="646">
        <v>43941</v>
      </c>
      <c r="M130" s="642" t="s">
        <v>2123</v>
      </c>
      <c r="N130" s="642" t="s">
        <v>1980</v>
      </c>
      <c r="O130" s="642" t="s">
        <v>1706</v>
      </c>
    </row>
    <row r="131" spans="1:15" s="643" customFormat="1" ht="13.8" x14ac:dyDescent="0.3">
      <c r="A131" s="634">
        <v>126</v>
      </c>
      <c r="B131" s="635">
        <v>43945</v>
      </c>
      <c r="C131" s="636" t="s">
        <v>2834</v>
      </c>
      <c r="D131" s="637">
        <v>170</v>
      </c>
      <c r="E131" s="637"/>
      <c r="F131" s="694"/>
      <c r="G131" s="1514"/>
      <c r="H131" s="1474"/>
      <c r="I131" s="1474"/>
      <c r="J131" s="1475"/>
      <c r="K131" s="642"/>
      <c r="L131" s="646"/>
      <c r="M131" s="642"/>
      <c r="N131" s="146"/>
      <c r="O131" s="146"/>
    </row>
    <row r="132" spans="1:15" s="643" customFormat="1" ht="13.8" x14ac:dyDescent="0.3">
      <c r="A132" s="634">
        <v>127</v>
      </c>
      <c r="B132" s="635">
        <v>43945</v>
      </c>
      <c r="C132" s="636" t="s">
        <v>2359</v>
      </c>
      <c r="D132" s="637">
        <v>1500</v>
      </c>
      <c r="E132" s="637"/>
      <c r="F132" s="511"/>
      <c r="G132" s="1514"/>
      <c r="H132" s="1474"/>
      <c r="I132" s="1474"/>
      <c r="J132" s="1475"/>
      <c r="K132" s="642"/>
      <c r="L132" s="646"/>
      <c r="M132" s="642"/>
      <c r="N132" s="146"/>
      <c r="O132" s="146"/>
    </row>
    <row r="133" spans="1:15" s="643" customFormat="1" ht="13.8" x14ac:dyDescent="0.3">
      <c r="A133" s="634">
        <v>128</v>
      </c>
      <c r="B133" s="635">
        <v>43945</v>
      </c>
      <c r="C133" s="636" t="s">
        <v>2834</v>
      </c>
      <c r="D133" s="637"/>
      <c r="E133" s="637">
        <v>920</v>
      </c>
      <c r="F133" s="511">
        <v>920</v>
      </c>
      <c r="G133" s="1514" t="s">
        <v>3154</v>
      </c>
      <c r="H133" s="1474"/>
      <c r="I133" s="1474"/>
      <c r="J133" s="1475"/>
      <c r="K133" s="642" t="s">
        <v>3155</v>
      </c>
      <c r="L133" s="646">
        <v>43944</v>
      </c>
      <c r="M133" s="646" t="s">
        <v>2123</v>
      </c>
      <c r="N133" s="146" t="s">
        <v>1762</v>
      </c>
      <c r="O133" s="146" t="s">
        <v>1762</v>
      </c>
    </row>
    <row r="134" spans="1:15" s="643" customFormat="1" ht="13.8" x14ac:dyDescent="0.3">
      <c r="A134" s="634">
        <v>129</v>
      </c>
      <c r="B134" s="635">
        <v>43948</v>
      </c>
      <c r="C134" s="636" t="s">
        <v>2359</v>
      </c>
      <c r="D134" s="637">
        <v>1000</v>
      </c>
      <c r="E134" s="637"/>
      <c r="F134" s="511"/>
      <c r="G134" s="1514"/>
      <c r="H134" s="1474"/>
      <c r="I134" s="1474"/>
      <c r="J134" s="1475"/>
      <c r="K134" s="642"/>
      <c r="L134" s="646"/>
      <c r="M134" s="646"/>
      <c r="N134" s="146"/>
      <c r="O134" s="146"/>
    </row>
    <row r="135" spans="1:15" s="643" customFormat="1" ht="13.8" x14ac:dyDescent="0.3">
      <c r="A135" s="634">
        <v>130</v>
      </c>
      <c r="B135" s="635">
        <v>43951</v>
      </c>
      <c r="C135" s="636" t="s">
        <v>2834</v>
      </c>
      <c r="D135" s="637">
        <v>100</v>
      </c>
      <c r="E135" s="637"/>
      <c r="F135" s="638"/>
      <c r="G135" s="1514"/>
      <c r="H135" s="1474"/>
      <c r="I135" s="1474"/>
      <c r="J135" s="1475"/>
      <c r="K135" s="642"/>
      <c r="L135" s="646"/>
      <c r="M135" s="646"/>
      <c r="N135" s="146"/>
      <c r="O135" s="146"/>
    </row>
    <row r="136" spans="1:15" s="643" customFormat="1" x14ac:dyDescent="0.3">
      <c r="A136" s="634">
        <v>131</v>
      </c>
      <c r="B136" s="635">
        <v>43951</v>
      </c>
      <c r="C136" s="636" t="s">
        <v>2359</v>
      </c>
      <c r="D136" s="637">
        <v>600</v>
      </c>
      <c r="E136" s="637"/>
      <c r="F136" s="638"/>
      <c r="G136" s="1514"/>
      <c r="H136" s="1515"/>
      <c r="I136" s="1515"/>
      <c r="J136" s="1516"/>
      <c r="K136" s="642"/>
      <c r="L136" s="646"/>
      <c r="M136" s="646"/>
      <c r="N136" s="146"/>
      <c r="O136" s="146"/>
    </row>
    <row r="137" spans="1:15" s="643" customFormat="1" x14ac:dyDescent="0.3">
      <c r="A137" s="634">
        <v>132</v>
      </c>
      <c r="B137" s="635">
        <v>43951</v>
      </c>
      <c r="C137" s="636" t="s">
        <v>1982</v>
      </c>
      <c r="D137" s="637">
        <v>200</v>
      </c>
      <c r="E137" s="637"/>
      <c r="F137" s="638"/>
      <c r="G137" s="1514"/>
      <c r="H137" s="1515"/>
      <c r="I137" s="1515"/>
      <c r="J137" s="1516"/>
      <c r="K137" s="642"/>
      <c r="L137" s="646"/>
      <c r="M137" s="646"/>
      <c r="N137" s="146"/>
      <c r="O137" s="146"/>
    </row>
    <row r="138" spans="1:15" s="643" customFormat="1" x14ac:dyDescent="0.3">
      <c r="A138" s="634">
        <v>133</v>
      </c>
      <c r="B138" s="635">
        <v>43951</v>
      </c>
      <c r="C138" s="636" t="s">
        <v>164</v>
      </c>
      <c r="D138" s="637">
        <v>45</v>
      </c>
      <c r="E138" s="637"/>
      <c r="F138" s="638"/>
      <c r="G138" s="1514"/>
      <c r="H138" s="1515"/>
      <c r="I138" s="1515"/>
      <c r="J138" s="1516"/>
      <c r="K138" s="642"/>
      <c r="L138" s="646"/>
      <c r="M138" s="646"/>
      <c r="N138" s="146"/>
      <c r="O138" s="146"/>
    </row>
    <row r="139" spans="1:15" s="643" customFormat="1" x14ac:dyDescent="0.3">
      <c r="A139" s="634">
        <v>134</v>
      </c>
      <c r="B139" s="635">
        <v>43951</v>
      </c>
      <c r="C139" s="636" t="s">
        <v>1777</v>
      </c>
      <c r="D139" s="637">
        <v>1000</v>
      </c>
      <c r="E139" s="637"/>
      <c r="F139" s="638"/>
      <c r="G139" s="1514"/>
      <c r="H139" s="1515"/>
      <c r="I139" s="1515"/>
      <c r="J139" s="1516"/>
      <c r="K139" s="642"/>
      <c r="L139" s="646"/>
      <c r="M139" s="646"/>
      <c r="N139" s="146"/>
      <c r="O139" s="146"/>
    </row>
    <row r="140" spans="1:15" s="643" customFormat="1" x14ac:dyDescent="0.3">
      <c r="A140" s="634">
        <v>135</v>
      </c>
      <c r="B140" s="635">
        <v>43951</v>
      </c>
      <c r="C140" s="636" t="s">
        <v>2384</v>
      </c>
      <c r="D140" s="637">
        <v>330</v>
      </c>
      <c r="E140" s="637"/>
      <c r="F140" s="694"/>
      <c r="G140" s="1514"/>
      <c r="H140" s="1515"/>
      <c r="I140" s="1515"/>
      <c r="J140" s="1516"/>
      <c r="K140" s="642"/>
      <c r="L140" s="646"/>
      <c r="M140" s="646"/>
      <c r="N140" s="146"/>
      <c r="O140" s="146"/>
    </row>
    <row r="141" spans="1:15" s="643" customFormat="1" x14ac:dyDescent="0.3">
      <c r="A141" s="634">
        <v>136</v>
      </c>
      <c r="B141" s="635">
        <v>43951</v>
      </c>
      <c r="C141" s="636" t="s">
        <v>2381</v>
      </c>
      <c r="D141" s="637">
        <v>20</v>
      </c>
      <c r="E141" s="637"/>
      <c r="F141" s="694"/>
      <c r="G141" s="1514"/>
      <c r="H141" s="1515"/>
      <c r="I141" s="1515"/>
      <c r="J141" s="1516"/>
      <c r="K141" s="642"/>
      <c r="L141" s="646"/>
      <c r="M141" s="646"/>
      <c r="N141" s="146"/>
      <c r="O141" s="146"/>
    </row>
    <row r="142" spans="1:15" s="643" customFormat="1" x14ac:dyDescent="0.3">
      <c r="A142" s="634">
        <v>137</v>
      </c>
      <c r="B142" s="635">
        <v>43951</v>
      </c>
      <c r="C142" s="636" t="s">
        <v>2381</v>
      </c>
      <c r="D142" s="637">
        <v>3</v>
      </c>
      <c r="E142" s="637"/>
      <c r="F142" s="638"/>
      <c r="G142" s="1514"/>
      <c r="H142" s="1515"/>
      <c r="I142" s="1515"/>
      <c r="J142" s="1516"/>
      <c r="K142" s="642"/>
      <c r="L142" s="646"/>
      <c r="M142" s="646"/>
      <c r="N142" s="146"/>
      <c r="O142" s="146"/>
    </row>
    <row r="143" spans="1:15" s="643" customFormat="1" x14ac:dyDescent="0.3">
      <c r="A143" s="634">
        <v>138</v>
      </c>
      <c r="B143" s="635">
        <v>43951</v>
      </c>
      <c r="C143" s="636" t="s">
        <v>2516</v>
      </c>
      <c r="D143" s="637">
        <v>50</v>
      </c>
      <c r="E143" s="637"/>
      <c r="F143" s="638"/>
      <c r="G143" s="1514"/>
      <c r="H143" s="1515"/>
      <c r="I143" s="1515"/>
      <c r="J143" s="1516"/>
      <c r="K143" s="642"/>
      <c r="L143" s="646"/>
      <c r="M143" s="646"/>
      <c r="N143" s="642"/>
      <c r="O143" s="642"/>
    </row>
    <row r="144" spans="1:15" s="643" customFormat="1" x14ac:dyDescent="0.3">
      <c r="A144" s="634">
        <v>139</v>
      </c>
      <c r="B144" s="635">
        <v>43951</v>
      </c>
      <c r="C144" s="636" t="s">
        <v>2359</v>
      </c>
      <c r="D144" s="637"/>
      <c r="E144" s="637">
        <v>3100</v>
      </c>
      <c r="F144" s="511">
        <v>3100</v>
      </c>
      <c r="G144" s="1514" t="s">
        <v>3163</v>
      </c>
      <c r="H144" s="1515"/>
      <c r="I144" s="1515"/>
      <c r="J144" s="1516"/>
      <c r="K144" s="642" t="s">
        <v>3164</v>
      </c>
      <c r="L144" s="646">
        <v>43950</v>
      </c>
      <c r="M144" s="646" t="s">
        <v>2123</v>
      </c>
      <c r="N144" s="642" t="s">
        <v>1980</v>
      </c>
      <c r="O144" s="642" t="s">
        <v>1706</v>
      </c>
    </row>
    <row r="145" spans="1:15" s="643" customFormat="1" x14ac:dyDescent="0.3">
      <c r="A145" s="634">
        <v>140</v>
      </c>
      <c r="B145" s="635">
        <v>43955</v>
      </c>
      <c r="C145" s="636" t="s">
        <v>2359</v>
      </c>
      <c r="D145" s="637">
        <v>1000</v>
      </c>
      <c r="E145" s="637"/>
      <c r="F145" s="638"/>
      <c r="G145" s="1514"/>
      <c r="H145" s="1515"/>
      <c r="I145" s="1515"/>
      <c r="J145" s="1516"/>
      <c r="K145" s="642"/>
      <c r="L145" s="646"/>
      <c r="M145" s="646"/>
      <c r="N145" s="146"/>
      <c r="O145" s="146"/>
    </row>
    <row r="146" spans="1:15" s="643" customFormat="1" x14ac:dyDescent="0.3">
      <c r="A146" s="634">
        <v>141</v>
      </c>
      <c r="B146" s="635">
        <v>43955</v>
      </c>
      <c r="C146" s="636" t="s">
        <v>2834</v>
      </c>
      <c r="D146" s="637">
        <v>100</v>
      </c>
      <c r="E146" s="637"/>
      <c r="F146" s="638"/>
      <c r="G146" s="1514"/>
      <c r="H146" s="1515"/>
      <c r="I146" s="1515"/>
      <c r="J146" s="1516"/>
      <c r="K146" s="642"/>
      <c r="L146" s="646"/>
      <c r="M146" s="642"/>
      <c r="N146" s="642"/>
      <c r="O146" s="642"/>
    </row>
    <row r="147" spans="1:15" s="643" customFormat="1" x14ac:dyDescent="0.3">
      <c r="A147" s="634">
        <v>142</v>
      </c>
      <c r="B147" s="635">
        <v>43959</v>
      </c>
      <c r="C147" s="636" t="s">
        <v>2359</v>
      </c>
      <c r="D147" s="637">
        <v>1000</v>
      </c>
      <c r="E147" s="637"/>
      <c r="F147" s="638"/>
      <c r="G147" s="1514"/>
      <c r="H147" s="1515"/>
      <c r="I147" s="1515"/>
      <c r="J147" s="1516"/>
      <c r="K147" s="642"/>
      <c r="L147" s="646"/>
      <c r="M147" s="642"/>
      <c r="N147" s="642"/>
      <c r="O147" s="642"/>
    </row>
    <row r="148" spans="1:15" s="643" customFormat="1" x14ac:dyDescent="0.3">
      <c r="A148" s="634">
        <v>143</v>
      </c>
      <c r="B148" s="635">
        <v>43959</v>
      </c>
      <c r="C148" s="636" t="s">
        <v>2381</v>
      </c>
      <c r="D148" s="637">
        <v>5</v>
      </c>
      <c r="E148" s="637"/>
      <c r="F148" s="638"/>
      <c r="G148" s="1514"/>
      <c r="H148" s="1515"/>
      <c r="I148" s="1515"/>
      <c r="J148" s="1516"/>
      <c r="K148" s="642"/>
      <c r="L148" s="646"/>
      <c r="M148" s="646"/>
      <c r="N148" s="642"/>
      <c r="O148" s="642"/>
    </row>
    <row r="149" spans="1:15" s="643" customFormat="1" x14ac:dyDescent="0.3">
      <c r="A149" s="634">
        <v>144</v>
      </c>
      <c r="B149" s="635">
        <v>43959</v>
      </c>
      <c r="C149" s="636" t="s">
        <v>1517</v>
      </c>
      <c r="D149" s="637">
        <v>15</v>
      </c>
      <c r="E149" s="637"/>
      <c r="F149" s="638"/>
      <c r="G149" s="1514"/>
      <c r="H149" s="1515"/>
      <c r="I149" s="1515"/>
      <c r="J149" s="1516"/>
      <c r="K149" s="642"/>
      <c r="L149" s="646"/>
      <c r="M149" s="642"/>
      <c r="N149" s="642"/>
      <c r="O149" s="642"/>
    </row>
    <row r="150" spans="1:15" s="643" customFormat="1" x14ac:dyDescent="0.3">
      <c r="A150" s="634">
        <v>145</v>
      </c>
      <c r="B150" s="635">
        <v>43959</v>
      </c>
      <c r="C150" s="636" t="s">
        <v>2584</v>
      </c>
      <c r="D150" s="637">
        <v>15</v>
      </c>
      <c r="E150" s="637"/>
      <c r="F150" s="638"/>
      <c r="G150" s="1514"/>
      <c r="H150" s="1515"/>
      <c r="I150" s="1515"/>
      <c r="J150" s="1516"/>
      <c r="K150" s="642"/>
      <c r="L150" s="646"/>
      <c r="M150" s="642"/>
      <c r="N150" s="146"/>
      <c r="O150" s="146"/>
    </row>
    <row r="151" spans="1:15" s="643" customFormat="1" x14ac:dyDescent="0.3">
      <c r="A151" s="634">
        <v>146</v>
      </c>
      <c r="B151" s="635">
        <v>43959</v>
      </c>
      <c r="C151" s="813" t="s">
        <v>2408</v>
      </c>
      <c r="D151" s="814">
        <v>1</v>
      </c>
      <c r="E151" s="637"/>
      <c r="F151" s="638"/>
      <c r="G151" s="1514"/>
      <c r="H151" s="1515"/>
      <c r="I151" s="1515"/>
      <c r="J151" s="1516"/>
      <c r="K151" s="642"/>
      <c r="L151" s="646"/>
      <c r="M151" s="642"/>
      <c r="N151" s="642"/>
      <c r="O151" s="642"/>
    </row>
    <row r="152" spans="1:15" s="643" customFormat="1" x14ac:dyDescent="0.3">
      <c r="A152" s="634">
        <v>147</v>
      </c>
      <c r="B152" s="635">
        <v>43959</v>
      </c>
      <c r="C152" s="636" t="s">
        <v>2407</v>
      </c>
      <c r="D152" s="637">
        <v>10</v>
      </c>
      <c r="E152" s="637"/>
      <c r="F152" s="638"/>
      <c r="G152" s="1514"/>
      <c r="H152" s="1515"/>
      <c r="I152" s="1515"/>
      <c r="J152" s="1516"/>
      <c r="K152" s="642"/>
      <c r="L152" s="646"/>
      <c r="M152" s="642"/>
      <c r="N152" s="642"/>
      <c r="O152" s="642"/>
    </row>
    <row r="153" spans="1:15" s="643" customFormat="1" x14ac:dyDescent="0.3">
      <c r="A153" s="634">
        <v>148</v>
      </c>
      <c r="B153" s="635">
        <v>43959</v>
      </c>
      <c r="C153" s="636" t="s">
        <v>2407</v>
      </c>
      <c r="D153" s="45">
        <v>2</v>
      </c>
      <c r="E153" s="637"/>
      <c r="F153" s="638"/>
      <c r="G153" s="1514"/>
      <c r="H153" s="1515"/>
      <c r="I153" s="1515"/>
      <c r="J153" s="1516"/>
      <c r="K153" s="642"/>
      <c r="L153" s="646"/>
      <c r="M153" s="642"/>
      <c r="N153" s="642"/>
      <c r="O153" s="642"/>
    </row>
    <row r="154" spans="1:15" s="643" customFormat="1" x14ac:dyDescent="0.3">
      <c r="A154" s="634">
        <v>149</v>
      </c>
      <c r="B154" s="635">
        <v>43959</v>
      </c>
      <c r="C154" s="636" t="s">
        <v>2384</v>
      </c>
      <c r="D154" s="637">
        <v>50</v>
      </c>
      <c r="E154" s="637"/>
      <c r="F154" s="638"/>
      <c r="G154" s="1514"/>
      <c r="H154" s="1515"/>
      <c r="I154" s="1515"/>
      <c r="J154" s="1516"/>
      <c r="K154" s="642"/>
      <c r="L154" s="646"/>
      <c r="M154" s="646"/>
      <c r="N154" s="642"/>
      <c r="O154" s="642"/>
    </row>
    <row r="155" spans="1:15" s="643" customFormat="1" x14ac:dyDescent="0.3">
      <c r="A155" s="634">
        <v>150</v>
      </c>
      <c r="B155" s="635">
        <v>43962</v>
      </c>
      <c r="C155" s="636" t="s">
        <v>2359</v>
      </c>
      <c r="D155" s="637">
        <v>1500</v>
      </c>
      <c r="E155" s="637"/>
      <c r="F155" s="638"/>
      <c r="G155" s="1514"/>
      <c r="H155" s="1515"/>
      <c r="I155" s="1515"/>
      <c r="J155" s="1516"/>
      <c r="K155" s="642"/>
      <c r="L155" s="646"/>
      <c r="M155" s="642"/>
      <c r="N155" s="642"/>
      <c r="O155" s="642"/>
    </row>
    <row r="156" spans="1:15" s="643" customFormat="1" x14ac:dyDescent="0.3">
      <c r="A156" s="634">
        <v>151</v>
      </c>
      <c r="B156" s="635">
        <v>43962</v>
      </c>
      <c r="C156" s="636" t="s">
        <v>1777</v>
      </c>
      <c r="D156" s="637">
        <v>1000</v>
      </c>
      <c r="E156" s="637"/>
      <c r="F156" s="638"/>
      <c r="G156" s="1514"/>
      <c r="H156" s="1515"/>
      <c r="I156" s="1515"/>
      <c r="J156" s="1516"/>
      <c r="K156" s="642"/>
      <c r="L156" s="642"/>
      <c r="M156" s="642"/>
      <c r="N156" s="642"/>
      <c r="O156" s="642"/>
    </row>
    <row r="157" spans="1:15" s="643" customFormat="1" x14ac:dyDescent="0.3">
      <c r="A157" s="634">
        <v>152</v>
      </c>
      <c r="B157" s="635">
        <v>43962</v>
      </c>
      <c r="C157" s="636" t="s">
        <v>2410</v>
      </c>
      <c r="D157" s="637">
        <v>100</v>
      </c>
      <c r="E157" s="637"/>
      <c r="F157" s="638"/>
      <c r="G157" s="1514"/>
      <c r="H157" s="1515"/>
      <c r="I157" s="1515"/>
      <c r="J157" s="1516"/>
      <c r="K157" s="642"/>
      <c r="L157" s="646"/>
      <c r="M157" s="642"/>
      <c r="N157" s="642"/>
      <c r="O157" s="642"/>
    </row>
    <row r="158" spans="1:15" s="643" customFormat="1" x14ac:dyDescent="0.3">
      <c r="A158" s="634">
        <v>153</v>
      </c>
      <c r="B158" s="635">
        <v>43963</v>
      </c>
      <c r="C158" s="636" t="s">
        <v>2359</v>
      </c>
      <c r="D158" s="637">
        <v>440</v>
      </c>
      <c r="E158" s="637"/>
      <c r="F158" s="638"/>
      <c r="G158" s="1514"/>
      <c r="H158" s="1515"/>
      <c r="I158" s="1515"/>
      <c r="J158" s="1516"/>
      <c r="K158" s="642"/>
      <c r="L158" s="646"/>
      <c r="M158" s="642"/>
      <c r="N158" s="642"/>
      <c r="O158" s="642"/>
    </row>
    <row r="159" spans="1:15" s="643" customFormat="1" x14ac:dyDescent="0.3">
      <c r="A159" s="634">
        <v>154</v>
      </c>
      <c r="B159" s="635">
        <v>43963</v>
      </c>
      <c r="C159" s="636" t="s">
        <v>2359</v>
      </c>
      <c r="D159" s="637"/>
      <c r="E159" s="637">
        <v>3940</v>
      </c>
      <c r="F159" s="511">
        <v>3940</v>
      </c>
      <c r="G159" s="1514" t="s">
        <v>3165</v>
      </c>
      <c r="H159" s="1515"/>
      <c r="I159" s="1515"/>
      <c r="J159" s="1516"/>
      <c r="K159" s="642" t="s">
        <v>3166</v>
      </c>
      <c r="L159" s="646">
        <v>43963</v>
      </c>
      <c r="M159" s="642" t="s">
        <v>2123</v>
      </c>
      <c r="N159" s="642" t="s">
        <v>1980</v>
      </c>
      <c r="O159" s="642" t="s">
        <v>1706</v>
      </c>
    </row>
    <row r="160" spans="1:15" s="643" customFormat="1" x14ac:dyDescent="0.3">
      <c r="A160" s="634">
        <v>155</v>
      </c>
      <c r="B160" s="635">
        <v>43963</v>
      </c>
      <c r="C160" s="636" t="s">
        <v>2834</v>
      </c>
      <c r="D160" s="637">
        <v>100</v>
      </c>
      <c r="E160" s="637"/>
      <c r="F160" s="638"/>
      <c r="G160" s="1514"/>
      <c r="H160" s="1515"/>
      <c r="I160" s="1515"/>
      <c r="J160" s="1516"/>
      <c r="K160" s="642"/>
      <c r="L160" s="646"/>
      <c r="M160" s="642"/>
      <c r="N160" s="146"/>
      <c r="O160" s="146"/>
    </row>
    <row r="161" spans="1:15" s="643" customFormat="1" x14ac:dyDescent="0.3">
      <c r="A161" s="634">
        <v>156</v>
      </c>
      <c r="B161" s="635">
        <v>43963</v>
      </c>
      <c r="C161" s="636" t="s">
        <v>2409</v>
      </c>
      <c r="D161" s="637">
        <v>5</v>
      </c>
      <c r="E161" s="637"/>
      <c r="F161" s="638"/>
      <c r="G161" s="1514"/>
      <c r="H161" s="1515"/>
      <c r="I161" s="1515"/>
      <c r="J161" s="1516"/>
      <c r="K161" s="642"/>
      <c r="L161" s="646"/>
      <c r="M161" s="646"/>
      <c r="N161" s="642"/>
      <c r="O161" s="642"/>
    </row>
    <row r="162" spans="1:15" s="643" customFormat="1" x14ac:dyDescent="0.3">
      <c r="A162" s="634">
        <v>157</v>
      </c>
      <c r="B162" s="635">
        <v>43966</v>
      </c>
      <c r="C162" s="636" t="s">
        <v>2359</v>
      </c>
      <c r="D162" s="637">
        <v>1000</v>
      </c>
      <c r="E162" s="637"/>
      <c r="F162" s="637"/>
      <c r="G162" s="1514"/>
      <c r="H162" s="1515"/>
      <c r="I162" s="1515"/>
      <c r="J162" s="1516"/>
      <c r="K162" s="642"/>
      <c r="L162" s="646"/>
      <c r="M162" s="646"/>
      <c r="N162" s="642"/>
      <c r="O162" s="642"/>
    </row>
    <row r="163" spans="1:15" s="643" customFormat="1" x14ac:dyDescent="0.3">
      <c r="A163" s="634">
        <v>158</v>
      </c>
      <c r="B163" s="635">
        <v>43966</v>
      </c>
      <c r="C163" s="636" t="s">
        <v>2384</v>
      </c>
      <c r="D163" s="637">
        <v>400</v>
      </c>
      <c r="E163" s="637"/>
      <c r="F163" s="638"/>
      <c r="G163" s="1514"/>
      <c r="H163" s="1515"/>
      <c r="I163" s="1515"/>
      <c r="J163" s="1516"/>
      <c r="K163" s="642"/>
      <c r="L163" s="646"/>
      <c r="M163" s="646"/>
      <c r="N163" s="642"/>
      <c r="O163" s="642"/>
    </row>
    <row r="164" spans="1:15" s="643" customFormat="1" x14ac:dyDescent="0.3">
      <c r="A164" s="634">
        <v>159</v>
      </c>
      <c r="B164" s="635">
        <v>43969</v>
      </c>
      <c r="C164" s="636" t="s">
        <v>2359</v>
      </c>
      <c r="D164" s="637">
        <v>1000</v>
      </c>
      <c r="E164" s="637"/>
      <c r="F164" s="638"/>
      <c r="G164" s="1514"/>
      <c r="H164" s="1515"/>
      <c r="I164" s="1515"/>
      <c r="J164" s="1516"/>
      <c r="K164" s="642"/>
      <c r="L164" s="646"/>
      <c r="M164" s="642"/>
      <c r="N164" s="642"/>
      <c r="O164" s="642"/>
    </row>
    <row r="165" spans="1:15" s="643" customFormat="1" x14ac:dyDescent="0.3">
      <c r="A165" s="634">
        <v>160</v>
      </c>
      <c r="B165" s="635">
        <v>43969</v>
      </c>
      <c r="C165" s="636" t="s">
        <v>2384</v>
      </c>
      <c r="D165" s="637">
        <v>500</v>
      </c>
      <c r="E165" s="637"/>
      <c r="F165" s="638"/>
      <c r="G165" s="1514"/>
      <c r="H165" s="1515"/>
      <c r="I165" s="1515"/>
      <c r="J165" s="1516"/>
      <c r="K165" s="642"/>
      <c r="L165" s="646"/>
      <c r="M165" s="642"/>
      <c r="N165" s="146"/>
      <c r="O165" s="146"/>
    </row>
    <row r="166" spans="1:15" s="643" customFormat="1" x14ac:dyDescent="0.3">
      <c r="A166" s="634">
        <v>161</v>
      </c>
      <c r="B166" s="635">
        <v>43969</v>
      </c>
      <c r="C166" s="636" t="s">
        <v>2834</v>
      </c>
      <c r="D166" s="637">
        <v>100</v>
      </c>
      <c r="E166" s="637"/>
      <c r="F166" s="638"/>
      <c r="G166" s="1514"/>
      <c r="H166" s="1515"/>
      <c r="I166" s="1515"/>
      <c r="J166" s="1516"/>
      <c r="K166" s="642"/>
      <c r="L166" s="646"/>
      <c r="M166" s="646"/>
      <c r="N166" s="642"/>
      <c r="O166" s="642"/>
    </row>
    <row r="167" spans="1:15" s="643" customFormat="1" x14ac:dyDescent="0.3">
      <c r="A167" s="634">
        <v>162</v>
      </c>
      <c r="B167" s="635">
        <v>43973</v>
      </c>
      <c r="C167" s="636" t="s">
        <v>2359</v>
      </c>
      <c r="D167" s="637">
        <v>1000</v>
      </c>
      <c r="E167" s="637"/>
      <c r="F167" s="638"/>
      <c r="G167" s="1514"/>
      <c r="H167" s="1515"/>
      <c r="I167" s="1515"/>
      <c r="J167" s="1516"/>
      <c r="K167" s="642"/>
      <c r="L167" s="646"/>
      <c r="M167" s="646"/>
      <c r="N167" s="642"/>
      <c r="O167" s="642"/>
    </row>
    <row r="168" spans="1:15" s="643" customFormat="1" x14ac:dyDescent="0.3">
      <c r="A168" s="634">
        <v>163</v>
      </c>
      <c r="B168" s="635">
        <v>43973</v>
      </c>
      <c r="C168" s="636" t="s">
        <v>164</v>
      </c>
      <c r="D168" s="637">
        <v>30</v>
      </c>
      <c r="E168" s="637"/>
      <c r="F168" s="638"/>
      <c r="G168" s="1514"/>
      <c r="H168" s="1515"/>
      <c r="I168" s="1515"/>
      <c r="J168" s="1516"/>
      <c r="K168" s="642"/>
      <c r="L168" s="646"/>
      <c r="M168" s="646"/>
      <c r="N168" s="642"/>
      <c r="O168" s="642"/>
    </row>
    <row r="169" spans="1:15" s="643" customFormat="1" x14ac:dyDescent="0.3">
      <c r="A169" s="634">
        <v>164</v>
      </c>
      <c r="B169" s="635">
        <v>43973</v>
      </c>
      <c r="C169" s="636" t="s">
        <v>1982</v>
      </c>
      <c r="D169" s="637">
        <v>200</v>
      </c>
      <c r="E169" s="637"/>
      <c r="F169" s="638"/>
      <c r="G169" s="1514"/>
      <c r="H169" s="1515"/>
      <c r="I169" s="1515"/>
      <c r="J169" s="1516"/>
      <c r="K169" s="642"/>
      <c r="L169" s="646"/>
      <c r="M169" s="642"/>
      <c r="N169" s="642"/>
      <c r="O169" s="642"/>
    </row>
    <row r="170" spans="1:15" s="643" customFormat="1" x14ac:dyDescent="0.3">
      <c r="A170" s="634">
        <v>165</v>
      </c>
      <c r="B170" s="635">
        <v>43976</v>
      </c>
      <c r="C170" s="636" t="s">
        <v>2359</v>
      </c>
      <c r="D170" s="637">
        <v>1480</v>
      </c>
      <c r="E170" s="637"/>
      <c r="F170" s="638"/>
      <c r="G170" s="1514"/>
      <c r="H170" s="1515"/>
      <c r="I170" s="1515"/>
      <c r="J170" s="1516"/>
      <c r="K170" s="642"/>
      <c r="L170" s="646"/>
      <c r="M170" s="642"/>
      <c r="N170" s="642"/>
      <c r="O170" s="642"/>
    </row>
    <row r="171" spans="1:15" s="643" customFormat="1" x14ac:dyDescent="0.3">
      <c r="A171" s="634">
        <v>166</v>
      </c>
      <c r="B171" s="635">
        <v>43976</v>
      </c>
      <c r="C171" s="636" t="s">
        <v>2359</v>
      </c>
      <c r="D171" s="637"/>
      <c r="E171" s="637">
        <v>4480</v>
      </c>
      <c r="F171" s="511">
        <v>4480</v>
      </c>
      <c r="G171" s="1514" t="s">
        <v>3189</v>
      </c>
      <c r="H171" s="1515"/>
      <c r="I171" s="1515"/>
      <c r="J171" s="1516"/>
      <c r="K171" s="642" t="s">
        <v>3190</v>
      </c>
      <c r="L171" s="646">
        <v>43976</v>
      </c>
      <c r="M171" s="642" t="s">
        <v>2123</v>
      </c>
      <c r="N171" s="642" t="s">
        <v>1980</v>
      </c>
      <c r="O171" s="642" t="s">
        <v>1706</v>
      </c>
    </row>
    <row r="172" spans="1:15" s="643" customFormat="1" x14ac:dyDescent="0.3">
      <c r="A172" s="634">
        <v>167</v>
      </c>
      <c r="B172" s="635">
        <v>43978</v>
      </c>
      <c r="C172" s="636" t="s">
        <v>2384</v>
      </c>
      <c r="D172" s="637"/>
      <c r="E172" s="637">
        <v>2520</v>
      </c>
      <c r="F172" s="511">
        <v>2520</v>
      </c>
      <c r="G172" s="1514" t="s">
        <v>3191</v>
      </c>
      <c r="H172" s="1515"/>
      <c r="I172" s="1515"/>
      <c r="J172" s="1516"/>
      <c r="K172" s="642" t="s">
        <v>3192</v>
      </c>
      <c r="L172" s="646">
        <v>43978</v>
      </c>
      <c r="M172" s="642" t="s">
        <v>2123</v>
      </c>
      <c r="N172" s="146" t="s">
        <v>2066</v>
      </c>
      <c r="O172" s="146" t="s">
        <v>1762</v>
      </c>
    </row>
    <row r="173" spans="1:15" s="643" customFormat="1" x14ac:dyDescent="0.3">
      <c r="A173" s="634">
        <v>168</v>
      </c>
      <c r="B173" s="635">
        <v>43980</v>
      </c>
      <c r="C173" s="636" t="s">
        <v>2834</v>
      </c>
      <c r="D173" s="637">
        <v>50</v>
      </c>
      <c r="E173" s="637"/>
      <c r="F173" s="638"/>
      <c r="G173" s="1514"/>
      <c r="H173" s="1515"/>
      <c r="I173" s="1515"/>
      <c r="J173" s="1516"/>
      <c r="K173" s="642"/>
      <c r="L173" s="646"/>
      <c r="M173" s="646"/>
      <c r="N173" s="642"/>
      <c r="O173" s="642"/>
    </row>
    <row r="174" spans="1:15" s="643" customFormat="1" x14ac:dyDescent="0.3">
      <c r="A174" s="634">
        <v>169</v>
      </c>
      <c r="B174" s="635">
        <v>43980</v>
      </c>
      <c r="C174" s="636" t="s">
        <v>164</v>
      </c>
      <c r="D174" s="637">
        <v>30</v>
      </c>
      <c r="E174" s="637"/>
      <c r="F174" s="638"/>
      <c r="G174" s="639"/>
      <c r="H174" s="640"/>
      <c r="I174" s="640"/>
      <c r="J174" s="641"/>
      <c r="K174" s="642"/>
      <c r="L174" s="646"/>
      <c r="M174" s="646"/>
      <c r="N174" s="642"/>
      <c r="O174" s="642"/>
    </row>
    <row r="175" spans="1:15" s="643" customFormat="1" x14ac:dyDescent="0.3">
      <c r="A175" s="634">
        <v>170</v>
      </c>
      <c r="B175" s="635">
        <v>43983</v>
      </c>
      <c r="C175" s="636" t="s">
        <v>2359</v>
      </c>
      <c r="D175" s="637">
        <v>1000</v>
      </c>
      <c r="E175" s="637"/>
      <c r="F175" s="638"/>
      <c r="G175" s="1514"/>
      <c r="H175" s="1515"/>
      <c r="I175" s="1515"/>
      <c r="J175" s="1516"/>
      <c r="K175" s="642"/>
      <c r="L175" s="646"/>
      <c r="M175" s="646"/>
      <c r="N175" s="642"/>
      <c r="O175" s="642"/>
    </row>
    <row r="176" spans="1:15" s="643" customFormat="1" x14ac:dyDescent="0.3">
      <c r="A176" s="634">
        <v>171</v>
      </c>
      <c r="B176" s="635">
        <v>43983</v>
      </c>
      <c r="C176" s="636" t="s">
        <v>1777</v>
      </c>
      <c r="D176" s="637">
        <v>1000</v>
      </c>
      <c r="E176" s="637"/>
      <c r="F176" s="638"/>
      <c r="G176" s="1514"/>
      <c r="H176" s="1515"/>
      <c r="I176" s="1515"/>
      <c r="J176" s="1516"/>
      <c r="K176" s="642"/>
      <c r="L176" s="646"/>
      <c r="M176" s="646"/>
      <c r="N176" s="146"/>
      <c r="O176" s="146"/>
    </row>
    <row r="177" spans="1:15" s="643" customFormat="1" x14ac:dyDescent="0.3">
      <c r="A177" s="634">
        <v>172</v>
      </c>
      <c r="B177" s="635">
        <v>43983</v>
      </c>
      <c r="C177" s="636" t="s">
        <v>2381</v>
      </c>
      <c r="D177" s="637">
        <v>10</v>
      </c>
      <c r="E177" s="637"/>
      <c r="F177" s="638"/>
      <c r="G177" s="1514"/>
      <c r="H177" s="1515"/>
      <c r="I177" s="1515"/>
      <c r="J177" s="1516"/>
      <c r="K177" s="642"/>
      <c r="L177" s="646"/>
      <c r="M177" s="646"/>
      <c r="N177" s="146"/>
      <c r="O177" s="146"/>
    </row>
    <row r="178" spans="1:15" s="643" customFormat="1" x14ac:dyDescent="0.3">
      <c r="A178" s="634">
        <v>173</v>
      </c>
      <c r="B178" s="635">
        <v>43983</v>
      </c>
      <c r="C178" s="636" t="s">
        <v>2834</v>
      </c>
      <c r="D178" s="637">
        <v>150</v>
      </c>
      <c r="E178" s="637"/>
      <c r="F178" s="589"/>
      <c r="G178" s="1514"/>
      <c r="H178" s="1515"/>
      <c r="I178" s="1515"/>
      <c r="J178" s="1516"/>
      <c r="K178" s="642"/>
      <c r="L178" s="646"/>
      <c r="M178" s="642"/>
      <c r="N178" s="146"/>
      <c r="O178" s="146"/>
    </row>
    <row r="179" spans="1:15" s="643" customFormat="1" x14ac:dyDescent="0.3">
      <c r="A179" s="634">
        <v>174</v>
      </c>
      <c r="B179" s="635">
        <v>43983</v>
      </c>
      <c r="C179" s="636" t="s">
        <v>2834</v>
      </c>
      <c r="D179" s="637"/>
      <c r="E179" s="637">
        <v>600</v>
      </c>
      <c r="F179" s="511">
        <v>600</v>
      </c>
      <c r="G179" s="1514" t="s">
        <v>3197</v>
      </c>
      <c r="H179" s="1515"/>
      <c r="I179" s="1515"/>
      <c r="J179" s="1516"/>
      <c r="K179" s="642" t="s">
        <v>3198</v>
      </c>
      <c r="L179" s="646">
        <v>43983</v>
      </c>
      <c r="M179" s="646" t="s">
        <v>2123</v>
      </c>
      <c r="N179" s="146" t="s">
        <v>1762</v>
      </c>
      <c r="O179" s="146" t="s">
        <v>1762</v>
      </c>
    </row>
    <row r="180" spans="1:15" s="643" customFormat="1" x14ac:dyDescent="0.3">
      <c r="A180" s="634">
        <v>175</v>
      </c>
      <c r="B180" s="635">
        <v>43990</v>
      </c>
      <c r="C180" s="636" t="s">
        <v>2359</v>
      </c>
      <c r="D180" s="637">
        <v>1000</v>
      </c>
      <c r="E180" s="637"/>
      <c r="F180" s="638"/>
      <c r="G180" s="1514"/>
      <c r="H180" s="1515"/>
      <c r="I180" s="1515"/>
      <c r="J180" s="1516"/>
      <c r="K180" s="642"/>
      <c r="L180" s="642"/>
      <c r="M180" s="642"/>
      <c r="N180" s="642"/>
      <c r="O180" s="642"/>
    </row>
    <row r="181" spans="1:15" s="643" customFormat="1" x14ac:dyDescent="0.3">
      <c r="A181" s="634">
        <v>176</v>
      </c>
      <c r="B181" s="635">
        <v>43990</v>
      </c>
      <c r="C181" s="636" t="s">
        <v>2834</v>
      </c>
      <c r="D181" s="637">
        <v>100</v>
      </c>
      <c r="E181" s="637"/>
      <c r="F181" s="638"/>
      <c r="G181" s="1514"/>
      <c r="H181" s="1515"/>
      <c r="I181" s="1515"/>
      <c r="J181" s="1516"/>
      <c r="K181" s="642"/>
      <c r="L181" s="646"/>
      <c r="M181" s="646"/>
      <c r="N181" s="642"/>
      <c r="O181" s="642"/>
    </row>
    <row r="182" spans="1:15" s="643" customFormat="1" x14ac:dyDescent="0.3">
      <c r="A182" s="634">
        <v>177</v>
      </c>
      <c r="B182" s="635">
        <v>43994</v>
      </c>
      <c r="C182" s="636" t="s">
        <v>1982</v>
      </c>
      <c r="D182" s="637">
        <v>400</v>
      </c>
      <c r="E182" s="637"/>
      <c r="F182" s="638"/>
      <c r="G182" s="1514"/>
      <c r="H182" s="1515"/>
      <c r="I182" s="1515"/>
      <c r="J182" s="1516"/>
      <c r="K182" s="642"/>
      <c r="L182" s="646"/>
      <c r="M182" s="642"/>
      <c r="N182" s="642"/>
      <c r="O182" s="642"/>
    </row>
    <row r="183" spans="1:15" s="643" customFormat="1" x14ac:dyDescent="0.3">
      <c r="A183" s="634">
        <v>178</v>
      </c>
      <c r="B183" s="635">
        <v>43994</v>
      </c>
      <c r="C183" s="636" t="s">
        <v>2359</v>
      </c>
      <c r="D183" s="637">
        <v>420</v>
      </c>
      <c r="E183" s="637"/>
      <c r="F183" s="638"/>
      <c r="G183" s="1514"/>
      <c r="H183" s="1515"/>
      <c r="I183" s="1515"/>
      <c r="J183" s="1516"/>
      <c r="K183" s="642"/>
      <c r="L183" s="646"/>
      <c r="M183" s="642"/>
      <c r="N183" s="642"/>
      <c r="O183" s="642"/>
    </row>
    <row r="184" spans="1:15" s="643" customFormat="1" x14ac:dyDescent="0.3">
      <c r="A184" s="634">
        <v>179</v>
      </c>
      <c r="B184" s="635">
        <v>43994</v>
      </c>
      <c r="C184" s="636" t="s">
        <v>2359</v>
      </c>
      <c r="D184" s="637"/>
      <c r="E184" s="637">
        <v>2420</v>
      </c>
      <c r="F184" s="511">
        <v>2420</v>
      </c>
      <c r="G184" s="1514" t="s">
        <v>3205</v>
      </c>
      <c r="H184" s="1515"/>
      <c r="I184" s="1515"/>
      <c r="J184" s="1516"/>
      <c r="K184" s="642" t="s">
        <v>3206</v>
      </c>
      <c r="L184" s="646">
        <v>43994</v>
      </c>
      <c r="M184" s="642" t="s">
        <v>2123</v>
      </c>
      <c r="N184" s="642" t="s">
        <v>1980</v>
      </c>
      <c r="O184" s="642" t="s">
        <v>1706</v>
      </c>
    </row>
    <row r="185" spans="1:15" s="643" customFormat="1" x14ac:dyDescent="0.3">
      <c r="A185" s="634">
        <v>180</v>
      </c>
      <c r="B185" s="635">
        <v>43997</v>
      </c>
      <c r="C185" s="636" t="s">
        <v>2574</v>
      </c>
      <c r="D185" s="637">
        <v>100</v>
      </c>
      <c r="E185" s="637"/>
      <c r="F185" s="589"/>
      <c r="G185" s="1514"/>
      <c r="H185" s="1515"/>
      <c r="I185" s="1515"/>
      <c r="J185" s="1516"/>
      <c r="K185" s="642"/>
      <c r="L185" s="646"/>
      <c r="M185" s="642"/>
      <c r="N185" s="146"/>
      <c r="O185" s="146"/>
    </row>
    <row r="186" spans="1:15" s="643" customFormat="1" x14ac:dyDescent="0.3">
      <c r="A186" s="634">
        <v>181</v>
      </c>
      <c r="B186" s="635">
        <v>43997</v>
      </c>
      <c r="C186" s="636" t="s">
        <v>164</v>
      </c>
      <c r="D186" s="637">
        <v>15</v>
      </c>
      <c r="E186" s="637"/>
      <c r="F186" s="637"/>
      <c r="G186" s="1514"/>
      <c r="H186" s="1515"/>
      <c r="I186" s="1515"/>
      <c r="J186" s="1516"/>
      <c r="K186" s="642"/>
      <c r="L186" s="646"/>
      <c r="M186" s="646"/>
      <c r="N186" s="642"/>
      <c r="O186" s="642"/>
    </row>
    <row r="187" spans="1:15" s="643" customFormat="1" x14ac:dyDescent="0.3">
      <c r="A187" s="634">
        <v>182</v>
      </c>
      <c r="B187" s="635">
        <v>44001</v>
      </c>
      <c r="C187" s="636" t="s">
        <v>2359</v>
      </c>
      <c r="D187" s="637">
        <v>500</v>
      </c>
      <c r="E187" s="637"/>
      <c r="F187" s="637"/>
      <c r="G187" s="1514"/>
      <c r="H187" s="1515"/>
      <c r="I187" s="1515"/>
      <c r="J187" s="1516"/>
      <c r="K187" s="642"/>
      <c r="L187" s="646"/>
      <c r="M187" s="646"/>
      <c r="N187" s="642"/>
      <c r="O187" s="642"/>
    </row>
    <row r="188" spans="1:15" s="643" customFormat="1" x14ac:dyDescent="0.3">
      <c r="A188" s="634">
        <v>183</v>
      </c>
      <c r="B188" s="635">
        <v>44001</v>
      </c>
      <c r="C188" s="636" t="s">
        <v>2834</v>
      </c>
      <c r="D188" s="637">
        <v>100</v>
      </c>
      <c r="E188" s="637"/>
      <c r="F188" s="638"/>
      <c r="G188" s="1514"/>
      <c r="H188" s="1515"/>
      <c r="I188" s="1515"/>
      <c r="J188" s="1516"/>
      <c r="K188" s="642"/>
      <c r="L188" s="646"/>
      <c r="M188" s="642"/>
      <c r="N188" s="642"/>
      <c r="O188" s="642"/>
    </row>
    <row r="189" spans="1:15" s="643" customFormat="1" x14ac:dyDescent="0.3">
      <c r="A189" s="634">
        <v>184</v>
      </c>
      <c r="B189" s="635">
        <v>44001</v>
      </c>
      <c r="C189" s="636" t="s">
        <v>2384</v>
      </c>
      <c r="D189" s="637">
        <v>50</v>
      </c>
      <c r="E189" s="637"/>
      <c r="F189" s="638"/>
      <c r="G189" s="1514"/>
      <c r="H189" s="1515"/>
      <c r="I189" s="1515"/>
      <c r="J189" s="1516"/>
      <c r="K189" s="642"/>
      <c r="L189" s="646"/>
      <c r="M189" s="646"/>
      <c r="N189" s="146"/>
      <c r="O189" s="146"/>
    </row>
    <row r="190" spans="1:15" s="643" customFormat="1" x14ac:dyDescent="0.3">
      <c r="A190" s="634">
        <v>185</v>
      </c>
      <c r="B190" s="635">
        <v>44001</v>
      </c>
      <c r="C190" s="636" t="s">
        <v>2574</v>
      </c>
      <c r="D190" s="637">
        <v>150</v>
      </c>
      <c r="E190" s="637"/>
      <c r="F190" s="638"/>
      <c r="G190" s="1514"/>
      <c r="H190" s="1515"/>
      <c r="I190" s="1515"/>
      <c r="J190" s="1516"/>
      <c r="K190" s="642"/>
      <c r="L190" s="646"/>
      <c r="M190" s="642"/>
      <c r="N190" s="642"/>
      <c r="O190" s="642"/>
    </row>
    <row r="191" spans="1:15" s="643" customFormat="1" x14ac:dyDescent="0.3">
      <c r="A191" s="634">
        <v>186</v>
      </c>
      <c r="B191" s="635">
        <v>44004</v>
      </c>
      <c r="C191" s="636" t="s">
        <v>2574</v>
      </c>
      <c r="D191" s="637">
        <v>80</v>
      </c>
      <c r="E191" s="637"/>
      <c r="F191" s="638"/>
      <c r="G191" s="1514"/>
      <c r="H191" s="1515"/>
      <c r="I191" s="1515"/>
      <c r="J191" s="1516"/>
      <c r="K191" s="642"/>
      <c r="L191" s="646"/>
      <c r="M191" s="646"/>
      <c r="N191" s="642"/>
      <c r="O191" s="642"/>
    </row>
    <row r="192" spans="1:15" s="643" customFormat="1" x14ac:dyDescent="0.3">
      <c r="A192" s="634">
        <v>187</v>
      </c>
      <c r="B192" s="635">
        <v>44006</v>
      </c>
      <c r="C192" s="636" t="s">
        <v>2359</v>
      </c>
      <c r="D192" s="637">
        <v>500</v>
      </c>
      <c r="E192" s="637"/>
      <c r="F192" s="638"/>
      <c r="G192" s="1514"/>
      <c r="H192" s="1515"/>
      <c r="I192" s="1515"/>
      <c r="J192" s="1516"/>
      <c r="K192" s="642"/>
      <c r="L192" s="646"/>
      <c r="M192" s="646"/>
      <c r="N192" s="642"/>
      <c r="O192" s="642"/>
    </row>
    <row r="193" spans="1:15" s="643" customFormat="1" x14ac:dyDescent="0.3">
      <c r="A193" s="634">
        <v>188</v>
      </c>
      <c r="B193" s="635">
        <v>44006</v>
      </c>
      <c r="C193" s="636" t="s">
        <v>2574</v>
      </c>
      <c r="D193" s="637">
        <v>40</v>
      </c>
      <c r="E193" s="637"/>
      <c r="F193" s="637"/>
      <c r="G193" s="1514"/>
      <c r="H193" s="1515"/>
      <c r="I193" s="1515"/>
      <c r="J193" s="1516"/>
      <c r="K193" s="642"/>
      <c r="L193" s="646"/>
      <c r="M193" s="642"/>
      <c r="N193" s="642"/>
      <c r="O193" s="642"/>
    </row>
    <row r="194" spans="1:15" s="643" customFormat="1" x14ac:dyDescent="0.3">
      <c r="A194" s="634">
        <v>189</v>
      </c>
      <c r="B194" s="635">
        <v>44008</v>
      </c>
      <c r="C194" s="636" t="s">
        <v>2834</v>
      </c>
      <c r="D194" s="637">
        <v>50</v>
      </c>
      <c r="E194" s="637"/>
      <c r="F194" s="638"/>
      <c r="G194" s="1514"/>
      <c r="H194" s="1515"/>
      <c r="I194" s="1515"/>
      <c r="J194" s="1516"/>
      <c r="K194" s="642"/>
      <c r="L194" s="642"/>
      <c r="M194" s="642"/>
      <c r="N194" s="642"/>
      <c r="O194" s="642"/>
    </row>
    <row r="195" spans="1:15" s="643" customFormat="1" x14ac:dyDescent="0.3">
      <c r="A195" s="634">
        <v>190</v>
      </c>
      <c r="B195" s="635">
        <v>44011</v>
      </c>
      <c r="C195" s="636" t="s">
        <v>164</v>
      </c>
      <c r="D195" s="637">
        <v>5</v>
      </c>
      <c r="E195" s="637"/>
      <c r="F195" s="638"/>
      <c r="G195" s="1514"/>
      <c r="H195" s="1515"/>
      <c r="I195" s="1515"/>
      <c r="J195" s="1516"/>
      <c r="K195" s="642"/>
      <c r="L195" s="646"/>
      <c r="M195" s="646"/>
      <c r="N195" s="642"/>
      <c r="O195" s="642"/>
    </row>
    <row r="196" spans="1:15" s="643" customFormat="1" x14ac:dyDescent="0.3">
      <c r="A196" s="634">
        <v>191</v>
      </c>
      <c r="B196" s="635">
        <v>44011</v>
      </c>
      <c r="C196" s="636" t="s">
        <v>2516</v>
      </c>
      <c r="D196" s="637">
        <v>50</v>
      </c>
      <c r="E196" s="637"/>
      <c r="F196" s="638"/>
      <c r="G196" s="1514"/>
      <c r="H196" s="1515"/>
      <c r="I196" s="1515"/>
      <c r="J196" s="1516"/>
      <c r="K196" s="642"/>
      <c r="L196" s="646"/>
      <c r="M196" s="646"/>
      <c r="N196" s="642"/>
      <c r="O196" s="642"/>
    </row>
    <row r="197" spans="1:15" s="643" customFormat="1" x14ac:dyDescent="0.3">
      <c r="A197" s="634">
        <v>192</v>
      </c>
      <c r="B197" s="635">
        <v>44015</v>
      </c>
      <c r="C197" s="636" t="s">
        <v>2359</v>
      </c>
      <c r="D197" s="637">
        <v>500</v>
      </c>
      <c r="E197" s="637"/>
      <c r="F197" s="638"/>
      <c r="G197" s="1514"/>
      <c r="H197" s="1515"/>
      <c r="I197" s="1515"/>
      <c r="J197" s="1516"/>
      <c r="K197" s="642"/>
      <c r="L197" s="642"/>
      <c r="M197" s="642"/>
      <c r="N197" s="642"/>
      <c r="O197" s="642"/>
    </row>
    <row r="198" spans="1:15" s="643" customFormat="1" x14ac:dyDescent="0.3">
      <c r="A198" s="634">
        <v>193</v>
      </c>
      <c r="B198" s="635">
        <v>44015</v>
      </c>
      <c r="C198" s="636" t="s">
        <v>1982</v>
      </c>
      <c r="D198" s="637">
        <v>300</v>
      </c>
      <c r="E198" s="637"/>
      <c r="F198" s="638"/>
      <c r="G198" s="1514"/>
      <c r="H198" s="1515"/>
      <c r="I198" s="1515"/>
      <c r="J198" s="1516"/>
      <c r="K198" s="642"/>
      <c r="L198" s="646"/>
      <c r="M198" s="642"/>
      <c r="N198" s="642"/>
      <c r="O198" s="642"/>
    </row>
    <row r="199" spans="1:15" s="643" customFormat="1" x14ac:dyDescent="0.3">
      <c r="A199" s="634">
        <v>194</v>
      </c>
      <c r="B199" s="635">
        <v>44018</v>
      </c>
      <c r="C199" s="636" t="s">
        <v>2834</v>
      </c>
      <c r="D199" s="637">
        <v>30</v>
      </c>
      <c r="E199" s="637"/>
      <c r="F199" s="638"/>
      <c r="G199" s="1514"/>
      <c r="H199" s="1515"/>
      <c r="I199" s="1515"/>
      <c r="J199" s="1516"/>
      <c r="K199" s="642"/>
      <c r="L199" s="646"/>
      <c r="M199" s="642"/>
      <c r="N199" s="642"/>
      <c r="O199" s="642"/>
    </row>
    <row r="200" spans="1:15" s="643" customFormat="1" x14ac:dyDescent="0.3">
      <c r="A200" s="634">
        <v>195</v>
      </c>
      <c r="B200" s="635">
        <v>44018</v>
      </c>
      <c r="C200" s="636" t="s">
        <v>1777</v>
      </c>
      <c r="D200" s="637">
        <v>1000</v>
      </c>
      <c r="E200" s="637"/>
      <c r="F200" s="638"/>
      <c r="G200" s="1514"/>
      <c r="H200" s="1515"/>
      <c r="I200" s="1515"/>
      <c r="J200" s="1516"/>
      <c r="K200" s="642"/>
      <c r="L200" s="642"/>
      <c r="M200" s="642"/>
      <c r="N200" s="642"/>
      <c r="O200" s="642"/>
    </row>
    <row r="201" spans="1:15" s="643" customFormat="1" x14ac:dyDescent="0.3">
      <c r="A201" s="634">
        <v>196</v>
      </c>
      <c r="B201" s="635">
        <v>44018</v>
      </c>
      <c r="C201" s="636" t="s">
        <v>2528</v>
      </c>
      <c r="D201" s="637">
        <v>50</v>
      </c>
      <c r="E201" s="637"/>
      <c r="F201" s="638"/>
      <c r="G201" s="1514"/>
      <c r="H201" s="1515"/>
      <c r="I201" s="1515"/>
      <c r="J201" s="1516"/>
      <c r="K201" s="642"/>
      <c r="L201" s="646"/>
      <c r="M201" s="646"/>
      <c r="N201" s="146"/>
      <c r="O201" s="146"/>
    </row>
    <row r="202" spans="1:15" s="643" customFormat="1" x14ac:dyDescent="0.3">
      <c r="A202" s="634">
        <v>197</v>
      </c>
      <c r="B202" s="635">
        <v>44018</v>
      </c>
      <c r="C202" s="636" t="s">
        <v>2574</v>
      </c>
      <c r="D202" s="637">
        <v>50</v>
      </c>
      <c r="E202" s="637"/>
      <c r="F202" s="638"/>
      <c r="G202" s="1514"/>
      <c r="H202" s="1515"/>
      <c r="I202" s="1515"/>
      <c r="J202" s="1516"/>
      <c r="K202" s="642"/>
      <c r="L202" s="646"/>
      <c r="M202" s="642"/>
      <c r="N202" s="642"/>
      <c r="O202" s="642"/>
    </row>
    <row r="203" spans="1:15" s="643" customFormat="1" x14ac:dyDescent="0.3">
      <c r="A203" s="634">
        <v>198</v>
      </c>
      <c r="B203" s="635">
        <v>44018</v>
      </c>
      <c r="C203" s="636" t="s">
        <v>2381</v>
      </c>
      <c r="D203" s="637">
        <v>10</v>
      </c>
      <c r="E203" s="637"/>
      <c r="F203" s="638"/>
      <c r="G203" s="1514"/>
      <c r="H203" s="1515"/>
      <c r="I203" s="1515"/>
      <c r="J203" s="1516"/>
      <c r="K203" s="642"/>
      <c r="L203" s="646"/>
      <c r="M203" s="642"/>
      <c r="N203" s="642"/>
      <c r="O203" s="642"/>
    </row>
    <row r="204" spans="1:15" s="643" customFormat="1" x14ac:dyDescent="0.3">
      <c r="A204" s="634">
        <v>199</v>
      </c>
      <c r="B204" s="635">
        <v>44018</v>
      </c>
      <c r="C204" s="636" t="s">
        <v>2381</v>
      </c>
      <c r="D204" s="637">
        <v>20</v>
      </c>
      <c r="E204" s="637"/>
      <c r="F204" s="638"/>
      <c r="G204" s="1514"/>
      <c r="H204" s="1515"/>
      <c r="I204" s="1515"/>
      <c r="J204" s="1516"/>
      <c r="K204" s="642"/>
      <c r="L204" s="646"/>
      <c r="M204" s="642"/>
      <c r="N204" s="642"/>
      <c r="O204" s="642"/>
    </row>
    <row r="205" spans="1:15" s="643" customFormat="1" x14ac:dyDescent="0.3">
      <c r="A205" s="634">
        <v>200</v>
      </c>
      <c r="B205" s="635">
        <v>44022</v>
      </c>
      <c r="C205" s="636" t="s">
        <v>2359</v>
      </c>
      <c r="D205" s="637">
        <v>500</v>
      </c>
      <c r="E205" s="637"/>
      <c r="F205" s="638"/>
      <c r="G205" s="1514"/>
      <c r="H205" s="1515"/>
      <c r="I205" s="1515"/>
      <c r="J205" s="1516"/>
      <c r="K205" s="642"/>
      <c r="L205" s="646"/>
      <c r="M205" s="642"/>
      <c r="N205" s="146"/>
      <c r="O205" s="146"/>
    </row>
    <row r="206" spans="1:15" s="643" customFormat="1" x14ac:dyDescent="0.3">
      <c r="A206" s="634">
        <v>201</v>
      </c>
      <c r="B206" s="635">
        <v>44025</v>
      </c>
      <c r="C206" s="636" t="s">
        <v>2359</v>
      </c>
      <c r="D206" s="637">
        <v>500</v>
      </c>
      <c r="E206" s="637"/>
      <c r="F206" s="638"/>
      <c r="G206" s="1514"/>
      <c r="H206" s="1515"/>
      <c r="I206" s="1515"/>
      <c r="J206" s="1516"/>
      <c r="K206" s="642"/>
      <c r="L206" s="646"/>
      <c r="M206" s="646"/>
      <c r="N206" s="642"/>
      <c r="O206" s="642"/>
    </row>
    <row r="207" spans="1:15" s="643" customFormat="1" x14ac:dyDescent="0.3">
      <c r="A207" s="634">
        <v>202</v>
      </c>
      <c r="B207" s="635">
        <v>44025</v>
      </c>
      <c r="C207" s="636" t="s">
        <v>2384</v>
      </c>
      <c r="D207" s="637">
        <v>50</v>
      </c>
      <c r="E207" s="637"/>
      <c r="F207" s="638"/>
      <c r="G207" s="1514"/>
      <c r="H207" s="1515"/>
      <c r="I207" s="1515"/>
      <c r="J207" s="1516"/>
      <c r="K207" s="642"/>
      <c r="L207" s="642"/>
      <c r="M207" s="642"/>
      <c r="N207" s="642"/>
      <c r="O207" s="642"/>
    </row>
    <row r="208" spans="1:15" s="643" customFormat="1" x14ac:dyDescent="0.3">
      <c r="A208" s="634">
        <v>203</v>
      </c>
      <c r="B208" s="635">
        <v>44029</v>
      </c>
      <c r="C208" s="636" t="s">
        <v>2574</v>
      </c>
      <c r="D208" s="637">
        <v>30</v>
      </c>
      <c r="E208" s="637"/>
      <c r="F208" s="638"/>
      <c r="G208" s="1514"/>
      <c r="H208" s="1515"/>
      <c r="I208" s="1515"/>
      <c r="J208" s="1516"/>
      <c r="K208" s="642"/>
      <c r="L208" s="646"/>
      <c r="M208" s="646"/>
      <c r="N208" s="642"/>
      <c r="O208" s="642"/>
    </row>
    <row r="209" spans="1:15" s="643" customFormat="1" x14ac:dyDescent="0.3">
      <c r="A209" s="634">
        <v>204</v>
      </c>
      <c r="B209" s="635">
        <v>44029</v>
      </c>
      <c r="C209" s="636" t="s">
        <v>2359</v>
      </c>
      <c r="D209" s="637">
        <v>500</v>
      </c>
      <c r="E209" s="637"/>
      <c r="F209" s="638"/>
      <c r="G209" s="1514"/>
      <c r="H209" s="1515"/>
      <c r="I209" s="1515"/>
      <c r="J209" s="1516"/>
      <c r="K209" s="642"/>
      <c r="L209" s="646"/>
      <c r="M209" s="642"/>
      <c r="N209" s="642"/>
      <c r="O209" s="642"/>
    </row>
    <row r="210" spans="1:15" s="643" customFormat="1" x14ac:dyDescent="0.3">
      <c r="A210" s="634">
        <v>205</v>
      </c>
      <c r="B210" s="635">
        <v>44033</v>
      </c>
      <c r="C210" s="636" t="s">
        <v>2359</v>
      </c>
      <c r="D210" s="637">
        <v>560</v>
      </c>
      <c r="E210" s="637"/>
      <c r="F210" s="638"/>
      <c r="G210" s="1514"/>
      <c r="H210" s="1515"/>
      <c r="I210" s="1515"/>
      <c r="J210" s="1516"/>
      <c r="K210" s="642"/>
      <c r="L210" s="646"/>
      <c r="M210" s="646"/>
      <c r="N210" s="642"/>
      <c r="O210" s="642"/>
    </row>
    <row r="211" spans="1:15" s="643" customFormat="1" x14ac:dyDescent="0.3">
      <c r="A211" s="634">
        <v>206</v>
      </c>
      <c r="B211" s="635">
        <v>44033</v>
      </c>
      <c r="C211" s="636" t="s">
        <v>164</v>
      </c>
      <c r="D211" s="637">
        <v>10</v>
      </c>
      <c r="E211" s="637"/>
      <c r="F211" s="638"/>
      <c r="G211" s="1514"/>
      <c r="H211" s="1515"/>
      <c r="I211" s="1515"/>
      <c r="J211" s="1516"/>
      <c r="K211" s="642"/>
      <c r="L211" s="646"/>
      <c r="M211" s="642"/>
      <c r="N211" s="642"/>
      <c r="O211" s="642"/>
    </row>
    <row r="212" spans="1:15" s="643" customFormat="1" x14ac:dyDescent="0.3">
      <c r="A212" s="634">
        <v>207</v>
      </c>
      <c r="B212" s="635">
        <v>44033</v>
      </c>
      <c r="C212" s="636" t="s">
        <v>2359</v>
      </c>
      <c r="D212" s="637"/>
      <c r="E212" s="637">
        <v>3560</v>
      </c>
      <c r="F212" s="511">
        <v>3560</v>
      </c>
      <c r="G212" s="1514" t="s">
        <v>3207</v>
      </c>
      <c r="H212" s="1515"/>
      <c r="I212" s="1515"/>
      <c r="J212" s="1516"/>
      <c r="K212" s="642" t="s">
        <v>3208</v>
      </c>
      <c r="L212" s="646">
        <v>44032</v>
      </c>
      <c r="M212" s="642" t="s">
        <v>2123</v>
      </c>
      <c r="N212" s="642" t="s">
        <v>1980</v>
      </c>
      <c r="O212" s="642" t="s">
        <v>1706</v>
      </c>
    </row>
    <row r="213" spans="1:15" s="643" customFormat="1" x14ac:dyDescent="0.3">
      <c r="A213" s="634">
        <v>208</v>
      </c>
      <c r="B213" s="635">
        <v>44039</v>
      </c>
      <c r="C213" s="636" t="s">
        <v>2359</v>
      </c>
      <c r="D213" s="637">
        <v>500</v>
      </c>
      <c r="E213" s="637"/>
      <c r="F213" s="694"/>
      <c r="G213" s="1514"/>
      <c r="H213" s="1515"/>
      <c r="I213" s="1515"/>
      <c r="J213" s="1516"/>
      <c r="K213" s="642"/>
      <c r="L213" s="646"/>
      <c r="M213" s="642"/>
      <c r="N213" s="146"/>
      <c r="O213" s="146"/>
    </row>
    <row r="214" spans="1:15" s="643" customFormat="1" x14ac:dyDescent="0.3">
      <c r="A214" s="634">
        <v>209</v>
      </c>
      <c r="B214" s="635">
        <v>44043</v>
      </c>
      <c r="C214" s="636" t="s">
        <v>2516</v>
      </c>
      <c r="D214" s="637">
        <v>50</v>
      </c>
      <c r="E214" s="637"/>
      <c r="F214" s="638"/>
      <c r="G214" s="1514"/>
      <c r="H214" s="1515"/>
      <c r="I214" s="1515"/>
      <c r="J214" s="1516"/>
      <c r="K214" s="642"/>
      <c r="L214" s="646"/>
      <c r="M214" s="642"/>
      <c r="N214" s="642"/>
      <c r="O214" s="642"/>
    </row>
    <row r="215" spans="1:15" s="643" customFormat="1" x14ac:dyDescent="0.3">
      <c r="A215" s="634">
        <v>210</v>
      </c>
      <c r="B215" s="635">
        <v>44043</v>
      </c>
      <c r="C215" s="636" t="s">
        <v>1982</v>
      </c>
      <c r="D215" s="637">
        <v>200</v>
      </c>
      <c r="E215" s="637"/>
      <c r="F215" s="637"/>
      <c r="G215" s="1514"/>
      <c r="H215" s="1515"/>
      <c r="I215" s="1515"/>
      <c r="J215" s="1516"/>
      <c r="K215" s="642"/>
      <c r="L215" s="646"/>
      <c r="M215" s="642"/>
      <c r="N215" s="642"/>
      <c r="O215" s="642"/>
    </row>
    <row r="216" spans="1:15" s="643" customFormat="1" x14ac:dyDescent="0.3">
      <c r="A216" s="634">
        <v>211</v>
      </c>
      <c r="B216" s="635">
        <v>44043</v>
      </c>
      <c r="C216" s="636" t="s">
        <v>2410</v>
      </c>
      <c r="D216" s="637">
        <v>100</v>
      </c>
      <c r="E216" s="637"/>
      <c r="F216" s="638"/>
      <c r="G216" s="1514"/>
      <c r="H216" s="1515"/>
      <c r="I216" s="1515"/>
      <c r="J216" s="1516"/>
      <c r="K216" s="642"/>
      <c r="L216" s="646"/>
      <c r="M216" s="646"/>
      <c r="N216" s="642"/>
      <c r="O216" s="642"/>
    </row>
    <row r="217" spans="1:15" s="643" customFormat="1" x14ac:dyDescent="0.3">
      <c r="A217" s="634">
        <v>212</v>
      </c>
      <c r="B217" s="635">
        <v>44043</v>
      </c>
      <c r="C217" s="636" t="s">
        <v>2834</v>
      </c>
      <c r="D217" s="637">
        <v>50</v>
      </c>
      <c r="E217" s="637"/>
      <c r="F217" s="638"/>
      <c r="G217" s="1514"/>
      <c r="H217" s="1515"/>
      <c r="I217" s="1515"/>
      <c r="J217" s="1516"/>
      <c r="K217" s="642"/>
      <c r="L217" s="646"/>
      <c r="M217" s="642"/>
      <c r="N217" s="642"/>
      <c r="O217" s="642"/>
    </row>
    <row r="218" spans="1:15" s="643" customFormat="1" x14ac:dyDescent="0.3">
      <c r="A218" s="634">
        <v>213</v>
      </c>
      <c r="B218" s="635">
        <v>44043</v>
      </c>
      <c r="C218" s="636" t="s">
        <v>2407</v>
      </c>
      <c r="D218" s="637">
        <v>5</v>
      </c>
      <c r="E218" s="637"/>
      <c r="F218" s="638"/>
      <c r="G218" s="1514"/>
      <c r="H218" s="1515"/>
      <c r="I218" s="1515"/>
      <c r="J218" s="1516"/>
      <c r="K218" s="642"/>
      <c r="L218" s="646"/>
      <c r="M218" s="646"/>
      <c r="N218" s="642"/>
      <c r="O218" s="642"/>
    </row>
    <row r="219" spans="1:15" s="643" customFormat="1" x14ac:dyDescent="0.3">
      <c r="A219" s="634">
        <v>214</v>
      </c>
      <c r="B219" s="635">
        <v>44046</v>
      </c>
      <c r="C219" s="636" t="s">
        <v>2359</v>
      </c>
      <c r="D219" s="637">
        <v>500</v>
      </c>
      <c r="E219" s="637"/>
      <c r="F219" s="638"/>
      <c r="G219" s="1514"/>
      <c r="H219" s="1515"/>
      <c r="I219" s="1515"/>
      <c r="J219" s="1516"/>
      <c r="K219" s="642"/>
      <c r="L219" s="646"/>
      <c r="M219" s="646"/>
      <c r="N219" s="642"/>
      <c r="O219" s="642"/>
    </row>
    <row r="220" spans="1:15" s="643" customFormat="1" x14ac:dyDescent="0.3">
      <c r="A220" s="634">
        <v>215</v>
      </c>
      <c r="B220" s="635">
        <v>44050</v>
      </c>
      <c r="C220" s="636" t="s">
        <v>2359</v>
      </c>
      <c r="D220" s="637">
        <v>500</v>
      </c>
      <c r="E220" s="637"/>
      <c r="F220" s="638"/>
      <c r="G220" s="1514"/>
      <c r="H220" s="1515"/>
      <c r="I220" s="1515"/>
      <c r="J220" s="1516"/>
      <c r="K220" s="642"/>
      <c r="L220" s="642"/>
      <c r="M220" s="642"/>
      <c r="N220" s="642"/>
      <c r="O220" s="642"/>
    </row>
    <row r="221" spans="1:15" s="643" customFormat="1" x14ac:dyDescent="0.3">
      <c r="A221" s="634">
        <v>216</v>
      </c>
      <c r="B221" s="635">
        <v>44050</v>
      </c>
      <c r="C221" s="636" t="s">
        <v>2381</v>
      </c>
      <c r="D221" s="637">
        <v>20</v>
      </c>
      <c r="E221" s="637"/>
      <c r="F221" s="638"/>
      <c r="G221" s="1514"/>
      <c r="H221" s="1515"/>
      <c r="I221" s="1515"/>
      <c r="J221" s="1516"/>
      <c r="K221" s="642"/>
      <c r="L221" s="646"/>
      <c r="M221" s="646"/>
      <c r="N221" s="642"/>
      <c r="O221" s="642"/>
    </row>
    <row r="222" spans="1:15" s="643" customFormat="1" x14ac:dyDescent="0.3">
      <c r="A222" s="634">
        <v>217</v>
      </c>
      <c r="B222" s="635">
        <v>44050</v>
      </c>
      <c r="C222" s="636" t="s">
        <v>2381</v>
      </c>
      <c r="D222" s="637">
        <v>5</v>
      </c>
      <c r="E222" s="637"/>
      <c r="F222" s="638"/>
      <c r="G222" s="1514"/>
      <c r="H222" s="1515"/>
      <c r="I222" s="1515"/>
      <c r="J222" s="1516"/>
      <c r="K222" s="642"/>
      <c r="L222" s="646"/>
      <c r="M222" s="642"/>
      <c r="N222" s="642"/>
      <c r="O222" s="642"/>
    </row>
    <row r="223" spans="1:15" s="643" customFormat="1" x14ac:dyDescent="0.3">
      <c r="A223" s="634">
        <v>218</v>
      </c>
      <c r="B223" s="635">
        <v>44053</v>
      </c>
      <c r="C223" s="636" t="s">
        <v>1777</v>
      </c>
      <c r="D223" s="637">
        <v>1000</v>
      </c>
      <c r="E223" s="637"/>
      <c r="F223" s="638"/>
      <c r="G223" s="1514"/>
      <c r="H223" s="1515"/>
      <c r="I223" s="1515"/>
      <c r="J223" s="1516"/>
      <c r="K223" s="642"/>
      <c r="L223" s="646"/>
      <c r="M223" s="642"/>
      <c r="N223" s="642"/>
      <c r="O223" s="642"/>
    </row>
    <row r="224" spans="1:15" s="643" customFormat="1" x14ac:dyDescent="0.3">
      <c r="A224" s="634">
        <v>219</v>
      </c>
      <c r="B224" s="635">
        <v>44053</v>
      </c>
      <c r="C224" s="636" t="s">
        <v>2834</v>
      </c>
      <c r="D224" s="637">
        <v>200</v>
      </c>
      <c r="E224" s="637"/>
      <c r="F224" s="694"/>
      <c r="G224" s="1514"/>
      <c r="H224" s="1515"/>
      <c r="I224" s="1515"/>
      <c r="J224" s="1516"/>
      <c r="K224" s="642"/>
      <c r="L224" s="646"/>
      <c r="M224" s="642"/>
      <c r="N224" s="146"/>
      <c r="O224" s="146"/>
    </row>
    <row r="225" spans="1:15" s="643" customFormat="1" x14ac:dyDescent="0.3">
      <c r="A225" s="634">
        <v>220</v>
      </c>
      <c r="B225" s="635">
        <v>44053</v>
      </c>
      <c r="C225" s="636" t="s">
        <v>2359</v>
      </c>
      <c r="D225" s="637">
        <v>500</v>
      </c>
      <c r="E225" s="637"/>
      <c r="F225" s="638"/>
      <c r="G225" s="1514"/>
      <c r="H225" s="1515"/>
      <c r="I225" s="1515"/>
      <c r="J225" s="1516"/>
      <c r="K225" s="642"/>
      <c r="L225" s="646"/>
      <c r="M225" s="642"/>
      <c r="N225" s="146"/>
      <c r="O225" s="146"/>
    </row>
    <row r="226" spans="1:15" s="643" customFormat="1" x14ac:dyDescent="0.3">
      <c r="A226" s="634">
        <v>221</v>
      </c>
      <c r="B226" s="635">
        <v>44057</v>
      </c>
      <c r="C226" s="636" t="s">
        <v>2359</v>
      </c>
      <c r="D226" s="637">
        <v>500</v>
      </c>
      <c r="E226" s="637"/>
      <c r="F226" s="638"/>
      <c r="G226" s="1514"/>
      <c r="H226" s="1515"/>
      <c r="I226" s="1515"/>
      <c r="J226" s="1516"/>
      <c r="K226" s="642"/>
      <c r="L226" s="646"/>
      <c r="M226" s="646"/>
      <c r="N226" s="642"/>
      <c r="O226" s="642"/>
    </row>
    <row r="227" spans="1:15" s="643" customFormat="1" x14ac:dyDescent="0.3">
      <c r="A227" s="634">
        <v>222</v>
      </c>
      <c r="B227" s="635">
        <v>44057</v>
      </c>
      <c r="C227" s="636" t="s">
        <v>2834</v>
      </c>
      <c r="D227" s="637">
        <v>200</v>
      </c>
      <c r="E227" s="637"/>
      <c r="F227" s="638"/>
      <c r="G227" s="1514"/>
      <c r="H227" s="1515"/>
      <c r="I227" s="1515"/>
      <c r="J227" s="1516"/>
      <c r="K227" s="642"/>
      <c r="L227" s="646"/>
      <c r="M227" s="642"/>
      <c r="N227" s="642"/>
      <c r="O227" s="642"/>
    </row>
    <row r="228" spans="1:15" s="643" customFormat="1" x14ac:dyDescent="0.3">
      <c r="A228" s="634">
        <v>223</v>
      </c>
      <c r="B228" s="635">
        <v>44057</v>
      </c>
      <c r="C228" s="636" t="s">
        <v>164</v>
      </c>
      <c r="D228" s="637">
        <v>10</v>
      </c>
      <c r="E228" s="637"/>
      <c r="F228" s="638"/>
      <c r="G228" s="1514"/>
      <c r="H228" s="1515"/>
      <c r="I228" s="1515"/>
      <c r="J228" s="1516"/>
      <c r="K228" s="642"/>
      <c r="L228" s="646"/>
      <c r="M228" s="642"/>
      <c r="N228" s="642"/>
      <c r="O228" s="642"/>
    </row>
    <row r="229" spans="1:15" s="643" customFormat="1" x14ac:dyDescent="0.3">
      <c r="A229" s="634">
        <v>224</v>
      </c>
      <c r="B229" s="635">
        <v>44057</v>
      </c>
      <c r="C229" s="636" t="s">
        <v>2384</v>
      </c>
      <c r="D229" s="637">
        <v>100</v>
      </c>
      <c r="E229" s="637"/>
      <c r="F229" s="638"/>
      <c r="G229" s="1514"/>
      <c r="H229" s="1515"/>
      <c r="I229" s="1515"/>
      <c r="J229" s="1516"/>
      <c r="K229" s="642"/>
      <c r="L229" s="646"/>
      <c r="M229" s="646"/>
      <c r="N229" s="642"/>
      <c r="O229" s="642"/>
    </row>
    <row r="230" spans="1:15" s="643" customFormat="1" x14ac:dyDescent="0.3">
      <c r="A230" s="634">
        <v>225</v>
      </c>
      <c r="B230" s="635">
        <v>44060</v>
      </c>
      <c r="C230" s="636" t="s">
        <v>2834</v>
      </c>
      <c r="D230" s="637">
        <v>150</v>
      </c>
      <c r="E230" s="637"/>
      <c r="F230" s="638"/>
      <c r="G230" s="1514"/>
      <c r="H230" s="1515"/>
      <c r="I230" s="1515"/>
      <c r="J230" s="1516"/>
      <c r="K230" s="642"/>
      <c r="L230" s="646"/>
      <c r="M230" s="646"/>
      <c r="N230" s="146"/>
      <c r="O230" s="146"/>
    </row>
    <row r="231" spans="1:15" s="643" customFormat="1" x14ac:dyDescent="0.3">
      <c r="A231" s="634">
        <v>226</v>
      </c>
      <c r="B231" s="635">
        <v>44064</v>
      </c>
      <c r="C231" s="636" t="s">
        <v>2359</v>
      </c>
      <c r="D231" s="637">
        <v>1000</v>
      </c>
      <c r="E231" s="637"/>
      <c r="F231" s="638"/>
      <c r="G231" s="1514"/>
      <c r="H231" s="1515"/>
      <c r="I231" s="1515"/>
      <c r="J231" s="1516"/>
      <c r="K231" s="642"/>
      <c r="L231" s="642"/>
      <c r="M231" s="642"/>
      <c r="N231" s="642"/>
      <c r="O231" s="642"/>
    </row>
    <row r="232" spans="1:15" s="643" customFormat="1" x14ac:dyDescent="0.3">
      <c r="A232" s="634">
        <v>227</v>
      </c>
      <c r="B232" s="635">
        <v>44067</v>
      </c>
      <c r="C232" s="636" t="s">
        <v>2834</v>
      </c>
      <c r="D232" s="637">
        <v>220</v>
      </c>
      <c r="E232" s="637"/>
      <c r="F232" s="638"/>
      <c r="G232" s="1514"/>
      <c r="H232" s="1515"/>
      <c r="I232" s="1515"/>
      <c r="J232" s="1516"/>
      <c r="K232" s="642"/>
      <c r="L232" s="642"/>
      <c r="M232" s="642"/>
      <c r="N232" s="642"/>
      <c r="O232" s="642"/>
    </row>
    <row r="233" spans="1:15" s="643" customFormat="1" x14ac:dyDescent="0.3">
      <c r="A233" s="634">
        <v>228</v>
      </c>
      <c r="B233" s="635">
        <v>44067</v>
      </c>
      <c r="C233" s="636" t="s">
        <v>2359</v>
      </c>
      <c r="D233" s="637">
        <v>1000</v>
      </c>
      <c r="E233" s="637"/>
      <c r="F233" s="638"/>
      <c r="G233" s="1514"/>
      <c r="H233" s="1515"/>
      <c r="I233" s="1515"/>
      <c r="J233" s="1516"/>
      <c r="K233" s="642"/>
      <c r="L233" s="646"/>
      <c r="M233" s="642"/>
      <c r="N233" s="642"/>
      <c r="O233" s="642"/>
    </row>
    <row r="234" spans="1:15" s="643" customFormat="1" x14ac:dyDescent="0.3">
      <c r="A234" s="634">
        <v>229</v>
      </c>
      <c r="B234" s="635">
        <v>44067</v>
      </c>
      <c r="C234" s="636" t="s">
        <v>2528</v>
      </c>
      <c r="D234" s="637">
        <v>100</v>
      </c>
      <c r="E234" s="637"/>
      <c r="F234" s="638"/>
      <c r="G234" s="1514"/>
      <c r="H234" s="1515"/>
      <c r="I234" s="1515"/>
      <c r="J234" s="1516"/>
      <c r="K234" s="642"/>
      <c r="L234" s="646"/>
      <c r="M234" s="642"/>
      <c r="N234" s="642"/>
      <c r="O234" s="642"/>
    </row>
    <row r="235" spans="1:15" s="643" customFormat="1" x14ac:dyDescent="0.3">
      <c r="A235" s="634">
        <v>230</v>
      </c>
      <c r="B235" s="635">
        <v>44067</v>
      </c>
      <c r="C235" s="636" t="s">
        <v>2834</v>
      </c>
      <c r="D235" s="637"/>
      <c r="E235" s="637">
        <v>1100</v>
      </c>
      <c r="F235" s="637">
        <v>1100</v>
      </c>
      <c r="G235" s="1514" t="s">
        <v>3210</v>
      </c>
      <c r="H235" s="1515"/>
      <c r="I235" s="1515"/>
      <c r="J235" s="1516"/>
      <c r="K235" s="642" t="s">
        <v>3209</v>
      </c>
      <c r="L235" s="646">
        <v>44067</v>
      </c>
      <c r="M235" s="642" t="s">
        <v>2123</v>
      </c>
      <c r="N235" s="146" t="s">
        <v>1762</v>
      </c>
      <c r="O235" s="146" t="s">
        <v>1762</v>
      </c>
    </row>
    <row r="236" spans="1:15" s="643" customFormat="1" x14ac:dyDescent="0.3">
      <c r="A236" s="634">
        <v>231</v>
      </c>
      <c r="B236" s="635">
        <v>44070</v>
      </c>
      <c r="C236" s="636" t="s">
        <v>2359</v>
      </c>
      <c r="D236" s="637">
        <v>1200</v>
      </c>
      <c r="E236" s="637"/>
      <c r="F236" s="638"/>
      <c r="G236" s="1514"/>
      <c r="H236" s="1515"/>
      <c r="I236" s="1515"/>
      <c r="J236" s="1516"/>
      <c r="K236" s="642"/>
      <c r="L236" s="646"/>
      <c r="M236" s="642"/>
      <c r="N236" s="642"/>
      <c r="O236" s="642"/>
    </row>
    <row r="237" spans="1:15" s="643" customFormat="1" x14ac:dyDescent="0.3">
      <c r="A237" s="634">
        <v>232</v>
      </c>
      <c r="B237" s="635">
        <v>44070</v>
      </c>
      <c r="C237" s="636" t="s">
        <v>2359</v>
      </c>
      <c r="D237" s="637"/>
      <c r="E237" s="637">
        <v>5700</v>
      </c>
      <c r="F237" s="637">
        <v>5700</v>
      </c>
      <c r="G237" s="1514" t="s">
        <v>3211</v>
      </c>
      <c r="H237" s="1515"/>
      <c r="I237" s="1515"/>
      <c r="J237" s="1516"/>
      <c r="K237" s="642" t="s">
        <v>3212</v>
      </c>
      <c r="L237" s="646">
        <v>44069</v>
      </c>
      <c r="M237" s="642" t="s">
        <v>2123</v>
      </c>
      <c r="N237" s="642" t="s">
        <v>1980</v>
      </c>
      <c r="O237" s="642" t="s">
        <v>1706</v>
      </c>
    </row>
    <row r="238" spans="1:15" s="643" customFormat="1" x14ac:dyDescent="0.3">
      <c r="A238" s="634">
        <v>233</v>
      </c>
      <c r="B238" s="635">
        <v>44074</v>
      </c>
      <c r="C238" s="636" t="s">
        <v>164</v>
      </c>
      <c r="D238" s="637">
        <v>20</v>
      </c>
      <c r="E238" s="637"/>
      <c r="F238" s="638"/>
      <c r="G238" s="1514"/>
      <c r="H238" s="1515"/>
      <c r="I238" s="1515"/>
      <c r="J238" s="1516"/>
      <c r="K238" s="642"/>
      <c r="L238" s="642"/>
      <c r="M238" s="642"/>
      <c r="N238" s="642"/>
      <c r="O238" s="642"/>
    </row>
    <row r="239" spans="1:15" s="643" customFormat="1" x14ac:dyDescent="0.3">
      <c r="A239" s="634">
        <v>234</v>
      </c>
      <c r="B239" s="635">
        <v>44074</v>
      </c>
      <c r="C239" s="636" t="s">
        <v>2834</v>
      </c>
      <c r="D239" s="637">
        <v>200</v>
      </c>
      <c r="E239" s="637"/>
      <c r="F239" s="638"/>
      <c r="G239" s="1514"/>
      <c r="H239" s="1515"/>
      <c r="I239" s="1515"/>
      <c r="J239" s="1516"/>
      <c r="K239" s="642"/>
      <c r="L239" s="646"/>
      <c r="M239" s="642"/>
      <c r="N239" s="642"/>
      <c r="O239" s="642"/>
    </row>
    <row r="240" spans="1:15" s="643" customFormat="1" x14ac:dyDescent="0.3">
      <c r="A240" s="634">
        <v>235</v>
      </c>
      <c r="B240" s="635">
        <v>44074</v>
      </c>
      <c r="C240" s="636" t="s">
        <v>2407</v>
      </c>
      <c r="D240" s="637">
        <v>10</v>
      </c>
      <c r="E240" s="637"/>
      <c r="F240" s="638"/>
      <c r="G240" s="1514"/>
      <c r="H240" s="1515"/>
      <c r="I240" s="1515"/>
      <c r="J240" s="1516"/>
      <c r="K240" s="642"/>
      <c r="L240" s="646"/>
      <c r="M240" s="642"/>
      <c r="N240" s="146"/>
      <c r="O240" s="146"/>
    </row>
    <row r="241" spans="1:15" s="643" customFormat="1" x14ac:dyDescent="0.3">
      <c r="A241" s="634">
        <v>236</v>
      </c>
      <c r="B241" s="635">
        <v>44074</v>
      </c>
      <c r="C241" s="636" t="s">
        <v>2384</v>
      </c>
      <c r="D241" s="637">
        <v>100</v>
      </c>
      <c r="E241" s="637"/>
      <c r="F241" s="638"/>
      <c r="G241" s="1514"/>
      <c r="H241" s="1515"/>
      <c r="I241" s="1515"/>
      <c r="J241" s="1516"/>
      <c r="K241" s="642"/>
      <c r="L241" s="646"/>
      <c r="M241" s="642"/>
      <c r="N241" s="642"/>
      <c r="O241" s="642"/>
    </row>
    <row r="242" spans="1:15" s="643" customFormat="1" x14ac:dyDescent="0.3">
      <c r="A242" s="634">
        <v>237</v>
      </c>
      <c r="B242" s="635">
        <v>44074</v>
      </c>
      <c r="C242" s="636" t="s">
        <v>2381</v>
      </c>
      <c r="D242" s="637">
        <v>20</v>
      </c>
      <c r="E242" s="637"/>
      <c r="F242" s="638"/>
      <c r="G242" s="1514"/>
      <c r="H242" s="1515"/>
      <c r="I242" s="1515"/>
      <c r="J242" s="1516"/>
      <c r="K242" s="642"/>
      <c r="L242" s="642"/>
      <c r="M242" s="642"/>
      <c r="N242" s="642"/>
      <c r="O242" s="642"/>
    </row>
    <row r="243" spans="1:15" s="643" customFormat="1" ht="14.25" customHeight="1" x14ac:dyDescent="0.3">
      <c r="A243" s="634">
        <v>238</v>
      </c>
      <c r="B243" s="635">
        <v>44074</v>
      </c>
      <c r="C243" s="636" t="s">
        <v>1517</v>
      </c>
      <c r="D243" s="637">
        <v>5</v>
      </c>
      <c r="E243" s="637"/>
      <c r="F243" s="638"/>
      <c r="G243" s="1514"/>
      <c r="H243" s="1515"/>
      <c r="I243" s="1515"/>
      <c r="J243" s="1516"/>
      <c r="K243" s="642"/>
      <c r="L243" s="642"/>
      <c r="M243" s="642"/>
      <c r="N243" s="642"/>
      <c r="O243" s="642"/>
    </row>
    <row r="244" spans="1:15" s="643" customFormat="1" ht="14.25" customHeight="1" x14ac:dyDescent="0.3">
      <c r="A244" s="634">
        <v>239</v>
      </c>
      <c r="B244" s="635">
        <v>44074</v>
      </c>
      <c r="C244" s="636" t="s">
        <v>2516</v>
      </c>
      <c r="D244" s="637">
        <v>100</v>
      </c>
      <c r="E244" s="637"/>
      <c r="F244" s="638"/>
      <c r="G244" s="1514"/>
      <c r="H244" s="1515"/>
      <c r="I244" s="1515"/>
      <c r="J244" s="1516"/>
      <c r="K244" s="642"/>
      <c r="L244" s="646"/>
      <c r="M244" s="646"/>
      <c r="N244" s="642"/>
      <c r="O244" s="642"/>
    </row>
    <row r="245" spans="1:15" s="643" customFormat="1" ht="14.25" customHeight="1" x14ac:dyDescent="0.3">
      <c r="A245" s="634">
        <v>240</v>
      </c>
      <c r="B245" s="635">
        <v>44078</v>
      </c>
      <c r="C245" s="636" t="s">
        <v>2359</v>
      </c>
      <c r="D245" s="637">
        <v>500</v>
      </c>
      <c r="E245" s="637"/>
      <c r="F245" s="638"/>
      <c r="G245" s="1514"/>
      <c r="H245" s="1515"/>
      <c r="I245" s="1515"/>
      <c r="J245" s="1516"/>
      <c r="K245" s="642"/>
      <c r="L245" s="646"/>
      <c r="M245" s="646"/>
      <c r="N245" s="642"/>
      <c r="O245" s="642"/>
    </row>
    <row r="246" spans="1:15" s="643" customFormat="1" ht="14.25" customHeight="1" x14ac:dyDescent="0.3">
      <c r="A246" s="634">
        <v>241</v>
      </c>
      <c r="B246" s="635">
        <v>44081</v>
      </c>
      <c r="C246" s="636" t="s">
        <v>1982</v>
      </c>
      <c r="D246" s="637">
        <v>1000</v>
      </c>
      <c r="E246" s="637"/>
      <c r="F246" s="638"/>
      <c r="G246" s="1514"/>
      <c r="H246" s="1515"/>
      <c r="I246" s="1515"/>
      <c r="J246" s="1516"/>
      <c r="K246" s="642"/>
      <c r="L246" s="646"/>
      <c r="M246" s="642"/>
      <c r="N246" s="642"/>
      <c r="O246" s="642"/>
    </row>
    <row r="247" spans="1:15" s="643" customFormat="1" ht="14.25" customHeight="1" x14ac:dyDescent="0.3">
      <c r="A247" s="634">
        <v>242</v>
      </c>
      <c r="B247" s="635">
        <v>44081</v>
      </c>
      <c r="C247" s="636" t="s">
        <v>2834</v>
      </c>
      <c r="D247" s="637">
        <v>100</v>
      </c>
      <c r="E247" s="637"/>
      <c r="F247" s="638"/>
      <c r="G247" s="1514"/>
      <c r="H247" s="1515"/>
      <c r="I247" s="1515"/>
      <c r="J247" s="1516"/>
      <c r="K247" s="642"/>
      <c r="L247" s="646"/>
      <c r="M247" s="642"/>
      <c r="N247" s="642"/>
      <c r="O247" s="642"/>
    </row>
    <row r="248" spans="1:15" s="643" customFormat="1" ht="14.25" customHeight="1" x14ac:dyDescent="0.3">
      <c r="A248" s="634">
        <v>243</v>
      </c>
      <c r="B248" s="635">
        <v>44082</v>
      </c>
      <c r="C248" s="636" t="s">
        <v>2359</v>
      </c>
      <c r="D248" s="637">
        <v>920</v>
      </c>
      <c r="E248" s="637"/>
      <c r="F248" s="638"/>
      <c r="G248" s="1514"/>
      <c r="H248" s="1515"/>
      <c r="I248" s="1515"/>
      <c r="J248" s="1516"/>
      <c r="K248" s="642"/>
      <c r="L248" s="646"/>
      <c r="M248" s="646"/>
      <c r="N248" s="146"/>
      <c r="O248" s="146"/>
    </row>
    <row r="249" spans="1:15" s="643" customFormat="1" ht="14.25" customHeight="1" x14ac:dyDescent="0.3">
      <c r="A249" s="634">
        <v>244</v>
      </c>
      <c r="B249" s="635">
        <v>44082</v>
      </c>
      <c r="C249" s="636" t="s">
        <v>2359</v>
      </c>
      <c r="D249" s="637"/>
      <c r="E249" s="637">
        <v>1420</v>
      </c>
      <c r="F249" s="638">
        <v>1420</v>
      </c>
      <c r="G249" s="1514" t="s">
        <v>3213</v>
      </c>
      <c r="H249" s="1515"/>
      <c r="I249" s="1515"/>
      <c r="J249" s="1516"/>
      <c r="K249" s="642" t="s">
        <v>3214</v>
      </c>
      <c r="L249" s="646">
        <v>44081</v>
      </c>
      <c r="M249" s="646" t="s">
        <v>2123</v>
      </c>
      <c r="N249" s="642" t="s">
        <v>1980</v>
      </c>
      <c r="O249" s="642" t="s">
        <v>1706</v>
      </c>
    </row>
    <row r="250" spans="1:15" s="643" customFormat="1" ht="14.25" customHeight="1" x14ac:dyDescent="0.3">
      <c r="A250" s="634">
        <v>245</v>
      </c>
      <c r="B250" s="635">
        <v>44085</v>
      </c>
      <c r="C250" s="636" t="s">
        <v>2381</v>
      </c>
      <c r="D250" s="637">
        <v>5</v>
      </c>
      <c r="E250" s="637"/>
      <c r="F250" s="589"/>
      <c r="G250" s="1514"/>
      <c r="H250" s="1515"/>
      <c r="I250" s="1515"/>
      <c r="J250" s="1516"/>
      <c r="K250" s="642"/>
      <c r="L250" s="646"/>
      <c r="M250" s="642"/>
      <c r="N250" s="146"/>
      <c r="O250" s="146"/>
    </row>
    <row r="251" spans="1:15" s="643" customFormat="1" ht="14.25" customHeight="1" x14ac:dyDescent="0.3">
      <c r="A251" s="634">
        <v>246</v>
      </c>
      <c r="B251" s="635">
        <v>44088</v>
      </c>
      <c r="C251" s="636" t="s">
        <v>2359</v>
      </c>
      <c r="D251" s="637">
        <v>1000</v>
      </c>
      <c r="E251" s="637"/>
      <c r="F251" s="638"/>
      <c r="G251" s="1514"/>
      <c r="H251" s="1515"/>
      <c r="I251" s="1515"/>
      <c r="J251" s="1516"/>
      <c r="K251" s="642"/>
      <c r="L251" s="646"/>
      <c r="M251" s="642"/>
      <c r="N251" s="642"/>
      <c r="O251" s="642"/>
    </row>
    <row r="252" spans="1:15" s="643" customFormat="1" ht="14.25" customHeight="1" x14ac:dyDescent="0.3">
      <c r="A252" s="634">
        <v>247</v>
      </c>
      <c r="B252" s="635">
        <v>44088</v>
      </c>
      <c r="C252" s="636" t="s">
        <v>2528</v>
      </c>
      <c r="D252" s="637">
        <v>130</v>
      </c>
      <c r="E252" s="637"/>
      <c r="F252" s="638"/>
      <c r="G252" s="1514"/>
      <c r="H252" s="1515"/>
      <c r="I252" s="1515"/>
      <c r="J252" s="1516"/>
      <c r="K252" s="642"/>
      <c r="L252" s="646"/>
      <c r="M252" s="642"/>
      <c r="N252" s="642"/>
      <c r="O252" s="642"/>
    </row>
    <row r="253" spans="1:15" s="643" customFormat="1" ht="14.25" customHeight="1" x14ac:dyDescent="0.3">
      <c r="A253" s="634">
        <v>248</v>
      </c>
      <c r="B253" s="635">
        <v>44092</v>
      </c>
      <c r="C253" s="636" t="s">
        <v>2359</v>
      </c>
      <c r="D253" s="637">
        <v>1000</v>
      </c>
      <c r="E253" s="637"/>
      <c r="F253" s="638"/>
      <c r="G253" s="1514"/>
      <c r="H253" s="1515"/>
      <c r="I253" s="1515"/>
      <c r="J253" s="1516"/>
      <c r="K253" s="642"/>
      <c r="L253" s="646"/>
      <c r="M253" s="642"/>
      <c r="N253" s="642"/>
      <c r="O253" s="642"/>
    </row>
    <row r="254" spans="1:15" s="643" customFormat="1" ht="14.25" customHeight="1" x14ac:dyDescent="0.3">
      <c r="A254" s="634">
        <v>249</v>
      </c>
      <c r="B254" s="635">
        <v>44092</v>
      </c>
      <c r="C254" s="636" t="s">
        <v>164</v>
      </c>
      <c r="D254" s="637">
        <v>10</v>
      </c>
      <c r="E254" s="637"/>
      <c r="F254" s="638"/>
      <c r="G254" s="1514"/>
      <c r="H254" s="1515"/>
      <c r="I254" s="1515"/>
      <c r="J254" s="1516"/>
      <c r="K254" s="642"/>
      <c r="L254" s="642"/>
      <c r="M254" s="642"/>
      <c r="N254" s="642"/>
      <c r="O254" s="642"/>
    </row>
    <row r="255" spans="1:15" s="643" customFormat="1" ht="14.25" customHeight="1" x14ac:dyDescent="0.3">
      <c r="A255" s="634">
        <v>250</v>
      </c>
      <c r="B255" s="635">
        <v>44092</v>
      </c>
      <c r="C255" s="636" t="s">
        <v>2834</v>
      </c>
      <c r="D255" s="637">
        <v>100</v>
      </c>
      <c r="E255" s="637"/>
      <c r="F255" s="638"/>
      <c r="G255" s="1514"/>
      <c r="H255" s="1515"/>
      <c r="I255" s="1515"/>
      <c r="J255" s="1516"/>
      <c r="K255" s="642"/>
      <c r="L255" s="646"/>
      <c r="M255" s="642"/>
      <c r="N255" s="642"/>
      <c r="O255" s="642"/>
    </row>
    <row r="256" spans="1:15" s="643" customFormat="1" ht="14.25" customHeight="1" x14ac:dyDescent="0.3">
      <c r="A256" s="634">
        <v>251</v>
      </c>
      <c r="B256" s="635">
        <v>44092</v>
      </c>
      <c r="C256" s="636" t="s">
        <v>2384</v>
      </c>
      <c r="D256" s="637">
        <v>30</v>
      </c>
      <c r="E256" s="637"/>
      <c r="F256" s="638"/>
      <c r="G256" s="1514"/>
      <c r="H256" s="1515"/>
      <c r="I256" s="1515"/>
      <c r="J256" s="1516"/>
      <c r="K256" s="642"/>
      <c r="L256" s="646"/>
      <c r="M256" s="642"/>
      <c r="N256" s="642"/>
      <c r="O256" s="642"/>
    </row>
    <row r="257" spans="1:15" s="643" customFormat="1" ht="14.25" customHeight="1" x14ac:dyDescent="0.3">
      <c r="A257" s="634">
        <v>252</v>
      </c>
      <c r="B257" s="635">
        <v>44095</v>
      </c>
      <c r="C257" s="636" t="s">
        <v>2359</v>
      </c>
      <c r="D257" s="637">
        <v>2000</v>
      </c>
      <c r="E257" s="637"/>
      <c r="F257" s="638"/>
      <c r="G257" s="1514"/>
      <c r="H257" s="1515"/>
      <c r="I257" s="1515"/>
      <c r="J257" s="1516"/>
      <c r="K257" s="642"/>
      <c r="L257" s="646"/>
      <c r="M257" s="646"/>
      <c r="N257" s="146"/>
      <c r="O257" s="146"/>
    </row>
    <row r="258" spans="1:15" s="643" customFormat="1" ht="14.25" customHeight="1" x14ac:dyDescent="0.3">
      <c r="A258" s="634">
        <v>253</v>
      </c>
      <c r="B258" s="635">
        <v>44095</v>
      </c>
      <c r="C258" s="636" t="s">
        <v>1777</v>
      </c>
      <c r="D258" s="637">
        <v>1000</v>
      </c>
      <c r="E258" s="637"/>
      <c r="F258" s="638"/>
      <c r="G258" s="1514"/>
      <c r="H258" s="1515"/>
      <c r="I258" s="1515"/>
      <c r="J258" s="1516"/>
      <c r="K258" s="642"/>
      <c r="L258" s="646"/>
      <c r="M258" s="646"/>
      <c r="N258" s="642"/>
      <c r="O258" s="642"/>
    </row>
    <row r="259" spans="1:15" s="643" customFormat="1" ht="14.25" customHeight="1" x14ac:dyDescent="0.3">
      <c r="A259" s="634">
        <v>254</v>
      </c>
      <c r="B259" s="635">
        <v>44095</v>
      </c>
      <c r="C259" s="636" t="s">
        <v>1697</v>
      </c>
      <c r="D259" s="637">
        <v>600</v>
      </c>
      <c r="E259" s="637"/>
      <c r="F259" s="638"/>
      <c r="G259" s="1514"/>
      <c r="H259" s="1515"/>
      <c r="I259" s="1515"/>
      <c r="J259" s="1516"/>
      <c r="K259" s="642"/>
      <c r="L259" s="646"/>
      <c r="M259" s="646"/>
      <c r="N259" s="642"/>
      <c r="O259" s="642"/>
    </row>
    <row r="260" spans="1:15" s="643" customFormat="1" ht="14.25" customHeight="1" x14ac:dyDescent="0.3">
      <c r="A260" s="634">
        <v>255</v>
      </c>
      <c r="B260" s="635">
        <v>44095</v>
      </c>
      <c r="C260" s="636" t="s">
        <v>1697</v>
      </c>
      <c r="D260" s="637"/>
      <c r="E260" s="637">
        <v>650</v>
      </c>
      <c r="F260" s="638">
        <v>650</v>
      </c>
      <c r="G260" s="1514" t="s">
        <v>3215</v>
      </c>
      <c r="H260" s="1515"/>
      <c r="I260" s="1515"/>
      <c r="J260" s="1516"/>
      <c r="K260" s="642" t="s">
        <v>3216</v>
      </c>
      <c r="L260" s="646">
        <v>44090</v>
      </c>
      <c r="M260" s="646" t="s">
        <v>2123</v>
      </c>
      <c r="N260" s="146" t="s">
        <v>1521</v>
      </c>
      <c r="O260" s="146" t="s">
        <v>2538</v>
      </c>
    </row>
    <row r="261" spans="1:15" s="643" customFormat="1" ht="14.25" customHeight="1" x14ac:dyDescent="0.3">
      <c r="A261" s="634">
        <v>256</v>
      </c>
      <c r="B261" s="635">
        <v>44095</v>
      </c>
      <c r="C261" s="636" t="s">
        <v>2528</v>
      </c>
      <c r="D261" s="637"/>
      <c r="E261" s="637">
        <v>330</v>
      </c>
      <c r="F261" s="638">
        <v>330</v>
      </c>
      <c r="G261" s="1514" t="s">
        <v>3217</v>
      </c>
      <c r="H261" s="1515"/>
      <c r="I261" s="1515"/>
      <c r="J261" s="1516"/>
      <c r="K261" s="642" t="s">
        <v>3218</v>
      </c>
      <c r="L261" s="646">
        <v>44090</v>
      </c>
      <c r="M261" s="646" t="s">
        <v>2123</v>
      </c>
      <c r="N261" s="146" t="s">
        <v>1521</v>
      </c>
      <c r="O261" s="146" t="s">
        <v>2538</v>
      </c>
    </row>
    <row r="262" spans="1:15" s="643" customFormat="1" ht="14.25" customHeight="1" x14ac:dyDescent="0.3">
      <c r="A262" s="634">
        <v>257</v>
      </c>
      <c r="B262" s="635">
        <v>44098</v>
      </c>
      <c r="C262" s="636" t="s">
        <v>2834</v>
      </c>
      <c r="D262" s="637">
        <v>80</v>
      </c>
      <c r="E262" s="637"/>
      <c r="F262" s="638"/>
      <c r="G262" s="1514"/>
      <c r="H262" s="1515"/>
      <c r="I262" s="1515"/>
      <c r="J262" s="1516"/>
      <c r="K262" s="642"/>
      <c r="L262" s="646"/>
      <c r="M262" s="646"/>
      <c r="N262" s="642"/>
      <c r="O262" s="642"/>
    </row>
    <row r="263" spans="1:15" s="643" customFormat="1" ht="14.25" customHeight="1" x14ac:dyDescent="0.3">
      <c r="A263" s="634">
        <v>258</v>
      </c>
      <c r="B263" s="635">
        <v>44098</v>
      </c>
      <c r="C263" s="636" t="s">
        <v>2359</v>
      </c>
      <c r="D263" s="637">
        <v>1060</v>
      </c>
      <c r="E263" s="637"/>
      <c r="F263" s="638"/>
      <c r="G263" s="1514"/>
      <c r="H263" s="1515"/>
      <c r="I263" s="1515"/>
      <c r="J263" s="1516"/>
      <c r="K263" s="642"/>
      <c r="L263" s="646"/>
      <c r="M263" s="646"/>
      <c r="N263" s="642"/>
      <c r="O263" s="642"/>
    </row>
    <row r="264" spans="1:15" s="643" customFormat="1" ht="14.25" customHeight="1" x14ac:dyDescent="0.3">
      <c r="A264" s="634">
        <v>259</v>
      </c>
      <c r="B264" s="635">
        <v>44098</v>
      </c>
      <c r="C264" s="636" t="s">
        <v>2834</v>
      </c>
      <c r="D264" s="637"/>
      <c r="E264" s="637">
        <v>480</v>
      </c>
      <c r="F264" s="638">
        <v>480</v>
      </c>
      <c r="G264" s="1514" t="s">
        <v>3219</v>
      </c>
      <c r="H264" s="1515"/>
      <c r="I264" s="1515"/>
      <c r="J264" s="1516"/>
      <c r="K264" s="642" t="s">
        <v>3220</v>
      </c>
      <c r="L264" s="646">
        <v>44097</v>
      </c>
      <c r="M264" s="646" t="s">
        <v>2123</v>
      </c>
      <c r="N264" s="146" t="s">
        <v>2066</v>
      </c>
      <c r="O264" s="146" t="s">
        <v>1762</v>
      </c>
    </row>
    <row r="265" spans="1:15" s="643" customFormat="1" ht="14.25" customHeight="1" x14ac:dyDescent="0.3">
      <c r="A265" s="634">
        <v>260</v>
      </c>
      <c r="B265" s="635">
        <v>44098</v>
      </c>
      <c r="C265" s="636" t="s">
        <v>2359</v>
      </c>
      <c r="D265" s="637"/>
      <c r="E265" s="637">
        <v>5060</v>
      </c>
      <c r="F265" s="638">
        <v>5060</v>
      </c>
      <c r="G265" s="1514" t="s">
        <v>3221</v>
      </c>
      <c r="H265" s="1515"/>
      <c r="I265" s="1515"/>
      <c r="J265" s="1516"/>
      <c r="K265" s="642" t="s">
        <v>3222</v>
      </c>
      <c r="L265" s="646">
        <v>44097</v>
      </c>
      <c r="M265" s="646" t="s">
        <v>2123</v>
      </c>
      <c r="N265" s="642" t="s">
        <v>1980</v>
      </c>
      <c r="O265" s="642" t="s">
        <v>1706</v>
      </c>
    </row>
    <row r="266" spans="1:15" s="643" customFormat="1" ht="14.25" customHeight="1" x14ac:dyDescent="0.3">
      <c r="A266" s="634">
        <v>261</v>
      </c>
      <c r="B266" s="635">
        <v>44102</v>
      </c>
      <c r="C266" s="636" t="s">
        <v>1777</v>
      </c>
      <c r="D266" s="637">
        <v>500</v>
      </c>
      <c r="E266" s="637"/>
      <c r="F266" s="638"/>
      <c r="G266" s="1514"/>
      <c r="H266" s="1515"/>
      <c r="I266" s="1515"/>
      <c r="J266" s="1516"/>
      <c r="K266" s="642"/>
      <c r="L266" s="646"/>
      <c r="M266" s="646"/>
      <c r="N266" s="642"/>
      <c r="O266" s="642"/>
    </row>
    <row r="267" spans="1:15" s="643" customFormat="1" ht="14.25" customHeight="1" x14ac:dyDescent="0.3">
      <c r="A267" s="634">
        <v>262</v>
      </c>
      <c r="B267" s="635">
        <v>44102</v>
      </c>
      <c r="C267" s="636" t="s">
        <v>1777</v>
      </c>
      <c r="D267" s="637"/>
      <c r="E267" s="637">
        <v>8500</v>
      </c>
      <c r="F267" s="694">
        <v>8920</v>
      </c>
      <c r="G267" s="1514" t="s">
        <v>3223</v>
      </c>
      <c r="H267" s="1515"/>
      <c r="I267" s="1515"/>
      <c r="J267" s="1516"/>
      <c r="K267" s="642" t="s">
        <v>3224</v>
      </c>
      <c r="L267" s="646">
        <v>44099</v>
      </c>
      <c r="M267" s="646" t="s">
        <v>2123</v>
      </c>
      <c r="N267" s="146" t="s">
        <v>171</v>
      </c>
      <c r="O267" s="146" t="s">
        <v>485</v>
      </c>
    </row>
    <row r="268" spans="1:15" s="643" customFormat="1" ht="14.25" customHeight="1" x14ac:dyDescent="0.3">
      <c r="A268" s="634">
        <v>263</v>
      </c>
      <c r="B268" s="635">
        <v>44102</v>
      </c>
      <c r="C268" s="636" t="s">
        <v>2359</v>
      </c>
      <c r="D268" s="637">
        <v>1000</v>
      </c>
      <c r="E268" s="637"/>
      <c r="F268" s="638"/>
      <c r="G268" s="1514"/>
      <c r="H268" s="1515"/>
      <c r="I268" s="1515"/>
      <c r="J268" s="1516"/>
      <c r="K268" s="642"/>
      <c r="L268" s="646"/>
      <c r="M268" s="646"/>
      <c r="N268" s="146"/>
      <c r="O268" s="146"/>
    </row>
    <row r="269" spans="1:15" s="643" customFormat="1" ht="14.25" customHeight="1" x14ac:dyDescent="0.3">
      <c r="A269" s="634">
        <v>264</v>
      </c>
      <c r="B269" s="635">
        <v>44102</v>
      </c>
      <c r="C269" s="636" t="s">
        <v>2834</v>
      </c>
      <c r="D269" s="637">
        <v>200</v>
      </c>
      <c r="E269" s="637"/>
      <c r="F269" s="638"/>
      <c r="G269" s="1514"/>
      <c r="H269" s="1515"/>
      <c r="I269" s="1515"/>
      <c r="J269" s="1516"/>
      <c r="K269" s="642"/>
      <c r="L269" s="646"/>
      <c r="M269" s="646"/>
      <c r="N269" s="146"/>
      <c r="O269" s="146"/>
    </row>
    <row r="270" spans="1:15" s="643" customFormat="1" ht="14.25" customHeight="1" x14ac:dyDescent="0.3">
      <c r="A270" s="634">
        <v>265</v>
      </c>
      <c r="B270" s="635">
        <v>44102</v>
      </c>
      <c r="C270" s="636" t="s">
        <v>2516</v>
      </c>
      <c r="D270" s="637">
        <v>500</v>
      </c>
      <c r="E270" s="637"/>
      <c r="F270" s="638"/>
      <c r="G270" s="1514"/>
      <c r="H270" s="1515"/>
      <c r="I270" s="1515"/>
      <c r="J270" s="1516"/>
      <c r="K270" s="642"/>
      <c r="L270" s="646"/>
      <c r="M270" s="646"/>
      <c r="N270" s="146"/>
      <c r="O270" s="146"/>
    </row>
    <row r="271" spans="1:15" s="643" customFormat="1" ht="14.25" customHeight="1" x14ac:dyDescent="0.3">
      <c r="A271" s="634">
        <v>266</v>
      </c>
      <c r="B271" s="635">
        <v>44102</v>
      </c>
      <c r="C271" s="636" t="s">
        <v>164</v>
      </c>
      <c r="D271" s="637">
        <v>40</v>
      </c>
      <c r="E271" s="637"/>
      <c r="F271" s="638"/>
      <c r="G271" s="1514"/>
      <c r="H271" s="1515"/>
      <c r="I271" s="1515"/>
      <c r="J271" s="1516"/>
      <c r="K271" s="642"/>
      <c r="L271" s="646"/>
      <c r="M271" s="642"/>
      <c r="N271" s="642"/>
      <c r="O271" s="642"/>
    </row>
    <row r="272" spans="1:15" s="643" customFormat="1" ht="14.25" customHeight="1" x14ac:dyDescent="0.3">
      <c r="A272" s="634">
        <v>267</v>
      </c>
      <c r="B272" s="635">
        <v>44102</v>
      </c>
      <c r="C272" s="636" t="s">
        <v>1982</v>
      </c>
      <c r="D272" s="637">
        <v>500</v>
      </c>
      <c r="E272" s="637"/>
      <c r="F272" s="637"/>
      <c r="G272" s="1514"/>
      <c r="H272" s="1515"/>
      <c r="I272" s="1515"/>
      <c r="J272" s="1516"/>
      <c r="K272" s="642"/>
      <c r="L272" s="646"/>
      <c r="M272" s="642"/>
      <c r="N272" s="642"/>
      <c r="O272" s="642"/>
    </row>
    <row r="273" spans="1:15" s="643" customFormat="1" ht="14.25" customHeight="1" x14ac:dyDescent="0.3">
      <c r="A273" s="634">
        <v>268</v>
      </c>
      <c r="B273" s="635">
        <v>44102</v>
      </c>
      <c r="C273" s="636" t="s">
        <v>2384</v>
      </c>
      <c r="D273" s="637">
        <v>400</v>
      </c>
      <c r="E273" s="637"/>
      <c r="F273" s="638"/>
      <c r="G273" s="1514"/>
      <c r="H273" s="1515"/>
      <c r="I273" s="1515"/>
      <c r="J273" s="1516"/>
      <c r="K273" s="642"/>
      <c r="L273" s="646"/>
      <c r="M273" s="646"/>
      <c r="N273" s="146"/>
      <c r="O273" s="146"/>
    </row>
    <row r="274" spans="1:15" s="643" customFormat="1" ht="14.25" customHeight="1" x14ac:dyDescent="0.3">
      <c r="A274" s="634">
        <v>269</v>
      </c>
      <c r="B274" s="635">
        <v>44102</v>
      </c>
      <c r="C274" s="636" t="s">
        <v>2409</v>
      </c>
      <c r="D274" s="637">
        <v>100</v>
      </c>
      <c r="E274" s="637"/>
      <c r="F274" s="589"/>
      <c r="G274" s="1514"/>
      <c r="H274" s="1515"/>
      <c r="I274" s="1515"/>
      <c r="J274" s="1516"/>
      <c r="K274" s="642"/>
      <c r="L274" s="646"/>
      <c r="M274" s="642"/>
      <c r="N274" s="146"/>
      <c r="O274" s="146"/>
    </row>
    <row r="275" spans="1:15" s="643" customFormat="1" ht="14.25" customHeight="1" x14ac:dyDescent="0.3">
      <c r="A275" s="634">
        <v>270</v>
      </c>
      <c r="B275" s="635">
        <v>44102</v>
      </c>
      <c r="C275" s="636" t="s">
        <v>1517</v>
      </c>
      <c r="D275" s="637">
        <v>50</v>
      </c>
      <c r="E275" s="637"/>
      <c r="F275" s="638"/>
      <c r="G275" s="1514"/>
      <c r="H275" s="1515"/>
      <c r="I275" s="1515"/>
      <c r="J275" s="1516"/>
      <c r="K275" s="642"/>
      <c r="L275" s="646"/>
      <c r="M275" s="646"/>
      <c r="N275" s="146"/>
      <c r="O275" s="146"/>
    </row>
    <row r="276" spans="1:15" s="643" customFormat="1" ht="14.25" customHeight="1" x14ac:dyDescent="0.3">
      <c r="A276" s="634">
        <v>271</v>
      </c>
      <c r="B276" s="635">
        <v>44102</v>
      </c>
      <c r="C276" s="636" t="s">
        <v>2407</v>
      </c>
      <c r="D276" s="637">
        <v>10</v>
      </c>
      <c r="E276" s="637"/>
      <c r="F276" s="694"/>
      <c r="G276" s="1514"/>
      <c r="H276" s="1515"/>
      <c r="I276" s="1515"/>
      <c r="J276" s="1516"/>
      <c r="K276" s="642"/>
      <c r="L276" s="646"/>
      <c r="M276" s="642"/>
      <c r="N276" s="146"/>
      <c r="O276" s="146"/>
    </row>
    <row r="277" spans="1:15" s="643" customFormat="1" ht="14.25" customHeight="1" x14ac:dyDescent="0.3">
      <c r="A277" s="634">
        <v>272</v>
      </c>
      <c r="B277" s="635">
        <v>44102</v>
      </c>
      <c r="C277" s="636" t="s">
        <v>2408</v>
      </c>
      <c r="D277" s="637">
        <v>1</v>
      </c>
      <c r="E277" s="637"/>
      <c r="F277" s="638"/>
      <c r="G277" s="1514"/>
      <c r="H277" s="1515"/>
      <c r="I277" s="1515"/>
      <c r="J277" s="1516"/>
      <c r="K277" s="642"/>
      <c r="L277" s="646"/>
      <c r="M277" s="642"/>
      <c r="N277" s="642"/>
      <c r="O277" s="642"/>
    </row>
    <row r="278" spans="1:15" s="643" customFormat="1" ht="14.25" customHeight="1" x14ac:dyDescent="0.3">
      <c r="A278" s="634">
        <v>273</v>
      </c>
      <c r="B278" s="635">
        <v>44106</v>
      </c>
      <c r="C278" s="636" t="s">
        <v>2359</v>
      </c>
      <c r="D278" s="637">
        <v>1000</v>
      </c>
      <c r="E278" s="637"/>
      <c r="F278" s="694"/>
      <c r="G278" s="1514"/>
      <c r="H278" s="1515"/>
      <c r="I278" s="1515"/>
      <c r="J278" s="1516"/>
      <c r="K278" s="642"/>
      <c r="L278" s="646"/>
      <c r="M278" s="642"/>
      <c r="N278" s="146"/>
      <c r="O278" s="146"/>
    </row>
    <row r="279" spans="1:15" s="643" customFormat="1" ht="14.25" customHeight="1" x14ac:dyDescent="0.3">
      <c r="A279" s="634">
        <v>274</v>
      </c>
      <c r="B279" s="635">
        <v>44106</v>
      </c>
      <c r="C279" s="636" t="s">
        <v>2834</v>
      </c>
      <c r="D279" s="637">
        <v>400</v>
      </c>
      <c r="E279" s="637"/>
      <c r="F279" s="638"/>
      <c r="G279" s="1514"/>
      <c r="H279" s="1515"/>
      <c r="I279" s="1515"/>
      <c r="J279" s="1516"/>
      <c r="K279" s="642"/>
      <c r="L279" s="646"/>
      <c r="M279" s="646"/>
      <c r="N279" s="642"/>
      <c r="O279" s="642"/>
    </row>
    <row r="280" spans="1:15" s="643" customFormat="1" ht="14.25" customHeight="1" x14ac:dyDescent="0.3">
      <c r="A280" s="634">
        <v>275</v>
      </c>
      <c r="B280" s="635">
        <v>44106</v>
      </c>
      <c r="C280" s="636" t="s">
        <v>2384</v>
      </c>
      <c r="D280" s="637">
        <v>200</v>
      </c>
      <c r="E280" s="637"/>
      <c r="F280" s="638"/>
      <c r="G280" s="1514"/>
      <c r="H280" s="1515"/>
      <c r="I280" s="1515"/>
      <c r="J280" s="1516"/>
      <c r="K280" s="642"/>
      <c r="L280" s="646"/>
      <c r="M280" s="646"/>
      <c r="N280" s="642"/>
      <c r="O280" s="642"/>
    </row>
    <row r="281" spans="1:15" s="643" customFormat="1" ht="14.25" customHeight="1" x14ac:dyDescent="0.3">
      <c r="A281" s="634">
        <v>276</v>
      </c>
      <c r="B281" s="635">
        <v>44109</v>
      </c>
      <c r="C281" s="636" t="s">
        <v>2359</v>
      </c>
      <c r="D281" s="637">
        <v>1000</v>
      </c>
      <c r="E281" s="637"/>
      <c r="F281" s="638"/>
      <c r="G281" s="1514"/>
      <c r="H281" s="1515"/>
      <c r="I281" s="1515"/>
      <c r="J281" s="1516"/>
      <c r="K281" s="642"/>
      <c r="L281" s="646"/>
      <c r="M281" s="646"/>
      <c r="N281" s="146"/>
      <c r="O281" s="146"/>
    </row>
    <row r="282" spans="1:15" s="643" customFormat="1" ht="14.25" customHeight="1" x14ac:dyDescent="0.3">
      <c r="A282" s="634">
        <v>277</v>
      </c>
      <c r="B282" s="635">
        <v>44109</v>
      </c>
      <c r="C282" s="636" t="s">
        <v>164</v>
      </c>
      <c r="D282" s="637">
        <v>30</v>
      </c>
      <c r="E282" s="637"/>
      <c r="F282" s="637"/>
      <c r="G282" s="1514"/>
      <c r="H282" s="1515"/>
      <c r="I282" s="1515"/>
      <c r="J282" s="1516"/>
      <c r="K282" s="647"/>
      <c r="L282" s="646"/>
      <c r="M282" s="646"/>
      <c r="N282" s="642"/>
      <c r="O282" s="642"/>
    </row>
    <row r="283" spans="1:15" s="643" customFormat="1" ht="14.25" customHeight="1" x14ac:dyDescent="0.3">
      <c r="A283" s="634">
        <v>278</v>
      </c>
      <c r="B283" s="635">
        <v>44109</v>
      </c>
      <c r="C283" s="636" t="s">
        <v>2834</v>
      </c>
      <c r="D283" s="637">
        <v>250</v>
      </c>
      <c r="E283" s="637"/>
      <c r="F283" s="638"/>
      <c r="G283" s="1514"/>
      <c r="H283" s="1515"/>
      <c r="I283" s="1515"/>
      <c r="J283" s="1516"/>
      <c r="K283" s="642"/>
      <c r="L283" s="646"/>
      <c r="M283" s="642"/>
      <c r="N283" s="146"/>
      <c r="O283" s="146"/>
    </row>
    <row r="284" spans="1:15" s="643" customFormat="1" ht="14.25" customHeight="1" x14ac:dyDescent="0.3">
      <c r="A284" s="634">
        <v>279</v>
      </c>
      <c r="B284" s="635">
        <v>44112</v>
      </c>
      <c r="C284" s="636" t="s">
        <v>2359</v>
      </c>
      <c r="D284" s="637">
        <v>460</v>
      </c>
      <c r="E284" s="637"/>
      <c r="F284" s="638"/>
      <c r="G284" s="1514"/>
      <c r="H284" s="1515"/>
      <c r="I284" s="1515"/>
      <c r="J284" s="1516"/>
      <c r="K284" s="642"/>
      <c r="L284" s="642"/>
      <c r="M284" s="642"/>
      <c r="N284" s="642"/>
      <c r="O284" s="642"/>
    </row>
    <row r="285" spans="1:15" s="643" customFormat="1" ht="14.25" customHeight="1" x14ac:dyDescent="0.3">
      <c r="A285" s="634">
        <v>280</v>
      </c>
      <c r="B285" s="635">
        <v>44112</v>
      </c>
      <c r="C285" s="636" t="s">
        <v>2359</v>
      </c>
      <c r="D285" s="814"/>
      <c r="E285" s="637">
        <v>3460</v>
      </c>
      <c r="F285" s="638">
        <v>3460</v>
      </c>
      <c r="G285" s="1514" t="s">
        <v>3225</v>
      </c>
      <c r="H285" s="1515"/>
      <c r="I285" s="1515"/>
      <c r="J285" s="1516"/>
      <c r="K285" s="642" t="s">
        <v>3226</v>
      </c>
      <c r="L285" s="646">
        <v>44112</v>
      </c>
      <c r="M285" s="642" t="s">
        <v>2123</v>
      </c>
      <c r="N285" s="642" t="s">
        <v>1980</v>
      </c>
      <c r="O285" s="642" t="s">
        <v>1706</v>
      </c>
    </row>
    <row r="286" spans="1:15" s="643" customFormat="1" ht="14.25" customHeight="1" x14ac:dyDescent="0.3">
      <c r="A286" s="634">
        <v>281</v>
      </c>
      <c r="B286" s="635">
        <v>44113</v>
      </c>
      <c r="C286" s="636" t="s">
        <v>2834</v>
      </c>
      <c r="D286" s="637">
        <v>300</v>
      </c>
      <c r="E286" s="637"/>
      <c r="F286" s="638"/>
      <c r="G286" s="1514"/>
      <c r="H286" s="1515"/>
      <c r="I286" s="1515"/>
      <c r="J286" s="1516"/>
      <c r="K286" s="642"/>
      <c r="L286" s="646"/>
      <c r="M286" s="642"/>
      <c r="N286" s="642"/>
      <c r="O286" s="642"/>
    </row>
    <row r="287" spans="1:15" s="643" customFormat="1" ht="14.25" customHeight="1" x14ac:dyDescent="0.3">
      <c r="A287" s="634">
        <v>282</v>
      </c>
      <c r="B287" s="635">
        <v>44113</v>
      </c>
      <c r="C287" s="636" t="s">
        <v>2384</v>
      </c>
      <c r="D287" s="637">
        <v>150</v>
      </c>
      <c r="E287" s="637"/>
      <c r="F287" s="638"/>
      <c r="G287" s="1514"/>
      <c r="H287" s="1515"/>
      <c r="I287" s="1515"/>
      <c r="J287" s="1516"/>
      <c r="K287" s="642"/>
      <c r="L287" s="646"/>
      <c r="M287" s="642"/>
      <c r="N287" s="642"/>
      <c r="O287" s="642"/>
    </row>
    <row r="288" spans="1:15" s="643" customFormat="1" ht="14.25" customHeight="1" x14ac:dyDescent="0.3">
      <c r="A288" s="634">
        <v>283</v>
      </c>
      <c r="B288" s="635">
        <v>44113</v>
      </c>
      <c r="C288" s="636" t="s">
        <v>2516</v>
      </c>
      <c r="D288" s="637">
        <v>300</v>
      </c>
      <c r="E288" s="637"/>
      <c r="F288" s="638"/>
      <c r="G288" s="1514"/>
      <c r="H288" s="1515"/>
      <c r="I288" s="1515"/>
      <c r="J288" s="1516"/>
      <c r="K288" s="642"/>
      <c r="L288" s="646"/>
      <c r="M288" s="646"/>
      <c r="N288" s="642"/>
      <c r="O288" s="642"/>
    </row>
    <row r="289" spans="1:15" s="643" customFormat="1" ht="14.25" customHeight="1" x14ac:dyDescent="0.3">
      <c r="A289" s="634">
        <v>284</v>
      </c>
      <c r="B289" s="635">
        <v>44116</v>
      </c>
      <c r="C289" s="636" t="s">
        <v>2834</v>
      </c>
      <c r="D289" s="637">
        <v>210</v>
      </c>
      <c r="E289" s="637"/>
      <c r="F289" s="638"/>
      <c r="G289" s="1514"/>
      <c r="H289" s="1515"/>
      <c r="I289" s="1515"/>
      <c r="J289" s="1516"/>
      <c r="K289" s="642"/>
      <c r="L289" s="646"/>
      <c r="M289" s="642"/>
      <c r="N289" s="642"/>
      <c r="O289" s="642"/>
    </row>
    <row r="290" spans="1:15" s="643" customFormat="1" ht="14.25" customHeight="1" x14ac:dyDescent="0.3">
      <c r="A290" s="634">
        <v>285</v>
      </c>
      <c r="B290" s="635">
        <v>44116</v>
      </c>
      <c r="C290" s="636" t="s">
        <v>2359</v>
      </c>
      <c r="D290" s="637">
        <v>1500</v>
      </c>
      <c r="E290" s="637"/>
      <c r="F290" s="638"/>
      <c r="G290" s="1514"/>
      <c r="H290" s="1515"/>
      <c r="I290" s="1515"/>
      <c r="J290" s="1516"/>
      <c r="K290" s="642"/>
      <c r="L290" s="646"/>
      <c r="M290" s="642"/>
      <c r="N290" s="642"/>
      <c r="O290" s="642"/>
    </row>
    <row r="291" spans="1:15" s="643" customFormat="1" ht="14.25" customHeight="1" x14ac:dyDescent="0.3">
      <c r="A291" s="634">
        <v>286</v>
      </c>
      <c r="B291" s="635">
        <v>44116</v>
      </c>
      <c r="C291" s="636" t="s">
        <v>164</v>
      </c>
      <c r="D291" s="637">
        <v>30</v>
      </c>
      <c r="E291" s="637"/>
      <c r="F291" s="638"/>
      <c r="G291" s="1514"/>
      <c r="H291" s="1515"/>
      <c r="I291" s="1515"/>
      <c r="J291" s="1516"/>
      <c r="K291" s="642"/>
      <c r="L291" s="646"/>
      <c r="M291" s="646"/>
      <c r="N291" s="642"/>
      <c r="O291" s="642"/>
    </row>
    <row r="292" spans="1:15" s="643" customFormat="1" ht="14.25" customHeight="1" x14ac:dyDescent="0.3">
      <c r="A292" s="634">
        <v>287</v>
      </c>
      <c r="B292" s="635">
        <v>44117</v>
      </c>
      <c r="C292" s="636" t="s">
        <v>2834</v>
      </c>
      <c r="D292" s="637"/>
      <c r="E292" s="637">
        <v>1360</v>
      </c>
      <c r="F292" s="638">
        <v>1360</v>
      </c>
      <c r="G292" s="1514" t="s">
        <v>3228</v>
      </c>
      <c r="H292" s="1515"/>
      <c r="I292" s="1515"/>
      <c r="J292" s="1516"/>
      <c r="K292" s="639" t="s">
        <v>3227</v>
      </c>
      <c r="L292" s="646">
        <v>44117</v>
      </c>
      <c r="M292" s="646" t="s">
        <v>2123</v>
      </c>
      <c r="N292" s="146" t="s">
        <v>1762</v>
      </c>
      <c r="O292" s="146" t="s">
        <v>1762</v>
      </c>
    </row>
    <row r="293" spans="1:15" s="643" customFormat="1" ht="14.25" customHeight="1" x14ac:dyDescent="0.3">
      <c r="A293" s="634">
        <v>288</v>
      </c>
      <c r="B293" s="635">
        <v>44120</v>
      </c>
      <c r="C293" s="636" t="s">
        <v>2516</v>
      </c>
      <c r="D293" s="637">
        <v>360</v>
      </c>
      <c r="E293" s="637"/>
      <c r="F293" s="638"/>
      <c r="G293" s="1514"/>
      <c r="H293" s="1515"/>
      <c r="I293" s="1515"/>
      <c r="J293" s="1516"/>
      <c r="K293" s="642"/>
      <c r="L293" s="642"/>
      <c r="M293" s="642"/>
      <c r="N293" s="642"/>
      <c r="O293" s="642"/>
    </row>
    <row r="294" spans="1:15" s="643" customFormat="1" ht="14.25" customHeight="1" x14ac:dyDescent="0.3">
      <c r="A294" s="634">
        <v>289</v>
      </c>
      <c r="B294" s="635">
        <v>44120</v>
      </c>
      <c r="C294" s="636" t="s">
        <v>1777</v>
      </c>
      <c r="D294" s="637">
        <v>1000</v>
      </c>
      <c r="E294" s="637"/>
      <c r="F294" s="638"/>
      <c r="G294" s="1514"/>
      <c r="H294" s="1515"/>
      <c r="I294" s="1515"/>
      <c r="J294" s="1516"/>
      <c r="K294" s="642"/>
      <c r="L294" s="646"/>
      <c r="M294" s="646"/>
      <c r="N294" s="146"/>
      <c r="O294" s="146"/>
    </row>
    <row r="295" spans="1:15" s="643" customFormat="1" ht="14.25" customHeight="1" x14ac:dyDescent="0.3">
      <c r="A295" s="634">
        <v>290</v>
      </c>
      <c r="B295" s="635">
        <v>44120</v>
      </c>
      <c r="C295" s="636" t="s">
        <v>2384</v>
      </c>
      <c r="D295" s="637">
        <v>100</v>
      </c>
      <c r="E295" s="637"/>
      <c r="F295" s="638"/>
      <c r="G295" s="1514"/>
      <c r="H295" s="1515"/>
      <c r="I295" s="1515"/>
      <c r="J295" s="1516"/>
      <c r="K295" s="642"/>
      <c r="L295" s="646"/>
      <c r="M295" s="642"/>
      <c r="N295" s="642"/>
      <c r="O295" s="642"/>
    </row>
    <row r="296" spans="1:15" s="643" customFormat="1" ht="14.25" customHeight="1" x14ac:dyDescent="0.3">
      <c r="A296" s="634">
        <v>291</v>
      </c>
      <c r="B296" s="635">
        <v>44120</v>
      </c>
      <c r="C296" s="636" t="s">
        <v>2359</v>
      </c>
      <c r="D296" s="637">
        <v>1000</v>
      </c>
      <c r="E296" s="637"/>
      <c r="F296" s="637"/>
      <c r="G296" s="1514"/>
      <c r="H296" s="1515"/>
      <c r="I296" s="1515"/>
      <c r="J296" s="1516"/>
      <c r="K296" s="642"/>
      <c r="L296" s="646"/>
      <c r="M296" s="642"/>
      <c r="N296" s="642"/>
      <c r="O296" s="642"/>
    </row>
    <row r="297" spans="1:15" s="643" customFormat="1" ht="14.25" customHeight="1" x14ac:dyDescent="0.3">
      <c r="A297" s="634">
        <v>292</v>
      </c>
      <c r="B297" s="635">
        <v>44120</v>
      </c>
      <c r="C297" s="636" t="s">
        <v>2516</v>
      </c>
      <c r="D297" s="637"/>
      <c r="E297" s="637">
        <v>1760</v>
      </c>
      <c r="F297" s="638">
        <v>1760</v>
      </c>
      <c r="G297" s="1514" t="s">
        <v>3229</v>
      </c>
      <c r="H297" s="1515"/>
      <c r="I297" s="1515"/>
      <c r="J297" s="1516"/>
      <c r="K297" s="642" t="s">
        <v>3230</v>
      </c>
      <c r="L297" s="646">
        <v>44120</v>
      </c>
      <c r="M297" s="642" t="s">
        <v>2123</v>
      </c>
      <c r="N297" s="146" t="s">
        <v>2681</v>
      </c>
      <c r="O297" s="146" t="s">
        <v>2681</v>
      </c>
    </row>
    <row r="298" spans="1:15" s="643" customFormat="1" ht="14.25" customHeight="1" x14ac:dyDescent="0.3">
      <c r="A298" s="634">
        <v>293</v>
      </c>
      <c r="B298" s="635">
        <v>44123</v>
      </c>
      <c r="C298" s="636" t="s">
        <v>2384</v>
      </c>
      <c r="D298" s="637">
        <v>140</v>
      </c>
      <c r="E298" s="637"/>
      <c r="F298" s="638"/>
      <c r="G298" s="1514"/>
      <c r="H298" s="1515"/>
      <c r="I298" s="1515"/>
      <c r="J298" s="1516"/>
      <c r="K298" s="642"/>
      <c r="L298" s="646"/>
      <c r="M298" s="642"/>
      <c r="N298" s="642"/>
      <c r="O298" s="642"/>
    </row>
    <row r="299" spans="1:15" s="643" customFormat="1" ht="14.25" customHeight="1" x14ac:dyDescent="0.3">
      <c r="A299" s="634">
        <v>294</v>
      </c>
      <c r="B299" s="635">
        <v>44123</v>
      </c>
      <c r="C299" s="636" t="s">
        <v>2359</v>
      </c>
      <c r="D299" s="637">
        <v>1000</v>
      </c>
      <c r="E299" s="637"/>
      <c r="F299" s="638"/>
      <c r="G299" s="1514"/>
      <c r="H299" s="1515"/>
      <c r="I299" s="1515"/>
      <c r="J299" s="1516"/>
      <c r="K299" s="642"/>
      <c r="L299" s="646"/>
      <c r="M299" s="642"/>
      <c r="N299" s="642"/>
      <c r="O299" s="642"/>
    </row>
    <row r="300" spans="1:15" s="643" customFormat="1" ht="14.25" customHeight="1" x14ac:dyDescent="0.3">
      <c r="A300" s="634">
        <v>295</v>
      </c>
      <c r="B300" s="635">
        <v>44123</v>
      </c>
      <c r="C300" s="636" t="s">
        <v>164</v>
      </c>
      <c r="D300" s="637">
        <v>40</v>
      </c>
      <c r="E300" s="637"/>
      <c r="F300" s="637"/>
      <c r="G300" s="1514"/>
      <c r="H300" s="1515"/>
      <c r="I300" s="1515"/>
      <c r="J300" s="1516"/>
      <c r="K300" s="642"/>
      <c r="L300" s="646"/>
      <c r="M300" s="642"/>
      <c r="N300" s="146"/>
      <c r="O300" s="146"/>
    </row>
    <row r="301" spans="1:15" s="643" customFormat="1" ht="14.25" customHeight="1" x14ac:dyDescent="0.3">
      <c r="A301" s="928">
        <v>296</v>
      </c>
      <c r="B301" s="635">
        <v>44123</v>
      </c>
      <c r="C301" s="813" t="s">
        <v>2834</v>
      </c>
      <c r="D301" s="814">
        <v>150</v>
      </c>
      <c r="E301" s="814"/>
      <c r="F301" s="638"/>
      <c r="G301" s="1514"/>
      <c r="H301" s="1515"/>
      <c r="I301" s="1515"/>
      <c r="J301" s="1516"/>
      <c r="K301" s="642"/>
      <c r="L301" s="646"/>
      <c r="M301" s="642"/>
      <c r="N301" s="146"/>
      <c r="O301" s="146"/>
    </row>
    <row r="302" spans="1:15" s="643" customFormat="1" ht="14.25" customHeight="1" x14ac:dyDescent="0.3">
      <c r="A302" s="634">
        <v>297</v>
      </c>
      <c r="B302" s="635">
        <v>44123</v>
      </c>
      <c r="C302" s="813" t="s">
        <v>2384</v>
      </c>
      <c r="D302" s="637"/>
      <c r="E302" s="637">
        <v>1320</v>
      </c>
      <c r="F302" s="638">
        <v>1320</v>
      </c>
      <c r="G302" s="1514" t="s">
        <v>3231</v>
      </c>
      <c r="H302" s="1515"/>
      <c r="I302" s="1515"/>
      <c r="J302" s="1516"/>
      <c r="K302" s="642" t="s">
        <v>3232</v>
      </c>
      <c r="L302" s="646">
        <v>44123</v>
      </c>
      <c r="M302" s="642" t="s">
        <v>2123</v>
      </c>
      <c r="N302" s="146" t="s">
        <v>1762</v>
      </c>
      <c r="O302" s="146" t="s">
        <v>1762</v>
      </c>
    </row>
    <row r="303" spans="1:15" s="643" customFormat="1" ht="14.25" customHeight="1" x14ac:dyDescent="0.3">
      <c r="A303" s="634">
        <v>298</v>
      </c>
      <c r="B303" s="635">
        <v>44127</v>
      </c>
      <c r="C303" s="636" t="s">
        <v>2359</v>
      </c>
      <c r="D303" s="637">
        <v>1120</v>
      </c>
      <c r="E303" s="637"/>
      <c r="F303" s="638"/>
      <c r="G303" s="1514"/>
      <c r="H303" s="1515"/>
      <c r="I303" s="1515"/>
      <c r="J303" s="1516"/>
      <c r="K303" s="642"/>
      <c r="L303" s="646"/>
      <c r="M303" s="642"/>
      <c r="N303" s="642"/>
      <c r="O303" s="642"/>
    </row>
    <row r="304" spans="1:15" s="643" customFormat="1" ht="14.25" customHeight="1" x14ac:dyDescent="0.3">
      <c r="A304" s="634">
        <v>299</v>
      </c>
      <c r="B304" s="635">
        <v>44127</v>
      </c>
      <c r="C304" s="636" t="s">
        <v>2409</v>
      </c>
      <c r="D304" s="637">
        <v>110</v>
      </c>
      <c r="E304" s="637"/>
      <c r="F304" s="637"/>
      <c r="G304" s="1514"/>
      <c r="H304" s="1515"/>
      <c r="I304" s="1515"/>
      <c r="J304" s="1516"/>
      <c r="K304" s="642"/>
      <c r="L304" s="646"/>
      <c r="M304" s="646"/>
      <c r="N304" s="642"/>
      <c r="O304" s="642"/>
    </row>
    <row r="305" spans="1:15" s="643" customFormat="1" ht="14.25" customHeight="1" x14ac:dyDescent="0.3">
      <c r="A305" s="634">
        <v>300</v>
      </c>
      <c r="B305" s="635">
        <v>44127</v>
      </c>
      <c r="C305" s="636" t="s">
        <v>1517</v>
      </c>
      <c r="D305" s="637">
        <v>80</v>
      </c>
      <c r="E305" s="637"/>
      <c r="F305" s="638"/>
      <c r="G305" s="1514"/>
      <c r="H305" s="1515"/>
      <c r="I305" s="1515"/>
      <c r="J305" s="1516"/>
      <c r="K305" s="642"/>
      <c r="L305" s="642"/>
      <c r="M305" s="642"/>
      <c r="N305" s="642"/>
      <c r="O305" s="642"/>
    </row>
    <row r="306" spans="1:15" s="643" customFormat="1" ht="14.25" customHeight="1" x14ac:dyDescent="0.3">
      <c r="A306" s="634">
        <v>301</v>
      </c>
      <c r="B306" s="635">
        <v>44127</v>
      </c>
      <c r="C306" s="636" t="s">
        <v>2359</v>
      </c>
      <c r="D306" s="637"/>
      <c r="E306" s="637">
        <v>4620</v>
      </c>
      <c r="F306" s="638">
        <v>4620</v>
      </c>
      <c r="G306" s="1514" t="s">
        <v>3233</v>
      </c>
      <c r="H306" s="1515"/>
      <c r="I306" s="1515"/>
      <c r="J306" s="1516"/>
      <c r="K306" s="642" t="s">
        <v>3234</v>
      </c>
      <c r="L306" s="646">
        <v>44126</v>
      </c>
      <c r="M306" s="642" t="s">
        <v>2123</v>
      </c>
      <c r="N306" s="642" t="s">
        <v>1980</v>
      </c>
      <c r="O306" s="642" t="s">
        <v>1706</v>
      </c>
    </row>
    <row r="307" spans="1:15" s="643" customFormat="1" ht="14.25" customHeight="1" x14ac:dyDescent="0.3">
      <c r="A307" s="634">
        <v>302</v>
      </c>
      <c r="B307" s="635">
        <v>44130</v>
      </c>
      <c r="C307" s="636" t="s">
        <v>2359</v>
      </c>
      <c r="D307" s="637">
        <v>1000</v>
      </c>
      <c r="E307" s="637"/>
      <c r="F307" s="638"/>
      <c r="G307" s="1514"/>
      <c r="H307" s="1515"/>
      <c r="I307" s="1515"/>
      <c r="J307" s="1516"/>
      <c r="K307" s="647"/>
      <c r="L307" s="646"/>
      <c r="M307" s="646"/>
      <c r="N307" s="146"/>
      <c r="O307" s="146"/>
    </row>
    <row r="308" spans="1:15" s="643" customFormat="1" ht="14.25" customHeight="1" x14ac:dyDescent="0.3">
      <c r="A308" s="634">
        <v>303</v>
      </c>
      <c r="B308" s="635">
        <v>44130</v>
      </c>
      <c r="C308" s="636" t="s">
        <v>164</v>
      </c>
      <c r="D308" s="637">
        <v>35</v>
      </c>
      <c r="E308" s="637"/>
      <c r="F308" s="637"/>
      <c r="G308" s="1514"/>
      <c r="H308" s="1515"/>
      <c r="I308" s="1515"/>
      <c r="J308" s="1516"/>
      <c r="K308" s="647"/>
      <c r="L308" s="646"/>
      <c r="M308" s="642"/>
      <c r="N308" s="642"/>
      <c r="O308" s="642"/>
    </row>
    <row r="309" spans="1:15" s="643" customFormat="1" ht="14.25" customHeight="1" x14ac:dyDescent="0.3">
      <c r="A309" s="634">
        <v>304</v>
      </c>
      <c r="B309" s="635">
        <v>44130</v>
      </c>
      <c r="C309" s="636" t="s">
        <v>2408</v>
      </c>
      <c r="D309" s="637">
        <v>1</v>
      </c>
      <c r="E309" s="637"/>
      <c r="F309" s="638"/>
      <c r="G309" s="1514"/>
      <c r="H309" s="1515"/>
      <c r="I309" s="1515"/>
      <c r="J309" s="1516"/>
      <c r="K309" s="642"/>
      <c r="L309" s="646"/>
      <c r="M309" s="642"/>
      <c r="N309" s="642"/>
      <c r="O309" s="642"/>
    </row>
    <row r="310" spans="1:15" s="643" customFormat="1" ht="14.25" customHeight="1" x14ac:dyDescent="0.3">
      <c r="A310" s="634">
        <v>305</v>
      </c>
      <c r="B310" s="635">
        <v>44130</v>
      </c>
      <c r="C310" s="636" t="s">
        <v>2382</v>
      </c>
      <c r="D310" s="637">
        <v>1</v>
      </c>
      <c r="E310" s="637"/>
      <c r="F310" s="637"/>
      <c r="G310" s="1514"/>
      <c r="H310" s="1515"/>
      <c r="I310" s="1515"/>
      <c r="J310" s="1516"/>
      <c r="K310" s="642"/>
      <c r="L310" s="646"/>
      <c r="M310" s="642"/>
      <c r="N310" s="642"/>
      <c r="O310" s="642"/>
    </row>
    <row r="311" spans="1:15" s="643" customFormat="1" ht="14.25" customHeight="1" x14ac:dyDescent="0.3">
      <c r="A311" s="634">
        <v>306</v>
      </c>
      <c r="B311" s="635">
        <v>44130</v>
      </c>
      <c r="C311" s="636" t="s">
        <v>1982</v>
      </c>
      <c r="D311" s="637">
        <v>500</v>
      </c>
      <c r="E311" s="637"/>
      <c r="F311" s="638"/>
      <c r="G311" s="1514"/>
      <c r="H311" s="1515"/>
      <c r="I311" s="1515"/>
      <c r="J311" s="1516"/>
      <c r="K311" s="642"/>
      <c r="L311" s="646"/>
      <c r="M311" s="642"/>
      <c r="N311" s="146"/>
      <c r="O311" s="146"/>
    </row>
    <row r="312" spans="1:15" s="643" customFormat="1" ht="14.25" customHeight="1" x14ac:dyDescent="0.3">
      <c r="A312" s="634">
        <v>307</v>
      </c>
      <c r="B312" s="635">
        <v>44130</v>
      </c>
      <c r="C312" s="636" t="s">
        <v>2834</v>
      </c>
      <c r="D312" s="637">
        <v>150</v>
      </c>
      <c r="E312" s="637"/>
      <c r="F312" s="638"/>
      <c r="G312" s="1514"/>
      <c r="H312" s="1515"/>
      <c r="I312" s="1515"/>
      <c r="J312" s="1516"/>
      <c r="K312" s="642"/>
      <c r="L312" s="646"/>
      <c r="M312" s="642"/>
      <c r="N312" s="642"/>
      <c r="O312" s="642"/>
    </row>
    <row r="313" spans="1:15" s="643" customFormat="1" ht="14.25" customHeight="1" x14ac:dyDescent="0.3">
      <c r="A313" s="634">
        <v>308</v>
      </c>
      <c r="B313" s="635">
        <v>44130</v>
      </c>
      <c r="C313" s="636" t="s">
        <v>2381</v>
      </c>
      <c r="D313" s="637">
        <v>5</v>
      </c>
      <c r="E313" s="637"/>
      <c r="F313" s="638"/>
      <c r="G313" s="1514"/>
      <c r="H313" s="1515"/>
      <c r="I313" s="1515"/>
      <c r="J313" s="1516"/>
      <c r="K313" s="642"/>
      <c r="L313" s="646"/>
      <c r="M313" s="642"/>
      <c r="N313" s="642"/>
      <c r="O313" s="642"/>
    </row>
    <row r="314" spans="1:15" s="643" customFormat="1" ht="14.25" customHeight="1" x14ac:dyDescent="0.3">
      <c r="A314" s="634">
        <v>309</v>
      </c>
      <c r="B314" s="635">
        <v>44130</v>
      </c>
      <c r="C314" s="636" t="s">
        <v>2381</v>
      </c>
      <c r="D314" s="637">
        <v>5</v>
      </c>
      <c r="E314" s="637"/>
      <c r="F314" s="638"/>
      <c r="G314" s="1514"/>
      <c r="H314" s="1515"/>
      <c r="I314" s="1515"/>
      <c r="J314" s="1516"/>
      <c r="K314" s="642"/>
      <c r="L314" s="646"/>
      <c r="M314" s="642"/>
      <c r="N314" s="642"/>
      <c r="O314" s="642"/>
    </row>
    <row r="315" spans="1:15" s="643" customFormat="1" ht="14.25" customHeight="1" x14ac:dyDescent="0.3">
      <c r="A315" s="634">
        <v>310</v>
      </c>
      <c r="B315" s="635">
        <v>44131</v>
      </c>
      <c r="C315" s="636" t="s">
        <v>2574</v>
      </c>
      <c r="D315" s="637">
        <v>30</v>
      </c>
      <c r="E315" s="637"/>
      <c r="F315" s="638"/>
      <c r="G315" s="1514"/>
      <c r="H315" s="1515"/>
      <c r="I315" s="1515"/>
      <c r="J315" s="1516"/>
      <c r="K315" s="642"/>
      <c r="L315" s="646"/>
      <c r="M315" s="642"/>
      <c r="N315" s="642"/>
      <c r="O315" s="642"/>
    </row>
    <row r="316" spans="1:15" s="643" customFormat="1" ht="14.25" customHeight="1" x14ac:dyDescent="0.3">
      <c r="A316" s="634">
        <v>311</v>
      </c>
      <c r="B316" s="635">
        <v>44132</v>
      </c>
      <c r="C316" s="636" t="s">
        <v>164</v>
      </c>
      <c r="D316" s="637"/>
      <c r="E316" s="637">
        <v>475</v>
      </c>
      <c r="F316" s="694">
        <v>460</v>
      </c>
      <c r="G316" s="1514" t="s">
        <v>3236</v>
      </c>
      <c r="H316" s="1515"/>
      <c r="I316" s="1515"/>
      <c r="J316" s="1516"/>
      <c r="K316" s="646" t="s">
        <v>3237</v>
      </c>
      <c r="L316" s="646">
        <v>44117</v>
      </c>
      <c r="M316" s="642" t="s">
        <v>2123</v>
      </c>
      <c r="N316" s="146" t="s">
        <v>171</v>
      </c>
      <c r="O316" s="146" t="s">
        <v>442</v>
      </c>
    </row>
    <row r="317" spans="1:15" s="643" customFormat="1" ht="14.25" customHeight="1" x14ac:dyDescent="0.3">
      <c r="A317" s="634">
        <v>312</v>
      </c>
      <c r="B317" s="635">
        <v>44132</v>
      </c>
      <c r="C317" s="636" t="s">
        <v>2409</v>
      </c>
      <c r="D317" s="637"/>
      <c r="E317" s="637">
        <v>220</v>
      </c>
      <c r="F317" s="638">
        <v>220</v>
      </c>
      <c r="G317" s="1514" t="s">
        <v>3238</v>
      </c>
      <c r="H317" s="1515"/>
      <c r="I317" s="1515"/>
      <c r="J317" s="1516"/>
      <c r="K317" s="646" t="s">
        <v>3239</v>
      </c>
      <c r="L317" s="646">
        <v>44117</v>
      </c>
      <c r="M317" s="646" t="s">
        <v>2123</v>
      </c>
      <c r="N317" s="146" t="s">
        <v>171</v>
      </c>
      <c r="O317" s="146" t="s">
        <v>442</v>
      </c>
    </row>
    <row r="318" spans="1:15" s="643" customFormat="1" ht="14.25" customHeight="1" x14ac:dyDescent="0.3">
      <c r="A318" s="634">
        <v>313</v>
      </c>
      <c r="B318" s="635">
        <v>44132</v>
      </c>
      <c r="C318" s="636" t="s">
        <v>1517</v>
      </c>
      <c r="D318" s="637"/>
      <c r="E318" s="637">
        <v>160</v>
      </c>
      <c r="F318" s="694">
        <v>140</v>
      </c>
      <c r="G318" s="1514" t="s">
        <v>3240</v>
      </c>
      <c r="H318" s="1515"/>
      <c r="I318" s="1515"/>
      <c r="J318" s="1516"/>
      <c r="K318" s="646" t="s">
        <v>3241</v>
      </c>
      <c r="L318" s="646">
        <v>44117</v>
      </c>
      <c r="M318" s="646" t="s">
        <v>2123</v>
      </c>
      <c r="N318" s="146" t="s">
        <v>171</v>
      </c>
      <c r="O318" s="146" t="s">
        <v>442</v>
      </c>
    </row>
    <row r="319" spans="1:15" s="643" customFormat="1" ht="14.25" customHeight="1" x14ac:dyDescent="0.3">
      <c r="A319" s="634">
        <v>314</v>
      </c>
      <c r="B319" s="635">
        <v>44132</v>
      </c>
      <c r="C319" s="636" t="s">
        <v>2382</v>
      </c>
      <c r="D319" s="637"/>
      <c r="E319" s="637">
        <v>1</v>
      </c>
      <c r="F319" s="638">
        <v>1</v>
      </c>
      <c r="G319" s="1514" t="s">
        <v>3242</v>
      </c>
      <c r="H319" s="1515"/>
      <c r="I319" s="1515"/>
      <c r="J319" s="1516"/>
      <c r="K319" s="646" t="s">
        <v>3243</v>
      </c>
      <c r="L319" s="646">
        <v>44117</v>
      </c>
      <c r="M319" s="642" t="s">
        <v>2123</v>
      </c>
      <c r="N319" s="146" t="s">
        <v>171</v>
      </c>
      <c r="O319" s="146" t="s">
        <v>442</v>
      </c>
    </row>
    <row r="320" spans="1:15" s="643" customFormat="1" ht="14.25" customHeight="1" x14ac:dyDescent="0.3">
      <c r="A320" s="634">
        <v>315</v>
      </c>
      <c r="B320" s="635">
        <v>44132</v>
      </c>
      <c r="C320" s="636" t="s">
        <v>2408</v>
      </c>
      <c r="D320" s="637"/>
      <c r="E320" s="637">
        <v>4</v>
      </c>
      <c r="F320" s="694">
        <v>5</v>
      </c>
      <c r="G320" s="1514" t="s">
        <v>3244</v>
      </c>
      <c r="H320" s="1515"/>
      <c r="I320" s="1515"/>
      <c r="J320" s="1516"/>
      <c r="K320" s="646" t="s">
        <v>3245</v>
      </c>
      <c r="L320" s="646">
        <v>44131</v>
      </c>
      <c r="M320" s="642" t="s">
        <v>2123</v>
      </c>
      <c r="N320" s="146" t="s">
        <v>171</v>
      </c>
      <c r="O320" s="146" t="s">
        <v>442</v>
      </c>
    </row>
    <row r="321" spans="1:15" s="643" customFormat="1" ht="14.25" customHeight="1" x14ac:dyDescent="0.3">
      <c r="A321" s="634">
        <v>316</v>
      </c>
      <c r="B321" s="635">
        <v>44134</v>
      </c>
      <c r="C321" s="636" t="s">
        <v>2359</v>
      </c>
      <c r="D321" s="637">
        <v>1000</v>
      </c>
      <c r="E321" s="637"/>
      <c r="F321" s="694"/>
      <c r="G321" s="1514"/>
      <c r="H321" s="1515"/>
      <c r="I321" s="1515"/>
      <c r="J321" s="1516"/>
      <c r="K321" s="642"/>
      <c r="L321" s="646"/>
      <c r="M321" s="642"/>
      <c r="N321" s="146"/>
      <c r="O321" s="146"/>
    </row>
    <row r="322" spans="1:15" s="643" customFormat="1" ht="14.25" customHeight="1" x14ac:dyDescent="0.3">
      <c r="A322" s="634">
        <v>317</v>
      </c>
      <c r="B322" s="635">
        <v>44134</v>
      </c>
      <c r="C322" s="636" t="s">
        <v>2384</v>
      </c>
      <c r="D322" s="637">
        <v>50</v>
      </c>
      <c r="E322" s="637"/>
      <c r="F322" s="638"/>
      <c r="G322" s="1514"/>
      <c r="H322" s="1515"/>
      <c r="I322" s="1515"/>
      <c r="J322" s="1516"/>
      <c r="K322" s="642"/>
      <c r="L322" s="642"/>
      <c r="M322" s="642"/>
      <c r="N322" s="642"/>
      <c r="O322" s="642"/>
    </row>
    <row r="323" spans="1:15" s="643" customFormat="1" ht="14.25" customHeight="1" x14ac:dyDescent="0.3">
      <c r="A323" s="634">
        <v>318</v>
      </c>
      <c r="B323" s="635">
        <v>44137</v>
      </c>
      <c r="C323" s="636" t="s">
        <v>2359</v>
      </c>
      <c r="D323" s="637">
        <v>1000</v>
      </c>
      <c r="E323" s="637"/>
      <c r="F323" s="638"/>
      <c r="G323" s="1514"/>
      <c r="H323" s="1515"/>
      <c r="I323" s="1515"/>
      <c r="J323" s="1516"/>
      <c r="K323" s="642"/>
      <c r="L323" s="646"/>
      <c r="M323" s="646"/>
      <c r="N323" s="642"/>
      <c r="O323" s="642"/>
    </row>
    <row r="324" spans="1:15" s="643" customFormat="1" ht="14.25" customHeight="1" x14ac:dyDescent="0.3">
      <c r="A324" s="634">
        <v>319</v>
      </c>
      <c r="B324" s="635">
        <v>44137</v>
      </c>
      <c r="C324" s="636" t="s">
        <v>1777</v>
      </c>
      <c r="D324" s="637">
        <v>1000</v>
      </c>
      <c r="E324" s="637"/>
      <c r="F324" s="589"/>
      <c r="G324" s="1514"/>
      <c r="H324" s="1515"/>
      <c r="I324" s="1515"/>
      <c r="J324" s="1516"/>
      <c r="K324" s="642"/>
      <c r="L324" s="646"/>
      <c r="M324" s="642"/>
      <c r="N324" s="146"/>
      <c r="O324" s="146"/>
    </row>
    <row r="325" spans="1:15" s="643" customFormat="1" ht="14.25" customHeight="1" x14ac:dyDescent="0.3">
      <c r="A325" s="634">
        <v>320</v>
      </c>
      <c r="B325" s="635">
        <v>44137</v>
      </c>
      <c r="C325" s="636" t="s">
        <v>2834</v>
      </c>
      <c r="D325" s="814">
        <v>150</v>
      </c>
      <c r="E325" s="637"/>
      <c r="F325" s="638"/>
      <c r="G325" s="1514"/>
      <c r="H325" s="1515"/>
      <c r="I325" s="1515"/>
      <c r="J325" s="1516"/>
      <c r="K325" s="642"/>
      <c r="L325" s="642"/>
      <c r="M325" s="642"/>
      <c r="N325" s="642"/>
      <c r="O325" s="642"/>
    </row>
    <row r="326" spans="1:15" s="643" customFormat="1" ht="14.25" customHeight="1" x14ac:dyDescent="0.3">
      <c r="A326" s="634">
        <v>321</v>
      </c>
      <c r="B326" s="635">
        <v>44139</v>
      </c>
      <c r="C326" s="636" t="s">
        <v>2359</v>
      </c>
      <c r="D326" s="637">
        <v>1140</v>
      </c>
      <c r="E326" s="637"/>
      <c r="F326" s="638"/>
      <c r="G326" s="1514"/>
      <c r="H326" s="1515"/>
      <c r="I326" s="1515"/>
      <c r="J326" s="1516"/>
      <c r="K326" s="642"/>
      <c r="L326" s="646"/>
      <c r="M326" s="642"/>
      <c r="N326" s="642"/>
      <c r="O326" s="642"/>
    </row>
    <row r="327" spans="1:15" s="643" customFormat="1" ht="14.25" customHeight="1" x14ac:dyDescent="0.3">
      <c r="A327" s="634">
        <v>322</v>
      </c>
      <c r="B327" s="635">
        <v>44139</v>
      </c>
      <c r="C327" s="636" t="s">
        <v>2834</v>
      </c>
      <c r="D327" s="637">
        <v>310</v>
      </c>
      <c r="E327" s="637"/>
      <c r="F327" s="638"/>
      <c r="G327" s="1514"/>
      <c r="H327" s="1515"/>
      <c r="I327" s="1515"/>
      <c r="J327" s="1516"/>
      <c r="K327" s="642"/>
      <c r="L327" s="646"/>
      <c r="M327" s="642"/>
      <c r="N327" s="642"/>
      <c r="O327" s="642"/>
    </row>
    <row r="328" spans="1:15" s="643" customFormat="1" ht="14.25" customHeight="1" x14ac:dyDescent="0.3">
      <c r="A328" s="634">
        <v>323</v>
      </c>
      <c r="B328" s="635">
        <v>44139</v>
      </c>
      <c r="C328" s="636" t="s">
        <v>2359</v>
      </c>
      <c r="D328" s="637"/>
      <c r="E328" s="637">
        <v>4140</v>
      </c>
      <c r="F328" s="638">
        <v>4140</v>
      </c>
      <c r="G328" s="1514" t="s">
        <v>3247</v>
      </c>
      <c r="H328" s="1515"/>
      <c r="I328" s="1515"/>
      <c r="J328" s="1516"/>
      <c r="K328" s="642" t="s">
        <v>3248</v>
      </c>
      <c r="L328" s="646">
        <v>44138</v>
      </c>
      <c r="M328" s="646" t="s">
        <v>2123</v>
      </c>
      <c r="N328" s="642" t="s">
        <v>1980</v>
      </c>
      <c r="O328" s="642" t="s">
        <v>1706</v>
      </c>
    </row>
    <row r="329" spans="1:15" s="643" customFormat="1" ht="14.25" customHeight="1" x14ac:dyDescent="0.3">
      <c r="A329" s="634">
        <v>324</v>
      </c>
      <c r="B329" s="635">
        <v>44139</v>
      </c>
      <c r="C329" s="636" t="s">
        <v>2834</v>
      </c>
      <c r="D329" s="637"/>
      <c r="E329" s="637">
        <v>760</v>
      </c>
      <c r="F329" s="638">
        <v>760</v>
      </c>
      <c r="G329" s="1514" t="s">
        <v>3249</v>
      </c>
      <c r="H329" s="1515"/>
      <c r="I329" s="1515"/>
      <c r="J329" s="1516"/>
      <c r="K329" s="642" t="s">
        <v>3250</v>
      </c>
      <c r="L329" s="646">
        <v>44139</v>
      </c>
      <c r="M329" s="642" t="s">
        <v>2123</v>
      </c>
      <c r="N329" s="146" t="s">
        <v>1762</v>
      </c>
      <c r="O329" s="146" t="s">
        <v>1762</v>
      </c>
    </row>
    <row r="330" spans="1:15" s="643" customFormat="1" ht="14.25" customHeight="1" x14ac:dyDescent="0.3">
      <c r="A330" s="634">
        <v>325</v>
      </c>
      <c r="B330" s="635">
        <v>44141</v>
      </c>
      <c r="C330" s="636" t="s">
        <v>2359</v>
      </c>
      <c r="D330" s="637">
        <v>1000</v>
      </c>
      <c r="E330" s="637"/>
      <c r="F330" s="638"/>
      <c r="G330" s="1514"/>
      <c r="H330" s="1515"/>
      <c r="I330" s="1515"/>
      <c r="J330" s="1516"/>
      <c r="K330" s="642"/>
      <c r="L330" s="646"/>
      <c r="M330" s="642"/>
      <c r="N330" s="642"/>
      <c r="O330" s="642"/>
    </row>
    <row r="331" spans="1:15" s="643" customFormat="1" ht="14.25" customHeight="1" x14ac:dyDescent="0.3">
      <c r="A331" s="634">
        <v>326</v>
      </c>
      <c r="B331" s="635">
        <v>44141</v>
      </c>
      <c r="C331" s="636" t="s">
        <v>2834</v>
      </c>
      <c r="D331" s="637">
        <v>100</v>
      </c>
      <c r="E331" s="637"/>
      <c r="F331" s="638"/>
      <c r="G331" s="1514"/>
      <c r="H331" s="1515"/>
      <c r="I331" s="1515"/>
      <c r="J331" s="1516"/>
      <c r="K331" s="642"/>
      <c r="L331" s="642"/>
      <c r="M331" s="642"/>
      <c r="N331" s="642"/>
      <c r="O331" s="642"/>
    </row>
    <row r="332" spans="1:15" s="643" customFormat="1" ht="14.25" customHeight="1" x14ac:dyDescent="0.3">
      <c r="A332" s="634">
        <v>327</v>
      </c>
      <c r="B332" s="635">
        <v>44144</v>
      </c>
      <c r="C332" s="636" t="s">
        <v>2359</v>
      </c>
      <c r="D332" s="637">
        <v>1000</v>
      </c>
      <c r="E332" s="637"/>
      <c r="F332" s="638"/>
      <c r="G332" s="1514"/>
      <c r="H332" s="1515"/>
      <c r="I332" s="1515"/>
      <c r="J332" s="1516"/>
      <c r="K332" s="642"/>
      <c r="L332" s="646"/>
      <c r="M332" s="642"/>
      <c r="N332" s="642"/>
      <c r="O332" s="642"/>
    </row>
    <row r="333" spans="1:15" s="643" customFormat="1" ht="14.25" customHeight="1" x14ac:dyDescent="0.3">
      <c r="A333" s="634">
        <v>328</v>
      </c>
      <c r="B333" s="635">
        <v>44144</v>
      </c>
      <c r="C333" s="636" t="s">
        <v>2834</v>
      </c>
      <c r="D333" s="637">
        <v>100</v>
      </c>
      <c r="E333" s="637"/>
      <c r="F333" s="638"/>
      <c r="G333" s="1514"/>
      <c r="H333" s="1515"/>
      <c r="I333" s="1515"/>
      <c r="J333" s="1516"/>
      <c r="K333" s="642"/>
      <c r="L333" s="646"/>
      <c r="M333" s="642"/>
      <c r="N333" s="642"/>
      <c r="O333" s="642"/>
    </row>
    <row r="334" spans="1:15" s="643" customFormat="1" ht="14.25" customHeight="1" x14ac:dyDescent="0.3">
      <c r="A334" s="634">
        <v>329</v>
      </c>
      <c r="B334" s="635">
        <v>44144</v>
      </c>
      <c r="C334" s="636" t="s">
        <v>164</v>
      </c>
      <c r="D334" s="637">
        <v>20</v>
      </c>
      <c r="E334" s="637"/>
      <c r="F334" s="638"/>
      <c r="G334" s="1514"/>
      <c r="H334" s="1515"/>
      <c r="I334" s="1515"/>
      <c r="J334" s="1516"/>
      <c r="K334" s="642"/>
      <c r="L334" s="642"/>
      <c r="M334" s="642"/>
      <c r="N334" s="642"/>
      <c r="O334" s="642"/>
    </row>
    <row r="335" spans="1:15" s="643" customFormat="1" ht="14.25" customHeight="1" x14ac:dyDescent="0.3">
      <c r="A335" s="634">
        <v>330</v>
      </c>
      <c r="B335" s="635">
        <v>44144</v>
      </c>
      <c r="C335" s="636" t="s">
        <v>1982</v>
      </c>
      <c r="D335" s="637">
        <v>800</v>
      </c>
      <c r="E335" s="637"/>
      <c r="F335" s="638"/>
      <c r="G335" s="1514"/>
      <c r="H335" s="1515"/>
      <c r="I335" s="1515"/>
      <c r="J335" s="1516"/>
      <c r="K335" s="642"/>
      <c r="L335" s="646"/>
      <c r="M335" s="646"/>
      <c r="N335" s="642"/>
      <c r="O335" s="642"/>
    </row>
    <row r="336" spans="1:15" s="643" customFormat="1" ht="14.25" customHeight="1" x14ac:dyDescent="0.3">
      <c r="A336" s="634">
        <v>331</v>
      </c>
      <c r="B336" s="635">
        <v>44144</v>
      </c>
      <c r="C336" s="636" t="s">
        <v>2384</v>
      </c>
      <c r="D336" s="637">
        <v>50</v>
      </c>
      <c r="E336" s="637"/>
      <c r="F336" s="589"/>
      <c r="G336" s="1514"/>
      <c r="H336" s="1515"/>
      <c r="I336" s="1515"/>
      <c r="J336" s="1516"/>
      <c r="K336" s="642"/>
      <c r="L336" s="646"/>
      <c r="M336" s="646"/>
      <c r="N336" s="146"/>
      <c r="O336" s="146"/>
    </row>
    <row r="337" spans="1:15" s="643" customFormat="1" ht="14.25" customHeight="1" x14ac:dyDescent="0.3">
      <c r="A337" s="634">
        <v>332</v>
      </c>
      <c r="B337" s="635">
        <v>44144</v>
      </c>
      <c r="C337" s="636" t="s">
        <v>2383</v>
      </c>
      <c r="D337" s="637">
        <v>300</v>
      </c>
      <c r="E337" s="637"/>
      <c r="F337" s="638"/>
      <c r="G337" s="1514"/>
      <c r="H337" s="1515"/>
      <c r="I337" s="1515"/>
      <c r="J337" s="1516"/>
      <c r="K337" s="642"/>
      <c r="L337" s="646"/>
      <c r="M337" s="642"/>
      <c r="N337" s="642"/>
      <c r="O337" s="642"/>
    </row>
    <row r="338" spans="1:15" s="643" customFormat="1" ht="14.25" customHeight="1" x14ac:dyDescent="0.3">
      <c r="A338" s="634">
        <v>333</v>
      </c>
      <c r="B338" s="635">
        <v>44148</v>
      </c>
      <c r="C338" s="636" t="s">
        <v>2359</v>
      </c>
      <c r="D338" s="637">
        <v>1400</v>
      </c>
      <c r="E338" s="637"/>
      <c r="F338" s="638"/>
      <c r="G338" s="1514"/>
      <c r="H338" s="1515"/>
      <c r="I338" s="1515"/>
      <c r="J338" s="1516"/>
      <c r="K338" s="642"/>
      <c r="L338" s="646"/>
      <c r="M338" s="642"/>
      <c r="N338" s="146"/>
      <c r="O338" s="146"/>
    </row>
    <row r="339" spans="1:15" s="643" customFormat="1" ht="14.25" customHeight="1" x14ac:dyDescent="0.3">
      <c r="A339" s="634">
        <v>334</v>
      </c>
      <c r="B339" s="635">
        <v>44148</v>
      </c>
      <c r="C339" s="636" t="s">
        <v>2834</v>
      </c>
      <c r="D339" s="637">
        <v>120</v>
      </c>
      <c r="E339" s="637"/>
      <c r="F339" s="638"/>
      <c r="G339" s="1514"/>
      <c r="H339" s="1515"/>
      <c r="I339" s="1515"/>
      <c r="J339" s="1516"/>
      <c r="K339" s="642"/>
      <c r="L339" s="646"/>
      <c r="M339" s="642"/>
      <c r="N339" s="642"/>
      <c r="O339" s="642"/>
    </row>
    <row r="340" spans="1:15" s="643" customFormat="1" ht="14.25" customHeight="1" x14ac:dyDescent="0.3">
      <c r="A340" s="634">
        <v>335</v>
      </c>
      <c r="B340" s="635">
        <v>44148</v>
      </c>
      <c r="C340" s="636" t="s">
        <v>2359</v>
      </c>
      <c r="D340" s="637"/>
      <c r="E340" s="637">
        <v>3400</v>
      </c>
      <c r="F340" s="638">
        <v>3400</v>
      </c>
      <c r="G340" s="1514" t="s">
        <v>3251</v>
      </c>
      <c r="H340" s="1515"/>
      <c r="I340" s="1515"/>
      <c r="J340" s="1516"/>
      <c r="K340" s="642" t="s">
        <v>3252</v>
      </c>
      <c r="L340" s="646">
        <v>44147</v>
      </c>
      <c r="M340" s="642" t="s">
        <v>2123</v>
      </c>
      <c r="N340" s="642" t="s">
        <v>1980</v>
      </c>
      <c r="O340" s="642" t="s">
        <v>1706</v>
      </c>
    </row>
    <row r="341" spans="1:15" s="643" customFormat="1" ht="14.25" customHeight="1" x14ac:dyDescent="0.3">
      <c r="A341" s="634">
        <v>336</v>
      </c>
      <c r="B341" s="635">
        <v>44148</v>
      </c>
      <c r="C341" s="636" t="s">
        <v>1982</v>
      </c>
      <c r="D341" s="637"/>
      <c r="E341" s="637">
        <v>5000</v>
      </c>
      <c r="F341" s="694">
        <v>3360</v>
      </c>
      <c r="G341" s="1514" t="s">
        <v>3253</v>
      </c>
      <c r="H341" s="1515"/>
      <c r="I341" s="1515"/>
      <c r="J341" s="1516"/>
      <c r="K341" s="642" t="s">
        <v>3254</v>
      </c>
      <c r="L341" s="646">
        <v>44148</v>
      </c>
      <c r="M341" s="642" t="s">
        <v>2123</v>
      </c>
      <c r="N341" s="146" t="s">
        <v>2066</v>
      </c>
      <c r="O341" s="146" t="s">
        <v>1213</v>
      </c>
    </row>
    <row r="342" spans="1:15" s="643" customFormat="1" ht="14.25" customHeight="1" x14ac:dyDescent="0.3">
      <c r="A342" s="634">
        <v>337</v>
      </c>
      <c r="B342" s="635">
        <v>44148</v>
      </c>
      <c r="C342" s="636" t="s">
        <v>2834</v>
      </c>
      <c r="D342" s="637"/>
      <c r="E342" s="637">
        <v>320</v>
      </c>
      <c r="F342" s="638">
        <v>320</v>
      </c>
      <c r="G342" s="1514" t="s">
        <v>3255</v>
      </c>
      <c r="H342" s="1515"/>
      <c r="I342" s="1515"/>
      <c r="J342" s="1516"/>
      <c r="K342" s="642" t="s">
        <v>3256</v>
      </c>
      <c r="L342" s="646">
        <v>44148</v>
      </c>
      <c r="M342" s="642" t="s">
        <v>2123</v>
      </c>
      <c r="N342" s="146" t="s">
        <v>2066</v>
      </c>
      <c r="O342" s="146" t="s">
        <v>1762</v>
      </c>
    </row>
    <row r="343" spans="1:15" s="643" customFormat="1" ht="14.25" customHeight="1" x14ac:dyDescent="0.3">
      <c r="A343" s="634">
        <v>338</v>
      </c>
      <c r="B343" s="635">
        <v>44151</v>
      </c>
      <c r="C343" s="636" t="s">
        <v>2359</v>
      </c>
      <c r="D343" s="637">
        <v>1000</v>
      </c>
      <c r="E343" s="637"/>
      <c r="F343" s="638"/>
      <c r="G343" s="1514"/>
      <c r="H343" s="1515"/>
      <c r="I343" s="1515"/>
      <c r="J343" s="1516"/>
      <c r="K343" s="642"/>
      <c r="L343" s="646"/>
      <c r="M343" s="642"/>
      <c r="N343" s="146"/>
      <c r="O343" s="146"/>
    </row>
    <row r="344" spans="1:15" s="643" customFormat="1" ht="14.25" customHeight="1" x14ac:dyDescent="0.3">
      <c r="A344" s="634">
        <v>339</v>
      </c>
      <c r="B344" s="635">
        <v>44155</v>
      </c>
      <c r="C344" s="636" t="s">
        <v>2834</v>
      </c>
      <c r="D344" s="637">
        <v>200</v>
      </c>
      <c r="E344" s="637"/>
      <c r="F344" s="638"/>
      <c r="G344" s="1514"/>
      <c r="H344" s="1515"/>
      <c r="I344" s="1515"/>
      <c r="J344" s="1516"/>
      <c r="K344" s="642"/>
      <c r="L344" s="646"/>
      <c r="M344" s="642"/>
      <c r="N344" s="146"/>
      <c r="O344" s="146"/>
    </row>
    <row r="345" spans="1:15" s="643" customFormat="1" ht="14.25" customHeight="1" x14ac:dyDescent="0.3">
      <c r="A345" s="634">
        <v>340</v>
      </c>
      <c r="B345" s="635">
        <v>44155</v>
      </c>
      <c r="C345" s="636" t="s">
        <v>2359</v>
      </c>
      <c r="D345" s="637">
        <v>1500</v>
      </c>
      <c r="E345" s="637"/>
      <c r="F345" s="638"/>
      <c r="G345" s="1514"/>
      <c r="H345" s="1515"/>
      <c r="I345" s="1515"/>
      <c r="J345" s="1516"/>
      <c r="K345" s="642"/>
      <c r="L345" s="646"/>
      <c r="M345" s="642"/>
      <c r="N345" s="642"/>
      <c r="O345" s="642"/>
    </row>
    <row r="346" spans="1:15" s="643" customFormat="1" ht="14.25" customHeight="1" x14ac:dyDescent="0.3">
      <c r="A346" s="634">
        <v>341</v>
      </c>
      <c r="B346" s="635">
        <v>44155</v>
      </c>
      <c r="C346" s="636" t="s">
        <v>2584</v>
      </c>
      <c r="D346" s="637">
        <v>20</v>
      </c>
      <c r="E346" s="637"/>
      <c r="F346" s="638"/>
      <c r="G346" s="1514"/>
      <c r="H346" s="1515"/>
      <c r="I346" s="1515"/>
      <c r="J346" s="1516"/>
      <c r="K346" s="642"/>
      <c r="L346" s="646"/>
      <c r="M346" s="642"/>
      <c r="N346" s="146"/>
      <c r="O346" s="146"/>
    </row>
    <row r="347" spans="1:15" s="643" customFormat="1" ht="14.25" customHeight="1" x14ac:dyDescent="0.3">
      <c r="A347" s="634">
        <v>342</v>
      </c>
      <c r="B347" s="635">
        <v>44155</v>
      </c>
      <c r="C347" s="636" t="s">
        <v>2381</v>
      </c>
      <c r="D347" s="637">
        <v>10</v>
      </c>
      <c r="E347" s="637"/>
      <c r="F347" s="638"/>
      <c r="G347" s="1514"/>
      <c r="H347" s="1515"/>
      <c r="I347" s="1515"/>
      <c r="J347" s="1516"/>
      <c r="K347" s="642"/>
      <c r="L347" s="646"/>
      <c r="M347" s="642"/>
      <c r="N347" s="642"/>
      <c r="O347" s="642"/>
    </row>
    <row r="348" spans="1:15" s="643" customFormat="1" ht="14.25" customHeight="1" x14ac:dyDescent="0.3">
      <c r="A348" s="634">
        <v>343</v>
      </c>
      <c r="B348" s="635">
        <v>44158</v>
      </c>
      <c r="C348" s="636" t="s">
        <v>2359</v>
      </c>
      <c r="D348" s="637">
        <v>1500</v>
      </c>
      <c r="E348" s="637"/>
      <c r="F348" s="638"/>
      <c r="G348" s="1514"/>
      <c r="H348" s="1515"/>
      <c r="I348" s="1515"/>
      <c r="J348" s="1516"/>
      <c r="K348" s="642"/>
      <c r="L348" s="642"/>
      <c r="M348" s="642"/>
      <c r="N348" s="642"/>
      <c r="O348" s="642"/>
    </row>
    <row r="349" spans="1:15" s="643" customFormat="1" ht="14.25" customHeight="1" x14ac:dyDescent="0.3">
      <c r="A349" s="634">
        <v>344</v>
      </c>
      <c r="B349" s="635">
        <v>44158</v>
      </c>
      <c r="C349" s="636" t="s">
        <v>2383</v>
      </c>
      <c r="D349" s="637">
        <v>920</v>
      </c>
      <c r="E349" s="637"/>
      <c r="F349" s="638"/>
      <c r="G349" s="1514"/>
      <c r="H349" s="1515"/>
      <c r="I349" s="1515"/>
      <c r="J349" s="1516"/>
      <c r="K349" s="642"/>
      <c r="L349" s="646"/>
      <c r="M349" s="642"/>
      <c r="N349" s="642"/>
      <c r="O349" s="642"/>
    </row>
    <row r="350" spans="1:15" s="643" customFormat="1" ht="14.25" customHeight="1" x14ac:dyDescent="0.3">
      <c r="A350" s="634">
        <v>345</v>
      </c>
      <c r="B350" s="635">
        <v>44158</v>
      </c>
      <c r="C350" s="636" t="s">
        <v>2383</v>
      </c>
      <c r="D350" s="637"/>
      <c r="E350" s="637">
        <v>1220</v>
      </c>
      <c r="F350" s="694">
        <v>1360</v>
      </c>
      <c r="G350" s="1514" t="s">
        <v>3257</v>
      </c>
      <c r="H350" s="1515"/>
      <c r="I350" s="1515"/>
      <c r="J350" s="1516"/>
      <c r="K350" s="642" t="s">
        <v>3258</v>
      </c>
      <c r="L350" s="646">
        <v>44155</v>
      </c>
      <c r="M350" s="642" t="s">
        <v>2123</v>
      </c>
      <c r="N350" s="146" t="s">
        <v>171</v>
      </c>
      <c r="O350" s="146" t="s">
        <v>1121</v>
      </c>
    </row>
    <row r="351" spans="1:15" s="643" customFormat="1" ht="14.25" customHeight="1" x14ac:dyDescent="0.3">
      <c r="A351" s="634">
        <v>346</v>
      </c>
      <c r="B351" s="635">
        <v>44161</v>
      </c>
      <c r="C351" s="636" t="s">
        <v>2359</v>
      </c>
      <c r="D351" s="637">
        <v>1100</v>
      </c>
      <c r="E351" s="637"/>
      <c r="F351" s="638"/>
      <c r="G351" s="1514"/>
      <c r="H351" s="1515"/>
      <c r="I351" s="1515"/>
      <c r="J351" s="1516"/>
      <c r="K351" s="642"/>
      <c r="L351" s="646"/>
      <c r="M351" s="642"/>
      <c r="N351" s="642"/>
      <c r="O351" s="642"/>
    </row>
    <row r="352" spans="1:15" s="643" customFormat="1" ht="14.25" customHeight="1" x14ac:dyDescent="0.3">
      <c r="A352" s="634">
        <v>347</v>
      </c>
      <c r="B352" s="635">
        <v>44161</v>
      </c>
      <c r="C352" s="636" t="s">
        <v>2834</v>
      </c>
      <c r="D352" s="637">
        <v>200</v>
      </c>
      <c r="E352" s="637"/>
      <c r="F352" s="638"/>
      <c r="G352" s="1514"/>
      <c r="H352" s="1515"/>
      <c r="I352" s="1515"/>
      <c r="J352" s="1516"/>
      <c r="K352" s="642"/>
      <c r="L352" s="646"/>
      <c r="M352" s="642"/>
      <c r="N352" s="642"/>
      <c r="O352" s="642"/>
    </row>
    <row r="353" spans="1:15" s="643" customFormat="1" ht="14.25" customHeight="1" x14ac:dyDescent="0.3">
      <c r="A353" s="634">
        <v>348</v>
      </c>
      <c r="B353" s="635">
        <v>44161</v>
      </c>
      <c r="C353" s="636" t="s">
        <v>2359</v>
      </c>
      <c r="D353" s="637"/>
      <c r="E353" s="637">
        <v>5100</v>
      </c>
      <c r="F353" s="638">
        <v>5100</v>
      </c>
      <c r="G353" s="1514" t="s">
        <v>3260</v>
      </c>
      <c r="H353" s="1515"/>
      <c r="I353" s="1515"/>
      <c r="J353" s="1516"/>
      <c r="K353" s="642" t="s">
        <v>3261</v>
      </c>
      <c r="L353" s="646">
        <v>44161</v>
      </c>
      <c r="M353" s="642" t="s">
        <v>2123</v>
      </c>
      <c r="N353" s="642" t="s">
        <v>1980</v>
      </c>
      <c r="O353" s="642" t="s">
        <v>1706</v>
      </c>
    </row>
    <row r="354" spans="1:15" s="643" customFormat="1" ht="14.25" customHeight="1" x14ac:dyDescent="0.3">
      <c r="A354" s="634">
        <v>349</v>
      </c>
      <c r="B354" s="635">
        <v>44165</v>
      </c>
      <c r="C354" s="636" t="s">
        <v>1777</v>
      </c>
      <c r="D354" s="637">
        <v>1000</v>
      </c>
      <c r="E354" s="637"/>
      <c r="F354" s="638"/>
      <c r="G354" s="1514"/>
      <c r="H354" s="1515"/>
      <c r="I354" s="1515"/>
      <c r="J354" s="1516"/>
      <c r="K354" s="642"/>
      <c r="L354" s="646"/>
      <c r="M354" s="642"/>
      <c r="N354" s="642"/>
      <c r="O354" s="642"/>
    </row>
    <row r="355" spans="1:15" s="643" customFormat="1" ht="14.25" customHeight="1" x14ac:dyDescent="0.3">
      <c r="A355" s="634">
        <v>350</v>
      </c>
      <c r="B355" s="635">
        <v>44165</v>
      </c>
      <c r="C355" s="636" t="s">
        <v>2359</v>
      </c>
      <c r="D355" s="637">
        <v>1000</v>
      </c>
      <c r="E355" s="637"/>
      <c r="F355" s="638"/>
      <c r="G355" s="1514"/>
      <c r="H355" s="1515"/>
      <c r="I355" s="1515"/>
      <c r="J355" s="1516"/>
      <c r="K355" s="642"/>
      <c r="L355" s="646"/>
      <c r="M355" s="646"/>
      <c r="N355" s="642"/>
      <c r="O355" s="642"/>
    </row>
    <row r="356" spans="1:15" s="643" customFormat="1" ht="14.25" customHeight="1" x14ac:dyDescent="0.3">
      <c r="A356" s="634">
        <v>351</v>
      </c>
      <c r="B356" s="635">
        <v>44165</v>
      </c>
      <c r="C356" s="636" t="s">
        <v>2384</v>
      </c>
      <c r="D356" s="637">
        <v>100</v>
      </c>
      <c r="E356" s="637"/>
      <c r="F356" s="638"/>
      <c r="G356" s="1514"/>
      <c r="H356" s="1515"/>
      <c r="I356" s="1515"/>
      <c r="J356" s="1516"/>
      <c r="K356" s="642"/>
      <c r="L356" s="646"/>
      <c r="M356" s="646"/>
      <c r="N356" s="642"/>
      <c r="O356" s="642"/>
    </row>
    <row r="357" spans="1:15" s="643" customFormat="1" ht="14.25" customHeight="1" x14ac:dyDescent="0.3">
      <c r="A357" s="634">
        <v>352</v>
      </c>
      <c r="B357" s="635">
        <v>44165</v>
      </c>
      <c r="C357" s="636" t="s">
        <v>2407</v>
      </c>
      <c r="D357" s="637">
        <v>20</v>
      </c>
      <c r="E357" s="637"/>
      <c r="F357" s="638"/>
      <c r="G357" s="1514"/>
      <c r="H357" s="1515"/>
      <c r="I357" s="1515"/>
      <c r="J357" s="1516"/>
      <c r="K357" s="642"/>
      <c r="L357" s="646"/>
      <c r="M357" s="642"/>
      <c r="N357" s="642"/>
      <c r="O357" s="642"/>
    </row>
    <row r="358" spans="1:15" s="643" customFormat="1" ht="14.25" customHeight="1" x14ac:dyDescent="0.3">
      <c r="A358" s="634">
        <v>353</v>
      </c>
      <c r="B358" s="635">
        <v>44165</v>
      </c>
      <c r="C358" s="636" t="s">
        <v>2516</v>
      </c>
      <c r="D358" s="637">
        <v>100</v>
      </c>
      <c r="E358" s="637"/>
      <c r="F358" s="638"/>
      <c r="G358" s="1514"/>
      <c r="H358" s="1515"/>
      <c r="I358" s="1515"/>
      <c r="J358" s="1516"/>
      <c r="K358" s="642"/>
      <c r="L358" s="642"/>
      <c r="M358" s="642"/>
      <c r="N358" s="642"/>
      <c r="O358" s="642"/>
    </row>
    <row r="359" spans="1:15" s="643" customFormat="1" ht="14.25" customHeight="1" x14ac:dyDescent="0.3">
      <c r="A359" s="634">
        <v>354</v>
      </c>
      <c r="B359" s="635">
        <v>44165</v>
      </c>
      <c r="C359" s="636" t="s">
        <v>164</v>
      </c>
      <c r="D359" s="637">
        <v>20</v>
      </c>
      <c r="E359" s="637"/>
      <c r="F359" s="638"/>
      <c r="G359" s="1514"/>
      <c r="H359" s="1515"/>
      <c r="I359" s="1515"/>
      <c r="J359" s="1516"/>
      <c r="K359" s="642"/>
      <c r="L359" s="642"/>
      <c r="M359" s="642"/>
      <c r="N359" s="642"/>
      <c r="O359" s="642"/>
    </row>
    <row r="360" spans="1:15" s="643" customFormat="1" ht="14.25" customHeight="1" x14ac:dyDescent="0.3">
      <c r="A360" s="634">
        <v>355</v>
      </c>
      <c r="B360" s="635">
        <v>44167</v>
      </c>
      <c r="C360" s="636" t="s">
        <v>2834</v>
      </c>
      <c r="D360" s="637">
        <v>380</v>
      </c>
      <c r="E360" s="637"/>
      <c r="F360" s="638"/>
      <c r="G360" s="1514"/>
      <c r="H360" s="1515"/>
      <c r="I360" s="1515"/>
      <c r="J360" s="1516"/>
      <c r="K360" s="642"/>
      <c r="L360" s="642"/>
      <c r="M360" s="642"/>
      <c r="N360" s="642"/>
      <c r="O360" s="642"/>
    </row>
    <row r="361" spans="1:15" s="643" customFormat="1" ht="14.25" customHeight="1" x14ac:dyDescent="0.3">
      <c r="A361" s="634">
        <v>356</v>
      </c>
      <c r="B361" s="635">
        <v>44167</v>
      </c>
      <c r="C361" s="636" t="s">
        <v>2834</v>
      </c>
      <c r="D361" s="637"/>
      <c r="E361" s="637">
        <v>780</v>
      </c>
      <c r="F361" s="638">
        <v>780</v>
      </c>
      <c r="G361" s="1514" t="s">
        <v>3262</v>
      </c>
      <c r="H361" s="1515"/>
      <c r="I361" s="1515"/>
      <c r="J361" s="1516"/>
      <c r="K361" s="642" t="s">
        <v>3263</v>
      </c>
      <c r="L361" s="646">
        <v>44167</v>
      </c>
      <c r="M361" s="646" t="s">
        <v>2123</v>
      </c>
      <c r="N361" s="146" t="s">
        <v>1762</v>
      </c>
      <c r="O361" s="146" t="s">
        <v>1762</v>
      </c>
    </row>
    <row r="362" spans="1:15" s="643" customFormat="1" ht="14.25" customHeight="1" x14ac:dyDescent="0.3">
      <c r="A362" s="634">
        <v>357</v>
      </c>
      <c r="B362" s="635">
        <v>44168</v>
      </c>
      <c r="C362" s="636" t="s">
        <v>2574</v>
      </c>
      <c r="D362" s="637">
        <v>30</v>
      </c>
      <c r="E362" s="637"/>
      <c r="F362" s="638"/>
      <c r="G362" s="1514"/>
      <c r="H362" s="1515"/>
      <c r="I362" s="1515"/>
      <c r="J362" s="1516"/>
      <c r="K362" s="642"/>
      <c r="L362" s="646"/>
      <c r="M362" s="646"/>
      <c r="N362" s="642"/>
      <c r="O362" s="642"/>
    </row>
    <row r="363" spans="1:15" s="643" customFormat="1" ht="14.25" customHeight="1" x14ac:dyDescent="0.3">
      <c r="A363" s="634">
        <v>358</v>
      </c>
      <c r="B363" s="635">
        <v>44169</v>
      </c>
      <c r="C363" s="636" t="s">
        <v>2584</v>
      </c>
      <c r="D363" s="637">
        <v>10</v>
      </c>
      <c r="E363" s="637"/>
      <c r="F363" s="638"/>
      <c r="G363" s="1514"/>
      <c r="H363" s="1515"/>
      <c r="I363" s="1515"/>
      <c r="J363" s="1516"/>
      <c r="K363" s="642"/>
      <c r="L363" s="646"/>
      <c r="M363" s="646"/>
      <c r="N363" s="642"/>
      <c r="O363" s="642"/>
    </row>
    <row r="364" spans="1:15" s="643" customFormat="1" ht="14.25" customHeight="1" x14ac:dyDescent="0.3">
      <c r="A364" s="634">
        <v>359</v>
      </c>
      <c r="B364" s="635">
        <v>44169</v>
      </c>
      <c r="C364" s="636" t="s">
        <v>2359</v>
      </c>
      <c r="D364" s="637">
        <v>1000</v>
      </c>
      <c r="E364" s="637"/>
      <c r="F364" s="638"/>
      <c r="G364" s="1514"/>
      <c r="H364" s="1515"/>
      <c r="I364" s="1515"/>
      <c r="J364" s="1516"/>
      <c r="K364" s="642"/>
      <c r="L364" s="646"/>
      <c r="M364" s="646"/>
      <c r="N364" s="642"/>
      <c r="O364" s="642"/>
    </row>
    <row r="365" spans="1:15" s="643" customFormat="1" ht="14.25" customHeight="1" x14ac:dyDescent="0.3">
      <c r="A365" s="634">
        <v>360</v>
      </c>
      <c r="B365" s="635">
        <v>44169</v>
      </c>
      <c r="C365" s="636" t="s">
        <v>2584</v>
      </c>
      <c r="D365" s="637"/>
      <c r="E365" s="637">
        <v>60</v>
      </c>
      <c r="F365" s="638">
        <v>100</v>
      </c>
      <c r="G365" s="1514" t="s">
        <v>3264</v>
      </c>
      <c r="H365" s="1515"/>
      <c r="I365" s="1515"/>
      <c r="J365" s="1516"/>
      <c r="K365" s="642" t="s">
        <v>3265</v>
      </c>
      <c r="L365" s="646">
        <v>44168</v>
      </c>
      <c r="M365" s="646" t="s">
        <v>2123</v>
      </c>
      <c r="N365" s="146" t="s">
        <v>171</v>
      </c>
      <c r="O365" s="642" t="s">
        <v>3087</v>
      </c>
    </row>
    <row r="366" spans="1:15" s="643" customFormat="1" ht="14.25" customHeight="1" x14ac:dyDescent="0.3">
      <c r="A366" s="634">
        <v>361</v>
      </c>
      <c r="B366" s="635">
        <v>44172</v>
      </c>
      <c r="C366" s="636" t="s">
        <v>2359</v>
      </c>
      <c r="D366" s="637">
        <v>1000</v>
      </c>
      <c r="E366" s="637"/>
      <c r="F366" s="638"/>
      <c r="G366" s="1514"/>
      <c r="H366" s="1515"/>
      <c r="I366" s="1515"/>
      <c r="J366" s="1516"/>
      <c r="K366" s="642"/>
      <c r="L366" s="646"/>
      <c r="M366" s="646"/>
      <c r="N366" s="642"/>
      <c r="O366" s="642"/>
    </row>
    <row r="367" spans="1:15" s="643" customFormat="1" ht="14.25" customHeight="1" x14ac:dyDescent="0.3">
      <c r="A367" s="634">
        <v>362</v>
      </c>
      <c r="B367" s="635">
        <v>44172</v>
      </c>
      <c r="C367" s="636" t="s">
        <v>2407</v>
      </c>
      <c r="D367" s="637">
        <v>15</v>
      </c>
      <c r="E367" s="637"/>
      <c r="F367" s="638"/>
      <c r="G367" s="1514"/>
      <c r="H367" s="1515"/>
      <c r="I367" s="1515"/>
      <c r="J367" s="1516"/>
      <c r="K367" s="642"/>
      <c r="L367" s="646"/>
      <c r="M367" s="646"/>
      <c r="N367" s="642"/>
      <c r="O367" s="642"/>
    </row>
    <row r="368" spans="1:15" s="643" customFormat="1" ht="14.25" customHeight="1" x14ac:dyDescent="0.3">
      <c r="A368" s="634">
        <v>363</v>
      </c>
      <c r="B368" s="635">
        <v>44172</v>
      </c>
      <c r="C368" s="636" t="s">
        <v>2381</v>
      </c>
      <c r="D368" s="637">
        <v>12</v>
      </c>
      <c r="E368" s="637"/>
      <c r="F368" s="638"/>
      <c r="G368" s="1514"/>
      <c r="H368" s="1515"/>
      <c r="I368" s="1515"/>
      <c r="J368" s="1516"/>
      <c r="K368" s="642"/>
      <c r="L368" s="646"/>
      <c r="M368" s="646"/>
      <c r="N368" s="642"/>
      <c r="O368" s="642"/>
    </row>
    <row r="369" spans="1:15" s="643" customFormat="1" ht="14.25" customHeight="1" x14ac:dyDescent="0.3">
      <c r="A369" s="634">
        <v>364</v>
      </c>
      <c r="B369" s="635">
        <v>44175</v>
      </c>
      <c r="C369" s="636" t="s">
        <v>2359</v>
      </c>
      <c r="D369" s="637">
        <v>460</v>
      </c>
      <c r="E369" s="637"/>
      <c r="F369" s="638"/>
      <c r="G369" s="1514"/>
      <c r="H369" s="1515"/>
      <c r="I369" s="1515"/>
      <c r="J369" s="1516"/>
      <c r="K369" s="642"/>
      <c r="L369" s="646"/>
      <c r="M369" s="646"/>
      <c r="N369" s="642"/>
      <c r="O369" s="642"/>
    </row>
    <row r="370" spans="1:15" s="643" customFormat="1" ht="14.25" customHeight="1" x14ac:dyDescent="0.3">
      <c r="A370" s="634">
        <v>365</v>
      </c>
      <c r="B370" s="635">
        <v>44175</v>
      </c>
      <c r="C370" s="636" t="s">
        <v>2359</v>
      </c>
      <c r="D370" s="637"/>
      <c r="E370" s="637">
        <v>3460</v>
      </c>
      <c r="F370" s="638">
        <v>3460</v>
      </c>
      <c r="G370" s="1514" t="s">
        <v>3266</v>
      </c>
      <c r="H370" s="1515"/>
      <c r="I370" s="1515"/>
      <c r="J370" s="1516"/>
      <c r="K370" s="642" t="s">
        <v>3267</v>
      </c>
      <c r="L370" s="646">
        <v>44174</v>
      </c>
      <c r="M370" s="642" t="s">
        <v>2123</v>
      </c>
      <c r="N370" s="642" t="s">
        <v>1980</v>
      </c>
      <c r="O370" s="642" t="s">
        <v>1706</v>
      </c>
    </row>
    <row r="371" spans="1:15" s="643" customFormat="1" ht="14.25" customHeight="1" x14ac:dyDescent="0.3">
      <c r="A371" s="634">
        <v>366</v>
      </c>
      <c r="B371" s="635">
        <v>44176</v>
      </c>
      <c r="C371" s="636" t="s">
        <v>2834</v>
      </c>
      <c r="D371" s="637">
        <v>100</v>
      </c>
      <c r="E371" s="637"/>
      <c r="F371" s="638"/>
      <c r="G371" s="1514"/>
      <c r="H371" s="1515"/>
      <c r="I371" s="1515"/>
      <c r="J371" s="1516"/>
      <c r="K371" s="642"/>
      <c r="L371" s="646"/>
      <c r="M371" s="646"/>
      <c r="N371" s="642"/>
      <c r="O371" s="642"/>
    </row>
    <row r="372" spans="1:15" s="643" customFormat="1" ht="14.25" customHeight="1" x14ac:dyDescent="0.3">
      <c r="A372" s="634">
        <v>367</v>
      </c>
      <c r="B372" s="635">
        <v>44176</v>
      </c>
      <c r="C372" s="636" t="s">
        <v>2516</v>
      </c>
      <c r="D372" s="637">
        <v>500</v>
      </c>
      <c r="E372" s="637"/>
      <c r="F372" s="638"/>
      <c r="G372" s="1514"/>
      <c r="H372" s="1515"/>
      <c r="I372" s="1515"/>
      <c r="J372" s="1516"/>
      <c r="K372" s="642"/>
      <c r="L372" s="646"/>
      <c r="M372" s="642"/>
      <c r="N372" s="642"/>
      <c r="O372" s="642"/>
    </row>
    <row r="373" spans="1:15" s="643" customFormat="1" ht="14.25" customHeight="1" x14ac:dyDescent="0.3">
      <c r="A373" s="634">
        <v>368</v>
      </c>
      <c r="B373" s="635">
        <v>44179</v>
      </c>
      <c r="C373" s="636" t="s">
        <v>2359</v>
      </c>
      <c r="D373" s="637">
        <v>500</v>
      </c>
      <c r="E373" s="637"/>
      <c r="F373" s="638"/>
      <c r="G373" s="1514"/>
      <c r="H373" s="1515"/>
      <c r="I373" s="1515"/>
      <c r="J373" s="1516"/>
      <c r="K373" s="642"/>
      <c r="L373" s="646"/>
      <c r="M373" s="646"/>
      <c r="N373" s="642"/>
      <c r="O373" s="642"/>
    </row>
    <row r="374" spans="1:15" s="643" customFormat="1" ht="14.25" customHeight="1" x14ac:dyDescent="0.3">
      <c r="A374" s="634">
        <v>369</v>
      </c>
      <c r="B374" s="635">
        <v>44179</v>
      </c>
      <c r="C374" s="636" t="s">
        <v>2384</v>
      </c>
      <c r="D374" s="637">
        <v>100</v>
      </c>
      <c r="E374" s="637"/>
      <c r="F374" s="638"/>
      <c r="G374" s="1514"/>
      <c r="H374" s="1515"/>
      <c r="I374" s="1515"/>
      <c r="J374" s="1516"/>
      <c r="K374" s="642"/>
      <c r="L374" s="646"/>
      <c r="M374" s="642"/>
      <c r="N374" s="642"/>
      <c r="O374" s="642"/>
    </row>
    <row r="375" spans="1:15" s="643" customFormat="1" ht="14.25" customHeight="1" x14ac:dyDescent="0.3">
      <c r="A375" s="634">
        <v>370</v>
      </c>
      <c r="B375" s="635">
        <v>44179</v>
      </c>
      <c r="C375" s="636" t="s">
        <v>164</v>
      </c>
      <c r="D375" s="637">
        <v>15</v>
      </c>
      <c r="E375" s="637"/>
      <c r="F375" s="638"/>
      <c r="G375" s="1514"/>
      <c r="H375" s="1515"/>
      <c r="I375" s="1515"/>
      <c r="J375" s="1516"/>
      <c r="K375" s="642"/>
      <c r="L375" s="646"/>
      <c r="M375" s="646"/>
      <c r="N375" s="642"/>
      <c r="O375" s="642"/>
    </row>
    <row r="376" spans="1:15" s="643" customFormat="1" ht="14.25" customHeight="1" x14ac:dyDescent="0.3">
      <c r="A376" s="634">
        <v>371</v>
      </c>
      <c r="B376" s="635">
        <v>44182</v>
      </c>
      <c r="C376" s="636" t="s">
        <v>2381</v>
      </c>
      <c r="D376" s="637"/>
      <c r="E376" s="637">
        <v>180</v>
      </c>
      <c r="F376" s="638">
        <v>140</v>
      </c>
      <c r="G376" s="1514" t="s">
        <v>3270</v>
      </c>
      <c r="H376" s="1515"/>
      <c r="I376" s="1515"/>
      <c r="J376" s="1516"/>
      <c r="K376" s="642" t="s">
        <v>3271</v>
      </c>
      <c r="L376" s="646">
        <v>44181</v>
      </c>
      <c r="M376" s="642" t="s">
        <v>2123</v>
      </c>
      <c r="N376" s="146" t="s">
        <v>171</v>
      </c>
      <c r="O376" s="935" t="s">
        <v>1113</v>
      </c>
    </row>
    <row r="377" spans="1:15" s="643" customFormat="1" ht="14.25" customHeight="1" x14ac:dyDescent="0.3">
      <c r="A377" s="634">
        <v>372</v>
      </c>
      <c r="B377" s="635">
        <v>44182</v>
      </c>
      <c r="C377" s="636" t="s">
        <v>2407</v>
      </c>
      <c r="D377" s="637"/>
      <c r="E377" s="637">
        <v>80</v>
      </c>
      <c r="F377" s="638">
        <v>50</v>
      </c>
      <c r="G377" s="1514" t="s">
        <v>3272</v>
      </c>
      <c r="H377" s="1515"/>
      <c r="I377" s="1515"/>
      <c r="J377" s="1516"/>
      <c r="K377" s="642" t="s">
        <v>3273</v>
      </c>
      <c r="L377" s="646">
        <v>44181</v>
      </c>
      <c r="M377" s="642" t="s">
        <v>2123</v>
      </c>
      <c r="N377" s="146" t="s">
        <v>171</v>
      </c>
      <c r="O377" s="935" t="s">
        <v>1113</v>
      </c>
    </row>
    <row r="378" spans="1:15" s="643" customFormat="1" ht="14.25" customHeight="1" x14ac:dyDescent="0.3">
      <c r="A378" s="634">
        <v>373</v>
      </c>
      <c r="B378" s="635">
        <v>44182</v>
      </c>
      <c r="C378" s="636" t="s">
        <v>2407</v>
      </c>
      <c r="D378" s="637"/>
      <c r="E378" s="637">
        <v>4</v>
      </c>
      <c r="F378" s="638">
        <v>4</v>
      </c>
      <c r="G378" s="1514" t="s">
        <v>3274</v>
      </c>
      <c r="H378" s="1515"/>
      <c r="I378" s="1515"/>
      <c r="J378" s="1516"/>
      <c r="K378" s="642" t="s">
        <v>3275</v>
      </c>
      <c r="L378" s="646">
        <v>44181</v>
      </c>
      <c r="M378" s="642" t="s">
        <v>2123</v>
      </c>
      <c r="N378" s="146" t="s">
        <v>171</v>
      </c>
      <c r="O378" s="935" t="s">
        <v>1113</v>
      </c>
    </row>
    <row r="379" spans="1:15" s="643" customFormat="1" ht="14.25" customHeight="1" x14ac:dyDescent="0.3">
      <c r="A379" s="634">
        <v>374</v>
      </c>
      <c r="B379" s="635">
        <v>44183</v>
      </c>
      <c r="C379" s="636" t="s">
        <v>2516</v>
      </c>
      <c r="D379" s="637">
        <v>1000</v>
      </c>
      <c r="E379" s="637"/>
      <c r="F379" s="638"/>
      <c r="G379" s="1514"/>
      <c r="H379" s="1515"/>
      <c r="I379" s="1515"/>
      <c r="J379" s="1516"/>
      <c r="K379" s="642"/>
      <c r="L379" s="646"/>
      <c r="M379" s="642"/>
      <c r="N379" s="642"/>
      <c r="O379" s="642"/>
    </row>
    <row r="380" spans="1:15" s="643" customFormat="1" x14ac:dyDescent="0.3">
      <c r="A380" s="634">
        <v>375</v>
      </c>
      <c r="B380" s="635">
        <v>44183</v>
      </c>
      <c r="C380" s="636" t="s">
        <v>2834</v>
      </c>
      <c r="D380" s="637">
        <v>100</v>
      </c>
      <c r="E380" s="637"/>
      <c r="F380" s="638"/>
      <c r="G380" s="1514"/>
      <c r="H380" s="1515"/>
      <c r="I380" s="1515"/>
      <c r="J380" s="1516"/>
      <c r="K380" s="642"/>
      <c r="L380" s="646"/>
      <c r="M380" s="642"/>
      <c r="N380" s="642"/>
      <c r="O380" s="642"/>
    </row>
    <row r="381" spans="1:15" s="643" customFormat="1" x14ac:dyDescent="0.3">
      <c r="A381" s="634">
        <v>376</v>
      </c>
      <c r="B381" s="635">
        <v>44186</v>
      </c>
      <c r="C381" s="636" t="s">
        <v>2359</v>
      </c>
      <c r="D381" s="637">
        <v>500</v>
      </c>
      <c r="E381" s="637"/>
      <c r="F381" s="638"/>
      <c r="G381" s="1514"/>
      <c r="H381" s="1515"/>
      <c r="I381" s="1515"/>
      <c r="J381" s="1516"/>
      <c r="K381" s="642"/>
      <c r="L381" s="646"/>
      <c r="M381" s="642"/>
      <c r="N381" s="642"/>
      <c r="O381" s="642"/>
    </row>
    <row r="382" spans="1:15" s="643" customFormat="1" x14ac:dyDescent="0.3">
      <c r="A382" s="634">
        <v>377</v>
      </c>
      <c r="B382" s="635">
        <v>44187</v>
      </c>
      <c r="C382" s="636" t="s">
        <v>2574</v>
      </c>
      <c r="D382" s="637">
        <v>130</v>
      </c>
      <c r="E382" s="637"/>
      <c r="F382" s="638"/>
      <c r="G382" s="1514"/>
      <c r="H382" s="1515"/>
      <c r="I382" s="1515"/>
      <c r="J382" s="1516"/>
      <c r="K382" s="642"/>
      <c r="L382" s="646"/>
      <c r="M382" s="642"/>
      <c r="N382" s="642"/>
      <c r="O382" s="642"/>
    </row>
    <row r="383" spans="1:15" s="643" customFormat="1" x14ac:dyDescent="0.3">
      <c r="A383" s="634">
        <v>378</v>
      </c>
      <c r="B383" s="635">
        <v>44187</v>
      </c>
      <c r="C383" s="636" t="s">
        <v>2574</v>
      </c>
      <c r="D383" s="637"/>
      <c r="E383" s="637">
        <v>1200</v>
      </c>
      <c r="F383" s="638">
        <v>1200</v>
      </c>
      <c r="G383" s="1514" t="s">
        <v>3276</v>
      </c>
      <c r="H383" s="1515"/>
      <c r="I383" s="1515"/>
      <c r="J383" s="1516"/>
      <c r="K383" s="642" t="s">
        <v>3277</v>
      </c>
      <c r="L383" s="646">
        <v>44187</v>
      </c>
      <c r="M383" s="642" t="s">
        <v>2123</v>
      </c>
      <c r="N383" s="146" t="s">
        <v>2066</v>
      </c>
      <c r="O383" s="146" t="s">
        <v>1762</v>
      </c>
    </row>
    <row r="384" spans="1:15" s="643" customFormat="1" x14ac:dyDescent="0.3">
      <c r="A384" s="634">
        <v>379</v>
      </c>
      <c r="B384" s="635">
        <v>44188</v>
      </c>
      <c r="C384" s="636" t="s">
        <v>2516</v>
      </c>
      <c r="D384" s="637">
        <v>1560</v>
      </c>
      <c r="E384" s="637"/>
      <c r="F384" s="638"/>
      <c r="G384" s="1514"/>
      <c r="H384" s="1515"/>
      <c r="I384" s="1515"/>
      <c r="J384" s="1516"/>
      <c r="K384" s="642"/>
      <c r="L384" s="646"/>
      <c r="M384" s="642"/>
      <c r="N384" s="642"/>
      <c r="O384" s="642"/>
    </row>
    <row r="385" spans="1:15" s="643" customFormat="1" ht="14.4" x14ac:dyDescent="0.35">
      <c r="A385" s="634">
        <v>380</v>
      </c>
      <c r="B385" s="635">
        <v>44188</v>
      </c>
      <c r="C385" s="636" t="s">
        <v>2516</v>
      </c>
      <c r="D385" s="637"/>
      <c r="E385" s="637">
        <v>3160</v>
      </c>
      <c r="F385" s="637">
        <v>3160</v>
      </c>
      <c r="G385" s="1514" t="s">
        <v>3278</v>
      </c>
      <c r="H385" s="1515"/>
      <c r="I385" s="1515"/>
      <c r="J385" s="1516"/>
      <c r="K385" s="642" t="s">
        <v>3279</v>
      </c>
      <c r="L385" s="646">
        <v>44188</v>
      </c>
      <c r="M385" s="995" t="s">
        <v>2123</v>
      </c>
      <c r="N385" s="146" t="s">
        <v>2681</v>
      </c>
      <c r="O385" s="146" t="s">
        <v>2681</v>
      </c>
    </row>
    <row r="386" spans="1:15" s="643" customFormat="1" x14ac:dyDescent="0.3">
      <c r="A386" s="634">
        <v>381</v>
      </c>
      <c r="B386" s="635">
        <v>44193</v>
      </c>
      <c r="C386" s="636" t="s">
        <v>2410</v>
      </c>
      <c r="D386" s="637">
        <v>250</v>
      </c>
      <c r="E386" s="637"/>
      <c r="F386" s="638"/>
      <c r="G386" s="1514"/>
      <c r="H386" s="1515"/>
      <c r="I386" s="1515"/>
      <c r="J386" s="1516"/>
      <c r="K386" s="642" t="s">
        <v>3281</v>
      </c>
      <c r="L386" s="646">
        <v>44193</v>
      </c>
      <c r="M386" s="642"/>
      <c r="N386" s="146"/>
      <c r="O386" s="146"/>
    </row>
    <row r="387" spans="1:15" s="643" customFormat="1" x14ac:dyDescent="0.3">
      <c r="A387" s="634">
        <v>382</v>
      </c>
      <c r="B387" s="635">
        <v>44193</v>
      </c>
      <c r="C387" s="636" t="s">
        <v>2410</v>
      </c>
      <c r="D387" s="637"/>
      <c r="E387" s="637">
        <v>550</v>
      </c>
      <c r="F387" s="638">
        <v>550</v>
      </c>
      <c r="G387" s="1514" t="s">
        <v>3280</v>
      </c>
      <c r="H387" s="1515"/>
      <c r="I387" s="1515"/>
      <c r="J387" s="1516"/>
      <c r="K387" s="642" t="s">
        <v>3281</v>
      </c>
      <c r="L387" s="646">
        <v>44193</v>
      </c>
      <c r="M387" s="642" t="s">
        <v>2123</v>
      </c>
      <c r="N387" s="146" t="s">
        <v>1521</v>
      </c>
      <c r="O387" s="146" t="s">
        <v>2538</v>
      </c>
    </row>
    <row r="388" spans="1:15" s="643" customFormat="1" x14ac:dyDescent="0.3">
      <c r="A388" s="634">
        <v>383</v>
      </c>
      <c r="B388" s="635">
        <v>44193</v>
      </c>
      <c r="C388" s="636" t="s">
        <v>2359</v>
      </c>
      <c r="D388" s="637">
        <v>1000</v>
      </c>
      <c r="E388" s="637"/>
      <c r="F388" s="638"/>
      <c r="G388" s="1514"/>
      <c r="H388" s="1515"/>
      <c r="I388" s="1515"/>
      <c r="J388" s="1516"/>
      <c r="K388" s="642"/>
      <c r="L388" s="642"/>
      <c r="M388" s="642"/>
      <c r="N388" s="642"/>
      <c r="O388" s="642"/>
    </row>
    <row r="389" spans="1:15" s="643" customFormat="1" x14ac:dyDescent="0.3">
      <c r="A389" s="634">
        <v>384</v>
      </c>
      <c r="B389" s="635">
        <v>44195</v>
      </c>
      <c r="C389" s="636" t="s">
        <v>2359</v>
      </c>
      <c r="D389" s="637">
        <v>240</v>
      </c>
      <c r="E389" s="637"/>
      <c r="F389" s="638"/>
      <c r="G389" s="1514"/>
      <c r="H389" s="1515"/>
      <c r="I389" s="1515"/>
      <c r="J389" s="1516"/>
      <c r="K389" s="642"/>
      <c r="L389" s="642"/>
      <c r="M389" s="642"/>
      <c r="N389" s="642"/>
      <c r="O389" s="642"/>
    </row>
    <row r="390" spans="1:15" s="643" customFormat="1" x14ac:dyDescent="0.3">
      <c r="A390" s="634">
        <v>385</v>
      </c>
      <c r="B390" s="635">
        <v>44195</v>
      </c>
      <c r="C390" s="636" t="s">
        <v>1777</v>
      </c>
      <c r="D390" s="637">
        <v>1000</v>
      </c>
      <c r="E390" s="637"/>
      <c r="F390" s="638"/>
      <c r="G390" s="1514"/>
      <c r="H390" s="1515"/>
      <c r="I390" s="1515"/>
      <c r="J390" s="1516"/>
      <c r="K390" s="642"/>
      <c r="L390" s="642"/>
      <c r="M390" s="642"/>
      <c r="N390" s="642"/>
      <c r="O390" s="642"/>
    </row>
    <row r="391" spans="1:15" s="643" customFormat="1" x14ac:dyDescent="0.3">
      <c r="A391" s="634">
        <v>386</v>
      </c>
      <c r="B391" s="635">
        <v>44195</v>
      </c>
      <c r="C391" s="636" t="s">
        <v>164</v>
      </c>
      <c r="D391" s="637">
        <v>15</v>
      </c>
      <c r="E391" s="637"/>
      <c r="F391" s="638"/>
      <c r="G391" s="1514"/>
      <c r="H391" s="1515"/>
      <c r="I391" s="1515"/>
      <c r="J391" s="1516"/>
      <c r="K391" s="642"/>
      <c r="L391" s="642"/>
      <c r="M391" s="642"/>
      <c r="N391" s="642"/>
      <c r="O391" s="642"/>
    </row>
    <row r="392" spans="1:15" s="643" customFormat="1" x14ac:dyDescent="0.3">
      <c r="A392" s="634">
        <v>387</v>
      </c>
      <c r="B392" s="635">
        <v>44195</v>
      </c>
      <c r="C392" s="636" t="s">
        <v>2834</v>
      </c>
      <c r="D392" s="637">
        <v>200</v>
      </c>
      <c r="E392" s="637"/>
      <c r="F392" s="638"/>
      <c r="G392" s="1514"/>
      <c r="H392" s="1515"/>
      <c r="I392" s="1515"/>
      <c r="J392" s="1516"/>
      <c r="K392" s="642"/>
      <c r="L392" s="642"/>
      <c r="M392" s="642"/>
      <c r="N392" s="642"/>
      <c r="O392" s="642"/>
    </row>
    <row r="393" spans="1:15" s="643" customFormat="1" x14ac:dyDescent="0.3">
      <c r="A393" s="634">
        <v>388</v>
      </c>
      <c r="B393" s="635">
        <v>44195</v>
      </c>
      <c r="C393" s="636" t="s">
        <v>2384</v>
      </c>
      <c r="D393" s="637">
        <v>100</v>
      </c>
      <c r="E393" s="637"/>
      <c r="F393" s="638"/>
      <c r="G393" s="1514"/>
      <c r="H393" s="1515"/>
      <c r="I393" s="1515"/>
      <c r="J393" s="1516"/>
      <c r="K393" s="642"/>
      <c r="L393" s="642"/>
      <c r="M393" s="642"/>
      <c r="N393" s="642"/>
      <c r="O393" s="642"/>
    </row>
    <row r="394" spans="1:15" s="643" customFormat="1" x14ac:dyDescent="0.3">
      <c r="A394" s="634">
        <v>389</v>
      </c>
      <c r="B394" s="635">
        <v>44195</v>
      </c>
      <c r="C394" s="636" t="s">
        <v>2359</v>
      </c>
      <c r="D394" s="637"/>
      <c r="E394" s="637">
        <v>2240</v>
      </c>
      <c r="F394" s="637">
        <v>2240</v>
      </c>
      <c r="G394" s="1514" t="s">
        <v>3282</v>
      </c>
      <c r="H394" s="1515"/>
      <c r="I394" s="1515"/>
      <c r="J394" s="1516"/>
      <c r="K394" s="642" t="s">
        <v>3283</v>
      </c>
      <c r="L394" s="646">
        <v>44194</v>
      </c>
      <c r="M394" s="642" t="s">
        <v>2123</v>
      </c>
      <c r="N394" s="642" t="s">
        <v>1980</v>
      </c>
      <c r="O394" s="642" t="s">
        <v>1706</v>
      </c>
    </row>
    <row r="395" spans="1:15" s="643" customFormat="1" x14ac:dyDescent="0.3">
      <c r="A395" s="634"/>
      <c r="B395" s="648"/>
      <c r="C395" s="636"/>
      <c r="D395" s="637"/>
      <c r="E395" s="637"/>
      <c r="F395" s="638"/>
      <c r="G395" s="1514"/>
      <c r="H395" s="1515"/>
      <c r="I395" s="1515"/>
      <c r="J395" s="1516"/>
      <c r="K395" s="642"/>
      <c r="L395" s="642"/>
      <c r="M395" s="642"/>
      <c r="N395" s="642"/>
      <c r="O395" s="642"/>
    </row>
    <row r="396" spans="1:15" s="643" customFormat="1" x14ac:dyDescent="0.3">
      <c r="A396" s="634"/>
      <c r="B396" s="648"/>
      <c r="C396" s="636"/>
      <c r="D396" s="637"/>
      <c r="E396" s="637"/>
      <c r="F396" s="638"/>
      <c r="G396" s="1514"/>
      <c r="H396" s="1515"/>
      <c r="I396" s="1515"/>
      <c r="J396" s="1516"/>
      <c r="K396" s="642"/>
      <c r="L396" s="642"/>
      <c r="M396" s="642"/>
      <c r="N396" s="642"/>
      <c r="O396" s="642"/>
    </row>
    <row r="397" spans="1:15" s="643" customFormat="1" x14ac:dyDescent="0.3">
      <c r="A397" s="634"/>
      <c r="B397" s="648"/>
      <c r="C397" s="636"/>
      <c r="D397" s="637"/>
      <c r="E397" s="637"/>
      <c r="F397" s="638"/>
      <c r="G397" s="1514"/>
      <c r="H397" s="1515"/>
      <c r="I397" s="1515"/>
      <c r="J397" s="1516"/>
      <c r="K397" s="642"/>
      <c r="L397" s="642"/>
      <c r="M397" s="642"/>
      <c r="N397" s="642"/>
      <c r="O397" s="642"/>
    </row>
    <row r="398" spans="1:15" s="643" customFormat="1" x14ac:dyDescent="0.3">
      <c r="A398" s="634"/>
      <c r="B398" s="648"/>
      <c r="C398" s="636"/>
      <c r="D398" s="637"/>
      <c r="E398" s="637"/>
      <c r="F398" s="638"/>
      <c r="G398" s="1514"/>
      <c r="H398" s="1515"/>
      <c r="I398" s="1515"/>
      <c r="J398" s="1516"/>
      <c r="K398" s="642"/>
      <c r="L398" s="642"/>
      <c r="M398" s="642"/>
      <c r="N398" s="642"/>
      <c r="O398" s="642"/>
    </row>
    <row r="399" spans="1:15" s="643" customFormat="1" x14ac:dyDescent="0.3">
      <c r="A399" s="634"/>
      <c r="B399" s="648"/>
      <c r="C399" s="636"/>
      <c r="D399" s="637"/>
      <c r="E399" s="637"/>
      <c r="F399" s="638"/>
      <c r="G399" s="1514"/>
      <c r="H399" s="1515"/>
      <c r="I399" s="1515"/>
      <c r="J399" s="1516"/>
      <c r="K399" s="642"/>
      <c r="L399" s="642"/>
      <c r="M399" s="642"/>
      <c r="N399" s="642"/>
      <c r="O399" s="642"/>
    </row>
    <row r="400" spans="1:15" s="643" customFormat="1" x14ac:dyDescent="0.3">
      <c r="A400" s="634"/>
      <c r="B400" s="648"/>
      <c r="C400" s="636"/>
      <c r="D400" s="637"/>
      <c r="E400" s="637"/>
      <c r="F400" s="638"/>
      <c r="G400" s="1514"/>
      <c r="H400" s="1515"/>
      <c r="I400" s="1515"/>
      <c r="J400" s="1516"/>
      <c r="K400" s="642"/>
      <c r="L400" s="642"/>
      <c r="M400" s="642"/>
      <c r="N400" s="642"/>
      <c r="O400" s="642"/>
    </row>
    <row r="401" spans="1:15" s="643" customFormat="1" x14ac:dyDescent="0.3">
      <c r="A401" s="634"/>
      <c r="B401" s="648"/>
      <c r="C401" s="636"/>
      <c r="D401" s="637"/>
      <c r="E401" s="637"/>
      <c r="F401" s="638"/>
      <c r="G401" s="1514"/>
      <c r="H401" s="1515"/>
      <c r="I401" s="1515"/>
      <c r="J401" s="1516"/>
      <c r="K401" s="642"/>
      <c r="L401" s="642"/>
      <c r="M401" s="642"/>
      <c r="N401" s="642"/>
      <c r="O401" s="642"/>
    </row>
    <row r="402" spans="1:15" s="643" customFormat="1" x14ac:dyDescent="0.3">
      <c r="A402" s="634"/>
      <c r="B402" s="648"/>
      <c r="C402" s="636"/>
      <c r="D402" s="637"/>
      <c r="E402" s="637"/>
      <c r="F402" s="638"/>
      <c r="G402" s="1514"/>
      <c r="H402" s="1515"/>
      <c r="I402" s="1515"/>
      <c r="J402" s="1516"/>
      <c r="K402" s="642"/>
      <c r="L402" s="642"/>
      <c r="M402" s="642"/>
      <c r="N402" s="642"/>
      <c r="O402" s="642"/>
    </row>
    <row r="403" spans="1:15" s="643" customFormat="1" x14ac:dyDescent="0.3">
      <c r="A403" s="634"/>
      <c r="B403" s="648"/>
      <c r="C403" s="636"/>
      <c r="D403" s="637"/>
      <c r="E403" s="637"/>
      <c r="F403" s="638"/>
      <c r="G403" s="1514"/>
      <c r="H403" s="1515"/>
      <c r="I403" s="1515"/>
      <c r="J403" s="1516"/>
      <c r="K403" s="642"/>
      <c r="L403" s="642"/>
      <c r="M403" s="642"/>
      <c r="N403" s="642"/>
      <c r="O403" s="642"/>
    </row>
    <row r="404" spans="1:15" s="643" customFormat="1" x14ac:dyDescent="0.3">
      <c r="A404" s="634"/>
      <c r="B404" s="648"/>
      <c r="C404" s="636"/>
      <c r="D404" s="637"/>
      <c r="E404" s="637"/>
      <c r="F404" s="638"/>
      <c r="G404" s="1514"/>
      <c r="H404" s="1515"/>
      <c r="I404" s="1515"/>
      <c r="J404" s="1516"/>
      <c r="K404" s="642"/>
      <c r="L404" s="642"/>
      <c r="M404" s="642"/>
      <c r="N404" s="642"/>
      <c r="O404" s="642"/>
    </row>
    <row r="405" spans="1:15" s="643" customFormat="1" x14ac:dyDescent="0.3">
      <c r="A405" s="634"/>
      <c r="B405" s="648"/>
      <c r="C405" s="636"/>
      <c r="D405" s="637"/>
      <c r="E405" s="637"/>
      <c r="F405" s="638"/>
      <c r="G405" s="1514"/>
      <c r="H405" s="1515"/>
      <c r="I405" s="1515"/>
      <c r="J405" s="1516"/>
      <c r="K405" s="642"/>
      <c r="L405" s="642"/>
      <c r="M405" s="642"/>
      <c r="N405" s="642"/>
      <c r="O405" s="642"/>
    </row>
    <row r="406" spans="1:15" s="643" customFormat="1" x14ac:dyDescent="0.3">
      <c r="A406" s="634"/>
      <c r="B406" s="648"/>
      <c r="C406" s="636"/>
      <c r="D406" s="637"/>
      <c r="E406" s="637"/>
      <c r="F406" s="638"/>
      <c r="G406" s="1514"/>
      <c r="H406" s="1515"/>
      <c r="I406" s="1515"/>
      <c r="J406" s="1516"/>
      <c r="K406" s="642"/>
      <c r="L406" s="642"/>
      <c r="M406" s="642"/>
      <c r="N406" s="642"/>
      <c r="O406" s="642"/>
    </row>
    <row r="407" spans="1:15" s="643" customFormat="1" x14ac:dyDescent="0.3">
      <c r="A407" s="634"/>
      <c r="B407" s="648"/>
      <c r="C407" s="636"/>
      <c r="D407" s="637"/>
      <c r="E407" s="637"/>
      <c r="F407" s="638"/>
      <c r="G407" s="1514"/>
      <c r="H407" s="1515"/>
      <c r="I407" s="1515"/>
      <c r="J407" s="1516"/>
      <c r="K407" s="642"/>
      <c r="L407" s="642"/>
      <c r="M407" s="642"/>
      <c r="N407" s="642"/>
      <c r="O407" s="642"/>
    </row>
    <row r="408" spans="1:15" s="643" customFormat="1" x14ac:dyDescent="0.3">
      <c r="A408" s="634"/>
      <c r="B408" s="648"/>
      <c r="C408" s="636"/>
      <c r="D408" s="637"/>
      <c r="E408" s="637"/>
      <c r="F408" s="638"/>
      <c r="G408" s="1514"/>
      <c r="H408" s="1515"/>
      <c r="I408" s="1515"/>
      <c r="J408" s="1516"/>
      <c r="K408" s="642"/>
      <c r="L408" s="642"/>
      <c r="M408" s="642"/>
      <c r="N408" s="642"/>
      <c r="O408" s="642"/>
    </row>
    <row r="409" spans="1:15" s="643" customFormat="1" x14ac:dyDescent="0.3">
      <c r="A409" s="634"/>
      <c r="B409" s="648"/>
      <c r="C409" s="636"/>
      <c r="D409" s="637"/>
      <c r="E409" s="637"/>
      <c r="F409" s="638"/>
      <c r="G409" s="1514"/>
      <c r="H409" s="1515"/>
      <c r="I409" s="1515"/>
      <c r="J409" s="1516"/>
      <c r="K409" s="642"/>
      <c r="L409" s="642"/>
      <c r="M409" s="642"/>
      <c r="N409" s="642"/>
      <c r="O409" s="642"/>
    </row>
    <row r="410" spans="1:15" s="643" customFormat="1" x14ac:dyDescent="0.3">
      <c r="A410" s="634"/>
      <c r="B410" s="648"/>
      <c r="C410" s="636"/>
      <c r="D410" s="637"/>
      <c r="E410" s="637"/>
      <c r="F410" s="638"/>
      <c r="G410" s="1514"/>
      <c r="H410" s="1515"/>
      <c r="I410" s="1515"/>
      <c r="J410" s="1516"/>
      <c r="K410" s="642"/>
      <c r="L410" s="642"/>
      <c r="M410" s="642"/>
      <c r="N410" s="642"/>
      <c r="O410" s="642"/>
    </row>
    <row r="411" spans="1:15" s="643" customFormat="1" x14ac:dyDescent="0.3">
      <c r="A411" s="634"/>
      <c r="B411" s="648"/>
      <c r="C411" s="636"/>
      <c r="D411" s="637"/>
      <c r="E411" s="637"/>
      <c r="F411" s="638"/>
      <c r="G411" s="1514"/>
      <c r="H411" s="1515"/>
      <c r="I411" s="1515"/>
      <c r="J411" s="1516"/>
      <c r="K411" s="642"/>
      <c r="L411" s="642"/>
      <c r="M411" s="642"/>
      <c r="N411" s="642"/>
      <c r="O411" s="642"/>
    </row>
    <row r="412" spans="1:15" s="643" customFormat="1" x14ac:dyDescent="0.3">
      <c r="A412" s="634"/>
      <c r="B412" s="648"/>
      <c r="C412" s="636"/>
      <c r="D412" s="637"/>
      <c r="E412" s="637"/>
      <c r="F412" s="638"/>
      <c r="G412" s="1514"/>
      <c r="H412" s="1515"/>
      <c r="I412" s="1515"/>
      <c r="J412" s="1516"/>
      <c r="K412" s="642"/>
      <c r="L412" s="642"/>
      <c r="M412" s="642"/>
      <c r="N412" s="642"/>
      <c r="O412" s="642"/>
    </row>
    <row r="413" spans="1:15" s="643" customFormat="1" x14ac:dyDescent="0.3">
      <c r="A413" s="634"/>
      <c r="B413" s="648"/>
      <c r="C413" s="636"/>
      <c r="D413" s="637"/>
      <c r="E413" s="637"/>
      <c r="F413" s="638"/>
      <c r="G413" s="1514"/>
      <c r="H413" s="1515"/>
      <c r="I413" s="1515"/>
      <c r="J413" s="1516"/>
      <c r="K413" s="642"/>
      <c r="L413" s="642"/>
      <c r="M413" s="642"/>
      <c r="N413" s="642"/>
      <c r="O413" s="642"/>
    </row>
    <row r="414" spans="1:15" s="643" customFormat="1" x14ac:dyDescent="0.3">
      <c r="A414" s="634"/>
      <c r="B414" s="648"/>
      <c r="C414" s="636"/>
      <c r="D414" s="637"/>
      <c r="E414" s="637"/>
      <c r="F414" s="638"/>
      <c r="G414" s="1514"/>
      <c r="H414" s="1515"/>
      <c r="I414" s="1515"/>
      <c r="J414" s="1516"/>
      <c r="K414" s="642"/>
      <c r="L414" s="642"/>
      <c r="M414" s="642"/>
      <c r="N414" s="642"/>
      <c r="O414" s="642"/>
    </row>
    <row r="415" spans="1:15" s="643" customFormat="1" x14ac:dyDescent="0.3">
      <c r="A415" s="634"/>
      <c r="B415" s="648"/>
      <c r="C415" s="636"/>
      <c r="D415" s="637"/>
      <c r="E415" s="637"/>
      <c r="F415" s="638"/>
      <c r="G415" s="1514"/>
      <c r="H415" s="1515"/>
      <c r="I415" s="1515"/>
      <c r="J415" s="1516"/>
      <c r="K415" s="642"/>
      <c r="L415" s="642"/>
      <c r="M415" s="642"/>
      <c r="N415" s="642"/>
      <c r="O415" s="642"/>
    </row>
    <row r="416" spans="1:15" s="643" customFormat="1" x14ac:dyDescent="0.3">
      <c r="A416" s="634"/>
      <c r="B416" s="648"/>
      <c r="C416" s="636"/>
      <c r="D416" s="637"/>
      <c r="E416" s="637"/>
      <c r="F416" s="638"/>
      <c r="G416" s="1514"/>
      <c r="H416" s="1515"/>
      <c r="I416" s="1515"/>
      <c r="J416" s="1516"/>
      <c r="K416" s="642"/>
      <c r="L416" s="642"/>
      <c r="M416" s="642"/>
      <c r="N416" s="642"/>
      <c r="O416" s="642"/>
    </row>
    <row r="417" spans="1:15" s="643" customFormat="1" x14ac:dyDescent="0.3">
      <c r="A417" s="634"/>
      <c r="B417" s="648"/>
      <c r="C417" s="636"/>
      <c r="D417" s="637"/>
      <c r="E417" s="637"/>
      <c r="F417" s="638"/>
      <c r="G417" s="1514"/>
      <c r="H417" s="1515"/>
      <c r="I417" s="1515"/>
      <c r="J417" s="1516"/>
      <c r="K417" s="642"/>
      <c r="L417" s="642"/>
      <c r="M417" s="642"/>
      <c r="N417" s="642"/>
      <c r="O417" s="642"/>
    </row>
    <row r="418" spans="1:15" s="643" customFormat="1" x14ac:dyDescent="0.3">
      <c r="A418" s="634"/>
      <c r="B418" s="648"/>
      <c r="C418" s="636"/>
      <c r="D418" s="637"/>
      <c r="E418" s="637"/>
      <c r="F418" s="638"/>
      <c r="G418" s="1514"/>
      <c r="H418" s="1515"/>
      <c r="I418" s="1515"/>
      <c r="J418" s="1516"/>
      <c r="K418" s="642"/>
      <c r="L418" s="642"/>
      <c r="M418" s="642"/>
      <c r="N418" s="642"/>
      <c r="O418" s="642"/>
    </row>
    <row r="419" spans="1:15" s="643" customFormat="1" x14ac:dyDescent="0.3">
      <c r="A419" s="634"/>
      <c r="B419" s="648"/>
      <c r="C419" s="636"/>
      <c r="D419" s="637"/>
      <c r="E419" s="637"/>
      <c r="F419" s="638"/>
      <c r="G419" s="1514"/>
      <c r="H419" s="1515"/>
      <c r="I419" s="1515"/>
      <c r="J419" s="1516"/>
      <c r="K419" s="642"/>
      <c r="L419" s="642"/>
      <c r="M419" s="642"/>
      <c r="N419" s="642"/>
      <c r="O419" s="642"/>
    </row>
    <row r="420" spans="1:15" s="643" customFormat="1" x14ac:dyDescent="0.3">
      <c r="A420" s="634"/>
      <c r="B420" s="648"/>
      <c r="C420" s="636"/>
      <c r="D420" s="637"/>
      <c r="E420" s="637"/>
      <c r="F420" s="638"/>
      <c r="G420" s="1514"/>
      <c r="H420" s="1515"/>
      <c r="I420" s="1515"/>
      <c r="J420" s="1516"/>
      <c r="K420" s="642"/>
      <c r="L420" s="642"/>
      <c r="M420" s="642"/>
      <c r="N420" s="642"/>
      <c r="O420" s="642"/>
    </row>
    <row r="421" spans="1:15" s="643" customFormat="1" x14ac:dyDescent="0.3">
      <c r="A421" s="634"/>
      <c r="B421" s="648"/>
      <c r="C421" s="636"/>
      <c r="D421" s="637"/>
      <c r="E421" s="637"/>
      <c r="F421" s="638"/>
      <c r="G421" s="1514"/>
      <c r="H421" s="1515"/>
      <c r="I421" s="1515"/>
      <c r="J421" s="1516"/>
      <c r="K421" s="642"/>
      <c r="L421" s="642"/>
      <c r="M421" s="642"/>
      <c r="N421" s="642"/>
      <c r="O421" s="642"/>
    </row>
    <row r="422" spans="1:15" s="643" customFormat="1" x14ac:dyDescent="0.3">
      <c r="A422" s="634"/>
      <c r="B422" s="648"/>
      <c r="C422" s="636"/>
      <c r="D422" s="637"/>
      <c r="E422" s="637"/>
      <c r="F422" s="638"/>
      <c r="G422" s="1514"/>
      <c r="H422" s="1515"/>
      <c r="I422" s="1515"/>
      <c r="J422" s="1516"/>
      <c r="K422" s="642"/>
      <c r="L422" s="642"/>
      <c r="M422" s="642"/>
      <c r="N422" s="642"/>
      <c r="O422" s="642"/>
    </row>
    <row r="423" spans="1:15" s="643" customFormat="1" x14ac:dyDescent="0.3">
      <c r="A423" s="634"/>
      <c r="B423" s="648"/>
      <c r="C423" s="636"/>
      <c r="D423" s="637"/>
      <c r="E423" s="637"/>
      <c r="F423" s="638"/>
      <c r="G423" s="1514"/>
      <c r="H423" s="1515"/>
      <c r="I423" s="1515"/>
      <c r="J423" s="1516"/>
      <c r="K423" s="642"/>
      <c r="L423" s="642"/>
      <c r="M423" s="642"/>
      <c r="N423" s="642"/>
      <c r="O423" s="642"/>
    </row>
    <row r="424" spans="1:15" s="643" customFormat="1" x14ac:dyDescent="0.3">
      <c r="A424" s="634"/>
      <c r="B424" s="648"/>
      <c r="C424" s="636"/>
      <c r="D424" s="637"/>
      <c r="E424" s="637"/>
      <c r="F424" s="638"/>
      <c r="G424" s="1514"/>
      <c r="H424" s="1515"/>
      <c r="I424" s="1515"/>
      <c r="J424" s="1516"/>
      <c r="K424" s="642"/>
      <c r="L424" s="642"/>
      <c r="M424" s="642"/>
      <c r="N424" s="642"/>
      <c r="O424" s="642"/>
    </row>
    <row r="425" spans="1:15" s="643" customFormat="1" x14ac:dyDescent="0.3">
      <c r="A425" s="634"/>
      <c r="B425" s="648"/>
      <c r="C425" s="636"/>
      <c r="D425" s="637"/>
      <c r="E425" s="637"/>
      <c r="F425" s="638"/>
      <c r="G425" s="1514"/>
      <c r="H425" s="1515"/>
      <c r="I425" s="1515"/>
      <c r="J425" s="1516"/>
      <c r="K425" s="642"/>
      <c r="L425" s="642"/>
      <c r="M425" s="642"/>
      <c r="N425" s="642"/>
      <c r="O425" s="642"/>
    </row>
    <row r="426" spans="1:15" s="643" customFormat="1" x14ac:dyDescent="0.3">
      <c r="A426" s="634"/>
      <c r="B426" s="648"/>
      <c r="C426" s="636"/>
      <c r="D426" s="637"/>
      <c r="E426" s="637"/>
      <c r="F426" s="638"/>
      <c r="G426" s="1514"/>
      <c r="H426" s="1515"/>
      <c r="I426" s="1515"/>
      <c r="J426" s="1516"/>
      <c r="K426" s="642"/>
      <c r="L426" s="642"/>
      <c r="M426" s="642"/>
      <c r="N426" s="642"/>
      <c r="O426" s="642"/>
    </row>
    <row r="427" spans="1:15" s="643" customFormat="1" x14ac:dyDescent="0.3">
      <c r="A427" s="634"/>
      <c r="B427" s="648"/>
      <c r="C427" s="636"/>
      <c r="D427" s="637"/>
      <c r="E427" s="637"/>
      <c r="F427" s="638"/>
      <c r="G427" s="1514"/>
      <c r="H427" s="1515"/>
      <c r="I427" s="1515"/>
      <c r="J427" s="1516"/>
      <c r="K427" s="642"/>
      <c r="L427" s="642"/>
      <c r="M427" s="642"/>
      <c r="N427" s="642"/>
      <c r="O427" s="642"/>
    </row>
    <row r="428" spans="1:15" s="643" customFormat="1" x14ac:dyDescent="0.3">
      <c r="A428" s="634"/>
      <c r="B428" s="648"/>
      <c r="C428" s="636"/>
      <c r="D428" s="637"/>
      <c r="E428" s="637"/>
      <c r="F428" s="638"/>
      <c r="G428" s="1514"/>
      <c r="H428" s="1515"/>
      <c r="I428" s="1515"/>
      <c r="J428" s="1516"/>
      <c r="K428" s="642"/>
      <c r="L428" s="642"/>
      <c r="M428" s="642"/>
      <c r="N428" s="642"/>
      <c r="O428" s="642"/>
    </row>
    <row r="429" spans="1:15" s="643" customFormat="1" x14ac:dyDescent="0.3">
      <c r="A429" s="634"/>
      <c r="B429" s="648"/>
      <c r="C429" s="636"/>
      <c r="D429" s="637"/>
      <c r="E429" s="637"/>
      <c r="F429" s="638"/>
      <c r="G429" s="1514"/>
      <c r="H429" s="1515"/>
      <c r="I429" s="1515"/>
      <c r="J429" s="1516"/>
      <c r="K429" s="642"/>
      <c r="L429" s="642"/>
      <c r="M429" s="642"/>
      <c r="N429" s="642"/>
      <c r="O429" s="642"/>
    </row>
    <row r="430" spans="1:15" s="643" customFormat="1" x14ac:dyDescent="0.3">
      <c r="A430" s="634"/>
      <c r="B430" s="648"/>
      <c r="C430" s="636"/>
      <c r="D430" s="637"/>
      <c r="E430" s="637"/>
      <c r="F430" s="638"/>
      <c r="G430" s="1514"/>
      <c r="H430" s="1515"/>
      <c r="I430" s="1515"/>
      <c r="J430" s="1516"/>
      <c r="K430" s="642"/>
      <c r="L430" s="642"/>
      <c r="M430" s="642"/>
      <c r="N430" s="642"/>
      <c r="O430" s="642"/>
    </row>
    <row r="431" spans="1:15" s="643" customFormat="1" x14ac:dyDescent="0.3">
      <c r="A431" s="634"/>
      <c r="B431" s="648"/>
      <c r="C431" s="636"/>
      <c r="D431" s="637"/>
      <c r="E431" s="637"/>
      <c r="F431" s="638"/>
      <c r="G431" s="1514"/>
      <c r="H431" s="1515"/>
      <c r="I431" s="1515"/>
      <c r="J431" s="1516"/>
      <c r="K431" s="642"/>
      <c r="L431" s="642"/>
      <c r="M431" s="642"/>
      <c r="N431" s="642"/>
      <c r="O431" s="642"/>
    </row>
    <row r="432" spans="1:15" s="643" customFormat="1" x14ac:dyDescent="0.3">
      <c r="A432" s="634"/>
      <c r="B432" s="648"/>
      <c r="C432" s="636"/>
      <c r="D432" s="637"/>
      <c r="E432" s="637"/>
      <c r="F432" s="638"/>
      <c r="G432" s="1514"/>
      <c r="H432" s="1515"/>
      <c r="I432" s="1515"/>
      <c r="J432" s="1516"/>
      <c r="K432" s="642"/>
      <c r="L432" s="642"/>
      <c r="M432" s="642"/>
      <c r="N432" s="642"/>
      <c r="O432" s="642"/>
    </row>
    <row r="433" spans="1:15" s="643" customFormat="1" x14ac:dyDescent="0.3">
      <c r="A433" s="634"/>
      <c r="B433" s="648"/>
      <c r="C433" s="636"/>
      <c r="D433" s="637"/>
      <c r="E433" s="637"/>
      <c r="F433" s="638"/>
      <c r="G433" s="1514"/>
      <c r="H433" s="1515"/>
      <c r="I433" s="1515"/>
      <c r="J433" s="1516"/>
      <c r="K433" s="642"/>
      <c r="L433" s="642"/>
      <c r="M433" s="642"/>
      <c r="N433" s="642"/>
      <c r="O433" s="642"/>
    </row>
    <row r="434" spans="1:15" s="643" customFormat="1" x14ac:dyDescent="0.3">
      <c r="A434" s="634"/>
      <c r="B434" s="648"/>
      <c r="C434" s="636"/>
      <c r="D434" s="637"/>
      <c r="E434" s="637"/>
      <c r="F434" s="638"/>
      <c r="G434" s="1514"/>
      <c r="H434" s="1515"/>
      <c r="I434" s="1515"/>
      <c r="J434" s="1516"/>
      <c r="K434" s="642"/>
      <c r="L434" s="642"/>
      <c r="M434" s="642"/>
      <c r="N434" s="642"/>
      <c r="O434" s="642"/>
    </row>
    <row r="435" spans="1:15" s="643" customFormat="1" x14ac:dyDescent="0.3">
      <c r="A435" s="634"/>
      <c r="B435" s="648"/>
      <c r="C435" s="636"/>
      <c r="D435" s="637"/>
      <c r="E435" s="637"/>
      <c r="F435" s="638"/>
      <c r="G435" s="1514"/>
      <c r="H435" s="1515"/>
      <c r="I435" s="1515"/>
      <c r="J435" s="1516"/>
      <c r="K435" s="642"/>
      <c r="L435" s="642"/>
      <c r="M435" s="642"/>
      <c r="N435" s="642"/>
      <c r="O435" s="642"/>
    </row>
    <row r="436" spans="1:15" s="643" customFormat="1" x14ac:dyDescent="0.3">
      <c r="A436" s="634"/>
      <c r="B436" s="648"/>
      <c r="C436" s="636"/>
      <c r="D436" s="637"/>
      <c r="E436" s="637"/>
      <c r="F436" s="638"/>
      <c r="G436" s="1514"/>
      <c r="H436" s="1515"/>
      <c r="I436" s="1515"/>
      <c r="J436" s="1516"/>
      <c r="K436" s="642"/>
      <c r="L436" s="642"/>
      <c r="M436" s="642"/>
      <c r="N436" s="642"/>
      <c r="O436" s="642"/>
    </row>
    <row r="437" spans="1:15" s="643" customFormat="1" x14ac:dyDescent="0.3">
      <c r="A437" s="634"/>
      <c r="B437" s="648"/>
      <c r="C437" s="636"/>
      <c r="D437" s="637"/>
      <c r="E437" s="637"/>
      <c r="F437" s="638"/>
      <c r="G437" s="1514"/>
      <c r="H437" s="1515"/>
      <c r="I437" s="1515"/>
      <c r="J437" s="1516"/>
      <c r="K437" s="642"/>
      <c r="L437" s="642"/>
      <c r="M437" s="642"/>
      <c r="N437" s="642"/>
      <c r="O437" s="642"/>
    </row>
    <row r="438" spans="1:15" s="643" customFormat="1" x14ac:dyDescent="0.3">
      <c r="A438" s="634"/>
      <c r="B438" s="648"/>
      <c r="C438" s="636"/>
      <c r="D438" s="637"/>
      <c r="E438" s="637"/>
      <c r="F438" s="638"/>
      <c r="G438" s="1514"/>
      <c r="H438" s="1515"/>
      <c r="I438" s="1515"/>
      <c r="J438" s="1516"/>
      <c r="K438" s="642"/>
      <c r="L438" s="642"/>
      <c r="M438" s="642"/>
      <c r="N438" s="642"/>
      <c r="O438" s="642"/>
    </row>
    <row r="439" spans="1:15" s="643" customFormat="1" x14ac:dyDescent="0.3">
      <c r="A439" s="634"/>
      <c r="B439" s="648"/>
      <c r="C439" s="636"/>
      <c r="D439" s="637"/>
      <c r="E439" s="637"/>
      <c r="F439" s="638"/>
      <c r="G439" s="1514"/>
      <c r="H439" s="1515"/>
      <c r="I439" s="1515"/>
      <c r="J439" s="1516"/>
      <c r="K439" s="642"/>
      <c r="L439" s="642"/>
      <c r="M439" s="642"/>
      <c r="N439" s="642"/>
      <c r="O439" s="642"/>
    </row>
    <row r="440" spans="1:15" s="643" customFormat="1" x14ac:dyDescent="0.3">
      <c r="A440" s="634"/>
      <c r="B440" s="648"/>
      <c r="C440" s="636"/>
      <c r="D440" s="637"/>
      <c r="E440" s="637"/>
      <c r="F440" s="638"/>
      <c r="G440" s="1514"/>
      <c r="H440" s="1515"/>
      <c r="I440" s="1515"/>
      <c r="J440" s="1516"/>
      <c r="K440" s="642"/>
      <c r="L440" s="642"/>
      <c r="M440" s="642"/>
      <c r="N440" s="642"/>
      <c r="O440" s="642"/>
    </row>
    <row r="441" spans="1:15" s="643" customFormat="1" x14ac:dyDescent="0.3">
      <c r="A441" s="634"/>
      <c r="B441" s="648"/>
      <c r="C441" s="636"/>
      <c r="D441" s="637"/>
      <c r="E441" s="637"/>
      <c r="F441" s="638"/>
      <c r="G441" s="1514"/>
      <c r="H441" s="1515"/>
      <c r="I441" s="1515"/>
      <c r="J441" s="1516"/>
      <c r="K441" s="642"/>
      <c r="L441" s="642"/>
      <c r="M441" s="642"/>
      <c r="N441" s="642"/>
      <c r="O441" s="642"/>
    </row>
    <row r="442" spans="1:15" s="643" customFormat="1" x14ac:dyDescent="0.3">
      <c r="A442" s="634"/>
      <c r="B442" s="648"/>
      <c r="C442" s="636"/>
      <c r="D442" s="637"/>
      <c r="E442" s="637"/>
      <c r="F442" s="638"/>
      <c r="G442" s="1514"/>
      <c r="H442" s="1515"/>
      <c r="I442" s="1515"/>
      <c r="J442" s="1516"/>
      <c r="K442" s="642"/>
      <c r="L442" s="642"/>
      <c r="M442" s="642"/>
      <c r="N442" s="642"/>
      <c r="O442" s="642"/>
    </row>
    <row r="443" spans="1:15" s="643" customFormat="1" x14ac:dyDescent="0.3">
      <c r="A443" s="634"/>
      <c r="B443" s="648"/>
      <c r="C443" s="636"/>
      <c r="D443" s="637"/>
      <c r="E443" s="637"/>
      <c r="F443" s="638"/>
      <c r="G443" s="1514"/>
      <c r="H443" s="1515"/>
      <c r="I443" s="1515"/>
      <c r="J443" s="1516"/>
      <c r="K443" s="642"/>
      <c r="L443" s="642"/>
      <c r="M443" s="642"/>
      <c r="N443" s="642"/>
      <c r="O443" s="642"/>
    </row>
    <row r="444" spans="1:15" s="643" customFormat="1" x14ac:dyDescent="0.3">
      <c r="A444" s="634"/>
      <c r="B444" s="648"/>
      <c r="C444" s="636"/>
      <c r="D444" s="637"/>
      <c r="E444" s="637"/>
      <c r="F444" s="638"/>
      <c r="G444" s="1514"/>
      <c r="H444" s="1515"/>
      <c r="I444" s="1515"/>
      <c r="J444" s="1516"/>
      <c r="K444" s="642"/>
      <c r="L444" s="642"/>
      <c r="M444" s="642"/>
      <c r="N444" s="642"/>
      <c r="O444" s="642"/>
    </row>
    <row r="445" spans="1:15" s="643" customFormat="1" x14ac:dyDescent="0.3">
      <c r="A445" s="634"/>
      <c r="B445" s="648"/>
      <c r="C445" s="636"/>
      <c r="D445" s="637"/>
      <c r="E445" s="637"/>
      <c r="F445" s="638"/>
      <c r="G445" s="1514"/>
      <c r="H445" s="1515"/>
      <c r="I445" s="1515"/>
      <c r="J445" s="1516"/>
      <c r="K445" s="642"/>
      <c r="L445" s="642"/>
      <c r="M445" s="642"/>
      <c r="N445" s="642"/>
      <c r="O445" s="642"/>
    </row>
    <row r="446" spans="1:15" s="643" customFormat="1" x14ac:dyDescent="0.3">
      <c r="A446" s="634"/>
      <c r="B446" s="648"/>
      <c r="C446" s="636"/>
      <c r="D446" s="637"/>
      <c r="E446" s="637"/>
      <c r="F446" s="638"/>
      <c r="G446" s="1514"/>
      <c r="H446" s="1515"/>
      <c r="I446" s="1515"/>
      <c r="J446" s="1516"/>
      <c r="K446" s="642"/>
      <c r="L446" s="642"/>
      <c r="M446" s="642"/>
      <c r="N446" s="642"/>
      <c r="O446" s="642"/>
    </row>
    <row r="447" spans="1:15" s="643" customFormat="1" x14ac:dyDescent="0.3">
      <c r="A447" s="634"/>
      <c r="B447" s="648"/>
      <c r="C447" s="636"/>
      <c r="D447" s="637"/>
      <c r="E447" s="637"/>
      <c r="F447" s="638"/>
      <c r="G447" s="1514"/>
      <c r="H447" s="1515"/>
      <c r="I447" s="1515"/>
      <c r="J447" s="1516"/>
      <c r="K447" s="642"/>
      <c r="L447" s="642"/>
      <c r="M447" s="642"/>
      <c r="N447" s="642"/>
      <c r="O447" s="642"/>
    </row>
    <row r="448" spans="1:15" s="643" customFormat="1" x14ac:dyDescent="0.3">
      <c r="A448" s="634"/>
      <c r="B448" s="648"/>
      <c r="C448" s="636"/>
      <c r="D448" s="637"/>
      <c r="E448" s="637"/>
      <c r="F448" s="638"/>
      <c r="G448" s="1514"/>
      <c r="H448" s="1515"/>
      <c r="I448" s="1515"/>
      <c r="J448" s="1516"/>
      <c r="K448" s="642"/>
      <c r="L448" s="642"/>
      <c r="M448" s="642"/>
      <c r="N448" s="642"/>
      <c r="O448" s="642"/>
    </row>
    <row r="449" spans="1:15" s="643" customFormat="1" x14ac:dyDescent="0.3">
      <c r="A449" s="634"/>
      <c r="B449" s="648"/>
      <c r="C449" s="636"/>
      <c r="D449" s="637"/>
      <c r="E449" s="637"/>
      <c r="F449" s="638"/>
      <c r="G449" s="1514"/>
      <c r="H449" s="1515"/>
      <c r="I449" s="1515"/>
      <c r="J449" s="1516"/>
      <c r="K449" s="642"/>
      <c r="L449" s="642"/>
      <c r="M449" s="642"/>
      <c r="N449" s="642"/>
      <c r="O449" s="642"/>
    </row>
    <row r="450" spans="1:15" s="643" customFormat="1" x14ac:dyDescent="0.3">
      <c r="A450" s="634"/>
      <c r="B450" s="648"/>
      <c r="C450" s="636"/>
      <c r="D450" s="637"/>
      <c r="E450" s="637"/>
      <c r="F450" s="638"/>
      <c r="G450" s="1514"/>
      <c r="H450" s="1515"/>
      <c r="I450" s="1515"/>
      <c r="J450" s="1516"/>
      <c r="K450" s="642"/>
      <c r="L450" s="642"/>
      <c r="M450" s="642"/>
      <c r="N450" s="642"/>
      <c r="O450" s="642"/>
    </row>
    <row r="451" spans="1:15" s="643" customFormat="1" x14ac:dyDescent="0.3">
      <c r="A451" s="649"/>
      <c r="B451" s="649"/>
      <c r="C451" s="644"/>
      <c r="D451" s="650"/>
      <c r="E451" s="650"/>
      <c r="F451" s="650"/>
      <c r="G451" s="651"/>
      <c r="H451" s="651"/>
      <c r="I451" s="651"/>
      <c r="J451" s="651"/>
    </row>
    <row r="452" spans="1:15" s="643" customFormat="1" x14ac:dyDescent="0.3">
      <c r="A452" s="649"/>
      <c r="B452" s="649"/>
      <c r="C452" s="644"/>
      <c r="D452" s="650"/>
      <c r="E452" s="650"/>
      <c r="F452" s="650"/>
      <c r="G452" s="651"/>
      <c r="H452" s="651"/>
      <c r="I452" s="651"/>
      <c r="J452" s="651"/>
    </row>
    <row r="453" spans="1:15" s="643" customFormat="1" x14ac:dyDescent="0.3">
      <c r="A453" s="649"/>
      <c r="B453" s="649"/>
      <c r="C453" s="644"/>
      <c r="D453" s="650"/>
      <c r="E453" s="650"/>
      <c r="F453" s="650"/>
      <c r="G453" s="651"/>
      <c r="H453" s="651"/>
      <c r="I453" s="651"/>
      <c r="J453" s="651"/>
    </row>
    <row r="454" spans="1:15" s="643" customFormat="1" x14ac:dyDescent="0.3">
      <c r="A454" s="649"/>
      <c r="B454" s="649"/>
      <c r="C454" s="644"/>
      <c r="D454" s="650"/>
      <c r="E454" s="650"/>
      <c r="F454" s="650"/>
      <c r="G454" s="651"/>
      <c r="H454" s="651"/>
      <c r="I454" s="651"/>
      <c r="J454" s="651"/>
    </row>
    <row r="455" spans="1:15" s="643" customFormat="1" x14ac:dyDescent="0.3">
      <c r="A455" s="649"/>
      <c r="B455" s="649"/>
      <c r="C455" s="644"/>
      <c r="D455" s="650"/>
      <c r="E455" s="650"/>
      <c r="F455" s="650"/>
      <c r="G455" s="651"/>
      <c r="H455" s="651"/>
      <c r="I455" s="651"/>
      <c r="J455" s="651"/>
    </row>
    <row r="456" spans="1:15" s="643" customFormat="1" x14ac:dyDescent="0.3">
      <c r="A456" s="649"/>
      <c r="B456" s="649"/>
      <c r="C456" s="644"/>
      <c r="D456" s="650"/>
      <c r="E456" s="650"/>
      <c r="F456" s="650"/>
      <c r="G456" s="651"/>
      <c r="H456" s="651"/>
      <c r="I456" s="651"/>
      <c r="J456" s="651"/>
    </row>
    <row r="457" spans="1:15" s="643" customFormat="1" x14ac:dyDescent="0.3">
      <c r="A457" s="649"/>
      <c r="B457" s="649"/>
      <c r="C457" s="644"/>
      <c r="D457" s="650"/>
      <c r="E457" s="650"/>
      <c r="F457" s="650"/>
      <c r="G457" s="651"/>
      <c r="H457" s="651"/>
      <c r="I457" s="651"/>
      <c r="J457" s="651"/>
    </row>
    <row r="458" spans="1:15" s="643" customFormat="1" x14ac:dyDescent="0.3">
      <c r="A458" s="649"/>
      <c r="B458" s="649"/>
      <c r="C458" s="644"/>
      <c r="D458" s="650"/>
      <c r="E458" s="650"/>
      <c r="F458" s="650"/>
      <c r="G458" s="651"/>
      <c r="H458" s="651"/>
      <c r="I458" s="651"/>
      <c r="J458" s="651"/>
    </row>
    <row r="459" spans="1:15" s="643" customFormat="1" x14ac:dyDescent="0.3">
      <c r="A459" s="649"/>
      <c r="B459" s="649"/>
      <c r="C459" s="644"/>
      <c r="D459" s="650"/>
      <c r="E459" s="650"/>
      <c r="F459" s="650"/>
      <c r="G459" s="651"/>
      <c r="H459" s="651"/>
      <c r="I459" s="651"/>
      <c r="J459" s="651"/>
    </row>
    <row r="460" spans="1:15" s="643" customFormat="1" x14ac:dyDescent="0.3">
      <c r="A460" s="649"/>
      <c r="B460" s="649"/>
      <c r="C460" s="644"/>
      <c r="D460" s="650"/>
      <c r="E460" s="650"/>
      <c r="F460" s="650"/>
      <c r="G460" s="651"/>
      <c r="H460" s="651"/>
      <c r="I460" s="651"/>
      <c r="J460" s="651"/>
    </row>
    <row r="461" spans="1:15" s="643" customFormat="1" x14ac:dyDescent="0.3">
      <c r="A461" s="649"/>
      <c r="B461" s="649"/>
      <c r="C461" s="644"/>
      <c r="D461" s="650"/>
      <c r="E461" s="650"/>
      <c r="F461" s="650"/>
      <c r="G461" s="651"/>
      <c r="H461" s="651"/>
      <c r="I461" s="651"/>
      <c r="J461" s="651"/>
    </row>
    <row r="462" spans="1:15" s="643" customFormat="1" x14ac:dyDescent="0.3">
      <c r="A462" s="649"/>
      <c r="B462" s="649"/>
      <c r="C462" s="644"/>
      <c r="D462" s="650"/>
      <c r="E462" s="650"/>
      <c r="F462" s="650"/>
      <c r="G462" s="651"/>
      <c r="H462" s="651"/>
      <c r="I462" s="651"/>
      <c r="J462" s="651"/>
    </row>
    <row r="463" spans="1:15" s="643" customFormat="1" x14ac:dyDescent="0.3">
      <c r="A463" s="649"/>
      <c r="B463" s="649"/>
      <c r="C463" s="644"/>
      <c r="D463" s="650"/>
      <c r="E463" s="650"/>
      <c r="F463" s="650"/>
      <c r="G463" s="651"/>
      <c r="H463" s="651"/>
      <c r="I463" s="651"/>
      <c r="J463" s="651"/>
    </row>
    <row r="464" spans="1:15" s="643" customFormat="1" x14ac:dyDescent="0.3">
      <c r="A464" s="649"/>
      <c r="B464" s="649"/>
      <c r="C464" s="644"/>
      <c r="D464" s="650"/>
      <c r="E464" s="650"/>
      <c r="F464" s="650"/>
      <c r="G464" s="651"/>
      <c r="H464" s="651"/>
      <c r="I464" s="651"/>
      <c r="J464" s="651"/>
    </row>
    <row r="465" spans="1:10" s="643" customFormat="1" x14ac:dyDescent="0.3">
      <c r="A465" s="649"/>
      <c r="B465" s="649"/>
      <c r="C465" s="644"/>
      <c r="D465" s="650"/>
      <c r="E465" s="650"/>
      <c r="F465" s="650"/>
      <c r="G465" s="651"/>
      <c r="H465" s="651"/>
      <c r="I465" s="651"/>
      <c r="J465" s="651"/>
    </row>
    <row r="466" spans="1:10" s="643" customFormat="1" x14ac:dyDescent="0.3">
      <c r="A466" s="649"/>
      <c r="B466" s="649"/>
      <c r="C466" s="644"/>
      <c r="D466" s="650"/>
      <c r="E466" s="650"/>
      <c r="F466" s="650"/>
      <c r="G466" s="651"/>
      <c r="H466" s="651"/>
      <c r="I466" s="651"/>
      <c r="J466" s="651"/>
    </row>
    <row r="467" spans="1:10" s="643" customFormat="1" x14ac:dyDescent="0.3">
      <c r="A467" s="649"/>
      <c r="B467" s="649"/>
      <c r="C467" s="644"/>
      <c r="D467" s="650"/>
      <c r="E467" s="650"/>
      <c r="F467" s="650"/>
      <c r="G467" s="651"/>
      <c r="H467" s="651"/>
      <c r="I467" s="651"/>
      <c r="J467" s="651"/>
    </row>
    <row r="468" spans="1:10" s="643" customFormat="1" x14ac:dyDescent="0.3">
      <c r="A468" s="649"/>
      <c r="B468" s="649"/>
      <c r="C468" s="644"/>
      <c r="D468" s="650"/>
      <c r="E468" s="650"/>
      <c r="F468" s="650"/>
      <c r="G468" s="651"/>
      <c r="H468" s="651"/>
      <c r="I468" s="651"/>
      <c r="J468" s="651"/>
    </row>
    <row r="469" spans="1:10" s="643" customFormat="1" x14ac:dyDescent="0.3">
      <c r="A469" s="649"/>
      <c r="B469" s="649"/>
      <c r="C469" s="644"/>
      <c r="D469" s="650"/>
      <c r="E469" s="650"/>
      <c r="F469" s="650"/>
      <c r="G469" s="651"/>
      <c r="H469" s="651"/>
      <c r="I469" s="651"/>
      <c r="J469" s="651"/>
    </row>
    <row r="470" spans="1:10" s="643" customFormat="1" x14ac:dyDescent="0.3">
      <c r="A470" s="649"/>
      <c r="B470" s="649"/>
      <c r="C470" s="644"/>
      <c r="D470" s="650"/>
      <c r="E470" s="650"/>
      <c r="F470" s="650"/>
      <c r="G470" s="651"/>
      <c r="H470" s="651"/>
      <c r="I470" s="651"/>
      <c r="J470" s="651"/>
    </row>
    <row r="471" spans="1:10" s="643" customFormat="1" x14ac:dyDescent="0.3">
      <c r="A471" s="649"/>
      <c r="B471" s="649"/>
      <c r="C471" s="644"/>
      <c r="D471" s="650"/>
      <c r="E471" s="650"/>
      <c r="F471" s="650"/>
      <c r="G471" s="651"/>
      <c r="H471" s="651"/>
      <c r="I471" s="651"/>
      <c r="J471" s="651"/>
    </row>
    <row r="472" spans="1:10" s="643" customFormat="1" x14ac:dyDescent="0.3">
      <c r="A472" s="649"/>
      <c r="B472" s="649"/>
      <c r="C472" s="644"/>
      <c r="D472" s="650"/>
      <c r="E472" s="650"/>
      <c r="F472" s="650"/>
      <c r="G472" s="651"/>
      <c r="H472" s="651"/>
      <c r="I472" s="651"/>
      <c r="J472" s="651"/>
    </row>
    <row r="473" spans="1:10" s="643" customFormat="1" x14ac:dyDescent="0.3">
      <c r="A473" s="649"/>
      <c r="B473" s="649"/>
      <c r="C473" s="644"/>
      <c r="D473" s="650"/>
      <c r="E473" s="650"/>
      <c r="F473" s="650"/>
      <c r="G473" s="651"/>
      <c r="H473" s="651"/>
      <c r="I473" s="651"/>
      <c r="J473" s="651"/>
    </row>
    <row r="474" spans="1:10" s="643" customFormat="1" x14ac:dyDescent="0.3">
      <c r="A474" s="649"/>
      <c r="B474" s="649"/>
      <c r="C474" s="644"/>
      <c r="D474" s="650"/>
      <c r="E474" s="650"/>
      <c r="F474" s="650"/>
      <c r="G474" s="651"/>
      <c r="H474" s="651"/>
      <c r="I474" s="651"/>
      <c r="J474" s="651"/>
    </row>
    <row r="475" spans="1:10" s="643" customFormat="1" x14ac:dyDescent="0.3">
      <c r="A475" s="649"/>
      <c r="B475" s="649"/>
      <c r="C475" s="644"/>
      <c r="D475" s="650"/>
      <c r="E475" s="650"/>
      <c r="F475" s="650"/>
      <c r="G475" s="651"/>
      <c r="H475" s="651"/>
      <c r="I475" s="651"/>
      <c r="J475" s="651"/>
    </row>
    <row r="476" spans="1:10" s="643" customFormat="1" x14ac:dyDescent="0.3">
      <c r="A476" s="649"/>
      <c r="B476" s="649"/>
      <c r="C476" s="644"/>
      <c r="D476" s="650"/>
      <c r="E476" s="650"/>
      <c r="F476" s="650"/>
      <c r="G476" s="651"/>
      <c r="H476" s="651"/>
      <c r="I476" s="651"/>
      <c r="J476" s="651"/>
    </row>
    <row r="477" spans="1:10" s="643" customFormat="1" x14ac:dyDescent="0.3">
      <c r="A477" s="649"/>
      <c r="B477" s="649"/>
      <c r="C477" s="644"/>
      <c r="D477" s="650"/>
      <c r="E477" s="650"/>
      <c r="F477" s="650"/>
      <c r="G477" s="651"/>
      <c r="H477" s="651"/>
      <c r="I477" s="651"/>
      <c r="J477" s="651"/>
    </row>
    <row r="478" spans="1:10" s="643" customFormat="1" x14ac:dyDescent="0.3">
      <c r="A478" s="649"/>
      <c r="B478" s="649"/>
      <c r="C478" s="644"/>
      <c r="D478" s="650"/>
      <c r="E478" s="650"/>
      <c r="F478" s="650"/>
      <c r="G478" s="651"/>
      <c r="H478" s="651"/>
      <c r="I478" s="651"/>
      <c r="J478" s="651"/>
    </row>
    <row r="479" spans="1:10" s="643" customFormat="1" x14ac:dyDescent="0.3">
      <c r="A479" s="649"/>
      <c r="B479" s="649"/>
      <c r="C479" s="644"/>
      <c r="D479" s="650"/>
      <c r="E479" s="650"/>
      <c r="F479" s="650"/>
      <c r="G479" s="651"/>
      <c r="H479" s="651"/>
      <c r="I479" s="651"/>
      <c r="J479" s="651"/>
    </row>
    <row r="480" spans="1:10" s="643" customFormat="1" x14ac:dyDescent="0.3">
      <c r="A480" s="649"/>
      <c r="B480" s="649"/>
      <c r="C480" s="644"/>
      <c r="D480" s="650"/>
      <c r="E480" s="650"/>
      <c r="F480" s="650"/>
      <c r="G480" s="651"/>
      <c r="H480" s="651"/>
      <c r="I480" s="651"/>
      <c r="J480" s="651"/>
    </row>
    <row r="481" spans="1:10" s="643" customFormat="1" x14ac:dyDescent="0.3">
      <c r="A481" s="649"/>
      <c r="B481" s="649"/>
      <c r="C481" s="644"/>
      <c r="D481" s="650"/>
      <c r="E481" s="650"/>
      <c r="F481" s="650"/>
      <c r="G481" s="651"/>
      <c r="H481" s="651"/>
      <c r="I481" s="651"/>
      <c r="J481" s="651"/>
    </row>
    <row r="482" spans="1:10" s="643" customFormat="1" x14ac:dyDescent="0.3">
      <c r="A482" s="649"/>
      <c r="B482" s="649"/>
      <c r="C482" s="644"/>
      <c r="D482" s="650"/>
      <c r="E482" s="650"/>
      <c r="F482" s="650"/>
      <c r="G482" s="651"/>
      <c r="H482" s="651"/>
      <c r="I482" s="651"/>
      <c r="J482" s="651"/>
    </row>
    <row r="483" spans="1:10" s="643" customFormat="1" x14ac:dyDescent="0.3">
      <c r="A483" s="649"/>
      <c r="B483" s="649"/>
      <c r="C483" s="644"/>
      <c r="D483" s="650"/>
      <c r="E483" s="650"/>
      <c r="F483" s="650"/>
      <c r="G483" s="651"/>
      <c r="H483" s="651"/>
      <c r="I483" s="651"/>
      <c r="J483" s="651"/>
    </row>
    <row r="484" spans="1:10" s="643" customFormat="1" x14ac:dyDescent="0.3">
      <c r="A484" s="649"/>
      <c r="B484" s="649"/>
      <c r="C484" s="644"/>
      <c r="D484" s="650"/>
      <c r="E484" s="650"/>
      <c r="F484" s="650"/>
      <c r="G484" s="651"/>
      <c r="H484" s="651"/>
      <c r="I484" s="651"/>
      <c r="J484" s="651"/>
    </row>
    <row r="485" spans="1:10" s="643" customFormat="1" x14ac:dyDescent="0.3">
      <c r="A485" s="649"/>
      <c r="B485" s="649"/>
      <c r="C485" s="644"/>
      <c r="D485" s="650"/>
      <c r="E485" s="650"/>
      <c r="F485" s="650"/>
      <c r="G485" s="651"/>
      <c r="H485" s="651"/>
      <c r="I485" s="651"/>
      <c r="J485" s="651"/>
    </row>
    <row r="486" spans="1:10" s="643" customFormat="1" x14ac:dyDescent="0.3">
      <c r="A486" s="649"/>
      <c r="B486" s="649"/>
      <c r="C486" s="644"/>
      <c r="D486" s="650"/>
      <c r="E486" s="650"/>
      <c r="F486" s="650"/>
      <c r="G486" s="651"/>
      <c r="H486" s="651"/>
      <c r="I486" s="651"/>
      <c r="J486" s="651"/>
    </row>
    <row r="487" spans="1:10" s="643" customFormat="1" x14ac:dyDescent="0.3">
      <c r="A487" s="649"/>
      <c r="B487" s="649"/>
      <c r="C487" s="644"/>
      <c r="D487" s="650"/>
      <c r="E487" s="650"/>
      <c r="F487" s="650"/>
      <c r="G487" s="651"/>
      <c r="H487" s="651"/>
      <c r="I487" s="651"/>
      <c r="J487" s="651"/>
    </row>
    <row r="488" spans="1:10" s="643" customFormat="1" x14ac:dyDescent="0.3">
      <c r="A488" s="649"/>
      <c r="B488" s="649"/>
      <c r="C488" s="644"/>
      <c r="D488" s="650"/>
      <c r="E488" s="650"/>
      <c r="F488" s="650"/>
      <c r="G488" s="651"/>
      <c r="H488" s="651"/>
      <c r="I488" s="651"/>
      <c r="J488" s="651"/>
    </row>
    <row r="489" spans="1:10" s="643" customFormat="1" x14ac:dyDescent="0.3">
      <c r="A489" s="649"/>
      <c r="B489" s="649"/>
      <c r="C489" s="644"/>
      <c r="D489" s="650"/>
      <c r="E489" s="650"/>
      <c r="F489" s="650"/>
      <c r="G489" s="651"/>
      <c r="H489" s="651"/>
      <c r="I489" s="651"/>
      <c r="J489" s="651"/>
    </row>
    <row r="490" spans="1:10" s="643" customFormat="1" x14ac:dyDescent="0.3">
      <c r="A490" s="649"/>
      <c r="B490" s="649"/>
      <c r="C490" s="644"/>
      <c r="D490" s="650"/>
      <c r="E490" s="650"/>
      <c r="F490" s="650"/>
      <c r="G490" s="651"/>
      <c r="H490" s="651"/>
      <c r="I490" s="651"/>
      <c r="J490" s="651"/>
    </row>
    <row r="491" spans="1:10" s="643" customFormat="1" x14ac:dyDescent="0.3">
      <c r="A491" s="649"/>
      <c r="B491" s="649"/>
      <c r="C491" s="644"/>
      <c r="D491" s="650"/>
      <c r="E491" s="650"/>
      <c r="F491" s="650"/>
      <c r="G491" s="651"/>
      <c r="H491" s="651"/>
      <c r="I491" s="651"/>
      <c r="J491" s="651"/>
    </row>
    <row r="492" spans="1:10" s="643" customFormat="1" x14ac:dyDescent="0.3">
      <c r="A492" s="649"/>
      <c r="B492" s="649"/>
      <c r="C492" s="644"/>
      <c r="D492" s="650"/>
      <c r="E492" s="650"/>
      <c r="F492" s="650"/>
      <c r="G492" s="651"/>
      <c r="H492" s="651"/>
      <c r="I492" s="651"/>
      <c r="J492" s="651"/>
    </row>
    <row r="493" spans="1:10" s="643" customFormat="1" x14ac:dyDescent="0.3">
      <c r="A493" s="649"/>
      <c r="B493" s="649"/>
      <c r="C493" s="644"/>
      <c r="D493" s="650"/>
      <c r="E493" s="650"/>
      <c r="F493" s="650"/>
      <c r="G493" s="651"/>
      <c r="H493" s="651"/>
      <c r="I493" s="651"/>
      <c r="J493" s="651"/>
    </row>
    <row r="494" spans="1:10" s="643" customFormat="1" x14ac:dyDescent="0.3">
      <c r="A494" s="649"/>
      <c r="B494" s="649"/>
      <c r="C494" s="644"/>
      <c r="D494" s="650"/>
      <c r="E494" s="650"/>
      <c r="F494" s="650"/>
      <c r="G494" s="651"/>
      <c r="H494" s="651"/>
      <c r="I494" s="651"/>
      <c r="J494" s="651"/>
    </row>
    <row r="495" spans="1:10" s="643" customFormat="1" x14ac:dyDescent="0.3">
      <c r="A495" s="649"/>
      <c r="B495" s="649"/>
      <c r="C495" s="644"/>
      <c r="D495" s="650"/>
      <c r="E495" s="650"/>
      <c r="F495" s="650"/>
      <c r="G495" s="651"/>
      <c r="H495" s="651"/>
      <c r="I495" s="651"/>
      <c r="J495" s="651"/>
    </row>
    <row r="496" spans="1:10" s="643" customFormat="1" x14ac:dyDescent="0.3">
      <c r="A496" s="649"/>
      <c r="B496" s="649"/>
      <c r="C496" s="644"/>
      <c r="D496" s="650"/>
      <c r="E496" s="650"/>
      <c r="F496" s="650"/>
      <c r="G496" s="651"/>
      <c r="H496" s="651"/>
      <c r="I496" s="651"/>
      <c r="J496" s="651"/>
    </row>
    <row r="497" spans="1:10" s="643" customFormat="1" x14ac:dyDescent="0.3">
      <c r="A497" s="649"/>
      <c r="B497" s="649"/>
      <c r="C497" s="644"/>
      <c r="D497" s="650"/>
      <c r="E497" s="650"/>
      <c r="F497" s="650"/>
      <c r="G497" s="651"/>
      <c r="H497" s="651"/>
      <c r="I497" s="651"/>
      <c r="J497" s="651"/>
    </row>
    <row r="498" spans="1:10" s="643" customFormat="1" x14ac:dyDescent="0.3">
      <c r="A498" s="649"/>
      <c r="B498" s="649"/>
      <c r="C498" s="644"/>
      <c r="D498" s="650"/>
      <c r="E498" s="650"/>
      <c r="F498" s="650"/>
      <c r="G498" s="651"/>
      <c r="H498" s="651"/>
      <c r="I498" s="651"/>
      <c r="J498" s="651"/>
    </row>
    <row r="499" spans="1:10" s="643" customFormat="1" x14ac:dyDescent="0.3">
      <c r="A499" s="649"/>
      <c r="B499" s="649"/>
      <c r="C499" s="644"/>
      <c r="D499" s="650"/>
      <c r="E499" s="650"/>
      <c r="F499" s="650"/>
      <c r="G499" s="651"/>
      <c r="H499" s="651"/>
      <c r="I499" s="651"/>
      <c r="J499" s="651"/>
    </row>
    <row r="500" spans="1:10" s="643" customFormat="1" x14ac:dyDescent="0.3">
      <c r="A500" s="649"/>
      <c r="B500" s="649"/>
      <c r="C500" s="644"/>
      <c r="D500" s="650"/>
      <c r="E500" s="650"/>
      <c r="F500" s="650"/>
      <c r="G500" s="651"/>
      <c r="H500" s="651"/>
      <c r="I500" s="651"/>
      <c r="J500" s="651"/>
    </row>
    <row r="501" spans="1:10" s="643" customFormat="1" x14ac:dyDescent="0.3">
      <c r="A501" s="649"/>
      <c r="B501" s="649"/>
      <c r="C501" s="644"/>
      <c r="D501" s="650"/>
      <c r="E501" s="650"/>
      <c r="F501" s="650"/>
      <c r="G501" s="651"/>
      <c r="H501" s="651"/>
      <c r="I501" s="651"/>
      <c r="J501" s="651"/>
    </row>
    <row r="502" spans="1:10" s="643" customFormat="1" x14ac:dyDescent="0.3">
      <c r="A502" s="649"/>
      <c r="B502" s="649"/>
      <c r="C502" s="644"/>
      <c r="D502" s="650"/>
      <c r="E502" s="650"/>
      <c r="F502" s="650"/>
      <c r="G502" s="651"/>
      <c r="H502" s="651"/>
      <c r="I502" s="651"/>
      <c r="J502" s="651"/>
    </row>
    <row r="503" spans="1:10" s="643" customFormat="1" x14ac:dyDescent="0.3">
      <c r="A503" s="649"/>
      <c r="B503" s="649"/>
      <c r="C503" s="644"/>
      <c r="D503" s="650"/>
      <c r="E503" s="650"/>
      <c r="F503" s="650"/>
      <c r="G503" s="651"/>
      <c r="H503" s="651"/>
      <c r="I503" s="651"/>
      <c r="J503" s="651"/>
    </row>
    <row r="504" spans="1:10" s="643" customFormat="1" x14ac:dyDescent="0.3">
      <c r="A504" s="649"/>
      <c r="B504" s="649"/>
      <c r="C504" s="644"/>
      <c r="D504" s="650"/>
      <c r="E504" s="650"/>
      <c r="F504" s="650"/>
      <c r="G504" s="651"/>
      <c r="H504" s="651"/>
      <c r="I504" s="651"/>
      <c r="J504" s="651"/>
    </row>
    <row r="505" spans="1:10" s="643" customFormat="1" x14ac:dyDescent="0.3">
      <c r="A505" s="649"/>
      <c r="B505" s="649"/>
      <c r="C505" s="644"/>
      <c r="D505" s="650"/>
      <c r="E505" s="650"/>
      <c r="F505" s="650"/>
      <c r="G505" s="651"/>
      <c r="H505" s="651"/>
      <c r="I505" s="651"/>
      <c r="J505" s="651"/>
    </row>
    <row r="506" spans="1:10" s="643" customFormat="1" x14ac:dyDescent="0.3">
      <c r="A506" s="649"/>
      <c r="B506" s="649"/>
      <c r="C506" s="644"/>
      <c r="D506" s="650"/>
      <c r="E506" s="650"/>
      <c r="F506" s="650"/>
      <c r="G506" s="651"/>
      <c r="H506" s="651"/>
      <c r="I506" s="651"/>
      <c r="J506" s="651"/>
    </row>
    <row r="507" spans="1:10" s="643" customFormat="1" x14ac:dyDescent="0.3">
      <c r="A507" s="649"/>
      <c r="B507" s="649"/>
      <c r="C507" s="644"/>
      <c r="D507" s="650"/>
      <c r="E507" s="650"/>
      <c r="F507" s="650"/>
      <c r="G507" s="651"/>
      <c r="H507" s="651"/>
      <c r="I507" s="651"/>
      <c r="J507" s="651"/>
    </row>
    <row r="508" spans="1:10" s="643" customFormat="1" x14ac:dyDescent="0.3">
      <c r="A508" s="649"/>
      <c r="B508" s="649"/>
      <c r="C508" s="644"/>
      <c r="D508" s="650"/>
      <c r="E508" s="650"/>
      <c r="F508" s="650"/>
      <c r="G508" s="651"/>
      <c r="H508" s="651"/>
      <c r="I508" s="651"/>
      <c r="J508" s="651"/>
    </row>
    <row r="509" spans="1:10" s="643" customFormat="1" x14ac:dyDescent="0.3">
      <c r="A509" s="649"/>
      <c r="B509" s="649"/>
      <c r="C509" s="644"/>
      <c r="D509" s="650"/>
      <c r="E509" s="650"/>
      <c r="F509" s="650"/>
      <c r="G509" s="651"/>
      <c r="H509" s="651"/>
      <c r="I509" s="651"/>
      <c r="J509" s="651"/>
    </row>
    <row r="510" spans="1:10" s="643" customFormat="1" x14ac:dyDescent="0.3">
      <c r="A510" s="649"/>
      <c r="B510" s="649"/>
      <c r="C510" s="644"/>
      <c r="D510" s="650"/>
      <c r="E510" s="650"/>
      <c r="F510" s="650"/>
      <c r="G510" s="651"/>
      <c r="H510" s="651"/>
      <c r="I510" s="651"/>
      <c r="J510" s="651"/>
    </row>
    <row r="511" spans="1:10" s="643" customFormat="1" x14ac:dyDescent="0.3">
      <c r="A511" s="649"/>
      <c r="B511" s="649"/>
      <c r="C511" s="644"/>
      <c r="D511" s="650"/>
      <c r="E511" s="650"/>
      <c r="F511" s="650"/>
      <c r="G511" s="651"/>
      <c r="H511" s="651"/>
      <c r="I511" s="651"/>
      <c r="J511" s="651"/>
    </row>
    <row r="512" spans="1:10" s="643" customFormat="1" x14ac:dyDescent="0.3">
      <c r="A512" s="649"/>
      <c r="B512" s="649"/>
      <c r="C512" s="644"/>
      <c r="D512" s="650"/>
      <c r="E512" s="650"/>
      <c r="F512" s="650"/>
      <c r="G512" s="651"/>
      <c r="H512" s="651"/>
      <c r="I512" s="651"/>
      <c r="J512" s="651"/>
    </row>
    <row r="513" spans="1:10" s="643" customFormat="1" x14ac:dyDescent="0.3">
      <c r="A513" s="649"/>
      <c r="B513" s="649"/>
      <c r="C513" s="644"/>
      <c r="D513" s="650"/>
      <c r="E513" s="650"/>
      <c r="F513" s="650"/>
      <c r="G513" s="651"/>
      <c r="H513" s="651"/>
      <c r="I513" s="651"/>
      <c r="J513" s="651"/>
    </row>
    <row r="514" spans="1:10" s="643" customFormat="1" x14ac:dyDescent="0.3">
      <c r="A514" s="649"/>
      <c r="B514" s="649"/>
      <c r="C514" s="644"/>
      <c r="D514" s="650"/>
      <c r="E514" s="650"/>
      <c r="F514" s="650"/>
      <c r="G514" s="651"/>
      <c r="H514" s="651"/>
      <c r="I514" s="651"/>
      <c r="J514" s="651"/>
    </row>
    <row r="515" spans="1:10" s="643" customFormat="1" x14ac:dyDescent="0.3">
      <c r="A515" s="649"/>
      <c r="B515" s="649"/>
      <c r="C515" s="644"/>
      <c r="D515" s="650"/>
      <c r="E515" s="650"/>
      <c r="F515" s="650"/>
      <c r="G515" s="651"/>
      <c r="H515" s="651"/>
      <c r="I515" s="651"/>
      <c r="J515" s="651"/>
    </row>
    <row r="516" spans="1:10" s="643" customFormat="1" x14ac:dyDescent="0.3">
      <c r="A516" s="649"/>
      <c r="B516" s="649"/>
      <c r="C516" s="644"/>
      <c r="D516" s="650"/>
      <c r="E516" s="650"/>
      <c r="F516" s="650"/>
      <c r="G516" s="651"/>
      <c r="H516" s="651"/>
      <c r="I516" s="651"/>
      <c r="J516" s="651"/>
    </row>
    <row r="517" spans="1:10" s="643" customFormat="1" x14ac:dyDescent="0.3">
      <c r="A517" s="649"/>
      <c r="B517" s="649"/>
      <c r="C517" s="644"/>
      <c r="D517" s="650"/>
      <c r="E517" s="650"/>
      <c r="F517" s="650"/>
      <c r="G517" s="651"/>
      <c r="H517" s="651"/>
      <c r="I517" s="651"/>
      <c r="J517" s="651"/>
    </row>
    <row r="518" spans="1:10" s="643" customFormat="1" x14ac:dyDescent="0.3">
      <c r="A518" s="649"/>
      <c r="B518" s="649"/>
      <c r="C518" s="644"/>
      <c r="D518" s="650"/>
      <c r="E518" s="650"/>
      <c r="F518" s="650"/>
      <c r="G518" s="651"/>
      <c r="H518" s="651"/>
      <c r="I518" s="651"/>
      <c r="J518" s="651"/>
    </row>
    <row r="519" spans="1:10" s="643" customFormat="1" x14ac:dyDescent="0.3">
      <c r="A519" s="649"/>
      <c r="B519" s="649"/>
      <c r="C519" s="644"/>
      <c r="D519" s="650"/>
      <c r="E519" s="650"/>
      <c r="F519" s="650"/>
      <c r="G519" s="651"/>
      <c r="H519" s="651"/>
      <c r="I519" s="651"/>
      <c r="J519" s="651"/>
    </row>
    <row r="520" spans="1:10" s="643" customFormat="1" x14ac:dyDescent="0.3">
      <c r="A520" s="649"/>
      <c r="B520" s="649"/>
      <c r="C520" s="644"/>
      <c r="D520" s="650"/>
      <c r="E520" s="650"/>
      <c r="F520" s="650"/>
      <c r="G520" s="651"/>
      <c r="H520" s="651"/>
      <c r="I520" s="651"/>
      <c r="J520" s="651"/>
    </row>
    <row r="521" spans="1:10" s="643" customFormat="1" x14ac:dyDescent="0.3">
      <c r="A521" s="649"/>
      <c r="B521" s="649"/>
      <c r="C521" s="644"/>
      <c r="D521" s="650"/>
      <c r="E521" s="650"/>
      <c r="F521" s="650"/>
      <c r="G521" s="651"/>
      <c r="H521" s="651"/>
      <c r="I521" s="651"/>
      <c r="J521" s="651"/>
    </row>
    <row r="522" spans="1:10" s="643" customFormat="1" x14ac:dyDescent="0.3">
      <c r="A522" s="649"/>
      <c r="B522" s="649"/>
      <c r="C522" s="644"/>
      <c r="D522" s="650"/>
      <c r="E522" s="650"/>
      <c r="F522" s="650"/>
      <c r="G522" s="651"/>
      <c r="H522" s="651"/>
      <c r="I522" s="651"/>
      <c r="J522" s="651"/>
    </row>
    <row r="523" spans="1:10" s="643" customFormat="1" x14ac:dyDescent="0.3">
      <c r="A523" s="649"/>
      <c r="B523" s="649"/>
      <c r="C523" s="644"/>
      <c r="D523" s="650"/>
      <c r="E523" s="650"/>
      <c r="F523" s="650"/>
      <c r="G523" s="651"/>
      <c r="H523" s="651"/>
      <c r="I523" s="651"/>
      <c r="J523" s="651"/>
    </row>
    <row r="524" spans="1:10" s="643" customFormat="1" x14ac:dyDescent="0.3">
      <c r="A524" s="649"/>
      <c r="B524" s="649"/>
      <c r="C524" s="644"/>
      <c r="D524" s="650"/>
      <c r="E524" s="650"/>
      <c r="F524" s="650"/>
      <c r="G524" s="651"/>
      <c r="H524" s="651"/>
      <c r="I524" s="651"/>
      <c r="J524" s="651"/>
    </row>
    <row r="525" spans="1:10" s="643" customFormat="1" x14ac:dyDescent="0.3">
      <c r="A525" s="649"/>
      <c r="B525" s="649"/>
      <c r="C525" s="644"/>
      <c r="D525" s="650"/>
      <c r="E525" s="650"/>
      <c r="F525" s="650"/>
      <c r="G525" s="651"/>
      <c r="H525" s="651"/>
      <c r="I525" s="651"/>
      <c r="J525" s="651"/>
    </row>
    <row r="526" spans="1:10" s="643" customFormat="1" x14ac:dyDescent="0.3">
      <c r="A526" s="649"/>
      <c r="B526" s="649"/>
      <c r="C526" s="644"/>
      <c r="D526" s="650"/>
      <c r="E526" s="650"/>
      <c r="F526" s="650"/>
      <c r="G526" s="651"/>
      <c r="H526" s="651"/>
      <c r="I526" s="651"/>
      <c r="J526" s="651"/>
    </row>
    <row r="527" spans="1:10" s="643" customFormat="1" x14ac:dyDescent="0.3">
      <c r="A527" s="649"/>
      <c r="B527" s="649"/>
      <c r="C527" s="644"/>
      <c r="D527" s="650"/>
      <c r="E527" s="650"/>
      <c r="F527" s="650"/>
      <c r="G527" s="651"/>
      <c r="H527" s="651"/>
      <c r="I527" s="651"/>
      <c r="J527" s="651"/>
    </row>
    <row r="528" spans="1:10" s="643" customFormat="1" x14ac:dyDescent="0.3">
      <c r="A528" s="649"/>
      <c r="B528" s="649"/>
      <c r="C528" s="644"/>
      <c r="D528" s="650"/>
      <c r="E528" s="650"/>
      <c r="F528" s="650"/>
      <c r="G528" s="651"/>
      <c r="H528" s="651"/>
      <c r="I528" s="651"/>
      <c r="J528" s="651"/>
    </row>
    <row r="529" spans="1:10" s="643" customFormat="1" x14ac:dyDescent="0.3">
      <c r="A529" s="649"/>
      <c r="B529" s="649"/>
      <c r="C529" s="644"/>
      <c r="D529" s="650"/>
      <c r="E529" s="650"/>
      <c r="F529" s="650"/>
      <c r="G529" s="651"/>
      <c r="H529" s="651"/>
      <c r="I529" s="651"/>
      <c r="J529" s="651"/>
    </row>
    <row r="530" spans="1:10" s="643" customFormat="1" x14ac:dyDescent="0.3">
      <c r="A530" s="649"/>
      <c r="B530" s="649"/>
      <c r="C530" s="644"/>
      <c r="D530" s="650"/>
      <c r="E530" s="650"/>
      <c r="F530" s="650"/>
      <c r="G530" s="651"/>
      <c r="H530" s="651"/>
      <c r="I530" s="651"/>
      <c r="J530" s="651"/>
    </row>
    <row r="531" spans="1:10" s="643" customFormat="1" x14ac:dyDescent="0.3">
      <c r="A531" s="649"/>
      <c r="B531" s="649"/>
      <c r="C531" s="644"/>
      <c r="D531" s="650"/>
      <c r="E531" s="650"/>
      <c r="F531" s="650"/>
      <c r="G531" s="651"/>
      <c r="H531" s="651"/>
      <c r="I531" s="651"/>
      <c r="J531" s="651"/>
    </row>
    <row r="532" spans="1:10" s="643" customFormat="1" x14ac:dyDescent="0.3">
      <c r="A532" s="649"/>
      <c r="B532" s="649"/>
      <c r="C532" s="644"/>
      <c r="D532" s="650"/>
      <c r="E532" s="650"/>
      <c r="F532" s="650"/>
      <c r="G532" s="651"/>
      <c r="H532" s="651"/>
      <c r="I532" s="651"/>
      <c r="J532" s="651"/>
    </row>
    <row r="533" spans="1:10" s="643" customFormat="1" x14ac:dyDescent="0.3">
      <c r="A533" s="649"/>
      <c r="B533" s="649"/>
      <c r="C533" s="644"/>
      <c r="D533" s="650"/>
      <c r="E533" s="650"/>
      <c r="F533" s="650"/>
      <c r="G533" s="651"/>
      <c r="H533" s="651"/>
      <c r="I533" s="651"/>
      <c r="J533" s="651"/>
    </row>
    <row r="534" spans="1:10" s="643" customFormat="1" x14ac:dyDescent="0.3">
      <c r="A534" s="649"/>
      <c r="B534" s="649"/>
      <c r="C534" s="644"/>
      <c r="D534" s="650"/>
      <c r="E534" s="650"/>
      <c r="F534" s="650"/>
      <c r="G534" s="651"/>
      <c r="H534" s="651"/>
      <c r="I534" s="651"/>
      <c r="J534" s="651"/>
    </row>
    <row r="535" spans="1:10" s="643" customFormat="1" x14ac:dyDescent="0.3">
      <c r="A535" s="649"/>
      <c r="B535" s="649"/>
      <c r="C535" s="644"/>
      <c r="D535" s="650"/>
      <c r="E535" s="650"/>
      <c r="F535" s="650"/>
      <c r="G535" s="651"/>
      <c r="H535" s="651"/>
      <c r="I535" s="651"/>
      <c r="J535" s="651"/>
    </row>
    <row r="536" spans="1:10" s="643" customFormat="1" x14ac:dyDescent="0.3">
      <c r="A536" s="649"/>
      <c r="B536" s="649"/>
      <c r="C536" s="644"/>
      <c r="D536" s="650"/>
      <c r="E536" s="650"/>
      <c r="F536" s="650"/>
      <c r="G536" s="651"/>
      <c r="H536" s="651"/>
      <c r="I536" s="651"/>
      <c r="J536" s="651"/>
    </row>
    <row r="537" spans="1:10" s="643" customFormat="1" x14ac:dyDescent="0.3">
      <c r="A537" s="649"/>
      <c r="B537" s="649"/>
      <c r="C537" s="644"/>
      <c r="D537" s="650"/>
      <c r="E537" s="650"/>
      <c r="F537" s="650"/>
      <c r="G537" s="651"/>
      <c r="H537" s="651"/>
      <c r="I537" s="651"/>
      <c r="J537" s="651"/>
    </row>
    <row r="538" spans="1:10" s="643" customFormat="1" x14ac:dyDescent="0.3">
      <c r="A538" s="649"/>
      <c r="B538" s="649"/>
      <c r="C538" s="644"/>
      <c r="D538" s="650"/>
      <c r="E538" s="650"/>
      <c r="F538" s="650"/>
      <c r="G538" s="651"/>
      <c r="H538" s="651"/>
      <c r="I538" s="651"/>
      <c r="J538" s="651"/>
    </row>
    <row r="539" spans="1:10" s="643" customFormat="1" x14ac:dyDescent="0.3">
      <c r="A539" s="649"/>
      <c r="B539" s="649"/>
      <c r="C539" s="644"/>
      <c r="D539" s="650"/>
      <c r="E539" s="650"/>
      <c r="F539" s="650"/>
      <c r="G539" s="651"/>
      <c r="H539" s="651"/>
      <c r="I539" s="651"/>
      <c r="J539" s="651"/>
    </row>
    <row r="540" spans="1:10" s="643" customFormat="1" x14ac:dyDescent="0.3">
      <c r="A540" s="649"/>
      <c r="B540" s="649"/>
      <c r="C540" s="644"/>
      <c r="D540" s="650"/>
      <c r="E540" s="650"/>
      <c r="F540" s="650"/>
      <c r="G540" s="651"/>
      <c r="H540" s="651"/>
      <c r="I540" s="651"/>
      <c r="J540" s="651"/>
    </row>
    <row r="541" spans="1:10" s="643" customFormat="1" x14ac:dyDescent="0.3">
      <c r="A541" s="649"/>
      <c r="B541" s="649"/>
      <c r="C541" s="644"/>
      <c r="D541" s="650"/>
      <c r="E541" s="650"/>
      <c r="F541" s="650"/>
      <c r="G541" s="651"/>
      <c r="H541" s="651"/>
      <c r="I541" s="651"/>
      <c r="J541" s="651"/>
    </row>
    <row r="542" spans="1:10" s="643" customFormat="1" x14ac:dyDescent="0.3">
      <c r="A542" s="649"/>
      <c r="B542" s="649"/>
      <c r="C542" s="644"/>
      <c r="D542" s="650"/>
      <c r="E542" s="650"/>
      <c r="F542" s="650"/>
      <c r="G542" s="651"/>
      <c r="H542" s="651"/>
      <c r="I542" s="651"/>
      <c r="J542" s="651"/>
    </row>
    <row r="543" spans="1:10" s="643" customFormat="1" x14ac:dyDescent="0.3">
      <c r="A543" s="649"/>
      <c r="B543" s="649"/>
      <c r="C543" s="644"/>
      <c r="D543" s="650"/>
      <c r="E543" s="650"/>
      <c r="F543" s="650"/>
      <c r="G543" s="651"/>
      <c r="H543" s="651"/>
      <c r="I543" s="651"/>
      <c r="J543" s="651"/>
    </row>
    <row r="544" spans="1:10" s="643" customFormat="1" x14ac:dyDescent="0.3">
      <c r="A544" s="649"/>
      <c r="B544" s="649"/>
      <c r="C544" s="644"/>
      <c r="D544" s="650"/>
      <c r="E544" s="650"/>
      <c r="F544" s="650"/>
      <c r="G544" s="651"/>
      <c r="H544" s="651"/>
      <c r="I544" s="651"/>
      <c r="J544" s="651"/>
    </row>
    <row r="545" spans="1:10" s="643" customFormat="1" x14ac:dyDescent="0.3">
      <c r="A545" s="649"/>
      <c r="B545" s="649"/>
      <c r="C545" s="644"/>
      <c r="D545" s="650"/>
      <c r="E545" s="650"/>
      <c r="F545" s="650"/>
      <c r="G545" s="651"/>
      <c r="H545" s="651"/>
      <c r="I545" s="651"/>
      <c r="J545" s="651"/>
    </row>
    <row r="546" spans="1:10" s="643" customFormat="1" x14ac:dyDescent="0.3">
      <c r="A546" s="649"/>
      <c r="B546" s="649"/>
      <c r="C546" s="644"/>
      <c r="D546" s="650"/>
      <c r="E546" s="650"/>
      <c r="F546" s="650"/>
      <c r="G546" s="651"/>
      <c r="H546" s="651"/>
      <c r="I546" s="651"/>
      <c r="J546" s="651"/>
    </row>
    <row r="547" spans="1:10" s="643" customFormat="1" x14ac:dyDescent="0.3">
      <c r="A547" s="649"/>
      <c r="B547" s="649"/>
      <c r="C547" s="644"/>
      <c r="D547" s="650"/>
      <c r="E547" s="650"/>
      <c r="F547" s="650"/>
      <c r="G547" s="651"/>
      <c r="H547" s="651"/>
      <c r="I547" s="651"/>
      <c r="J547" s="651"/>
    </row>
    <row r="548" spans="1:10" s="643" customFormat="1" x14ac:dyDescent="0.3">
      <c r="A548" s="649"/>
      <c r="B548" s="649"/>
      <c r="C548" s="644"/>
      <c r="D548" s="650"/>
      <c r="E548" s="650"/>
      <c r="F548" s="650"/>
      <c r="G548" s="651"/>
      <c r="H548" s="651"/>
      <c r="I548" s="651"/>
      <c r="J548" s="651"/>
    </row>
    <row r="549" spans="1:10" s="643" customFormat="1" x14ac:dyDescent="0.3">
      <c r="A549" s="649"/>
      <c r="B549" s="649"/>
      <c r="C549" s="644"/>
      <c r="D549" s="650"/>
      <c r="E549" s="650"/>
      <c r="F549" s="650"/>
      <c r="G549" s="651"/>
      <c r="H549" s="651"/>
      <c r="I549" s="651"/>
      <c r="J549" s="651"/>
    </row>
    <row r="550" spans="1:10" s="643" customFormat="1" x14ac:dyDescent="0.3">
      <c r="A550" s="649"/>
      <c r="B550" s="649"/>
      <c r="C550" s="644"/>
      <c r="D550" s="650"/>
      <c r="E550" s="650"/>
      <c r="F550" s="650"/>
      <c r="G550" s="651"/>
      <c r="H550" s="651"/>
      <c r="I550" s="651"/>
      <c r="J550" s="651"/>
    </row>
    <row r="551" spans="1:10" s="643" customFormat="1" x14ac:dyDescent="0.3">
      <c r="A551" s="649"/>
      <c r="B551" s="649"/>
      <c r="C551" s="644"/>
      <c r="D551" s="650"/>
      <c r="E551" s="650"/>
      <c r="F551" s="650"/>
      <c r="G551" s="651"/>
      <c r="H551" s="651"/>
      <c r="I551" s="651"/>
      <c r="J551" s="651"/>
    </row>
    <row r="552" spans="1:10" s="643" customFormat="1" x14ac:dyDescent="0.3">
      <c r="A552" s="649"/>
      <c r="B552" s="649"/>
      <c r="C552" s="644"/>
      <c r="D552" s="650"/>
      <c r="E552" s="650"/>
      <c r="F552" s="650"/>
      <c r="G552" s="651"/>
      <c r="H552" s="651"/>
      <c r="I552" s="651"/>
      <c r="J552" s="651"/>
    </row>
    <row r="553" spans="1:10" s="643" customFormat="1" x14ac:dyDescent="0.3">
      <c r="A553" s="649"/>
      <c r="B553" s="649"/>
      <c r="C553" s="644"/>
      <c r="D553" s="650"/>
      <c r="E553" s="650"/>
      <c r="F553" s="650"/>
      <c r="G553" s="651"/>
      <c r="H553" s="651"/>
      <c r="I553" s="651"/>
      <c r="J553" s="651"/>
    </row>
    <row r="554" spans="1:10" s="643" customFormat="1" x14ac:dyDescent="0.3">
      <c r="A554" s="649"/>
      <c r="B554" s="649"/>
      <c r="C554" s="644"/>
      <c r="D554" s="650"/>
      <c r="E554" s="650"/>
      <c r="F554" s="650"/>
      <c r="G554" s="651"/>
      <c r="H554" s="651"/>
      <c r="I554" s="651"/>
      <c r="J554" s="651"/>
    </row>
    <row r="555" spans="1:10" s="643" customFormat="1" x14ac:dyDescent="0.3">
      <c r="A555" s="649"/>
      <c r="B555" s="649"/>
      <c r="C555" s="644"/>
      <c r="D555" s="650"/>
      <c r="E555" s="650"/>
      <c r="F555" s="650"/>
      <c r="G555" s="651"/>
      <c r="H555" s="651"/>
      <c r="I555" s="651"/>
      <c r="J555" s="651"/>
    </row>
    <row r="556" spans="1:10" s="643" customFormat="1" x14ac:dyDescent="0.3">
      <c r="A556" s="649"/>
      <c r="B556" s="649"/>
      <c r="C556" s="644"/>
      <c r="D556" s="650"/>
      <c r="E556" s="650"/>
      <c r="F556" s="650"/>
      <c r="G556" s="651"/>
      <c r="H556" s="651"/>
      <c r="I556" s="651"/>
      <c r="J556" s="651"/>
    </row>
    <row r="557" spans="1:10" s="643" customFormat="1" x14ac:dyDescent="0.3">
      <c r="A557" s="649"/>
      <c r="B557" s="649"/>
      <c r="C557" s="644"/>
      <c r="D557" s="650"/>
      <c r="E557" s="650"/>
      <c r="F557" s="650"/>
      <c r="G557" s="651"/>
      <c r="H557" s="651"/>
      <c r="I557" s="651"/>
      <c r="J557" s="651"/>
    </row>
    <row r="558" spans="1:10" s="643" customFormat="1" x14ac:dyDescent="0.3">
      <c r="A558" s="649"/>
      <c r="B558" s="649"/>
      <c r="C558" s="644"/>
      <c r="D558" s="650"/>
      <c r="E558" s="650"/>
      <c r="F558" s="650"/>
      <c r="G558" s="651"/>
      <c r="H558" s="651"/>
      <c r="I558" s="651"/>
      <c r="J558" s="651"/>
    </row>
    <row r="559" spans="1:10" s="643" customFormat="1" x14ac:dyDescent="0.3">
      <c r="A559" s="649"/>
      <c r="B559" s="649"/>
      <c r="C559" s="644"/>
      <c r="D559" s="650"/>
      <c r="E559" s="650"/>
      <c r="F559" s="650"/>
      <c r="G559" s="651"/>
      <c r="H559" s="651"/>
      <c r="I559" s="651"/>
      <c r="J559" s="651"/>
    </row>
    <row r="560" spans="1:10" s="643" customFormat="1" x14ac:dyDescent="0.3">
      <c r="A560" s="649"/>
      <c r="B560" s="649"/>
      <c r="C560" s="644"/>
      <c r="D560" s="650"/>
      <c r="E560" s="650"/>
      <c r="F560" s="650"/>
      <c r="G560" s="651"/>
      <c r="H560" s="651"/>
      <c r="I560" s="651"/>
      <c r="J560" s="651"/>
    </row>
    <row r="561" spans="1:10" s="643" customFormat="1" x14ac:dyDescent="0.3">
      <c r="A561" s="649"/>
      <c r="B561" s="649"/>
      <c r="C561" s="644"/>
      <c r="D561" s="650"/>
      <c r="E561" s="650"/>
      <c r="F561" s="650"/>
      <c r="G561" s="651"/>
      <c r="H561" s="651"/>
      <c r="I561" s="651"/>
      <c r="J561" s="651"/>
    </row>
    <row r="562" spans="1:10" s="643" customFormat="1" x14ac:dyDescent="0.3">
      <c r="A562" s="649"/>
      <c r="B562" s="649"/>
      <c r="C562" s="644"/>
      <c r="D562" s="650"/>
      <c r="E562" s="650"/>
      <c r="F562" s="650"/>
      <c r="G562" s="651"/>
      <c r="H562" s="651"/>
      <c r="I562" s="651"/>
      <c r="J562" s="651"/>
    </row>
    <row r="563" spans="1:10" s="643" customFormat="1" x14ac:dyDescent="0.3">
      <c r="A563" s="649"/>
      <c r="B563" s="649"/>
      <c r="C563" s="644"/>
      <c r="D563" s="650"/>
      <c r="E563" s="650"/>
      <c r="F563" s="650"/>
      <c r="G563" s="651"/>
      <c r="H563" s="651"/>
      <c r="I563" s="651"/>
      <c r="J563" s="651"/>
    </row>
    <row r="564" spans="1:10" s="643" customFormat="1" x14ac:dyDescent="0.3">
      <c r="A564" s="649"/>
      <c r="B564" s="649"/>
      <c r="C564" s="644"/>
      <c r="D564" s="650"/>
      <c r="E564" s="650"/>
      <c r="F564" s="650"/>
      <c r="G564" s="651"/>
      <c r="H564" s="651"/>
      <c r="I564" s="651"/>
      <c r="J564" s="651"/>
    </row>
    <row r="565" spans="1:10" s="643" customFormat="1" x14ac:dyDescent="0.3">
      <c r="A565" s="649"/>
      <c r="B565" s="649"/>
      <c r="C565" s="644"/>
      <c r="D565" s="650"/>
      <c r="E565" s="650"/>
      <c r="F565" s="650"/>
      <c r="G565" s="651"/>
      <c r="H565" s="651"/>
      <c r="I565" s="651"/>
      <c r="J565" s="651"/>
    </row>
    <row r="566" spans="1:10" s="643" customFormat="1" x14ac:dyDescent="0.3">
      <c r="A566" s="649"/>
      <c r="B566" s="649"/>
      <c r="C566" s="644"/>
      <c r="D566" s="650"/>
      <c r="E566" s="650"/>
      <c r="F566" s="650"/>
      <c r="G566" s="651"/>
      <c r="H566" s="651"/>
      <c r="I566" s="651"/>
      <c r="J566" s="651"/>
    </row>
    <row r="567" spans="1:10" s="643" customFormat="1" x14ac:dyDescent="0.3">
      <c r="A567" s="649"/>
      <c r="B567" s="649"/>
      <c r="C567" s="644"/>
      <c r="D567" s="650"/>
      <c r="E567" s="650"/>
      <c r="F567" s="650"/>
      <c r="G567" s="651"/>
      <c r="H567" s="651"/>
      <c r="I567" s="651"/>
      <c r="J567" s="651"/>
    </row>
    <row r="568" spans="1:10" s="643" customFormat="1" x14ac:dyDescent="0.3">
      <c r="A568" s="649"/>
      <c r="B568" s="649"/>
      <c r="C568" s="644"/>
      <c r="D568" s="650"/>
      <c r="E568" s="650"/>
      <c r="F568" s="650"/>
      <c r="G568" s="651"/>
      <c r="H568" s="651"/>
      <c r="I568" s="651"/>
      <c r="J568" s="651"/>
    </row>
    <row r="569" spans="1:10" s="643" customFormat="1" x14ac:dyDescent="0.3">
      <c r="A569" s="649"/>
      <c r="B569" s="649"/>
      <c r="C569" s="644"/>
      <c r="D569" s="650"/>
      <c r="E569" s="650"/>
      <c r="F569" s="650"/>
      <c r="G569" s="651"/>
      <c r="H569" s="651"/>
      <c r="I569" s="651"/>
      <c r="J569" s="651"/>
    </row>
    <row r="570" spans="1:10" s="643" customFormat="1" x14ac:dyDescent="0.3">
      <c r="A570" s="649"/>
      <c r="B570" s="649"/>
      <c r="C570" s="644"/>
      <c r="D570" s="650"/>
      <c r="E570" s="650"/>
      <c r="F570" s="650"/>
      <c r="G570" s="651"/>
      <c r="H570" s="651"/>
      <c r="I570" s="651"/>
      <c r="J570" s="651"/>
    </row>
    <row r="571" spans="1:10" s="643" customFormat="1" x14ac:dyDescent="0.3">
      <c r="A571" s="649"/>
      <c r="B571" s="649"/>
      <c r="C571" s="644"/>
      <c r="D571" s="650"/>
      <c r="E571" s="650"/>
      <c r="F571" s="650"/>
      <c r="G571" s="651"/>
      <c r="H571" s="651"/>
      <c r="I571" s="651"/>
      <c r="J571" s="651"/>
    </row>
    <row r="572" spans="1:10" s="643" customFormat="1" x14ac:dyDescent="0.3">
      <c r="A572" s="649"/>
      <c r="B572" s="649"/>
      <c r="C572" s="644"/>
      <c r="D572" s="650"/>
      <c r="E572" s="650"/>
      <c r="F572" s="650"/>
      <c r="G572" s="651"/>
      <c r="H572" s="651"/>
      <c r="I572" s="651"/>
      <c r="J572" s="651"/>
    </row>
    <row r="573" spans="1:10" s="643" customFormat="1" x14ac:dyDescent="0.3">
      <c r="A573" s="649"/>
      <c r="B573" s="649"/>
      <c r="C573" s="644"/>
      <c r="D573" s="650"/>
      <c r="E573" s="650"/>
      <c r="F573" s="650"/>
      <c r="G573" s="651"/>
      <c r="H573" s="651"/>
      <c r="I573" s="651"/>
      <c r="J573" s="651"/>
    </row>
    <row r="574" spans="1:10" s="643" customFormat="1" x14ac:dyDescent="0.3">
      <c r="A574" s="649"/>
      <c r="B574" s="649"/>
      <c r="C574" s="644"/>
      <c r="D574" s="650"/>
      <c r="E574" s="650"/>
      <c r="F574" s="650"/>
      <c r="G574" s="651"/>
      <c r="H574" s="651"/>
      <c r="I574" s="651"/>
      <c r="J574" s="651"/>
    </row>
    <row r="575" spans="1:10" s="643" customFormat="1" x14ac:dyDescent="0.3">
      <c r="A575" s="649"/>
      <c r="B575" s="649"/>
      <c r="C575" s="644"/>
      <c r="D575" s="650"/>
      <c r="E575" s="650"/>
      <c r="F575" s="650"/>
      <c r="G575" s="651"/>
      <c r="H575" s="651"/>
      <c r="I575" s="651"/>
      <c r="J575" s="651"/>
    </row>
    <row r="576" spans="1:10" s="643" customFormat="1" x14ac:dyDescent="0.3">
      <c r="A576" s="649"/>
      <c r="B576" s="649"/>
      <c r="C576" s="644"/>
      <c r="D576" s="650"/>
      <c r="E576" s="650"/>
      <c r="F576" s="650"/>
      <c r="G576" s="651"/>
      <c r="H576" s="651"/>
      <c r="I576" s="651"/>
      <c r="J576" s="651"/>
    </row>
    <row r="577" spans="1:10" s="643" customFormat="1" x14ac:dyDescent="0.3">
      <c r="A577" s="649"/>
      <c r="B577" s="649"/>
      <c r="C577" s="644"/>
      <c r="D577" s="650"/>
      <c r="E577" s="650"/>
      <c r="F577" s="650"/>
      <c r="G577" s="651"/>
      <c r="H577" s="651"/>
      <c r="I577" s="651"/>
      <c r="J577" s="651"/>
    </row>
    <row r="578" spans="1:10" s="643" customFormat="1" x14ac:dyDescent="0.3">
      <c r="A578" s="649"/>
      <c r="B578" s="649"/>
      <c r="C578" s="644"/>
      <c r="D578" s="650"/>
      <c r="E578" s="650"/>
      <c r="F578" s="650"/>
      <c r="G578" s="651"/>
      <c r="H578" s="651"/>
      <c r="I578" s="651"/>
      <c r="J578" s="651"/>
    </row>
    <row r="579" spans="1:10" s="643" customFormat="1" x14ac:dyDescent="0.3">
      <c r="A579" s="649"/>
      <c r="B579" s="649"/>
      <c r="C579" s="644"/>
      <c r="D579" s="650"/>
      <c r="E579" s="650"/>
      <c r="F579" s="650"/>
      <c r="G579" s="651"/>
      <c r="H579" s="651"/>
      <c r="I579" s="651"/>
      <c r="J579" s="651"/>
    </row>
    <row r="580" spans="1:10" s="643" customFormat="1" x14ac:dyDescent="0.3">
      <c r="A580" s="649"/>
      <c r="B580" s="649"/>
      <c r="C580" s="644"/>
      <c r="D580" s="650"/>
      <c r="E580" s="650"/>
      <c r="F580" s="650"/>
      <c r="G580" s="651"/>
      <c r="H580" s="651"/>
      <c r="I580" s="651"/>
      <c r="J580" s="651"/>
    </row>
    <row r="581" spans="1:10" s="643" customFormat="1" x14ac:dyDescent="0.3">
      <c r="A581" s="649"/>
      <c r="B581" s="649"/>
      <c r="C581" s="644"/>
      <c r="D581" s="650"/>
      <c r="E581" s="650"/>
      <c r="F581" s="650"/>
      <c r="G581" s="651"/>
      <c r="H581" s="651"/>
      <c r="I581" s="651"/>
      <c r="J581" s="651"/>
    </row>
    <row r="582" spans="1:10" s="643" customFormat="1" x14ac:dyDescent="0.3">
      <c r="A582" s="649"/>
      <c r="B582" s="649"/>
      <c r="C582" s="644"/>
      <c r="D582" s="650"/>
      <c r="E582" s="650"/>
      <c r="F582" s="650"/>
      <c r="G582" s="651"/>
      <c r="H582" s="651"/>
      <c r="I582" s="651"/>
      <c r="J582" s="651"/>
    </row>
    <row r="583" spans="1:10" s="643" customFormat="1" x14ac:dyDescent="0.3">
      <c r="A583" s="649"/>
      <c r="B583" s="649"/>
      <c r="C583" s="644"/>
      <c r="D583" s="650"/>
      <c r="E583" s="650"/>
      <c r="F583" s="650"/>
      <c r="G583" s="651"/>
      <c r="H583" s="651"/>
      <c r="I583" s="651"/>
      <c r="J583" s="651"/>
    </row>
    <row r="584" spans="1:10" s="643" customFormat="1" x14ac:dyDescent="0.3">
      <c r="A584" s="649"/>
      <c r="B584" s="649"/>
      <c r="C584" s="644"/>
      <c r="D584" s="650"/>
      <c r="E584" s="650"/>
      <c r="F584" s="650"/>
      <c r="G584" s="651"/>
      <c r="H584" s="651"/>
      <c r="I584" s="651"/>
      <c r="J584" s="651"/>
    </row>
    <row r="585" spans="1:10" s="643" customFormat="1" x14ac:dyDescent="0.3">
      <c r="A585" s="649"/>
      <c r="B585" s="649"/>
      <c r="C585" s="644"/>
      <c r="D585" s="650"/>
      <c r="E585" s="650"/>
      <c r="F585" s="650"/>
      <c r="G585" s="651"/>
      <c r="H585" s="651"/>
      <c r="I585" s="651"/>
      <c r="J585" s="651"/>
    </row>
    <row r="586" spans="1:10" s="643" customFormat="1" x14ac:dyDescent="0.3">
      <c r="A586" s="649"/>
      <c r="B586" s="649"/>
      <c r="C586" s="644"/>
      <c r="D586" s="650"/>
      <c r="E586" s="650"/>
      <c r="F586" s="650"/>
      <c r="G586" s="651"/>
      <c r="H586" s="651"/>
      <c r="I586" s="651"/>
      <c r="J586" s="651"/>
    </row>
    <row r="587" spans="1:10" s="643" customFormat="1" x14ac:dyDescent="0.3">
      <c r="A587" s="649"/>
      <c r="B587" s="649"/>
      <c r="C587" s="644"/>
      <c r="D587" s="650"/>
      <c r="E587" s="650"/>
      <c r="F587" s="650"/>
      <c r="G587" s="651"/>
      <c r="H587" s="651"/>
      <c r="I587" s="651"/>
      <c r="J587" s="651"/>
    </row>
    <row r="588" spans="1:10" s="643" customFormat="1" x14ac:dyDescent="0.3">
      <c r="A588" s="649"/>
      <c r="B588" s="649"/>
      <c r="C588" s="644"/>
      <c r="D588" s="650"/>
      <c r="E588" s="650"/>
      <c r="F588" s="650"/>
      <c r="G588" s="651"/>
      <c r="H588" s="651"/>
      <c r="I588" s="651"/>
      <c r="J588" s="651"/>
    </row>
    <row r="589" spans="1:10" s="643" customFormat="1" x14ac:dyDescent="0.3">
      <c r="A589" s="649"/>
      <c r="B589" s="649"/>
      <c r="C589" s="644"/>
      <c r="D589" s="650"/>
      <c r="E589" s="650"/>
      <c r="F589" s="650"/>
      <c r="G589" s="651"/>
      <c r="H589" s="651"/>
      <c r="I589" s="651"/>
      <c r="J589" s="651"/>
    </row>
    <row r="590" spans="1:10" s="643" customFormat="1" x14ac:dyDescent="0.3">
      <c r="A590" s="649"/>
      <c r="B590" s="649"/>
      <c r="C590" s="644"/>
      <c r="D590" s="650"/>
      <c r="E590" s="650"/>
      <c r="F590" s="650"/>
      <c r="G590" s="651"/>
      <c r="H590" s="651"/>
      <c r="I590" s="651"/>
      <c r="J590" s="651"/>
    </row>
    <row r="591" spans="1:10" s="643" customFormat="1" x14ac:dyDescent="0.3">
      <c r="A591" s="649"/>
      <c r="B591" s="649"/>
      <c r="C591" s="644"/>
      <c r="D591" s="650"/>
      <c r="E591" s="650"/>
      <c r="F591" s="650"/>
      <c r="G591" s="651"/>
      <c r="H591" s="651"/>
      <c r="I591" s="651"/>
      <c r="J591" s="651"/>
    </row>
    <row r="592" spans="1:10" s="643" customFormat="1" x14ac:dyDescent="0.3">
      <c r="A592" s="649"/>
      <c r="B592" s="649"/>
      <c r="C592" s="644"/>
      <c r="D592" s="650"/>
      <c r="E592" s="650"/>
      <c r="F592" s="650"/>
      <c r="G592" s="651"/>
      <c r="H592" s="651"/>
      <c r="I592" s="651"/>
      <c r="J592" s="651"/>
    </row>
    <row r="593" spans="1:10" s="643" customFormat="1" x14ac:dyDescent="0.3">
      <c r="A593" s="649"/>
      <c r="B593" s="649"/>
      <c r="C593" s="644"/>
      <c r="D593" s="650"/>
      <c r="E593" s="650"/>
      <c r="F593" s="650"/>
      <c r="G593" s="651"/>
      <c r="H593" s="651"/>
      <c r="I593" s="651"/>
      <c r="J593" s="651"/>
    </row>
    <row r="594" spans="1:10" s="643" customFormat="1" x14ac:dyDescent="0.3">
      <c r="A594" s="649"/>
      <c r="B594" s="649"/>
      <c r="C594" s="644"/>
      <c r="D594" s="650"/>
      <c r="E594" s="650"/>
      <c r="F594" s="650"/>
      <c r="G594" s="651"/>
      <c r="H594" s="651"/>
      <c r="I594" s="651"/>
      <c r="J594" s="651"/>
    </row>
    <row r="595" spans="1:10" s="643" customFormat="1" x14ac:dyDescent="0.3">
      <c r="A595" s="649"/>
      <c r="B595" s="649"/>
      <c r="C595" s="644"/>
      <c r="D595" s="650"/>
      <c r="E595" s="650"/>
      <c r="F595" s="650"/>
      <c r="G595" s="651"/>
      <c r="H595" s="651"/>
      <c r="I595" s="651"/>
      <c r="J595" s="651"/>
    </row>
    <row r="596" spans="1:10" s="643" customFormat="1" x14ac:dyDescent="0.3">
      <c r="A596" s="649"/>
      <c r="B596" s="649"/>
      <c r="C596" s="644"/>
      <c r="D596" s="650"/>
      <c r="E596" s="650"/>
      <c r="F596" s="650"/>
      <c r="G596" s="651"/>
      <c r="H596" s="651"/>
      <c r="I596" s="651"/>
      <c r="J596" s="651"/>
    </row>
    <row r="597" spans="1:10" s="643" customFormat="1" x14ac:dyDescent="0.3">
      <c r="A597" s="649"/>
      <c r="B597" s="649"/>
      <c r="C597" s="644"/>
      <c r="D597" s="650"/>
      <c r="E597" s="650"/>
      <c r="F597" s="650"/>
      <c r="G597" s="651"/>
      <c r="H597" s="651"/>
      <c r="I597" s="651"/>
      <c r="J597" s="651"/>
    </row>
    <row r="598" spans="1:10" s="643" customFormat="1" x14ac:dyDescent="0.3">
      <c r="A598" s="649"/>
      <c r="B598" s="649"/>
      <c r="C598" s="644"/>
      <c r="D598" s="650"/>
      <c r="E598" s="650"/>
      <c r="F598" s="650"/>
      <c r="G598" s="651"/>
      <c r="H598" s="651"/>
      <c r="I598" s="651"/>
      <c r="J598" s="651"/>
    </row>
    <row r="599" spans="1:10" s="643" customFormat="1" x14ac:dyDescent="0.3">
      <c r="A599" s="649"/>
      <c r="B599" s="649"/>
      <c r="C599" s="644"/>
      <c r="D599" s="650"/>
      <c r="E599" s="650"/>
      <c r="F599" s="650"/>
      <c r="G599" s="651"/>
      <c r="H599" s="651"/>
      <c r="I599" s="651"/>
      <c r="J599" s="651"/>
    </row>
    <row r="600" spans="1:10" s="643" customFormat="1" x14ac:dyDescent="0.3">
      <c r="A600" s="649"/>
      <c r="B600" s="649"/>
      <c r="C600" s="644"/>
      <c r="D600" s="650"/>
      <c r="E600" s="650"/>
      <c r="F600" s="650"/>
      <c r="G600" s="651"/>
      <c r="H600" s="651"/>
      <c r="I600" s="651"/>
      <c r="J600" s="651"/>
    </row>
    <row r="601" spans="1:10" s="643" customFormat="1" x14ac:dyDescent="0.3">
      <c r="A601" s="649"/>
      <c r="B601" s="649"/>
      <c r="C601" s="644"/>
      <c r="D601" s="650"/>
      <c r="E601" s="650"/>
      <c r="F601" s="650"/>
      <c r="G601" s="651"/>
      <c r="H601" s="651"/>
      <c r="I601" s="651"/>
      <c r="J601" s="651"/>
    </row>
    <row r="602" spans="1:10" s="643" customFormat="1" x14ac:dyDescent="0.3">
      <c r="A602" s="649"/>
      <c r="B602" s="649"/>
      <c r="C602" s="644"/>
      <c r="D602" s="650"/>
      <c r="E602" s="650"/>
      <c r="F602" s="650"/>
      <c r="G602" s="651"/>
      <c r="H602" s="651"/>
      <c r="I602" s="651"/>
      <c r="J602" s="651"/>
    </row>
    <row r="603" spans="1:10" s="643" customFormat="1" x14ac:dyDescent="0.3">
      <c r="A603" s="649"/>
      <c r="B603" s="649"/>
      <c r="C603" s="644"/>
      <c r="D603" s="650"/>
      <c r="E603" s="650"/>
      <c r="F603" s="650"/>
      <c r="G603" s="651"/>
      <c r="H603" s="651"/>
      <c r="I603" s="651"/>
      <c r="J603" s="651"/>
    </row>
    <row r="604" spans="1:10" s="643" customFormat="1" x14ac:dyDescent="0.3">
      <c r="A604" s="649"/>
      <c r="B604" s="649"/>
      <c r="C604" s="644"/>
      <c r="D604" s="650"/>
      <c r="E604" s="650"/>
      <c r="F604" s="650"/>
      <c r="G604" s="651"/>
      <c r="H604" s="651"/>
      <c r="I604" s="651"/>
      <c r="J604" s="651"/>
    </row>
    <row r="605" spans="1:10" s="643" customFormat="1" x14ac:dyDescent="0.3">
      <c r="A605" s="649"/>
      <c r="B605" s="649"/>
      <c r="C605" s="644"/>
      <c r="D605" s="650"/>
      <c r="E605" s="650"/>
      <c r="F605" s="650"/>
      <c r="G605" s="651"/>
      <c r="H605" s="651"/>
      <c r="I605" s="651"/>
      <c r="J605" s="651"/>
    </row>
    <row r="606" spans="1:10" s="643" customFormat="1" x14ac:dyDescent="0.3">
      <c r="A606" s="649"/>
      <c r="B606" s="649"/>
      <c r="C606" s="644"/>
      <c r="D606" s="650"/>
      <c r="E606" s="650"/>
      <c r="F606" s="650"/>
      <c r="G606" s="651"/>
      <c r="H606" s="651"/>
      <c r="I606" s="651"/>
      <c r="J606" s="651"/>
    </row>
    <row r="607" spans="1:10" s="643" customFormat="1" x14ac:dyDescent="0.3">
      <c r="A607" s="649"/>
      <c r="B607" s="649"/>
      <c r="C607" s="644"/>
      <c r="D607" s="650"/>
      <c r="E607" s="650"/>
      <c r="F607" s="650"/>
      <c r="G607" s="651"/>
      <c r="H607" s="651"/>
      <c r="I607" s="651"/>
      <c r="J607" s="651"/>
    </row>
    <row r="608" spans="1:10" s="643" customFormat="1" x14ac:dyDescent="0.3">
      <c r="A608" s="649"/>
      <c r="B608" s="649"/>
      <c r="C608" s="644"/>
      <c r="D608" s="650"/>
      <c r="E608" s="650"/>
      <c r="F608" s="650"/>
      <c r="G608" s="651"/>
      <c r="H608" s="651"/>
      <c r="I608" s="651"/>
      <c r="J608" s="651"/>
    </row>
    <row r="609" spans="1:10" s="643" customFormat="1" x14ac:dyDescent="0.3">
      <c r="A609" s="649"/>
      <c r="B609" s="649"/>
      <c r="C609" s="644"/>
      <c r="D609" s="650"/>
      <c r="E609" s="650"/>
      <c r="F609" s="650"/>
      <c r="G609" s="651"/>
      <c r="H609" s="651"/>
      <c r="I609" s="651"/>
      <c r="J609" s="651"/>
    </row>
    <row r="610" spans="1:10" s="643" customFormat="1" x14ac:dyDescent="0.3">
      <c r="A610" s="649"/>
      <c r="B610" s="649"/>
      <c r="C610" s="644"/>
      <c r="D610" s="650"/>
      <c r="E610" s="650"/>
      <c r="F610" s="650"/>
      <c r="G610" s="651"/>
      <c r="H610" s="651"/>
      <c r="I610" s="651"/>
      <c r="J610" s="651"/>
    </row>
    <row r="611" spans="1:10" s="643" customFormat="1" x14ac:dyDescent="0.3">
      <c r="A611" s="649"/>
      <c r="B611" s="649"/>
      <c r="C611" s="644"/>
      <c r="D611" s="650"/>
      <c r="E611" s="650"/>
      <c r="F611" s="650"/>
      <c r="G611" s="651"/>
      <c r="H611" s="651"/>
      <c r="I611" s="651"/>
      <c r="J611" s="651"/>
    </row>
    <row r="612" spans="1:10" s="643" customFormat="1" x14ac:dyDescent="0.3">
      <c r="A612" s="649"/>
      <c r="B612" s="649"/>
      <c r="C612" s="644"/>
      <c r="D612" s="650"/>
      <c r="E612" s="650"/>
      <c r="F612" s="650"/>
      <c r="G612" s="651"/>
      <c r="H612" s="651"/>
      <c r="I612" s="651"/>
      <c r="J612" s="651"/>
    </row>
    <row r="613" spans="1:10" s="643" customFormat="1" x14ac:dyDescent="0.3">
      <c r="A613" s="649"/>
      <c r="B613" s="649"/>
      <c r="C613" s="644"/>
      <c r="D613" s="650"/>
      <c r="E613" s="650"/>
      <c r="F613" s="650"/>
      <c r="G613" s="651"/>
      <c r="H613" s="651"/>
      <c r="I613" s="651"/>
      <c r="J613" s="651"/>
    </row>
    <row r="614" spans="1:10" s="643" customFormat="1" x14ac:dyDescent="0.3">
      <c r="A614" s="649"/>
      <c r="B614" s="649"/>
      <c r="C614" s="644"/>
      <c r="D614" s="650"/>
      <c r="E614" s="650"/>
      <c r="F614" s="650"/>
      <c r="G614" s="651"/>
      <c r="H614" s="651"/>
      <c r="I614" s="651"/>
      <c r="J614" s="651"/>
    </row>
    <row r="615" spans="1:10" s="643" customFormat="1" x14ac:dyDescent="0.3">
      <c r="A615" s="649"/>
      <c r="B615" s="649"/>
      <c r="C615" s="644"/>
      <c r="D615" s="650"/>
      <c r="E615" s="650"/>
      <c r="F615" s="650"/>
      <c r="G615" s="651"/>
      <c r="H615" s="651"/>
      <c r="I615" s="651"/>
      <c r="J615" s="651"/>
    </row>
    <row r="616" spans="1:10" s="643" customFormat="1" x14ac:dyDescent="0.3">
      <c r="A616" s="649"/>
      <c r="B616" s="649"/>
      <c r="C616" s="644"/>
      <c r="D616" s="650"/>
      <c r="E616" s="650"/>
      <c r="F616" s="650"/>
      <c r="G616" s="651"/>
      <c r="H616" s="651"/>
      <c r="I616" s="651"/>
      <c r="J616" s="651"/>
    </row>
    <row r="617" spans="1:10" s="643" customFormat="1" x14ac:dyDescent="0.3">
      <c r="A617" s="649"/>
      <c r="B617" s="649"/>
      <c r="C617" s="644"/>
      <c r="D617" s="650"/>
      <c r="E617" s="650"/>
      <c r="F617" s="650"/>
      <c r="G617" s="651"/>
      <c r="H617" s="651"/>
      <c r="I617" s="651"/>
      <c r="J617" s="651"/>
    </row>
    <row r="618" spans="1:10" s="643" customFormat="1" x14ac:dyDescent="0.3">
      <c r="A618" s="649"/>
      <c r="B618" s="649"/>
      <c r="C618" s="644"/>
      <c r="D618" s="650"/>
      <c r="E618" s="650"/>
      <c r="F618" s="650"/>
      <c r="G618" s="651"/>
      <c r="H618" s="651"/>
      <c r="I618" s="651"/>
      <c r="J618" s="651"/>
    </row>
    <row r="619" spans="1:10" s="643" customFormat="1" x14ac:dyDescent="0.3">
      <c r="A619" s="649"/>
      <c r="B619" s="649"/>
      <c r="C619" s="644"/>
      <c r="D619" s="650"/>
      <c r="E619" s="650"/>
      <c r="F619" s="650"/>
      <c r="G619" s="651"/>
      <c r="H619" s="651"/>
      <c r="I619" s="651"/>
      <c r="J619" s="651"/>
    </row>
    <row r="620" spans="1:10" s="643" customFormat="1" x14ac:dyDescent="0.3">
      <c r="A620" s="649"/>
      <c r="B620" s="649"/>
      <c r="C620" s="644"/>
      <c r="D620" s="650"/>
      <c r="E620" s="650"/>
      <c r="F620" s="650"/>
      <c r="G620" s="651"/>
      <c r="H620" s="651"/>
      <c r="I620" s="651"/>
      <c r="J620" s="651"/>
    </row>
    <row r="621" spans="1:10" s="643" customFormat="1" x14ac:dyDescent="0.3">
      <c r="A621" s="649"/>
      <c r="B621" s="649"/>
      <c r="C621" s="644"/>
      <c r="D621" s="650"/>
      <c r="E621" s="650"/>
      <c r="F621" s="650"/>
      <c r="G621" s="651"/>
      <c r="H621" s="651"/>
      <c r="I621" s="651"/>
      <c r="J621" s="651"/>
    </row>
    <row r="622" spans="1:10" s="643" customFormat="1" x14ac:dyDescent="0.3">
      <c r="A622" s="649"/>
      <c r="B622" s="649"/>
      <c r="C622" s="644"/>
      <c r="D622" s="650"/>
      <c r="E622" s="650"/>
      <c r="F622" s="650"/>
      <c r="G622" s="651"/>
      <c r="H622" s="651"/>
      <c r="I622" s="651"/>
      <c r="J622" s="651"/>
    </row>
    <row r="623" spans="1:10" s="643" customFormat="1" x14ac:dyDescent="0.3">
      <c r="A623" s="649"/>
      <c r="B623" s="649"/>
      <c r="C623" s="644"/>
      <c r="D623" s="650"/>
      <c r="E623" s="650"/>
      <c r="F623" s="650"/>
      <c r="G623" s="651"/>
      <c r="H623" s="651"/>
      <c r="I623" s="651"/>
      <c r="J623" s="651"/>
    </row>
    <row r="624" spans="1:10" s="643" customFormat="1" x14ac:dyDescent="0.3">
      <c r="A624" s="649"/>
      <c r="B624" s="649"/>
      <c r="C624" s="644"/>
      <c r="D624" s="650"/>
      <c r="E624" s="650"/>
      <c r="F624" s="650"/>
      <c r="G624" s="651"/>
      <c r="H624" s="651"/>
      <c r="I624" s="651"/>
      <c r="J624" s="651"/>
    </row>
    <row r="625" spans="1:10" s="643" customFormat="1" x14ac:dyDescent="0.3">
      <c r="A625" s="649"/>
      <c r="B625" s="649"/>
      <c r="C625" s="644"/>
      <c r="D625" s="650"/>
      <c r="E625" s="650"/>
      <c r="F625" s="650"/>
      <c r="G625" s="651"/>
      <c r="H625" s="651"/>
      <c r="I625" s="651"/>
      <c r="J625" s="651"/>
    </row>
    <row r="626" spans="1:10" s="643" customFormat="1" x14ac:dyDescent="0.3">
      <c r="A626" s="649"/>
      <c r="B626" s="649"/>
      <c r="C626" s="644"/>
      <c r="D626" s="650"/>
      <c r="E626" s="650"/>
      <c r="F626" s="650"/>
      <c r="G626" s="651"/>
      <c r="H626" s="651"/>
      <c r="I626" s="651"/>
      <c r="J626" s="651"/>
    </row>
    <row r="627" spans="1:10" s="643" customFormat="1" x14ac:dyDescent="0.3">
      <c r="A627" s="649"/>
      <c r="B627" s="649"/>
      <c r="C627" s="644"/>
      <c r="D627" s="650"/>
      <c r="E627" s="650"/>
      <c r="F627" s="650"/>
      <c r="G627" s="651"/>
      <c r="H627" s="651"/>
      <c r="I627" s="651"/>
      <c r="J627" s="651"/>
    </row>
    <row r="628" spans="1:10" s="643" customFormat="1" x14ac:dyDescent="0.3">
      <c r="A628" s="649"/>
      <c r="B628" s="649"/>
      <c r="C628" s="644"/>
      <c r="D628" s="650"/>
      <c r="E628" s="650"/>
      <c r="F628" s="650"/>
      <c r="G628" s="651"/>
      <c r="H628" s="651"/>
      <c r="I628" s="651"/>
      <c r="J628" s="651"/>
    </row>
    <row r="629" spans="1:10" s="643" customFormat="1" x14ac:dyDescent="0.3">
      <c r="A629" s="649"/>
      <c r="B629" s="649"/>
      <c r="C629" s="644"/>
      <c r="D629" s="650"/>
      <c r="E629" s="650"/>
      <c r="F629" s="650"/>
      <c r="G629" s="651"/>
      <c r="H629" s="651"/>
      <c r="I629" s="651"/>
      <c r="J629" s="651"/>
    </row>
    <row r="630" spans="1:10" s="643" customFormat="1" x14ac:dyDescent="0.3">
      <c r="A630" s="649"/>
      <c r="B630" s="649"/>
      <c r="C630" s="644"/>
      <c r="D630" s="650"/>
      <c r="E630" s="650"/>
      <c r="F630" s="650"/>
      <c r="G630" s="651"/>
      <c r="H630" s="651"/>
      <c r="I630" s="651"/>
      <c r="J630" s="651"/>
    </row>
    <row r="631" spans="1:10" s="643" customFormat="1" x14ac:dyDescent="0.3">
      <c r="A631" s="649"/>
      <c r="B631" s="649"/>
      <c r="C631" s="644"/>
      <c r="D631" s="650"/>
      <c r="E631" s="650"/>
      <c r="F631" s="650"/>
      <c r="G631" s="651"/>
      <c r="H631" s="651"/>
      <c r="I631" s="651"/>
      <c r="J631" s="651"/>
    </row>
    <row r="632" spans="1:10" s="643" customFormat="1" x14ac:dyDescent="0.3">
      <c r="A632" s="649"/>
      <c r="B632" s="649"/>
      <c r="C632" s="644"/>
      <c r="D632" s="650"/>
      <c r="E632" s="650"/>
      <c r="F632" s="650"/>
      <c r="G632" s="651"/>
      <c r="H632" s="651"/>
      <c r="I632" s="651"/>
      <c r="J632" s="651"/>
    </row>
    <row r="633" spans="1:10" s="643" customFormat="1" x14ac:dyDescent="0.3">
      <c r="A633" s="649"/>
      <c r="B633" s="649"/>
      <c r="C633" s="644"/>
      <c r="D633" s="650"/>
      <c r="E633" s="650"/>
      <c r="F633" s="650"/>
      <c r="G633" s="651"/>
      <c r="H633" s="651"/>
      <c r="I633" s="651"/>
      <c r="J633" s="651"/>
    </row>
    <row r="634" spans="1:10" s="643" customFormat="1" x14ac:dyDescent="0.3">
      <c r="A634" s="649"/>
      <c r="B634" s="649"/>
      <c r="C634" s="644"/>
      <c r="D634" s="650"/>
      <c r="E634" s="650"/>
      <c r="F634" s="650"/>
      <c r="G634" s="651"/>
      <c r="H634" s="651"/>
      <c r="I634" s="651"/>
      <c r="J634" s="651"/>
    </row>
    <row r="635" spans="1:10" s="643" customFormat="1" x14ac:dyDescent="0.3">
      <c r="A635" s="649"/>
      <c r="B635" s="649"/>
      <c r="C635" s="644"/>
      <c r="D635" s="650"/>
      <c r="E635" s="650"/>
      <c r="F635" s="650"/>
      <c r="G635" s="651"/>
      <c r="H635" s="651"/>
      <c r="I635" s="651"/>
      <c r="J635" s="651"/>
    </row>
    <row r="636" spans="1:10" s="643" customFormat="1" x14ac:dyDescent="0.3">
      <c r="A636" s="649"/>
      <c r="B636" s="649"/>
      <c r="C636" s="644"/>
      <c r="D636" s="650"/>
      <c r="E636" s="650"/>
      <c r="F636" s="650"/>
      <c r="G636" s="651"/>
      <c r="H636" s="651"/>
      <c r="I636" s="651"/>
      <c r="J636" s="651"/>
    </row>
    <row r="637" spans="1:10" s="643" customFormat="1" x14ac:dyDescent="0.3">
      <c r="A637" s="649"/>
      <c r="B637" s="649"/>
      <c r="C637" s="644"/>
      <c r="D637" s="650"/>
      <c r="E637" s="650"/>
      <c r="F637" s="650"/>
      <c r="G637" s="651"/>
      <c r="H637" s="651"/>
      <c r="I637" s="651"/>
      <c r="J637" s="651"/>
    </row>
    <row r="638" spans="1:10" s="643" customFormat="1" x14ac:dyDescent="0.3">
      <c r="A638" s="649"/>
      <c r="B638" s="649"/>
      <c r="C638" s="644"/>
      <c r="D638" s="650"/>
      <c r="E638" s="650"/>
      <c r="F638" s="650"/>
      <c r="G638" s="651"/>
      <c r="H638" s="651"/>
      <c r="I638" s="651"/>
      <c r="J638" s="651"/>
    </row>
    <row r="639" spans="1:10" s="643" customFormat="1" x14ac:dyDescent="0.3">
      <c r="A639" s="649"/>
      <c r="B639" s="649"/>
      <c r="C639" s="644"/>
      <c r="D639" s="650"/>
      <c r="E639" s="650"/>
      <c r="F639" s="650"/>
      <c r="G639" s="651"/>
      <c r="H639" s="651"/>
      <c r="I639" s="651"/>
      <c r="J639" s="651"/>
    </row>
    <row r="640" spans="1:10" s="643" customFormat="1" x14ac:dyDescent="0.3">
      <c r="A640" s="649"/>
      <c r="B640" s="649"/>
      <c r="C640" s="644"/>
      <c r="D640" s="650"/>
      <c r="E640" s="650"/>
      <c r="F640" s="650"/>
      <c r="G640" s="651"/>
      <c r="H640" s="651"/>
      <c r="I640" s="651"/>
      <c r="J640" s="651"/>
    </row>
    <row r="641" spans="1:10" s="643" customFormat="1" x14ac:dyDescent="0.3">
      <c r="A641" s="649"/>
      <c r="B641" s="649"/>
      <c r="C641" s="644"/>
      <c r="D641" s="650"/>
      <c r="E641" s="650"/>
      <c r="F641" s="650"/>
      <c r="G641" s="651"/>
      <c r="H641" s="651"/>
      <c r="I641" s="651"/>
      <c r="J641" s="651"/>
    </row>
    <row r="642" spans="1:10" s="643" customFormat="1" x14ac:dyDescent="0.3">
      <c r="A642" s="649"/>
      <c r="B642" s="649"/>
      <c r="C642" s="644"/>
      <c r="D642" s="650"/>
      <c r="E642" s="650"/>
      <c r="F642" s="650"/>
      <c r="G642" s="651"/>
      <c r="H642" s="651"/>
      <c r="I642" s="651"/>
      <c r="J642" s="651"/>
    </row>
    <row r="643" spans="1:10" s="643" customFormat="1" x14ac:dyDescent="0.3">
      <c r="A643" s="649"/>
      <c r="B643" s="649"/>
      <c r="C643" s="644"/>
      <c r="D643" s="650"/>
      <c r="E643" s="650"/>
      <c r="F643" s="650"/>
      <c r="G643" s="651"/>
      <c r="H643" s="651"/>
      <c r="I643" s="651"/>
      <c r="J643" s="651"/>
    </row>
    <row r="644" spans="1:10" s="643" customFormat="1" x14ac:dyDescent="0.3">
      <c r="A644" s="649"/>
      <c r="B644" s="649"/>
      <c r="C644" s="644"/>
      <c r="D644" s="650"/>
      <c r="E644" s="650"/>
      <c r="F644" s="650"/>
      <c r="G644" s="651"/>
      <c r="H644" s="651"/>
      <c r="I644" s="651"/>
      <c r="J644" s="651"/>
    </row>
    <row r="645" spans="1:10" s="643" customFormat="1" x14ac:dyDescent="0.3">
      <c r="A645" s="649"/>
      <c r="B645" s="649"/>
      <c r="C645" s="644"/>
      <c r="D645" s="650"/>
      <c r="E645" s="650"/>
      <c r="F645" s="650"/>
      <c r="G645" s="651"/>
      <c r="H645" s="651"/>
      <c r="I645" s="651"/>
      <c r="J645" s="651"/>
    </row>
    <row r="646" spans="1:10" s="643" customFormat="1" x14ac:dyDescent="0.3">
      <c r="A646" s="649"/>
      <c r="B646" s="649"/>
      <c r="C646" s="644"/>
      <c r="D646" s="650"/>
      <c r="E646" s="650"/>
      <c r="F646" s="650"/>
      <c r="G646" s="651"/>
      <c r="H646" s="651"/>
      <c r="I646" s="651"/>
      <c r="J646" s="651"/>
    </row>
    <row r="647" spans="1:10" s="643" customFormat="1" x14ac:dyDescent="0.3">
      <c r="A647" s="649"/>
      <c r="B647" s="649"/>
      <c r="C647" s="644"/>
      <c r="D647" s="650"/>
      <c r="E647" s="650"/>
      <c r="F647" s="650"/>
      <c r="G647" s="651"/>
      <c r="H647" s="651"/>
      <c r="I647" s="651"/>
      <c r="J647" s="651"/>
    </row>
    <row r="648" spans="1:10" s="643" customFormat="1" x14ac:dyDescent="0.3">
      <c r="A648" s="649"/>
      <c r="B648" s="649"/>
      <c r="C648" s="644"/>
      <c r="D648" s="650"/>
      <c r="E648" s="650"/>
      <c r="F648" s="650"/>
      <c r="G648" s="651"/>
      <c r="H648" s="651"/>
      <c r="I648" s="651"/>
      <c r="J648" s="651"/>
    </row>
    <row r="649" spans="1:10" s="643" customFormat="1" x14ac:dyDescent="0.3">
      <c r="A649" s="649"/>
      <c r="B649" s="649"/>
      <c r="C649" s="644"/>
      <c r="D649" s="650"/>
      <c r="E649" s="650"/>
      <c r="F649" s="650"/>
      <c r="G649" s="651"/>
      <c r="H649" s="651"/>
      <c r="I649" s="651"/>
      <c r="J649" s="651"/>
    </row>
    <row r="650" spans="1:10" s="643" customFormat="1" x14ac:dyDescent="0.3">
      <c r="A650" s="649"/>
      <c r="B650" s="649"/>
      <c r="C650" s="644"/>
      <c r="D650" s="650"/>
      <c r="E650" s="650"/>
      <c r="F650" s="650"/>
      <c r="G650" s="651"/>
      <c r="H650" s="651"/>
      <c r="I650" s="651"/>
      <c r="J650" s="651"/>
    </row>
    <row r="651" spans="1:10" s="643" customFormat="1" x14ac:dyDescent="0.3">
      <c r="A651" s="649"/>
      <c r="B651" s="649"/>
      <c r="C651" s="644"/>
      <c r="D651" s="650"/>
      <c r="E651" s="650"/>
      <c r="F651" s="650"/>
      <c r="G651" s="651"/>
      <c r="H651" s="651"/>
      <c r="I651" s="651"/>
      <c r="J651" s="651"/>
    </row>
    <row r="652" spans="1:10" s="643" customFormat="1" x14ac:dyDescent="0.3">
      <c r="A652" s="649"/>
      <c r="B652" s="649"/>
      <c r="C652" s="644"/>
      <c r="D652" s="650"/>
      <c r="E652" s="650"/>
      <c r="F652" s="650"/>
      <c r="G652" s="651"/>
      <c r="H652" s="651"/>
      <c r="I652" s="651"/>
      <c r="J652" s="651"/>
    </row>
    <row r="653" spans="1:10" s="643" customFormat="1" x14ac:dyDescent="0.3">
      <c r="A653" s="649"/>
      <c r="B653" s="649"/>
      <c r="C653" s="644"/>
      <c r="D653" s="650"/>
      <c r="E653" s="650"/>
      <c r="F653" s="650"/>
      <c r="G653" s="651"/>
      <c r="H653" s="651"/>
      <c r="I653" s="651"/>
      <c r="J653" s="651"/>
    </row>
    <row r="654" spans="1:10" s="643" customFormat="1" x14ac:dyDescent="0.3">
      <c r="A654" s="649"/>
      <c r="B654" s="649"/>
      <c r="C654" s="644"/>
      <c r="D654" s="650"/>
      <c r="E654" s="650"/>
      <c r="F654" s="650"/>
      <c r="G654" s="651"/>
      <c r="H654" s="651"/>
      <c r="I654" s="651"/>
      <c r="J654" s="651"/>
    </row>
    <row r="655" spans="1:10" s="643" customFormat="1" x14ac:dyDescent="0.3">
      <c r="A655" s="649"/>
      <c r="B655" s="649"/>
      <c r="C655" s="644"/>
      <c r="D655" s="650"/>
      <c r="E655" s="650"/>
      <c r="F655" s="650"/>
      <c r="G655" s="651"/>
      <c r="H655" s="651"/>
      <c r="I655" s="651"/>
      <c r="J655" s="651"/>
    </row>
    <row r="656" spans="1:10" s="643" customFormat="1" x14ac:dyDescent="0.3">
      <c r="A656" s="649"/>
      <c r="B656" s="649"/>
      <c r="C656" s="644"/>
      <c r="D656" s="650"/>
      <c r="E656" s="650"/>
      <c r="F656" s="650"/>
      <c r="G656" s="651"/>
      <c r="H656" s="651"/>
      <c r="I656" s="651"/>
      <c r="J656" s="651"/>
    </row>
    <row r="657" spans="1:10" s="643" customFormat="1" x14ac:dyDescent="0.3">
      <c r="A657" s="649"/>
      <c r="B657" s="649"/>
      <c r="C657" s="644"/>
      <c r="D657" s="650"/>
      <c r="E657" s="650"/>
      <c r="F657" s="650"/>
      <c r="G657" s="651"/>
      <c r="H657" s="651"/>
      <c r="I657" s="651"/>
      <c r="J657" s="651"/>
    </row>
    <row r="658" spans="1:10" s="643" customFormat="1" x14ac:dyDescent="0.3">
      <c r="A658" s="649"/>
      <c r="B658" s="649"/>
      <c r="C658" s="644"/>
      <c r="D658" s="650"/>
      <c r="E658" s="650"/>
      <c r="F658" s="650"/>
      <c r="G658" s="651"/>
      <c r="H658" s="651"/>
      <c r="I658" s="651"/>
      <c r="J658" s="651"/>
    </row>
    <row r="659" spans="1:10" s="643" customFormat="1" x14ac:dyDescent="0.3">
      <c r="A659" s="649"/>
      <c r="B659" s="649"/>
      <c r="C659" s="644"/>
      <c r="D659" s="650"/>
      <c r="E659" s="650"/>
      <c r="F659" s="650"/>
      <c r="G659" s="651"/>
      <c r="H659" s="651"/>
      <c r="I659" s="651"/>
      <c r="J659" s="651"/>
    </row>
    <row r="660" spans="1:10" s="643" customFormat="1" x14ac:dyDescent="0.3">
      <c r="A660" s="649"/>
      <c r="B660" s="649"/>
      <c r="C660" s="644"/>
      <c r="D660" s="650"/>
      <c r="E660" s="650"/>
      <c r="F660" s="650"/>
      <c r="G660" s="651"/>
      <c r="H660" s="651"/>
      <c r="I660" s="651"/>
      <c r="J660" s="651"/>
    </row>
    <row r="661" spans="1:10" s="643" customFormat="1" x14ac:dyDescent="0.3">
      <c r="A661" s="649"/>
      <c r="B661" s="649"/>
      <c r="C661" s="644"/>
      <c r="D661" s="650"/>
      <c r="E661" s="650"/>
      <c r="F661" s="650"/>
      <c r="G661" s="651"/>
      <c r="H661" s="651"/>
      <c r="I661" s="651"/>
      <c r="J661" s="651"/>
    </row>
    <row r="662" spans="1:10" s="643" customFormat="1" x14ac:dyDescent="0.3">
      <c r="A662" s="649"/>
      <c r="B662" s="649"/>
      <c r="C662" s="644"/>
      <c r="D662" s="650"/>
      <c r="E662" s="650"/>
      <c r="F662" s="650"/>
      <c r="G662" s="651"/>
      <c r="H662" s="651"/>
      <c r="I662" s="651"/>
      <c r="J662" s="651"/>
    </row>
    <row r="663" spans="1:10" s="643" customFormat="1" x14ac:dyDescent="0.3">
      <c r="A663" s="649"/>
      <c r="B663" s="649"/>
      <c r="C663" s="644"/>
      <c r="D663" s="650"/>
      <c r="E663" s="650"/>
      <c r="F663" s="650"/>
      <c r="G663" s="651"/>
      <c r="H663" s="651"/>
      <c r="I663" s="651"/>
      <c r="J663" s="651"/>
    </row>
    <row r="664" spans="1:10" s="643" customFormat="1" x14ac:dyDescent="0.3">
      <c r="A664" s="649"/>
      <c r="B664" s="649"/>
      <c r="C664" s="644"/>
      <c r="D664" s="650"/>
      <c r="E664" s="650"/>
      <c r="F664" s="650"/>
      <c r="G664" s="651"/>
      <c r="H664" s="651"/>
      <c r="I664" s="651"/>
      <c r="J664" s="651"/>
    </row>
    <row r="665" spans="1:10" s="643" customFormat="1" x14ac:dyDescent="0.3">
      <c r="A665" s="649"/>
      <c r="B665" s="649"/>
      <c r="C665" s="644"/>
      <c r="D665" s="650"/>
      <c r="E665" s="650"/>
      <c r="F665" s="650"/>
      <c r="G665" s="651"/>
      <c r="H665" s="651"/>
      <c r="I665" s="651"/>
      <c r="J665" s="651"/>
    </row>
    <row r="666" spans="1:10" s="643" customFormat="1" x14ac:dyDescent="0.3">
      <c r="A666" s="649"/>
      <c r="B666" s="649"/>
      <c r="C666" s="644"/>
      <c r="D666" s="650"/>
      <c r="E666" s="650"/>
      <c r="F666" s="650"/>
      <c r="G666" s="651"/>
      <c r="H666" s="651"/>
      <c r="I666" s="651"/>
      <c r="J666" s="651"/>
    </row>
    <row r="667" spans="1:10" s="643" customFormat="1" x14ac:dyDescent="0.3">
      <c r="A667" s="649"/>
      <c r="B667" s="649"/>
      <c r="C667" s="644"/>
      <c r="D667" s="650"/>
      <c r="E667" s="650"/>
      <c r="F667" s="650"/>
      <c r="G667" s="651"/>
      <c r="H667" s="651"/>
      <c r="I667" s="651"/>
      <c r="J667" s="651"/>
    </row>
  </sheetData>
  <autoFilter ref="A5:AC394" xr:uid="{00000000-0009-0000-0000-00001C000000}">
    <filterColumn colId="6" showButton="0"/>
    <filterColumn colId="7" showButton="0"/>
    <filterColumn colId="8" showButton="0"/>
  </autoFilter>
  <mergeCells count="445">
    <mergeCell ref="G450:J450"/>
    <mergeCell ref="G444:J444"/>
    <mergeCell ref="G445:J445"/>
    <mergeCell ref="G446:J446"/>
    <mergeCell ref="G447:J447"/>
    <mergeCell ref="G448:J448"/>
    <mergeCell ref="G449:J449"/>
    <mergeCell ref="G438:J438"/>
    <mergeCell ref="G439:J439"/>
    <mergeCell ref="G440:J440"/>
    <mergeCell ref="G441:J441"/>
    <mergeCell ref="G442:J442"/>
    <mergeCell ref="G443:J443"/>
    <mergeCell ref="G432:J432"/>
    <mergeCell ref="G433:J433"/>
    <mergeCell ref="G434:J434"/>
    <mergeCell ref="G435:J435"/>
    <mergeCell ref="G436:J436"/>
    <mergeCell ref="G437:J437"/>
    <mergeCell ref="G426:J426"/>
    <mergeCell ref="G427:J427"/>
    <mergeCell ref="G428:J428"/>
    <mergeCell ref="G429:J429"/>
    <mergeCell ref="G430:J430"/>
    <mergeCell ref="G431:J431"/>
    <mergeCell ref="G420:J420"/>
    <mergeCell ref="G421:J421"/>
    <mergeCell ref="G422:J422"/>
    <mergeCell ref="G423:J423"/>
    <mergeCell ref="G424:J424"/>
    <mergeCell ref="G425:J425"/>
    <mergeCell ref="G414:J414"/>
    <mergeCell ref="G415:J415"/>
    <mergeCell ref="G416:J416"/>
    <mergeCell ref="G417:J417"/>
    <mergeCell ref="G418:J418"/>
    <mergeCell ref="G419:J419"/>
    <mergeCell ref="G408:J408"/>
    <mergeCell ref="G409:J409"/>
    <mergeCell ref="G410:J410"/>
    <mergeCell ref="G411:J411"/>
    <mergeCell ref="G412:J412"/>
    <mergeCell ref="G413:J413"/>
    <mergeCell ref="G402:J402"/>
    <mergeCell ref="G403:J403"/>
    <mergeCell ref="G404:J404"/>
    <mergeCell ref="G405:J405"/>
    <mergeCell ref="G406:J406"/>
    <mergeCell ref="G407:J407"/>
    <mergeCell ref="G396:J396"/>
    <mergeCell ref="G397:J397"/>
    <mergeCell ref="G398:J398"/>
    <mergeCell ref="G399:J399"/>
    <mergeCell ref="G400:J400"/>
    <mergeCell ref="G401:J401"/>
    <mergeCell ref="G390:J390"/>
    <mergeCell ref="G391:J391"/>
    <mergeCell ref="G392:J392"/>
    <mergeCell ref="G393:J393"/>
    <mergeCell ref="G394:J394"/>
    <mergeCell ref="G395:J395"/>
    <mergeCell ref="G384:J384"/>
    <mergeCell ref="G385:J385"/>
    <mergeCell ref="G386:J386"/>
    <mergeCell ref="G387:J387"/>
    <mergeCell ref="G388:J388"/>
    <mergeCell ref="G389:J389"/>
    <mergeCell ref="G378:J378"/>
    <mergeCell ref="G379:J379"/>
    <mergeCell ref="G380:J380"/>
    <mergeCell ref="G381:J381"/>
    <mergeCell ref="G382:J382"/>
    <mergeCell ref="G383:J383"/>
    <mergeCell ref="G372:J372"/>
    <mergeCell ref="G373:J373"/>
    <mergeCell ref="G374:J374"/>
    <mergeCell ref="G375:J375"/>
    <mergeCell ref="G376:J376"/>
    <mergeCell ref="G377:J377"/>
    <mergeCell ref="G366:J366"/>
    <mergeCell ref="G367:J367"/>
    <mergeCell ref="G368:J368"/>
    <mergeCell ref="G369:J369"/>
    <mergeCell ref="G370:J370"/>
    <mergeCell ref="G371:J371"/>
    <mergeCell ref="G360:J360"/>
    <mergeCell ref="G361:J361"/>
    <mergeCell ref="G362:J362"/>
    <mergeCell ref="G363:J363"/>
    <mergeCell ref="G364:J364"/>
    <mergeCell ref="G365:J365"/>
    <mergeCell ref="G354:J354"/>
    <mergeCell ref="G355:J355"/>
    <mergeCell ref="G356:J356"/>
    <mergeCell ref="G357:J357"/>
    <mergeCell ref="G358:J358"/>
    <mergeCell ref="G359:J359"/>
    <mergeCell ref="G348:J348"/>
    <mergeCell ref="G349:J349"/>
    <mergeCell ref="G350:J350"/>
    <mergeCell ref="G351:J351"/>
    <mergeCell ref="G352:J352"/>
    <mergeCell ref="G353:J353"/>
    <mergeCell ref="G342:J342"/>
    <mergeCell ref="G343:J343"/>
    <mergeCell ref="G344:J344"/>
    <mergeCell ref="G345:J345"/>
    <mergeCell ref="G346:J346"/>
    <mergeCell ref="G347:J347"/>
    <mergeCell ref="G336:J336"/>
    <mergeCell ref="G337:J337"/>
    <mergeCell ref="G338:J338"/>
    <mergeCell ref="G339:J339"/>
    <mergeCell ref="G340:J340"/>
    <mergeCell ref="G341:J341"/>
    <mergeCell ref="G330:J330"/>
    <mergeCell ref="G331:J331"/>
    <mergeCell ref="G332:J332"/>
    <mergeCell ref="G333:J333"/>
    <mergeCell ref="G334:J334"/>
    <mergeCell ref="G335:J335"/>
    <mergeCell ref="G324:J324"/>
    <mergeCell ref="G325:J325"/>
    <mergeCell ref="G326:J326"/>
    <mergeCell ref="G327:J327"/>
    <mergeCell ref="G328:J328"/>
    <mergeCell ref="G329:J329"/>
    <mergeCell ref="G318:J318"/>
    <mergeCell ref="G319:J319"/>
    <mergeCell ref="G320:J320"/>
    <mergeCell ref="G321:J321"/>
    <mergeCell ref="G322:J322"/>
    <mergeCell ref="G323:J323"/>
    <mergeCell ref="G312:J312"/>
    <mergeCell ref="G313:J313"/>
    <mergeCell ref="G314:J314"/>
    <mergeCell ref="G315:J315"/>
    <mergeCell ref="G316:J316"/>
    <mergeCell ref="G317:J317"/>
    <mergeCell ref="G306:J306"/>
    <mergeCell ref="G307:J307"/>
    <mergeCell ref="G308:J308"/>
    <mergeCell ref="G309:J309"/>
    <mergeCell ref="G310:J310"/>
    <mergeCell ref="G311:J311"/>
    <mergeCell ref="G300:J300"/>
    <mergeCell ref="G301:J301"/>
    <mergeCell ref="G302:J302"/>
    <mergeCell ref="G303:J303"/>
    <mergeCell ref="G304:J304"/>
    <mergeCell ref="G305:J305"/>
    <mergeCell ref="G294:J294"/>
    <mergeCell ref="G295:J295"/>
    <mergeCell ref="G296:J296"/>
    <mergeCell ref="G297:J297"/>
    <mergeCell ref="G298:J298"/>
    <mergeCell ref="G299:J299"/>
    <mergeCell ref="G288:J288"/>
    <mergeCell ref="G289:J289"/>
    <mergeCell ref="G290:J290"/>
    <mergeCell ref="G291:J291"/>
    <mergeCell ref="G292:J292"/>
    <mergeCell ref="G293:J293"/>
    <mergeCell ref="G282:J282"/>
    <mergeCell ref="G283:J283"/>
    <mergeCell ref="G284:J284"/>
    <mergeCell ref="G285:J285"/>
    <mergeCell ref="G286:J286"/>
    <mergeCell ref="G287:J287"/>
    <mergeCell ref="G276:J276"/>
    <mergeCell ref="G277:J277"/>
    <mergeCell ref="G278:J278"/>
    <mergeCell ref="G279:J279"/>
    <mergeCell ref="G280:J280"/>
    <mergeCell ref="G281:J281"/>
    <mergeCell ref="G270:J270"/>
    <mergeCell ref="G271:J271"/>
    <mergeCell ref="G272:J272"/>
    <mergeCell ref="G273:J273"/>
    <mergeCell ref="G274:J274"/>
    <mergeCell ref="G275:J275"/>
    <mergeCell ref="G264:J264"/>
    <mergeCell ref="G265:J265"/>
    <mergeCell ref="G266:J266"/>
    <mergeCell ref="G267:J267"/>
    <mergeCell ref="G268:J268"/>
    <mergeCell ref="G269:J269"/>
    <mergeCell ref="G258:J258"/>
    <mergeCell ref="G259:J259"/>
    <mergeCell ref="G260:J260"/>
    <mergeCell ref="G261:J261"/>
    <mergeCell ref="G262:J262"/>
    <mergeCell ref="G263:J263"/>
    <mergeCell ref="G252:J252"/>
    <mergeCell ref="G253:J253"/>
    <mergeCell ref="G254:J254"/>
    <mergeCell ref="G255:J255"/>
    <mergeCell ref="G256:J256"/>
    <mergeCell ref="G257:J257"/>
    <mergeCell ref="G246:J246"/>
    <mergeCell ref="G247:J247"/>
    <mergeCell ref="G248:J248"/>
    <mergeCell ref="G249:J249"/>
    <mergeCell ref="G250:J250"/>
    <mergeCell ref="G251:J251"/>
    <mergeCell ref="G240:J240"/>
    <mergeCell ref="G241:J241"/>
    <mergeCell ref="G242:J242"/>
    <mergeCell ref="G243:J243"/>
    <mergeCell ref="G244:J244"/>
    <mergeCell ref="G245:J245"/>
    <mergeCell ref="G234:J234"/>
    <mergeCell ref="G235:J235"/>
    <mergeCell ref="G236:J236"/>
    <mergeCell ref="G237:J237"/>
    <mergeCell ref="G238:J238"/>
    <mergeCell ref="G239:J239"/>
    <mergeCell ref="G228:J228"/>
    <mergeCell ref="G229:J229"/>
    <mergeCell ref="G230:J230"/>
    <mergeCell ref="G231:J231"/>
    <mergeCell ref="G232:J232"/>
    <mergeCell ref="G233:J233"/>
    <mergeCell ref="G222:J222"/>
    <mergeCell ref="G223:J223"/>
    <mergeCell ref="G224:J224"/>
    <mergeCell ref="G225:J225"/>
    <mergeCell ref="G226:J226"/>
    <mergeCell ref="G227:J227"/>
    <mergeCell ref="G216:J216"/>
    <mergeCell ref="G217:J217"/>
    <mergeCell ref="G218:J218"/>
    <mergeCell ref="G219:J219"/>
    <mergeCell ref="G220:J220"/>
    <mergeCell ref="G221:J221"/>
    <mergeCell ref="G210:J210"/>
    <mergeCell ref="G211:J211"/>
    <mergeCell ref="G212:J212"/>
    <mergeCell ref="G213:J213"/>
    <mergeCell ref="G214:J214"/>
    <mergeCell ref="G215:J215"/>
    <mergeCell ref="G204:J204"/>
    <mergeCell ref="G205:J205"/>
    <mergeCell ref="G206:J206"/>
    <mergeCell ref="G207:J207"/>
    <mergeCell ref="G208:J208"/>
    <mergeCell ref="G209:J209"/>
    <mergeCell ref="G198:J198"/>
    <mergeCell ref="G199:J199"/>
    <mergeCell ref="G200:J200"/>
    <mergeCell ref="G201:J201"/>
    <mergeCell ref="G202:J202"/>
    <mergeCell ref="G203:J203"/>
    <mergeCell ref="G192:J192"/>
    <mergeCell ref="G193:J193"/>
    <mergeCell ref="G194:J194"/>
    <mergeCell ref="G195:J195"/>
    <mergeCell ref="G196:J196"/>
    <mergeCell ref="G197:J197"/>
    <mergeCell ref="G186:J186"/>
    <mergeCell ref="G187:J187"/>
    <mergeCell ref="G188:J188"/>
    <mergeCell ref="G189:J189"/>
    <mergeCell ref="G190:J190"/>
    <mergeCell ref="G191:J191"/>
    <mergeCell ref="G180:J180"/>
    <mergeCell ref="G181:J181"/>
    <mergeCell ref="G182:J182"/>
    <mergeCell ref="G183:J183"/>
    <mergeCell ref="G184:J184"/>
    <mergeCell ref="G185:J185"/>
    <mergeCell ref="G173:J173"/>
    <mergeCell ref="G175:J175"/>
    <mergeCell ref="G176:J176"/>
    <mergeCell ref="G177:J177"/>
    <mergeCell ref="G178:J178"/>
    <mergeCell ref="G179:J179"/>
    <mergeCell ref="G167:J167"/>
    <mergeCell ref="G168:J168"/>
    <mergeCell ref="G169:J169"/>
    <mergeCell ref="G170:J170"/>
    <mergeCell ref="G171:J171"/>
    <mergeCell ref="G172:J172"/>
    <mergeCell ref="G161:J161"/>
    <mergeCell ref="G162:J162"/>
    <mergeCell ref="G163:J163"/>
    <mergeCell ref="G164:J164"/>
    <mergeCell ref="G165:J165"/>
    <mergeCell ref="G166:J166"/>
    <mergeCell ref="G155:J155"/>
    <mergeCell ref="G156:J156"/>
    <mergeCell ref="G157:J157"/>
    <mergeCell ref="G158:J158"/>
    <mergeCell ref="G159:J159"/>
    <mergeCell ref="G160:J160"/>
    <mergeCell ref="G149:J149"/>
    <mergeCell ref="G150:J150"/>
    <mergeCell ref="G151:J151"/>
    <mergeCell ref="G152:J152"/>
    <mergeCell ref="G153:J153"/>
    <mergeCell ref="G154:J154"/>
    <mergeCell ref="G143:J143"/>
    <mergeCell ref="G144:J144"/>
    <mergeCell ref="G145:J145"/>
    <mergeCell ref="G146:J146"/>
    <mergeCell ref="G147:J147"/>
    <mergeCell ref="G148:J148"/>
    <mergeCell ref="G137:J137"/>
    <mergeCell ref="G138:J138"/>
    <mergeCell ref="G139:J139"/>
    <mergeCell ref="G140:J140"/>
    <mergeCell ref="G141:J141"/>
    <mergeCell ref="G142:J142"/>
    <mergeCell ref="G131:J131"/>
    <mergeCell ref="G132:J132"/>
    <mergeCell ref="G133:J133"/>
    <mergeCell ref="G134:J134"/>
    <mergeCell ref="G135:J135"/>
    <mergeCell ref="G136:J136"/>
    <mergeCell ref="G125:J125"/>
    <mergeCell ref="G126:J126"/>
    <mergeCell ref="G127:J127"/>
    <mergeCell ref="G128:J128"/>
    <mergeCell ref="G129:J129"/>
    <mergeCell ref="G130:J130"/>
    <mergeCell ref="G119:J119"/>
    <mergeCell ref="G120:J120"/>
    <mergeCell ref="G121:J121"/>
    <mergeCell ref="G122:J122"/>
    <mergeCell ref="G123:J123"/>
    <mergeCell ref="G124:J124"/>
    <mergeCell ref="G113:J113"/>
    <mergeCell ref="G114:J114"/>
    <mergeCell ref="G115:J115"/>
    <mergeCell ref="G116:J116"/>
    <mergeCell ref="G117:J117"/>
    <mergeCell ref="G118:J118"/>
    <mergeCell ref="G107:J107"/>
    <mergeCell ref="G108:J108"/>
    <mergeCell ref="G109:J109"/>
    <mergeCell ref="G110:J110"/>
    <mergeCell ref="G111:J111"/>
    <mergeCell ref="G112:J112"/>
    <mergeCell ref="G101:J101"/>
    <mergeCell ref="G102:J102"/>
    <mergeCell ref="G103:J103"/>
    <mergeCell ref="G104:J104"/>
    <mergeCell ref="G105:J105"/>
    <mergeCell ref="G106:J106"/>
    <mergeCell ref="G95:J95"/>
    <mergeCell ref="G96:J96"/>
    <mergeCell ref="G97:J97"/>
    <mergeCell ref="G98:J98"/>
    <mergeCell ref="G99:J99"/>
    <mergeCell ref="G100:J100"/>
    <mergeCell ref="G89:J89"/>
    <mergeCell ref="G90:J90"/>
    <mergeCell ref="G91:J91"/>
    <mergeCell ref="G92:J92"/>
    <mergeCell ref="G93:J93"/>
    <mergeCell ref="G94:J94"/>
    <mergeCell ref="G83:J83"/>
    <mergeCell ref="G84:J84"/>
    <mergeCell ref="G85:J85"/>
    <mergeCell ref="G86:J86"/>
    <mergeCell ref="G87:J87"/>
    <mergeCell ref="G88:J88"/>
    <mergeCell ref="G77:J77"/>
    <mergeCell ref="G78:J78"/>
    <mergeCell ref="G79:J79"/>
    <mergeCell ref="G80:J80"/>
    <mergeCell ref="G81:J81"/>
    <mergeCell ref="G82:J82"/>
    <mergeCell ref="G71:J71"/>
    <mergeCell ref="G72:J72"/>
    <mergeCell ref="G73:J73"/>
    <mergeCell ref="G74:J74"/>
    <mergeCell ref="G75:J75"/>
    <mergeCell ref="G76:J76"/>
    <mergeCell ref="G65:J65"/>
    <mergeCell ref="G66:J66"/>
    <mergeCell ref="G67:J67"/>
    <mergeCell ref="G68:J68"/>
    <mergeCell ref="G69:J69"/>
    <mergeCell ref="G70:J70"/>
    <mergeCell ref="G59:J59"/>
    <mergeCell ref="G60:J60"/>
    <mergeCell ref="G61:J61"/>
    <mergeCell ref="G62:J62"/>
    <mergeCell ref="G63:J63"/>
    <mergeCell ref="G64:J64"/>
    <mergeCell ref="G53:J53"/>
    <mergeCell ref="G54:J54"/>
    <mergeCell ref="G55:J55"/>
    <mergeCell ref="G56:J56"/>
    <mergeCell ref="G57:J57"/>
    <mergeCell ref="G58:J58"/>
    <mergeCell ref="G47:J47"/>
    <mergeCell ref="G48:J48"/>
    <mergeCell ref="G49:J49"/>
    <mergeCell ref="G50:J50"/>
    <mergeCell ref="G51:J51"/>
    <mergeCell ref="G52:J52"/>
    <mergeCell ref="G41:J41"/>
    <mergeCell ref="G42:J42"/>
    <mergeCell ref="G43:J43"/>
    <mergeCell ref="G44:J44"/>
    <mergeCell ref="G45:J45"/>
    <mergeCell ref="G46:J46"/>
    <mergeCell ref="G35:J35"/>
    <mergeCell ref="G36:J36"/>
    <mergeCell ref="G37:J37"/>
    <mergeCell ref="G38:J38"/>
    <mergeCell ref="G39:J39"/>
    <mergeCell ref="G40:J40"/>
    <mergeCell ref="G29:J29"/>
    <mergeCell ref="G30:J30"/>
    <mergeCell ref="G31:J31"/>
    <mergeCell ref="G32:J32"/>
    <mergeCell ref="G33:J33"/>
    <mergeCell ref="G34:J34"/>
    <mergeCell ref="G23:J23"/>
    <mergeCell ref="G24:J24"/>
    <mergeCell ref="G25:J25"/>
    <mergeCell ref="G26:J26"/>
    <mergeCell ref="G27:J27"/>
    <mergeCell ref="G28:J28"/>
    <mergeCell ref="G17:J17"/>
    <mergeCell ref="G18:J18"/>
    <mergeCell ref="G19:J19"/>
    <mergeCell ref="G20:J20"/>
    <mergeCell ref="G21:J21"/>
    <mergeCell ref="G22:J22"/>
    <mergeCell ref="G11:J11"/>
    <mergeCell ref="G12:J12"/>
    <mergeCell ref="G13:J13"/>
    <mergeCell ref="G14:J14"/>
    <mergeCell ref="G15:J15"/>
    <mergeCell ref="G16:J16"/>
    <mergeCell ref="G5:J5"/>
    <mergeCell ref="G6:J6"/>
    <mergeCell ref="G7:J7"/>
    <mergeCell ref="G8:J8"/>
    <mergeCell ref="G9:J9"/>
    <mergeCell ref="G10:J10"/>
  </mergeCells>
  <conditionalFormatting sqref="G3 J3">
    <cfRule type="cellIs" dxfId="56" priority="1" stopIfTrue="1" operator="between">
      <formula>25</formula>
      <formula>30</formula>
    </cfRule>
    <cfRule type="cellIs" dxfId="55" priority="2" stopIfTrue="1" operator="greaterThan">
      <formula>30</formula>
    </cfRule>
  </conditionalFormatting>
  <conditionalFormatting sqref="I3">
    <cfRule type="cellIs" dxfId="54" priority="3" stopIfTrue="1" operator="between">
      <formula>8</formula>
      <formula>10</formula>
    </cfRule>
    <cfRule type="cellIs" dxfId="53" priority="4" stopIfTrue="1" operator="greaterThan">
      <formula>10</formula>
    </cfRule>
  </conditionalFormatting>
  <hyperlinks>
    <hyperlink ref="A2" r:id="rId1" xr:uid="{00000000-0004-0000-1C00-000000000000}"/>
  </hyperlinks>
  <pageMargins left="0.2" right="0.17" top="0.63" bottom="0.45" header="0.5" footer="0.5"/>
  <pageSetup paperSize="9" scale="60" orientation="portrait" r:id="rId2"/>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Q655"/>
  <sheetViews>
    <sheetView zoomScale="90" workbookViewId="0">
      <pane ySplit="5" topLeftCell="A6" activePane="bottomLeft" state="frozen"/>
      <selection pane="bottomLeft" activeCell="G48" sqref="G48"/>
    </sheetView>
  </sheetViews>
  <sheetFormatPr defaultColWidth="9.109375" defaultRowHeight="13.2" x14ac:dyDescent="0.3"/>
  <cols>
    <col min="1" max="1" width="18.33203125" style="152" customWidth="1"/>
    <col min="2" max="2" width="15.109375" style="152" customWidth="1"/>
    <col min="3" max="3" width="18.88671875" style="149" customWidth="1"/>
    <col min="4" max="4" width="9.44140625" style="150" customWidth="1"/>
    <col min="5" max="5" width="10.44140625" style="150" customWidth="1"/>
    <col min="6" max="6" width="16.6640625" style="150" customWidth="1"/>
    <col min="7" max="7" width="38" style="150" customWidth="1"/>
    <col min="8" max="8" width="28.5546875" style="150" customWidth="1"/>
    <col min="9" max="9" width="20.109375" style="154" customWidth="1"/>
    <col min="10" max="10" width="1" style="154" customWidth="1"/>
    <col min="11" max="11" width="18.88671875" style="154" customWidth="1"/>
    <col min="12" max="12" width="32.109375" style="154" customWidth="1"/>
    <col min="13" max="13" width="18.6640625" style="142" customWidth="1"/>
    <col min="14" max="14" width="20.109375" style="142" customWidth="1"/>
    <col min="15" max="15" width="14.5546875" style="142" customWidth="1"/>
    <col min="16" max="16" width="135.33203125" style="142" customWidth="1"/>
    <col min="17" max="17" width="147.44140625" style="142" customWidth="1"/>
    <col min="18" max="16384" width="9.109375" style="142"/>
  </cols>
  <sheetData>
    <row r="1" spans="1:17" ht="4.5" customHeight="1" thickBot="1" x14ac:dyDescent="0.35">
      <c r="A1" s="498"/>
      <c r="B1" s="498"/>
      <c r="C1" s="499"/>
      <c r="D1" s="500"/>
      <c r="E1" s="500"/>
      <c r="F1" s="500"/>
      <c r="G1" s="500"/>
      <c r="H1" s="500"/>
      <c r="I1" s="501"/>
      <c r="J1" s="501"/>
      <c r="K1" s="501"/>
      <c r="L1" s="501"/>
      <c r="M1" s="502"/>
      <c r="N1" s="502"/>
      <c r="O1" s="502"/>
      <c r="P1" s="502"/>
      <c r="Q1" s="503"/>
    </row>
    <row r="2" spans="1:17" ht="59.25" customHeight="1" thickBot="1" x14ac:dyDescent="0.35">
      <c r="A2" s="497" t="s">
        <v>1902</v>
      </c>
      <c r="B2" s="498"/>
      <c r="C2" s="500"/>
      <c r="D2" s="500"/>
      <c r="E2" s="500"/>
      <c r="F2" s="500"/>
      <c r="G2" s="500"/>
      <c r="H2" s="500"/>
      <c r="I2" s="486" t="s">
        <v>1897</v>
      </c>
      <c r="K2" s="486" t="s">
        <v>1898</v>
      </c>
      <c r="L2" s="487" t="s">
        <v>1899</v>
      </c>
      <c r="M2" s="502"/>
      <c r="N2" s="502"/>
      <c r="O2" s="502"/>
      <c r="P2" s="502"/>
      <c r="Q2" s="503"/>
    </row>
    <row r="3" spans="1:17" ht="21.75" customHeight="1" thickBot="1" x14ac:dyDescent="0.5">
      <c r="A3" s="498"/>
      <c r="B3" s="498"/>
      <c r="C3" s="499"/>
      <c r="D3" s="500"/>
      <c r="E3" s="500"/>
      <c r="F3" s="500"/>
      <c r="G3" s="500"/>
      <c r="H3" s="500"/>
      <c r="I3" s="509">
        <f>K3+L3</f>
        <v>17.867275435921233</v>
      </c>
      <c r="K3" s="509">
        <f>('prod e dest rifiuti'!AD6/'prod e dest rifiuti'!D6)+('prod e dest rifiuti'!AD8/'prod e dest rifiuti'!D8)+('prod e dest rifiuti'!AD15/'prod e dest rifiuti'!D15)+('prod e dest rifiuti'!AD17/'prod e dest rifiuti'!D17)+('prod e dest rifiuti'!AD19/'prod e dest rifiuti'!D19)+('prod e dest rifiuti'!AD21/'prod e dest rifiuti'!D21)+('prod e dest rifiuti'!AD31/'prod e dest rifiuti'!D31)+('prod e dest rifiuti'!AD33/'prod e dest rifiuti'!D33)+('prod e dest rifiuti'!AD35/'prod e dest rifiuti'!D35)+('prod e dest rifiuti'!AD39/'prod e dest rifiuti'!D39)+('prod e dest rifiuti'!AD43/'prod e dest rifiuti'!D43)+('prod e dest rifiuti'!AD46/'prod e dest rifiuti'!D46)+('prod e dest rifiuti'!AD51/'prod e dest rifiuti'!D51)+('prod e dest rifiuti'!AD52/'prod e dest rifiuti'!D52)+('prod e dest rifiuti'!AD58/'prod e dest rifiuti'!D58)+('prod e dest rifiuti'!AD69/'prod e dest rifiuti'!D69)</f>
        <v>0.33333333333333331</v>
      </c>
      <c r="L3" s="509">
        <f>('prod e dest rifiuti'!AD5/'prod e dest rifiuti'!D5)+('prod e dest rifiuti'!AD11/'prod e dest rifiuti'!D11)+('prod e dest rifiuti'!AD12/'prod e dest rifiuti'!D12)+('prod e dest rifiuti'!AD23/'prod e dest rifiuti'!D23)+('prod e dest rifiuti'!AD25/'prod e dest rifiuti'!D25)+('prod e dest rifiuti'!AD27/'prod e dest rifiuti'!D27)+('prod e dest rifiuti'!AD29/'prod e dest rifiuti'!D29)+('prod e dest rifiuti'!AD37/'prod e dest rifiuti'!D37)+('prod e dest rifiuti'!AD41/'prod e dest rifiuti'!D41)+('prod e dest rifiuti'!AD45/'prod e dest rifiuti'!D45)+('prod e dest rifiuti'!AD49/'prod e dest rifiuti'!D49)+('prod e dest rifiuti'!AD55/'prod e dest rifiuti'!D55)+('prod e dest rifiuti'!AD57/'prod e dest rifiuti'!D57)+('prod e dest rifiuti'!AD61/'prod e dest rifiuti'!D61)+('prod e dest rifiuti'!AD62/'prod e dest rifiuti'!D62)+('prod e dest rifiuti'!AD64/'prod e dest rifiuti'!D64)+('prod e dest rifiuti'!AD67/'prod e dest rifiuti'!D67)+('prod e dest rifiuti'!AD70/'prod e dest rifiuti'!D70)</f>
        <v>17.533942102587901</v>
      </c>
      <c r="M3" s="502"/>
      <c r="N3" s="502"/>
      <c r="O3" s="502"/>
      <c r="P3" s="502"/>
      <c r="Q3" s="503"/>
    </row>
    <row r="4" spans="1:17" ht="2.25" customHeight="1" x14ac:dyDescent="0.3">
      <c r="A4" s="498"/>
      <c r="B4" s="498"/>
      <c r="C4" s="499"/>
      <c r="D4" s="500"/>
      <c r="E4" s="500"/>
      <c r="F4" s="500"/>
      <c r="G4" s="500"/>
      <c r="H4" s="500"/>
      <c r="I4" s="501"/>
      <c r="J4" s="501"/>
      <c r="K4" s="501"/>
      <c r="L4" s="501"/>
      <c r="M4" s="502"/>
      <c r="N4" s="502"/>
      <c r="O4" s="502"/>
      <c r="P4" s="502"/>
      <c r="Q4" s="504"/>
    </row>
    <row r="5" spans="1:17" s="485" customFormat="1" ht="63.75" customHeight="1" x14ac:dyDescent="0.25">
      <c r="A5" s="512" t="s">
        <v>374</v>
      </c>
      <c r="B5" s="481" t="s">
        <v>1393</v>
      </c>
      <c r="C5" s="482" t="s">
        <v>2351</v>
      </c>
      <c r="D5" s="483" t="s">
        <v>2352</v>
      </c>
      <c r="E5" s="483" t="s">
        <v>2341</v>
      </c>
      <c r="F5" s="483" t="s">
        <v>373</v>
      </c>
      <c r="G5" s="1078" t="s">
        <v>3561</v>
      </c>
      <c r="H5" s="1079" t="s">
        <v>3562</v>
      </c>
      <c r="I5" s="1508" t="s">
        <v>2354</v>
      </c>
      <c r="J5" s="1509"/>
      <c r="K5" s="1509"/>
      <c r="L5" s="1510"/>
      <c r="M5" s="484" t="s">
        <v>2355</v>
      </c>
      <c r="N5" s="484" t="s">
        <v>2356</v>
      </c>
      <c r="O5" s="483" t="s">
        <v>2342</v>
      </c>
      <c r="P5" s="481" t="s">
        <v>2357</v>
      </c>
      <c r="Q5" s="481" t="s">
        <v>2358</v>
      </c>
    </row>
    <row r="6" spans="1:17" s="643" customFormat="1" x14ac:dyDescent="0.3">
      <c r="A6" s="634">
        <v>1</v>
      </c>
      <c r="B6" s="635">
        <v>44200</v>
      </c>
      <c r="C6" s="813" t="s">
        <v>2834</v>
      </c>
      <c r="D6" s="814">
        <v>400</v>
      </c>
      <c r="E6" s="637"/>
      <c r="F6" s="511"/>
      <c r="G6" s="901" t="b">
        <f t="shared" ref="G6:G70" si="0">IF(C6="060102","VERIFICARE AVVENUTO SMALTIMENTO",IF(C6="070101","VERIFICARE AVVENUTO SMALTIMENTO",IF(C6="160303","VERIFICARE AVVENUTO SMALTIMENTO",IF(C6="161001","VERIFICARE AVVENUTO SMALTIMENTO",IF(C6="170603","VERIFICARE AVVENUTO SMALTIMENTO",IF(C6="170904","VERIFICARE AVVENUTO SMALTIMENTO"))))))</f>
        <v>0</v>
      </c>
      <c r="H6" s="511"/>
      <c r="I6" s="1514"/>
      <c r="J6" s="1515"/>
      <c r="K6" s="1515"/>
      <c r="L6" s="1516"/>
      <c r="M6" s="642"/>
      <c r="N6" s="646"/>
      <c r="O6" s="642"/>
      <c r="P6" s="642"/>
      <c r="Q6" s="642"/>
    </row>
    <row r="7" spans="1:17" s="643" customFormat="1" x14ac:dyDescent="0.3">
      <c r="A7" s="634">
        <v>2</v>
      </c>
      <c r="B7" s="635">
        <v>44203</v>
      </c>
      <c r="C7" s="813" t="s">
        <v>2359</v>
      </c>
      <c r="D7" s="814">
        <v>1000</v>
      </c>
      <c r="E7" s="637"/>
      <c r="F7" s="638"/>
      <c r="G7" s="901" t="b">
        <f t="shared" si="0"/>
        <v>0</v>
      </c>
      <c r="H7" s="638"/>
      <c r="I7" s="1514"/>
      <c r="J7" s="1515"/>
      <c r="K7" s="1515"/>
      <c r="L7" s="1516"/>
      <c r="M7" s="642"/>
      <c r="N7" s="646"/>
      <c r="O7" s="646"/>
      <c r="P7" s="642"/>
      <c r="Q7" s="642"/>
    </row>
    <row r="8" spans="1:17" s="643" customFormat="1" x14ac:dyDescent="0.3">
      <c r="A8" s="634">
        <v>3</v>
      </c>
      <c r="B8" s="635">
        <v>44203</v>
      </c>
      <c r="C8" s="813" t="s">
        <v>2834</v>
      </c>
      <c r="D8" s="814">
        <v>400</v>
      </c>
      <c r="E8" s="637"/>
      <c r="F8" s="638"/>
      <c r="G8" s="901" t="b">
        <f t="shared" si="0"/>
        <v>0</v>
      </c>
      <c r="H8" s="638"/>
      <c r="I8" s="1514"/>
      <c r="J8" s="1515"/>
      <c r="K8" s="1515"/>
      <c r="L8" s="1516"/>
      <c r="M8" s="642"/>
      <c r="N8" s="646"/>
      <c r="O8" s="646"/>
      <c r="P8" s="642"/>
      <c r="Q8" s="642"/>
    </row>
    <row r="9" spans="1:17" s="643" customFormat="1" x14ac:dyDescent="0.3">
      <c r="A9" s="634">
        <v>4</v>
      </c>
      <c r="B9" s="635">
        <v>44203</v>
      </c>
      <c r="C9" s="813" t="s">
        <v>2381</v>
      </c>
      <c r="D9" s="814">
        <v>10</v>
      </c>
      <c r="E9" s="637"/>
      <c r="F9" s="638"/>
      <c r="G9" s="901" t="b">
        <f t="shared" si="0"/>
        <v>0</v>
      </c>
      <c r="H9" s="638"/>
      <c r="I9" s="1514"/>
      <c r="J9" s="1515"/>
      <c r="K9" s="1515"/>
      <c r="L9" s="1516"/>
      <c r="M9" s="642"/>
      <c r="N9" s="646"/>
      <c r="O9" s="642"/>
      <c r="P9" s="642"/>
      <c r="Q9" s="642"/>
    </row>
    <row r="10" spans="1:17" s="643" customFormat="1" x14ac:dyDescent="0.3">
      <c r="A10" s="634">
        <v>5</v>
      </c>
      <c r="B10" s="635">
        <v>44203</v>
      </c>
      <c r="C10" s="813" t="s">
        <v>2834</v>
      </c>
      <c r="D10" s="814"/>
      <c r="E10" s="637">
        <v>1200</v>
      </c>
      <c r="F10" s="638">
        <v>1200</v>
      </c>
      <c r="G10" s="901" t="b">
        <f t="shared" si="0"/>
        <v>0</v>
      </c>
      <c r="H10" s="638"/>
      <c r="I10" s="1514" t="s">
        <v>3287</v>
      </c>
      <c r="J10" s="1515"/>
      <c r="K10" s="1515"/>
      <c r="L10" s="1516"/>
      <c r="M10" s="642" t="s">
        <v>3288</v>
      </c>
      <c r="N10" s="646">
        <v>44203</v>
      </c>
      <c r="O10" s="646" t="s">
        <v>2123</v>
      </c>
      <c r="P10" s="146" t="s">
        <v>2066</v>
      </c>
      <c r="Q10" s="146" t="s">
        <v>1762</v>
      </c>
    </row>
    <row r="11" spans="1:17" s="643" customFormat="1" x14ac:dyDescent="0.3">
      <c r="A11" s="634">
        <v>6</v>
      </c>
      <c r="B11" s="635">
        <v>44204</v>
      </c>
      <c r="C11" s="813" t="s">
        <v>1982</v>
      </c>
      <c r="D11" s="814">
        <v>1000</v>
      </c>
      <c r="E11" s="637"/>
      <c r="F11" s="511"/>
      <c r="G11" s="901" t="b">
        <f t="shared" si="0"/>
        <v>0</v>
      </c>
      <c r="H11" s="511"/>
      <c r="I11" s="1514"/>
      <c r="J11" s="1515"/>
      <c r="K11" s="1515"/>
      <c r="L11" s="1516"/>
      <c r="M11" s="642"/>
      <c r="N11" s="646"/>
      <c r="O11" s="642"/>
      <c r="P11" s="146"/>
      <c r="Q11" s="146"/>
    </row>
    <row r="12" spans="1:17" s="643" customFormat="1" x14ac:dyDescent="0.3">
      <c r="A12" s="634">
        <v>7</v>
      </c>
      <c r="B12" s="635">
        <v>44209</v>
      </c>
      <c r="C12" s="813" t="s">
        <v>2359</v>
      </c>
      <c r="D12" s="814">
        <v>1000</v>
      </c>
      <c r="E12" s="637"/>
      <c r="F12" s="638"/>
      <c r="G12" s="901" t="b">
        <f t="shared" si="0"/>
        <v>0</v>
      </c>
      <c r="H12" s="638"/>
      <c r="I12" s="1514"/>
      <c r="J12" s="1515"/>
      <c r="K12" s="1515"/>
      <c r="L12" s="1516"/>
      <c r="M12" s="642"/>
      <c r="N12" s="646"/>
      <c r="O12" s="642"/>
      <c r="P12" s="642"/>
      <c r="Q12" s="642"/>
    </row>
    <row r="13" spans="1:17" s="643" customFormat="1" x14ac:dyDescent="0.3">
      <c r="A13" s="634">
        <v>8</v>
      </c>
      <c r="B13" s="635">
        <v>44209</v>
      </c>
      <c r="C13" s="813" t="s">
        <v>2574</v>
      </c>
      <c r="D13" s="814">
        <v>150</v>
      </c>
      <c r="E13" s="637"/>
      <c r="F13" s="637"/>
      <c r="G13" s="901" t="b">
        <f t="shared" si="0"/>
        <v>0</v>
      </c>
      <c r="H13" s="638"/>
      <c r="I13" s="1514"/>
      <c r="J13" s="1515"/>
      <c r="K13" s="1515"/>
      <c r="L13" s="1516"/>
      <c r="M13" s="642"/>
      <c r="N13" s="646"/>
      <c r="O13" s="642"/>
      <c r="P13" s="642"/>
      <c r="Q13" s="642"/>
    </row>
    <row r="14" spans="1:17" s="643" customFormat="1" x14ac:dyDescent="0.3">
      <c r="A14" s="634">
        <v>9</v>
      </c>
      <c r="B14" s="635">
        <v>44211</v>
      </c>
      <c r="C14" s="813" t="s">
        <v>2834</v>
      </c>
      <c r="D14" s="814">
        <v>100</v>
      </c>
      <c r="E14" s="637"/>
      <c r="F14" s="638"/>
      <c r="G14" s="901" t="b">
        <f t="shared" si="0"/>
        <v>0</v>
      </c>
      <c r="H14" s="638"/>
      <c r="I14" s="1514"/>
      <c r="J14" s="1515"/>
      <c r="K14" s="1515"/>
      <c r="L14" s="1516"/>
      <c r="M14" s="642"/>
      <c r="N14" s="646"/>
      <c r="O14" s="646"/>
      <c r="P14" s="642"/>
      <c r="Q14" s="642"/>
    </row>
    <row r="15" spans="1:17" s="643" customFormat="1" x14ac:dyDescent="0.3">
      <c r="A15" s="634">
        <v>10</v>
      </c>
      <c r="B15" s="635">
        <v>44214</v>
      </c>
      <c r="C15" s="813" t="s">
        <v>2574</v>
      </c>
      <c r="D15" s="814">
        <v>70</v>
      </c>
      <c r="E15" s="637"/>
      <c r="F15" s="638"/>
      <c r="G15" s="901" t="b">
        <f t="shared" si="0"/>
        <v>0</v>
      </c>
      <c r="H15" s="638"/>
      <c r="I15" s="1514"/>
      <c r="J15" s="1515"/>
      <c r="K15" s="1515"/>
      <c r="L15" s="1516"/>
      <c r="M15" s="642"/>
      <c r="N15" s="642"/>
      <c r="O15" s="642"/>
      <c r="P15" s="642"/>
      <c r="Q15" s="642"/>
    </row>
    <row r="16" spans="1:17" s="643" customFormat="1" x14ac:dyDescent="0.3">
      <c r="A16" s="634">
        <v>11</v>
      </c>
      <c r="B16" s="635">
        <v>44214</v>
      </c>
      <c r="C16" s="813" t="s">
        <v>164</v>
      </c>
      <c r="D16" s="814">
        <v>15</v>
      </c>
      <c r="E16" s="637"/>
      <c r="F16" s="638"/>
      <c r="G16" s="901" t="b">
        <f t="shared" si="0"/>
        <v>0</v>
      </c>
      <c r="H16" s="638"/>
      <c r="I16" s="1514"/>
      <c r="J16" s="1515"/>
      <c r="K16" s="1515"/>
      <c r="L16" s="1516"/>
      <c r="M16" s="642"/>
      <c r="N16" s="646"/>
      <c r="O16" s="642"/>
      <c r="P16" s="642"/>
      <c r="Q16" s="642"/>
    </row>
    <row r="17" spans="1:17" s="643" customFormat="1" x14ac:dyDescent="0.3">
      <c r="A17" s="634">
        <v>12</v>
      </c>
      <c r="B17" s="635">
        <v>44214</v>
      </c>
      <c r="C17" s="813" t="s">
        <v>2381</v>
      </c>
      <c r="D17" s="814">
        <v>10</v>
      </c>
      <c r="E17" s="637"/>
      <c r="F17" s="638"/>
      <c r="G17" s="901" t="b">
        <f t="shared" si="0"/>
        <v>0</v>
      </c>
      <c r="H17" s="638"/>
      <c r="I17" s="1514"/>
      <c r="J17" s="1515"/>
      <c r="K17" s="1515"/>
      <c r="L17" s="1516"/>
      <c r="M17" s="642"/>
      <c r="N17" s="646"/>
      <c r="O17" s="642"/>
      <c r="P17" s="146"/>
      <c r="Q17" s="146"/>
    </row>
    <row r="18" spans="1:17" s="643" customFormat="1" x14ac:dyDescent="0.3">
      <c r="A18" s="634">
        <v>13</v>
      </c>
      <c r="B18" s="635">
        <v>44214</v>
      </c>
      <c r="C18" s="813" t="s">
        <v>2384</v>
      </c>
      <c r="D18" s="814">
        <v>50</v>
      </c>
      <c r="E18" s="637"/>
      <c r="F18" s="638"/>
      <c r="G18" s="901" t="b">
        <f t="shared" si="0"/>
        <v>0</v>
      </c>
      <c r="H18" s="638"/>
      <c r="I18" s="1514"/>
      <c r="J18" s="1515"/>
      <c r="K18" s="1515"/>
      <c r="L18" s="1516"/>
      <c r="M18" s="642"/>
      <c r="N18" s="646"/>
      <c r="O18" s="646"/>
      <c r="P18" s="642"/>
      <c r="Q18" s="642"/>
    </row>
    <row r="19" spans="1:17" s="643" customFormat="1" x14ac:dyDescent="0.3">
      <c r="A19" s="634">
        <v>14</v>
      </c>
      <c r="B19" s="635">
        <v>44218</v>
      </c>
      <c r="C19" s="813" t="s">
        <v>2359</v>
      </c>
      <c r="D19" s="814">
        <v>1120</v>
      </c>
      <c r="E19" s="814"/>
      <c r="F19" s="901"/>
      <c r="G19" s="901" t="b">
        <f t="shared" si="0"/>
        <v>0</v>
      </c>
      <c r="H19" s="901"/>
      <c r="I19" s="1514"/>
      <c r="J19" s="1515"/>
      <c r="K19" s="1515"/>
      <c r="L19" s="1516"/>
      <c r="M19" s="642"/>
      <c r="N19" s="642"/>
      <c r="O19" s="642"/>
      <c r="P19" s="642"/>
      <c r="Q19" s="642"/>
    </row>
    <row r="20" spans="1:17" s="643" customFormat="1" x14ac:dyDescent="0.3">
      <c r="A20" s="634">
        <v>15</v>
      </c>
      <c r="B20" s="635">
        <v>44218</v>
      </c>
      <c r="C20" s="813" t="s">
        <v>2834</v>
      </c>
      <c r="D20" s="814">
        <v>100</v>
      </c>
      <c r="E20" s="814"/>
      <c r="F20" s="901"/>
      <c r="G20" s="901" t="b">
        <f t="shared" si="0"/>
        <v>0</v>
      </c>
      <c r="H20" s="901"/>
      <c r="I20" s="1514"/>
      <c r="J20" s="1515"/>
      <c r="K20" s="1515"/>
      <c r="L20" s="1516"/>
      <c r="M20" s="642"/>
      <c r="N20" s="646"/>
      <c r="O20" s="646"/>
      <c r="P20" s="146"/>
      <c r="Q20" s="146"/>
    </row>
    <row r="21" spans="1:17" s="643" customFormat="1" x14ac:dyDescent="0.3">
      <c r="A21" s="634">
        <v>16</v>
      </c>
      <c r="B21" s="635">
        <v>44221</v>
      </c>
      <c r="C21" s="813" t="s">
        <v>2834</v>
      </c>
      <c r="D21" s="814">
        <v>100</v>
      </c>
      <c r="E21" s="814"/>
      <c r="F21" s="901"/>
      <c r="G21" s="901" t="b">
        <f t="shared" si="0"/>
        <v>0</v>
      </c>
      <c r="H21" s="901"/>
      <c r="I21" s="1514"/>
      <c r="J21" s="1515"/>
      <c r="K21" s="1515"/>
      <c r="L21" s="1516"/>
      <c r="M21" s="642"/>
      <c r="N21" s="646"/>
      <c r="O21" s="646"/>
      <c r="P21" s="146"/>
      <c r="Q21" s="146"/>
    </row>
    <row r="22" spans="1:17" s="643" customFormat="1" x14ac:dyDescent="0.3">
      <c r="A22" s="634">
        <v>17</v>
      </c>
      <c r="B22" s="635">
        <v>44221</v>
      </c>
      <c r="C22" s="813" t="s">
        <v>2381</v>
      </c>
      <c r="D22" s="814">
        <v>10</v>
      </c>
      <c r="E22" s="814"/>
      <c r="F22" s="901"/>
      <c r="G22" s="901" t="b">
        <f t="shared" si="0"/>
        <v>0</v>
      </c>
      <c r="H22" s="901"/>
      <c r="I22" s="1514"/>
      <c r="J22" s="1515"/>
      <c r="K22" s="1515"/>
      <c r="L22" s="1516"/>
      <c r="M22" s="642"/>
      <c r="N22" s="642"/>
      <c r="O22" s="642"/>
      <c r="P22" s="642"/>
      <c r="Q22" s="642"/>
    </row>
    <row r="23" spans="1:17" s="643" customFormat="1" ht="13.8" x14ac:dyDescent="0.3">
      <c r="A23" s="634">
        <v>18</v>
      </c>
      <c r="B23" s="635">
        <v>44221</v>
      </c>
      <c r="C23" s="813" t="s">
        <v>2359</v>
      </c>
      <c r="D23" s="814"/>
      <c r="E23" s="814">
        <v>3120</v>
      </c>
      <c r="F23" s="901">
        <v>3120</v>
      </c>
      <c r="G23" s="901" t="b">
        <f t="shared" si="0"/>
        <v>0</v>
      </c>
      <c r="H23" s="901"/>
      <c r="I23" s="1514" t="s">
        <v>3291</v>
      </c>
      <c r="J23" s="1515"/>
      <c r="K23" s="1515"/>
      <c r="L23" s="1516"/>
      <c r="M23" s="642" t="s">
        <v>3292</v>
      </c>
      <c r="N23" s="646">
        <v>44218</v>
      </c>
      <c r="O23" s="573" t="s">
        <v>2123</v>
      </c>
      <c r="P23" s="642" t="s">
        <v>1980</v>
      </c>
      <c r="Q23" s="642" t="s">
        <v>1706</v>
      </c>
    </row>
    <row r="24" spans="1:17" s="643" customFormat="1" x14ac:dyDescent="0.3">
      <c r="A24" s="634">
        <v>19</v>
      </c>
      <c r="B24" s="635">
        <v>44224</v>
      </c>
      <c r="C24" s="813" t="s">
        <v>2834</v>
      </c>
      <c r="D24" s="814">
        <v>160</v>
      </c>
      <c r="E24" s="897"/>
      <c r="F24" s="901"/>
      <c r="G24" s="901" t="b">
        <f t="shared" si="0"/>
        <v>0</v>
      </c>
      <c r="H24" s="901"/>
      <c r="I24" s="1514"/>
      <c r="J24" s="1515"/>
      <c r="K24" s="1515"/>
      <c r="L24" s="1516"/>
      <c r="M24" s="642"/>
      <c r="N24" s="646"/>
      <c r="O24" s="646"/>
      <c r="P24" s="146"/>
      <c r="Q24" s="146"/>
    </row>
    <row r="25" spans="1:17" s="643" customFormat="1" x14ac:dyDescent="0.3">
      <c r="A25" s="634">
        <v>20</v>
      </c>
      <c r="B25" s="635">
        <v>44224</v>
      </c>
      <c r="C25" s="813" t="s">
        <v>1777</v>
      </c>
      <c r="D25" s="814">
        <v>1000</v>
      </c>
      <c r="E25" s="814"/>
      <c r="F25" s="901"/>
      <c r="G25" s="901" t="b">
        <f t="shared" si="0"/>
        <v>0</v>
      </c>
      <c r="H25" s="901"/>
      <c r="I25" s="1514"/>
      <c r="J25" s="1515"/>
      <c r="K25" s="1515"/>
      <c r="L25" s="1516"/>
      <c r="M25" s="642"/>
      <c r="N25" s="646"/>
      <c r="O25" s="642"/>
      <c r="P25" s="146"/>
      <c r="Q25" s="146"/>
    </row>
    <row r="26" spans="1:17" s="643" customFormat="1" x14ac:dyDescent="0.3">
      <c r="A26" s="634">
        <v>21</v>
      </c>
      <c r="B26" s="635">
        <v>44224</v>
      </c>
      <c r="C26" s="813" t="s">
        <v>2407</v>
      </c>
      <c r="D26" s="814">
        <v>10</v>
      </c>
      <c r="E26" s="814"/>
      <c r="F26" s="814"/>
      <c r="G26" s="901" t="b">
        <f t="shared" si="0"/>
        <v>0</v>
      </c>
      <c r="H26" s="901"/>
      <c r="I26" s="1514"/>
      <c r="J26" s="1515"/>
      <c r="K26" s="1515"/>
      <c r="L26" s="1516"/>
      <c r="M26" s="642"/>
      <c r="N26" s="646"/>
      <c r="O26" s="646"/>
      <c r="P26" s="642"/>
      <c r="Q26" s="642"/>
    </row>
    <row r="27" spans="1:17" s="643" customFormat="1" x14ac:dyDescent="0.3">
      <c r="A27" s="634">
        <v>22</v>
      </c>
      <c r="B27" s="635">
        <v>44224</v>
      </c>
      <c r="C27" s="813" t="s">
        <v>164</v>
      </c>
      <c r="D27" s="814">
        <v>10</v>
      </c>
      <c r="E27" s="814"/>
      <c r="F27" s="934"/>
      <c r="G27" s="901" t="b">
        <f t="shared" si="0"/>
        <v>0</v>
      </c>
      <c r="H27" s="934"/>
      <c r="I27" s="1514"/>
      <c r="J27" s="1515"/>
      <c r="K27" s="1515"/>
      <c r="L27" s="1516"/>
      <c r="M27" s="642"/>
      <c r="N27" s="646"/>
      <c r="O27" s="646"/>
      <c r="P27" s="146"/>
      <c r="Q27" s="146"/>
    </row>
    <row r="28" spans="1:17" s="643" customFormat="1" x14ac:dyDescent="0.3">
      <c r="A28" s="634">
        <v>23</v>
      </c>
      <c r="B28" s="635">
        <v>44224</v>
      </c>
      <c r="C28" s="813" t="s">
        <v>2584</v>
      </c>
      <c r="D28" s="814">
        <v>20</v>
      </c>
      <c r="E28" s="814"/>
      <c r="F28" s="901"/>
      <c r="G28" s="901" t="b">
        <f t="shared" si="0"/>
        <v>0</v>
      </c>
      <c r="H28" s="901"/>
      <c r="I28" s="1514"/>
      <c r="J28" s="1515"/>
      <c r="K28" s="1515"/>
      <c r="L28" s="1516"/>
      <c r="M28" s="642"/>
      <c r="N28" s="646"/>
      <c r="O28" s="642"/>
      <c r="P28" s="642"/>
      <c r="Q28" s="642"/>
    </row>
    <row r="29" spans="1:17" s="643" customFormat="1" x14ac:dyDescent="0.3">
      <c r="A29" s="634">
        <v>24</v>
      </c>
      <c r="B29" s="635">
        <v>44224</v>
      </c>
      <c r="C29" s="813" t="s">
        <v>2834</v>
      </c>
      <c r="D29" s="814"/>
      <c r="E29" s="814">
        <v>460</v>
      </c>
      <c r="F29" s="901">
        <v>460</v>
      </c>
      <c r="G29" s="901" t="b">
        <f t="shared" si="0"/>
        <v>0</v>
      </c>
      <c r="H29" s="901"/>
      <c r="I29" s="1514" t="s">
        <v>3293</v>
      </c>
      <c r="J29" s="1515"/>
      <c r="K29" s="1515"/>
      <c r="L29" s="1516"/>
      <c r="M29" s="642" t="s">
        <v>3294</v>
      </c>
      <c r="N29" s="646">
        <v>44224</v>
      </c>
      <c r="O29" s="646" t="s">
        <v>2123</v>
      </c>
      <c r="P29" s="146" t="s">
        <v>1762</v>
      </c>
      <c r="Q29" s="146" t="s">
        <v>1762</v>
      </c>
    </row>
    <row r="30" spans="1:17" s="643" customFormat="1" x14ac:dyDescent="0.3">
      <c r="A30" s="634">
        <v>25</v>
      </c>
      <c r="B30" s="635">
        <v>44228</v>
      </c>
      <c r="C30" s="636" t="s">
        <v>2359</v>
      </c>
      <c r="D30" s="637">
        <v>1000</v>
      </c>
      <c r="E30" s="637"/>
      <c r="F30" s="638"/>
      <c r="G30" s="901" t="b">
        <f t="shared" si="0"/>
        <v>0</v>
      </c>
      <c r="H30" s="638"/>
      <c r="I30" s="1514"/>
      <c r="J30" s="1515"/>
      <c r="K30" s="1515"/>
      <c r="L30" s="1516"/>
      <c r="M30" s="642"/>
      <c r="N30" s="646"/>
      <c r="O30" s="642"/>
      <c r="P30" s="642"/>
      <c r="Q30" s="642"/>
    </row>
    <row r="31" spans="1:17" s="643" customFormat="1" x14ac:dyDescent="0.3">
      <c r="A31" s="634">
        <v>26</v>
      </c>
      <c r="B31" s="635">
        <v>44230</v>
      </c>
      <c r="C31" s="636" t="s">
        <v>2574</v>
      </c>
      <c r="D31" s="637">
        <v>70</v>
      </c>
      <c r="E31" s="637"/>
      <c r="F31" s="589"/>
      <c r="G31" s="901" t="b">
        <f t="shared" si="0"/>
        <v>0</v>
      </c>
      <c r="H31" s="589"/>
      <c r="I31" s="1514"/>
      <c r="J31" s="1515"/>
      <c r="K31" s="1515"/>
      <c r="L31" s="1516"/>
      <c r="M31" s="642"/>
      <c r="N31" s="646"/>
      <c r="O31" s="646"/>
      <c r="P31" s="146"/>
      <c r="Q31" s="146"/>
    </row>
    <row r="32" spans="1:17" s="643" customFormat="1" x14ac:dyDescent="0.3">
      <c r="A32" s="634">
        <v>27</v>
      </c>
      <c r="B32" s="635">
        <v>44232</v>
      </c>
      <c r="C32" s="636" t="s">
        <v>2834</v>
      </c>
      <c r="D32" s="637">
        <v>200</v>
      </c>
      <c r="E32" s="637"/>
      <c r="F32" s="638"/>
      <c r="G32" s="901" t="b">
        <f t="shared" si="0"/>
        <v>0</v>
      </c>
      <c r="H32" s="638"/>
      <c r="I32" s="1514"/>
      <c r="J32" s="1515"/>
      <c r="K32" s="1515"/>
      <c r="L32" s="1516"/>
      <c r="M32" s="642"/>
      <c r="N32" s="646"/>
      <c r="O32" s="642"/>
      <c r="P32" s="642"/>
      <c r="Q32" s="642"/>
    </row>
    <row r="33" spans="1:17" s="643" customFormat="1" x14ac:dyDescent="0.3">
      <c r="A33" s="634">
        <v>28</v>
      </c>
      <c r="B33" s="635">
        <v>44235</v>
      </c>
      <c r="C33" s="636" t="s">
        <v>2359</v>
      </c>
      <c r="D33" s="637">
        <v>1000</v>
      </c>
      <c r="E33" s="637"/>
      <c r="F33" s="638"/>
      <c r="G33" s="901" t="b">
        <f t="shared" si="0"/>
        <v>0</v>
      </c>
      <c r="H33" s="638"/>
      <c r="I33" s="1514"/>
      <c r="J33" s="1515"/>
      <c r="K33" s="1515"/>
      <c r="L33" s="1516"/>
      <c r="M33" s="642"/>
      <c r="N33" s="642"/>
      <c r="O33" s="642"/>
      <c r="P33" s="642"/>
      <c r="Q33" s="642"/>
    </row>
    <row r="34" spans="1:17" s="643" customFormat="1" x14ac:dyDescent="0.3">
      <c r="A34" s="634">
        <v>29</v>
      </c>
      <c r="B34" s="635">
        <v>44235</v>
      </c>
      <c r="C34" s="636" t="s">
        <v>2834</v>
      </c>
      <c r="D34" s="637">
        <v>200</v>
      </c>
      <c r="E34" s="637"/>
      <c r="F34" s="638"/>
      <c r="G34" s="901" t="b">
        <f t="shared" si="0"/>
        <v>0</v>
      </c>
      <c r="H34" s="638"/>
      <c r="I34" s="1514"/>
      <c r="J34" s="1515"/>
      <c r="K34" s="1515"/>
      <c r="L34" s="1516"/>
      <c r="M34" s="642"/>
      <c r="N34" s="646"/>
      <c r="O34" s="642"/>
      <c r="P34" s="642"/>
      <c r="Q34" s="642"/>
    </row>
    <row r="35" spans="1:17" s="643" customFormat="1" x14ac:dyDescent="0.3">
      <c r="A35" s="634">
        <v>30</v>
      </c>
      <c r="B35" s="635">
        <v>44239</v>
      </c>
      <c r="C35" s="636" t="s">
        <v>2359</v>
      </c>
      <c r="D35" s="637">
        <v>1000</v>
      </c>
      <c r="E35" s="637"/>
      <c r="F35" s="638"/>
      <c r="G35" s="901" t="b">
        <f t="shared" si="0"/>
        <v>0</v>
      </c>
      <c r="H35" s="638"/>
      <c r="I35" s="1514"/>
      <c r="J35" s="1515"/>
      <c r="K35" s="1515"/>
      <c r="L35" s="1516"/>
      <c r="M35" s="642"/>
      <c r="N35" s="646"/>
      <c r="O35" s="642"/>
      <c r="P35" s="642"/>
      <c r="Q35" s="642"/>
    </row>
    <row r="36" spans="1:17" s="643" customFormat="1" x14ac:dyDescent="0.3">
      <c r="A36" s="634">
        <v>31</v>
      </c>
      <c r="B36" s="635">
        <v>44239</v>
      </c>
      <c r="C36" s="636" t="s">
        <v>2834</v>
      </c>
      <c r="D36" s="637">
        <v>400</v>
      </c>
      <c r="E36" s="637"/>
      <c r="F36" s="638"/>
      <c r="G36" s="901" t="b">
        <f t="shared" si="0"/>
        <v>0</v>
      </c>
      <c r="H36" s="638"/>
      <c r="I36" s="1514"/>
      <c r="J36" s="1515"/>
      <c r="K36" s="1515"/>
      <c r="L36" s="1516"/>
      <c r="M36" s="642"/>
      <c r="N36" s="646"/>
      <c r="O36" s="646"/>
      <c r="P36" s="146"/>
      <c r="Q36" s="146"/>
    </row>
    <row r="37" spans="1:17" s="643" customFormat="1" x14ac:dyDescent="0.3">
      <c r="A37" s="634">
        <v>32</v>
      </c>
      <c r="B37" s="635">
        <v>44242</v>
      </c>
      <c r="C37" s="636" t="s">
        <v>164</v>
      </c>
      <c r="D37" s="637">
        <v>10</v>
      </c>
      <c r="E37" s="637"/>
      <c r="F37" s="638"/>
      <c r="G37" s="901" t="b">
        <f t="shared" si="0"/>
        <v>0</v>
      </c>
      <c r="H37" s="638"/>
      <c r="I37" s="1514"/>
      <c r="J37" s="1515"/>
      <c r="K37" s="1515"/>
      <c r="L37" s="1516"/>
      <c r="M37" s="642"/>
      <c r="N37" s="646"/>
      <c r="O37" s="642"/>
      <c r="P37" s="642"/>
      <c r="Q37" s="642"/>
    </row>
    <row r="38" spans="1:17" s="643" customFormat="1" x14ac:dyDescent="0.3">
      <c r="A38" s="634">
        <v>33</v>
      </c>
      <c r="B38" s="635">
        <v>44242</v>
      </c>
      <c r="C38" s="636" t="s">
        <v>1777</v>
      </c>
      <c r="D38" s="637">
        <v>1000</v>
      </c>
      <c r="E38" s="637"/>
      <c r="F38" s="638"/>
      <c r="G38" s="901" t="b">
        <f t="shared" si="0"/>
        <v>0</v>
      </c>
      <c r="H38" s="638"/>
      <c r="I38" s="1514"/>
      <c r="J38" s="1515"/>
      <c r="K38" s="1515"/>
      <c r="L38" s="1516"/>
      <c r="M38" s="642"/>
      <c r="N38" s="646"/>
      <c r="O38" s="646"/>
      <c r="P38" s="642"/>
      <c r="Q38" s="642"/>
    </row>
    <row r="39" spans="1:17" s="643" customFormat="1" x14ac:dyDescent="0.3">
      <c r="A39" s="634">
        <v>34</v>
      </c>
      <c r="B39" s="635">
        <v>44242</v>
      </c>
      <c r="C39" s="636" t="s">
        <v>2834</v>
      </c>
      <c r="D39" s="637">
        <v>340</v>
      </c>
      <c r="E39" s="637"/>
      <c r="F39" s="638"/>
      <c r="G39" s="901" t="b">
        <f t="shared" si="0"/>
        <v>0</v>
      </c>
      <c r="H39" s="638"/>
      <c r="I39" s="1514"/>
      <c r="J39" s="1515"/>
      <c r="K39" s="1515"/>
      <c r="L39" s="1516"/>
      <c r="M39" s="642"/>
      <c r="N39" s="646"/>
      <c r="O39" s="646"/>
      <c r="P39" s="642"/>
      <c r="Q39" s="642"/>
    </row>
    <row r="40" spans="1:17" s="643" customFormat="1" x14ac:dyDescent="0.3">
      <c r="A40" s="634">
        <v>35</v>
      </c>
      <c r="B40" s="635">
        <v>44242</v>
      </c>
      <c r="C40" s="636" t="s">
        <v>1982</v>
      </c>
      <c r="D40" s="637">
        <v>500</v>
      </c>
      <c r="E40" s="637"/>
      <c r="F40" s="901"/>
      <c r="G40" s="901" t="b">
        <f t="shared" si="0"/>
        <v>0</v>
      </c>
      <c r="H40" s="901"/>
      <c r="I40" s="1514"/>
      <c r="J40" s="1515"/>
      <c r="K40" s="1515"/>
      <c r="L40" s="1516"/>
      <c r="M40" s="642"/>
      <c r="N40" s="646"/>
      <c r="O40" s="642"/>
      <c r="P40" s="642"/>
      <c r="Q40" s="642"/>
    </row>
    <row r="41" spans="1:17" s="643" customFormat="1" x14ac:dyDescent="0.3">
      <c r="A41" s="634">
        <v>36</v>
      </c>
      <c r="B41" s="635">
        <v>44242</v>
      </c>
      <c r="C41" s="636" t="s">
        <v>2381</v>
      </c>
      <c r="D41" s="637">
        <v>10</v>
      </c>
      <c r="E41" s="637"/>
      <c r="F41" s="638"/>
      <c r="G41" s="901" t="b">
        <f t="shared" si="0"/>
        <v>0</v>
      </c>
      <c r="H41" s="638"/>
      <c r="I41" s="1514"/>
      <c r="J41" s="1515"/>
      <c r="K41" s="1515"/>
      <c r="L41" s="1516"/>
      <c r="M41" s="642"/>
      <c r="N41" s="642"/>
      <c r="O41" s="642"/>
      <c r="P41" s="642"/>
      <c r="Q41" s="642"/>
    </row>
    <row r="42" spans="1:17" s="643" customFormat="1" x14ac:dyDescent="0.3">
      <c r="A42" s="634">
        <v>37</v>
      </c>
      <c r="B42" s="635">
        <v>44243</v>
      </c>
      <c r="C42" s="636" t="s">
        <v>2834</v>
      </c>
      <c r="D42" s="637"/>
      <c r="E42" s="637">
        <v>1140</v>
      </c>
      <c r="F42" s="901">
        <v>1140</v>
      </c>
      <c r="G42" s="901" t="b">
        <f t="shared" si="0"/>
        <v>0</v>
      </c>
      <c r="H42" s="901"/>
      <c r="I42" s="1514" t="s">
        <v>3295</v>
      </c>
      <c r="J42" s="1515"/>
      <c r="K42" s="1515"/>
      <c r="L42" s="1516"/>
      <c r="M42" s="642" t="s">
        <v>3296</v>
      </c>
      <c r="N42" s="646">
        <v>44243</v>
      </c>
      <c r="O42" s="642" t="s">
        <v>2123</v>
      </c>
      <c r="P42" s="146" t="s">
        <v>1762</v>
      </c>
      <c r="Q42" s="146" t="s">
        <v>1762</v>
      </c>
    </row>
    <row r="43" spans="1:17" s="643" customFormat="1" x14ac:dyDescent="0.3">
      <c r="A43" s="634">
        <v>38</v>
      </c>
      <c r="B43" s="635">
        <v>44243</v>
      </c>
      <c r="C43" s="636" t="s">
        <v>2359</v>
      </c>
      <c r="D43" s="637">
        <v>2000</v>
      </c>
      <c r="E43" s="637"/>
      <c r="F43" s="901"/>
      <c r="G43" s="901" t="b">
        <f t="shared" si="0"/>
        <v>0</v>
      </c>
      <c r="H43" s="901"/>
      <c r="I43" s="1514"/>
      <c r="J43" s="1515"/>
      <c r="K43" s="1515"/>
      <c r="L43" s="1516"/>
      <c r="M43" s="642"/>
      <c r="N43" s="646"/>
      <c r="O43" s="642"/>
      <c r="P43" s="146"/>
      <c r="Q43" s="146"/>
    </row>
    <row r="44" spans="1:17" s="643" customFormat="1" x14ac:dyDescent="0.3">
      <c r="A44" s="634">
        <v>39</v>
      </c>
      <c r="B44" s="635">
        <v>44246</v>
      </c>
      <c r="C44" s="636" t="s">
        <v>2359</v>
      </c>
      <c r="D44" s="637">
        <v>2000</v>
      </c>
      <c r="E44" s="637"/>
      <c r="F44" s="638"/>
      <c r="G44" s="901" t="b">
        <f t="shared" si="0"/>
        <v>0</v>
      </c>
      <c r="H44" s="638"/>
      <c r="I44" s="1514"/>
      <c r="J44" s="1515"/>
      <c r="K44" s="1515"/>
      <c r="L44" s="1516"/>
      <c r="M44" s="642"/>
      <c r="N44" s="646"/>
      <c r="O44" s="642"/>
      <c r="P44" s="642"/>
      <c r="Q44" s="642"/>
    </row>
    <row r="45" spans="1:17" s="643" customFormat="1" ht="13.8" x14ac:dyDescent="0.3">
      <c r="A45" s="634">
        <v>40</v>
      </c>
      <c r="B45" s="635">
        <v>44246</v>
      </c>
      <c r="C45" s="636" t="s">
        <v>2359</v>
      </c>
      <c r="D45" s="637"/>
      <c r="E45" s="637">
        <v>7000</v>
      </c>
      <c r="F45" s="901">
        <v>7000</v>
      </c>
      <c r="G45" s="901" t="b">
        <f t="shared" si="0"/>
        <v>0</v>
      </c>
      <c r="H45" s="901"/>
      <c r="I45" s="1514" t="s">
        <v>3297</v>
      </c>
      <c r="J45" s="1515"/>
      <c r="K45" s="1515"/>
      <c r="L45" s="1516"/>
      <c r="M45" s="642" t="s">
        <v>3298</v>
      </c>
      <c r="N45" s="646">
        <v>44246</v>
      </c>
      <c r="O45" s="573" t="s">
        <v>2123</v>
      </c>
      <c r="P45" s="642" t="s">
        <v>1980</v>
      </c>
      <c r="Q45" s="642" t="s">
        <v>1706</v>
      </c>
    </row>
    <row r="46" spans="1:17" s="643" customFormat="1" x14ac:dyDescent="0.3">
      <c r="A46" s="634">
        <v>41</v>
      </c>
      <c r="B46" s="635">
        <v>44249</v>
      </c>
      <c r="C46" s="636" t="s">
        <v>2359</v>
      </c>
      <c r="D46" s="637">
        <v>1000</v>
      </c>
      <c r="E46" s="637"/>
      <c r="F46" s="934"/>
      <c r="G46" s="901" t="b">
        <f t="shared" si="0"/>
        <v>0</v>
      </c>
      <c r="H46" s="934"/>
      <c r="I46" s="1514"/>
      <c r="J46" s="1515"/>
      <c r="K46" s="1515"/>
      <c r="L46" s="1516"/>
      <c r="M46" s="642"/>
      <c r="N46" s="646"/>
      <c r="O46" s="642"/>
      <c r="P46" s="146"/>
      <c r="Q46" s="935"/>
    </row>
    <row r="47" spans="1:17" s="643" customFormat="1" x14ac:dyDescent="0.3">
      <c r="A47" s="634">
        <v>42</v>
      </c>
      <c r="B47" s="635">
        <v>44249</v>
      </c>
      <c r="C47" s="636" t="s">
        <v>2834</v>
      </c>
      <c r="D47" s="637">
        <v>100</v>
      </c>
      <c r="E47" s="637"/>
      <c r="F47" s="901"/>
      <c r="G47" s="901" t="b">
        <f t="shared" si="0"/>
        <v>0</v>
      </c>
      <c r="H47" s="901"/>
      <c r="I47" s="1514"/>
      <c r="J47" s="1515"/>
      <c r="K47" s="1515"/>
      <c r="L47" s="1516"/>
      <c r="M47" s="642"/>
      <c r="N47" s="646"/>
      <c r="O47" s="642"/>
      <c r="P47" s="146"/>
      <c r="Q47" s="935"/>
    </row>
    <row r="48" spans="1:17" s="643" customFormat="1" x14ac:dyDescent="0.3">
      <c r="A48" s="634">
        <v>43</v>
      </c>
      <c r="B48" s="635">
        <v>44253</v>
      </c>
      <c r="C48" s="636" t="s">
        <v>2359</v>
      </c>
      <c r="D48" s="637">
        <v>1000</v>
      </c>
      <c r="E48" s="637"/>
      <c r="F48" s="638"/>
      <c r="G48" s="901" t="b">
        <f t="shared" si="0"/>
        <v>0</v>
      </c>
      <c r="H48" s="638"/>
      <c r="I48" s="1514"/>
      <c r="J48" s="1515"/>
      <c r="K48" s="1515"/>
      <c r="L48" s="1516"/>
      <c r="M48" s="642"/>
      <c r="N48" s="646"/>
      <c r="O48" s="642"/>
      <c r="P48" s="642"/>
      <c r="Q48" s="642"/>
    </row>
    <row r="49" spans="1:17" s="643" customFormat="1" x14ac:dyDescent="0.3">
      <c r="A49" s="634">
        <v>44</v>
      </c>
      <c r="B49" s="635">
        <v>44253</v>
      </c>
      <c r="C49" s="636" t="s">
        <v>2834</v>
      </c>
      <c r="D49" s="637">
        <v>100</v>
      </c>
      <c r="E49" s="637"/>
      <c r="F49" s="901"/>
      <c r="G49" s="901" t="b">
        <f t="shared" si="0"/>
        <v>0</v>
      </c>
      <c r="H49" s="901"/>
      <c r="I49" s="1514"/>
      <c r="J49" s="1515"/>
      <c r="K49" s="1515"/>
      <c r="L49" s="1516"/>
      <c r="M49" s="642"/>
      <c r="N49" s="646"/>
      <c r="O49" s="642"/>
      <c r="P49" s="642"/>
      <c r="Q49" s="642"/>
    </row>
    <row r="50" spans="1:17" s="643" customFormat="1" x14ac:dyDescent="0.3">
      <c r="A50" s="634">
        <v>45</v>
      </c>
      <c r="B50" s="635">
        <v>44253</v>
      </c>
      <c r="C50" s="636" t="s">
        <v>1777</v>
      </c>
      <c r="D50" s="637">
        <v>1000</v>
      </c>
      <c r="E50" s="637"/>
      <c r="F50" s="638"/>
      <c r="G50" s="901" t="b">
        <f t="shared" si="0"/>
        <v>0</v>
      </c>
      <c r="H50" s="638"/>
      <c r="I50" s="1514"/>
      <c r="J50" s="1515"/>
      <c r="K50" s="1515"/>
      <c r="L50" s="1516"/>
      <c r="M50" s="642"/>
      <c r="N50" s="646"/>
      <c r="O50" s="642"/>
      <c r="P50" s="146"/>
      <c r="Q50" s="146"/>
    </row>
    <row r="51" spans="1:17" s="643" customFormat="1" x14ac:dyDescent="0.3">
      <c r="A51" s="634">
        <v>46</v>
      </c>
      <c r="B51" s="635">
        <v>44253</v>
      </c>
      <c r="C51" s="636" t="s">
        <v>164</v>
      </c>
      <c r="D51" s="637">
        <v>10</v>
      </c>
      <c r="E51" s="637"/>
      <c r="F51" s="638"/>
      <c r="G51" s="901" t="b">
        <f t="shared" si="0"/>
        <v>0</v>
      </c>
      <c r="H51" s="638"/>
      <c r="I51" s="1514"/>
      <c r="J51" s="1515"/>
      <c r="K51" s="1515"/>
      <c r="L51" s="1516"/>
      <c r="M51" s="642"/>
      <c r="N51" s="646"/>
      <c r="O51" s="646"/>
      <c r="P51" s="642"/>
      <c r="Q51" s="642"/>
    </row>
    <row r="52" spans="1:17" s="643" customFormat="1" x14ac:dyDescent="0.3">
      <c r="A52" s="634">
        <v>47</v>
      </c>
      <c r="B52" s="635">
        <v>44253</v>
      </c>
      <c r="C52" s="636" t="s">
        <v>2516</v>
      </c>
      <c r="D52" s="637">
        <v>100</v>
      </c>
      <c r="E52" s="637"/>
      <c r="F52" s="638"/>
      <c r="G52" s="901" t="b">
        <f t="shared" si="0"/>
        <v>0</v>
      </c>
      <c r="H52" s="638"/>
      <c r="I52" s="1514"/>
      <c r="J52" s="1515"/>
      <c r="K52" s="1515"/>
      <c r="L52" s="1516"/>
      <c r="M52" s="642"/>
      <c r="N52" s="646"/>
      <c r="O52" s="642"/>
      <c r="P52" s="642"/>
      <c r="Q52" s="642"/>
    </row>
    <row r="53" spans="1:17" s="643" customFormat="1" x14ac:dyDescent="0.3">
      <c r="A53" s="634">
        <v>48</v>
      </c>
      <c r="B53" s="635">
        <v>44253</v>
      </c>
      <c r="C53" s="636" t="s">
        <v>2381</v>
      </c>
      <c r="D53" s="637">
        <v>10</v>
      </c>
      <c r="E53" s="637"/>
      <c r="F53" s="638"/>
      <c r="G53" s="901" t="b">
        <f t="shared" si="0"/>
        <v>0</v>
      </c>
      <c r="H53" s="638"/>
      <c r="I53" s="1514"/>
      <c r="J53" s="1515"/>
      <c r="K53" s="1515"/>
      <c r="L53" s="1516"/>
      <c r="M53" s="642"/>
      <c r="N53" s="642"/>
      <c r="O53" s="642"/>
      <c r="P53" s="642"/>
      <c r="Q53" s="642"/>
    </row>
    <row r="54" spans="1:17" s="643" customFormat="1" x14ac:dyDescent="0.3">
      <c r="A54" s="634">
        <v>49</v>
      </c>
      <c r="B54" s="635">
        <v>44253</v>
      </c>
      <c r="C54" s="636" t="s">
        <v>1982</v>
      </c>
      <c r="D54" s="637">
        <v>500</v>
      </c>
      <c r="E54" s="637"/>
      <c r="F54" s="638"/>
      <c r="G54" s="901" t="b">
        <f t="shared" si="0"/>
        <v>0</v>
      </c>
      <c r="H54" s="638"/>
      <c r="I54" s="1514"/>
      <c r="J54" s="1515"/>
      <c r="K54" s="1515"/>
      <c r="L54" s="1516"/>
      <c r="M54" s="642"/>
      <c r="N54" s="646"/>
      <c r="O54" s="642"/>
      <c r="P54" s="642"/>
      <c r="Q54" s="642"/>
    </row>
    <row r="55" spans="1:17" s="643" customFormat="1" x14ac:dyDescent="0.3">
      <c r="A55" s="634">
        <v>50</v>
      </c>
      <c r="B55" s="635">
        <v>44253</v>
      </c>
      <c r="C55" s="636" t="s">
        <v>2384</v>
      </c>
      <c r="D55" s="637">
        <v>100</v>
      </c>
      <c r="E55" s="637"/>
      <c r="F55" s="638"/>
      <c r="G55" s="901" t="b">
        <f t="shared" si="0"/>
        <v>0</v>
      </c>
      <c r="H55" s="638"/>
      <c r="I55" s="1514"/>
      <c r="J55" s="1515"/>
      <c r="K55" s="1515"/>
      <c r="L55" s="1516"/>
      <c r="M55" s="642"/>
      <c r="N55" s="646"/>
      <c r="O55" s="642"/>
      <c r="P55" s="642"/>
      <c r="Q55" s="642"/>
    </row>
    <row r="56" spans="1:17" s="643" customFormat="1" x14ac:dyDescent="0.3">
      <c r="A56" s="634">
        <v>51</v>
      </c>
      <c r="B56" s="635">
        <v>44253</v>
      </c>
      <c r="C56" s="636" t="s">
        <v>2408</v>
      </c>
      <c r="D56" s="637">
        <v>1</v>
      </c>
      <c r="E56" s="637"/>
      <c r="F56" s="901"/>
      <c r="G56" s="901" t="b">
        <f t="shared" si="0"/>
        <v>0</v>
      </c>
      <c r="H56" s="901"/>
      <c r="I56" s="1514"/>
      <c r="J56" s="1515"/>
      <c r="K56" s="1515"/>
      <c r="L56" s="1516"/>
      <c r="M56" s="642"/>
      <c r="N56" s="646"/>
      <c r="O56" s="642"/>
      <c r="P56" s="146"/>
      <c r="Q56" s="146"/>
    </row>
    <row r="57" spans="1:17" s="643" customFormat="1" x14ac:dyDescent="0.3">
      <c r="A57" s="634">
        <v>52</v>
      </c>
      <c r="B57" s="635">
        <v>44256</v>
      </c>
      <c r="C57" s="636" t="s">
        <v>2359</v>
      </c>
      <c r="D57" s="637">
        <v>1040</v>
      </c>
      <c r="E57" s="637"/>
      <c r="F57" s="901"/>
      <c r="G57" s="901" t="b">
        <f t="shared" si="0"/>
        <v>0</v>
      </c>
      <c r="H57" s="901"/>
      <c r="I57" s="1514"/>
      <c r="J57" s="1515"/>
      <c r="K57" s="1515"/>
      <c r="L57" s="1516"/>
      <c r="M57" s="642"/>
      <c r="N57" s="646"/>
      <c r="O57" s="642"/>
      <c r="P57" s="146"/>
      <c r="Q57" s="146"/>
    </row>
    <row r="58" spans="1:17" s="643" customFormat="1" x14ac:dyDescent="0.3">
      <c r="A58" s="634">
        <v>53</v>
      </c>
      <c r="B58" s="635">
        <v>44256</v>
      </c>
      <c r="C58" s="636" t="s">
        <v>2834</v>
      </c>
      <c r="D58" s="637">
        <v>100</v>
      </c>
      <c r="E58" s="637"/>
      <c r="F58" s="901"/>
      <c r="G58" s="901" t="b">
        <f t="shared" si="0"/>
        <v>0</v>
      </c>
      <c r="H58" s="901"/>
      <c r="I58" s="1514"/>
      <c r="J58" s="1515"/>
      <c r="K58" s="1515"/>
      <c r="L58" s="1516"/>
      <c r="M58" s="642"/>
      <c r="N58" s="646"/>
      <c r="O58" s="642"/>
      <c r="P58" s="146"/>
      <c r="Q58" s="146"/>
    </row>
    <row r="59" spans="1:17" s="643" customFormat="1" ht="13.8" x14ac:dyDescent="0.3">
      <c r="A59" s="634">
        <v>54</v>
      </c>
      <c r="B59" s="635">
        <v>44259</v>
      </c>
      <c r="C59" s="636" t="s">
        <v>2359</v>
      </c>
      <c r="D59" s="637"/>
      <c r="E59" s="637">
        <v>3040</v>
      </c>
      <c r="F59" s="638">
        <v>3040</v>
      </c>
      <c r="G59" s="901" t="b">
        <f t="shared" si="0"/>
        <v>0</v>
      </c>
      <c r="H59" s="638"/>
      <c r="I59" s="1514" t="s">
        <v>3299</v>
      </c>
      <c r="J59" s="1515"/>
      <c r="K59" s="1515"/>
      <c r="L59" s="1516"/>
      <c r="M59" s="642" t="s">
        <v>3300</v>
      </c>
      <c r="N59" s="646">
        <v>44258</v>
      </c>
      <c r="O59" s="573" t="s">
        <v>2123</v>
      </c>
      <c r="P59" s="642" t="s">
        <v>1980</v>
      </c>
      <c r="Q59" s="642" t="s">
        <v>1706</v>
      </c>
    </row>
    <row r="60" spans="1:17" s="643" customFormat="1" x14ac:dyDescent="0.3">
      <c r="A60" s="634">
        <v>55</v>
      </c>
      <c r="B60" s="635">
        <v>44260</v>
      </c>
      <c r="C60" s="636" t="s">
        <v>2834</v>
      </c>
      <c r="D60" s="637">
        <v>80</v>
      </c>
      <c r="E60" s="637"/>
      <c r="F60" s="638"/>
      <c r="G60" s="901" t="b">
        <f t="shared" si="0"/>
        <v>0</v>
      </c>
      <c r="H60" s="638"/>
      <c r="I60" s="1514"/>
      <c r="J60" s="1515"/>
      <c r="K60" s="1515"/>
      <c r="L60" s="1516"/>
      <c r="M60" s="642"/>
      <c r="N60" s="646"/>
      <c r="O60" s="646"/>
      <c r="P60" s="642"/>
      <c r="Q60" s="642"/>
    </row>
    <row r="61" spans="1:17" s="643" customFormat="1" x14ac:dyDescent="0.3">
      <c r="A61" s="634">
        <v>56</v>
      </c>
      <c r="B61" s="635">
        <v>44260</v>
      </c>
      <c r="C61" s="636" t="s">
        <v>2834</v>
      </c>
      <c r="D61" s="637"/>
      <c r="E61" s="637">
        <v>380</v>
      </c>
      <c r="F61" s="638">
        <v>380</v>
      </c>
      <c r="G61" s="901" t="b">
        <f t="shared" si="0"/>
        <v>0</v>
      </c>
      <c r="H61" s="638"/>
      <c r="I61" s="1514" t="s">
        <v>3301</v>
      </c>
      <c r="J61" s="1515"/>
      <c r="K61" s="1515"/>
      <c r="L61" s="1516"/>
      <c r="M61" s="642" t="s">
        <v>3302</v>
      </c>
      <c r="N61" s="646">
        <v>44260</v>
      </c>
      <c r="O61" s="642" t="s">
        <v>2123</v>
      </c>
      <c r="P61" s="146" t="s">
        <v>2066</v>
      </c>
      <c r="Q61" s="146" t="s">
        <v>1762</v>
      </c>
    </row>
    <row r="62" spans="1:17" s="643" customFormat="1" x14ac:dyDescent="0.3">
      <c r="A62" s="634">
        <v>57</v>
      </c>
      <c r="B62" s="635">
        <v>44263</v>
      </c>
      <c r="C62" s="636" t="s">
        <v>2359</v>
      </c>
      <c r="D62" s="637">
        <v>1000</v>
      </c>
      <c r="E62" s="637"/>
      <c r="F62" s="901"/>
      <c r="G62" s="901" t="b">
        <f t="shared" si="0"/>
        <v>0</v>
      </c>
      <c r="H62" s="901"/>
      <c r="I62" s="1514"/>
      <c r="J62" s="1515"/>
      <c r="K62" s="1515"/>
      <c r="L62" s="1516"/>
      <c r="M62" s="642"/>
      <c r="N62" s="646"/>
      <c r="O62" s="646"/>
      <c r="P62" s="146"/>
      <c r="Q62" s="146"/>
    </row>
    <row r="63" spans="1:17" s="643" customFormat="1" x14ac:dyDescent="0.3">
      <c r="A63" s="634">
        <v>58</v>
      </c>
      <c r="B63" s="635">
        <v>44263</v>
      </c>
      <c r="C63" s="636" t="s">
        <v>2834</v>
      </c>
      <c r="D63" s="637">
        <v>100</v>
      </c>
      <c r="E63" s="637"/>
      <c r="F63" s="638"/>
      <c r="G63" s="901" t="b">
        <f t="shared" si="0"/>
        <v>0</v>
      </c>
      <c r="H63" s="638"/>
      <c r="I63" s="1514"/>
      <c r="J63" s="1515"/>
      <c r="K63" s="1515"/>
      <c r="L63" s="1516"/>
      <c r="M63" s="642"/>
      <c r="N63" s="646"/>
      <c r="O63" s="646"/>
      <c r="P63" s="642"/>
      <c r="Q63" s="642"/>
    </row>
    <row r="64" spans="1:17" s="643" customFormat="1" x14ac:dyDescent="0.3">
      <c r="A64" s="634">
        <v>59</v>
      </c>
      <c r="B64" s="635">
        <v>44267</v>
      </c>
      <c r="C64" s="636" t="s">
        <v>1777</v>
      </c>
      <c r="D64" s="637">
        <v>1000</v>
      </c>
      <c r="E64" s="637"/>
      <c r="F64" s="901"/>
      <c r="G64" s="901" t="b">
        <f t="shared" si="0"/>
        <v>0</v>
      </c>
      <c r="H64" s="901"/>
      <c r="I64" s="1514"/>
      <c r="J64" s="1515"/>
      <c r="K64" s="1515"/>
      <c r="L64" s="1516"/>
      <c r="M64" s="642"/>
      <c r="N64" s="646"/>
      <c r="O64" s="646"/>
      <c r="P64" s="642"/>
      <c r="Q64" s="642"/>
    </row>
    <row r="65" spans="1:17" s="643" customFormat="1" x14ac:dyDescent="0.3">
      <c r="A65" s="634">
        <v>60</v>
      </c>
      <c r="B65" s="635">
        <v>44270</v>
      </c>
      <c r="C65" s="636" t="s">
        <v>2359</v>
      </c>
      <c r="D65" s="637">
        <v>1000</v>
      </c>
      <c r="E65" s="637"/>
      <c r="F65" s="901"/>
      <c r="G65" s="901" t="b">
        <f t="shared" si="0"/>
        <v>0</v>
      </c>
      <c r="H65" s="901"/>
      <c r="I65" s="1514"/>
      <c r="J65" s="1515"/>
      <c r="K65" s="1515"/>
      <c r="L65" s="1516"/>
      <c r="M65" s="642"/>
      <c r="N65" s="646"/>
      <c r="O65" s="646"/>
      <c r="P65" s="642"/>
      <c r="Q65" s="642"/>
    </row>
    <row r="66" spans="1:17" s="643" customFormat="1" x14ac:dyDescent="0.3">
      <c r="A66" s="634">
        <v>61</v>
      </c>
      <c r="B66" s="635">
        <v>44270</v>
      </c>
      <c r="C66" s="636" t="s">
        <v>2834</v>
      </c>
      <c r="D66" s="637">
        <v>100</v>
      </c>
      <c r="E66" s="637"/>
      <c r="F66" s="638"/>
      <c r="G66" s="901" t="b">
        <f t="shared" si="0"/>
        <v>0</v>
      </c>
      <c r="H66" s="638"/>
      <c r="I66" s="1514"/>
      <c r="J66" s="1515"/>
      <c r="K66" s="1515"/>
      <c r="L66" s="1516"/>
      <c r="M66" s="642"/>
      <c r="N66" s="646"/>
      <c r="O66" s="642"/>
      <c r="P66" s="642"/>
      <c r="Q66" s="642"/>
    </row>
    <row r="67" spans="1:17" s="643" customFormat="1" ht="13.8" x14ac:dyDescent="0.3">
      <c r="A67" s="634">
        <v>62</v>
      </c>
      <c r="B67" s="635">
        <v>44270</v>
      </c>
      <c r="C67" s="636" t="s">
        <v>1263</v>
      </c>
      <c r="D67" s="637">
        <v>5</v>
      </c>
      <c r="E67" s="637"/>
      <c r="F67" s="638"/>
      <c r="G67" s="901" t="str">
        <f t="shared" si="0"/>
        <v>VERIFICARE AVVENUTO SMALTIMENTO</v>
      </c>
      <c r="H67" s="1090" t="s">
        <v>1964</v>
      </c>
      <c r="I67" s="1514"/>
      <c r="J67" s="1515"/>
      <c r="K67" s="1515"/>
      <c r="L67" s="1516"/>
      <c r="M67" s="642"/>
      <c r="N67" s="642"/>
      <c r="O67" s="642"/>
      <c r="P67" s="642"/>
      <c r="Q67" s="642"/>
    </row>
    <row r="68" spans="1:17" s="643" customFormat="1" x14ac:dyDescent="0.3">
      <c r="A68" s="634">
        <v>63</v>
      </c>
      <c r="B68" s="635">
        <v>44270</v>
      </c>
      <c r="C68" s="636" t="s">
        <v>2528</v>
      </c>
      <c r="D68" s="637">
        <v>50</v>
      </c>
      <c r="E68" s="637"/>
      <c r="F68" s="638"/>
      <c r="G68" s="901" t="b">
        <f t="shared" si="0"/>
        <v>0</v>
      </c>
      <c r="H68" s="638"/>
      <c r="I68" s="1514"/>
      <c r="J68" s="1515"/>
      <c r="K68" s="1515"/>
      <c r="L68" s="1516"/>
      <c r="M68" s="642"/>
      <c r="N68" s="646"/>
      <c r="O68" s="646"/>
      <c r="P68" s="146"/>
      <c r="Q68" s="146"/>
    </row>
    <row r="69" spans="1:17" s="643" customFormat="1" x14ac:dyDescent="0.3">
      <c r="A69" s="634">
        <v>64</v>
      </c>
      <c r="B69" s="635">
        <v>44270</v>
      </c>
      <c r="C69" s="636" t="s">
        <v>164</v>
      </c>
      <c r="D69" s="637">
        <v>15</v>
      </c>
      <c r="E69" s="637"/>
      <c r="F69" s="638"/>
      <c r="G69" s="901" t="b">
        <f t="shared" si="0"/>
        <v>0</v>
      </c>
      <c r="H69" s="638"/>
      <c r="I69" s="1514"/>
      <c r="J69" s="1515"/>
      <c r="K69" s="1515"/>
      <c r="L69" s="1516"/>
      <c r="M69" s="642"/>
      <c r="N69" s="646"/>
      <c r="O69" s="646"/>
      <c r="P69" s="642"/>
      <c r="Q69" s="642"/>
    </row>
    <row r="70" spans="1:17" s="643" customFormat="1" x14ac:dyDescent="0.3">
      <c r="A70" s="634">
        <v>65</v>
      </c>
      <c r="B70" s="635">
        <v>44270</v>
      </c>
      <c r="C70" s="636" t="s">
        <v>2410</v>
      </c>
      <c r="D70" s="814">
        <v>100</v>
      </c>
      <c r="E70" s="637"/>
      <c r="F70" s="638"/>
      <c r="G70" s="901" t="b">
        <f t="shared" si="0"/>
        <v>0</v>
      </c>
      <c r="H70" s="638"/>
      <c r="I70" s="1514"/>
      <c r="J70" s="1515"/>
      <c r="K70" s="1515"/>
      <c r="L70" s="1516"/>
      <c r="M70" s="642"/>
      <c r="N70" s="646"/>
      <c r="O70" s="642"/>
      <c r="P70" s="642"/>
      <c r="Q70" s="642"/>
    </row>
    <row r="71" spans="1:17" s="643" customFormat="1" x14ac:dyDescent="0.3">
      <c r="A71" s="634">
        <v>66</v>
      </c>
      <c r="B71" s="635">
        <v>44270</v>
      </c>
      <c r="C71" s="636" t="s">
        <v>2408</v>
      </c>
      <c r="D71" s="814">
        <v>1</v>
      </c>
      <c r="E71" s="637"/>
      <c r="F71" s="934"/>
      <c r="G71" s="901" t="b">
        <f t="shared" ref="G71:G134" si="1">IF(C71="060102","VERIFICARE AVVENUTO SMALTIMENTO",IF(C71="070101","VERIFICARE AVVENUTO SMALTIMENTO",IF(C71="160303","VERIFICARE AVVENUTO SMALTIMENTO",IF(C71="161001","VERIFICARE AVVENUTO SMALTIMENTO",IF(C71="170603","VERIFICARE AVVENUTO SMALTIMENTO",IF(C71="170904","VERIFICARE AVVENUTO SMALTIMENTO"))))))</f>
        <v>0</v>
      </c>
      <c r="H71" s="934"/>
      <c r="I71" s="1514"/>
      <c r="J71" s="1515"/>
      <c r="K71" s="1515"/>
      <c r="L71" s="1516"/>
      <c r="M71" s="642"/>
      <c r="N71" s="646"/>
      <c r="O71" s="646"/>
      <c r="P71" s="146"/>
      <c r="Q71" s="146"/>
    </row>
    <row r="72" spans="1:17" s="643" customFormat="1" x14ac:dyDescent="0.3">
      <c r="A72" s="634">
        <v>67</v>
      </c>
      <c r="B72" s="635">
        <v>44270</v>
      </c>
      <c r="C72" s="636" t="s">
        <v>2407</v>
      </c>
      <c r="D72" s="814">
        <v>1</v>
      </c>
      <c r="E72" s="637"/>
      <c r="F72" s="694"/>
      <c r="G72" s="901" t="b">
        <f t="shared" si="1"/>
        <v>0</v>
      </c>
      <c r="H72" s="694"/>
      <c r="I72" s="1514"/>
      <c r="J72" s="1515"/>
      <c r="K72" s="1515"/>
      <c r="L72" s="1516"/>
      <c r="M72" s="642"/>
      <c r="N72" s="646"/>
      <c r="O72" s="642"/>
      <c r="P72" s="146"/>
      <c r="Q72" s="146"/>
    </row>
    <row r="73" spans="1:17" s="643" customFormat="1" x14ac:dyDescent="0.3">
      <c r="A73" s="634">
        <v>68</v>
      </c>
      <c r="B73" s="635">
        <v>44270</v>
      </c>
      <c r="C73" s="636" t="s">
        <v>1982</v>
      </c>
      <c r="D73" s="814">
        <v>500</v>
      </c>
      <c r="E73" s="637"/>
      <c r="F73" s="901"/>
      <c r="G73" s="901" t="b">
        <f t="shared" si="1"/>
        <v>0</v>
      </c>
      <c r="H73" s="901"/>
      <c r="I73" s="1514"/>
      <c r="J73" s="1515"/>
      <c r="K73" s="1515"/>
      <c r="L73" s="1516"/>
      <c r="M73" s="642"/>
      <c r="N73" s="646"/>
      <c r="O73" s="646"/>
      <c r="P73" s="146"/>
      <c r="Q73" s="146"/>
    </row>
    <row r="74" spans="1:17" s="643" customFormat="1" x14ac:dyDescent="0.3">
      <c r="A74" s="634">
        <v>69</v>
      </c>
      <c r="B74" s="635">
        <v>44273</v>
      </c>
      <c r="C74" s="144" t="s">
        <v>2359</v>
      </c>
      <c r="D74" s="898">
        <v>1280</v>
      </c>
      <c r="E74" s="637"/>
      <c r="F74" s="638"/>
      <c r="G74" s="901" t="b">
        <f t="shared" si="1"/>
        <v>0</v>
      </c>
      <c r="H74" s="638"/>
      <c r="I74" s="1514"/>
      <c r="J74" s="1515"/>
      <c r="K74" s="1515"/>
      <c r="L74" s="1516"/>
      <c r="M74" s="642"/>
      <c r="N74" s="646"/>
      <c r="O74" s="642"/>
      <c r="P74" s="146"/>
      <c r="Q74" s="146"/>
    </row>
    <row r="75" spans="1:17" s="643" customFormat="1" ht="13.8" x14ac:dyDescent="0.3">
      <c r="A75" s="634">
        <v>70</v>
      </c>
      <c r="B75" s="635">
        <v>44273</v>
      </c>
      <c r="C75" s="896" t="s">
        <v>2359</v>
      </c>
      <c r="D75" s="898"/>
      <c r="E75" s="637">
        <v>3280</v>
      </c>
      <c r="F75" s="637">
        <v>3280</v>
      </c>
      <c r="G75" s="901" t="b">
        <f t="shared" si="1"/>
        <v>0</v>
      </c>
      <c r="H75" s="638"/>
      <c r="I75" s="1514" t="s">
        <v>3303</v>
      </c>
      <c r="J75" s="1515"/>
      <c r="K75" s="1515"/>
      <c r="L75" s="1516"/>
      <c r="M75" s="642" t="s">
        <v>3304</v>
      </c>
      <c r="N75" s="646">
        <v>44272</v>
      </c>
      <c r="O75" s="573" t="s">
        <v>2123</v>
      </c>
      <c r="P75" s="642" t="s">
        <v>1980</v>
      </c>
      <c r="Q75" s="642" t="s">
        <v>1706</v>
      </c>
    </row>
    <row r="76" spans="1:17" s="643" customFormat="1" x14ac:dyDescent="0.3">
      <c r="A76" s="634">
        <v>71</v>
      </c>
      <c r="B76" s="635">
        <v>44274</v>
      </c>
      <c r="C76" s="144" t="s">
        <v>2384</v>
      </c>
      <c r="D76" s="45">
        <v>30</v>
      </c>
      <c r="E76" s="637"/>
      <c r="F76" s="638"/>
      <c r="G76" s="901" t="b">
        <f t="shared" si="1"/>
        <v>0</v>
      </c>
      <c r="H76" s="638"/>
      <c r="I76" s="1514"/>
      <c r="J76" s="1515"/>
      <c r="K76" s="1515"/>
      <c r="L76" s="1516"/>
      <c r="M76" s="642"/>
      <c r="N76" s="646"/>
      <c r="O76" s="646"/>
      <c r="P76" s="642"/>
      <c r="Q76" s="642"/>
    </row>
    <row r="77" spans="1:17" s="643" customFormat="1" x14ac:dyDescent="0.3">
      <c r="A77" s="634">
        <v>72</v>
      </c>
      <c r="B77" s="635">
        <v>44274</v>
      </c>
      <c r="C77" s="144" t="s">
        <v>2834</v>
      </c>
      <c r="D77" s="45">
        <v>100</v>
      </c>
      <c r="E77" s="637"/>
      <c r="F77" s="638"/>
      <c r="G77" s="901" t="b">
        <f t="shared" si="1"/>
        <v>0</v>
      </c>
      <c r="H77" s="638"/>
      <c r="I77" s="1514"/>
      <c r="J77" s="1515"/>
      <c r="K77" s="1515"/>
      <c r="L77" s="1516"/>
      <c r="M77" s="642"/>
      <c r="N77" s="646"/>
      <c r="O77" s="642"/>
      <c r="P77" s="642"/>
      <c r="Q77" s="642"/>
    </row>
    <row r="78" spans="1:17" s="643" customFormat="1" x14ac:dyDescent="0.3">
      <c r="A78" s="634">
        <v>73</v>
      </c>
      <c r="B78" s="635">
        <v>44277</v>
      </c>
      <c r="C78" s="144" t="s">
        <v>2359</v>
      </c>
      <c r="D78" s="45">
        <v>1000</v>
      </c>
      <c r="E78" s="637"/>
      <c r="F78" s="638"/>
      <c r="G78" s="901" t="b">
        <f t="shared" si="1"/>
        <v>0</v>
      </c>
      <c r="H78" s="638"/>
      <c r="I78" s="1514"/>
      <c r="J78" s="1515"/>
      <c r="K78" s="1515"/>
      <c r="L78" s="1516"/>
      <c r="M78" s="642"/>
      <c r="N78" s="646"/>
      <c r="O78" s="646"/>
      <c r="P78" s="642"/>
      <c r="Q78" s="642"/>
    </row>
    <row r="79" spans="1:17" s="643" customFormat="1" x14ac:dyDescent="0.3">
      <c r="A79" s="634">
        <v>74</v>
      </c>
      <c r="B79" s="635">
        <v>44277</v>
      </c>
      <c r="C79" s="144" t="s">
        <v>2834</v>
      </c>
      <c r="D79" s="45">
        <v>80</v>
      </c>
      <c r="E79" s="637"/>
      <c r="F79" s="589"/>
      <c r="G79" s="901" t="b">
        <f t="shared" si="1"/>
        <v>0</v>
      </c>
      <c r="H79" s="589"/>
      <c r="I79" s="1514"/>
      <c r="J79" s="1515"/>
      <c r="K79" s="1515"/>
      <c r="L79" s="1516"/>
      <c r="M79" s="642"/>
      <c r="N79" s="646"/>
      <c r="O79" s="642"/>
      <c r="P79" s="146"/>
      <c r="Q79" s="146"/>
    </row>
    <row r="80" spans="1:17" s="643" customFormat="1" x14ac:dyDescent="0.3">
      <c r="A80" s="634">
        <v>75</v>
      </c>
      <c r="B80" s="635">
        <v>44277</v>
      </c>
      <c r="C80" s="144" t="s">
        <v>1777</v>
      </c>
      <c r="D80" s="45">
        <v>540</v>
      </c>
      <c r="E80" s="637"/>
      <c r="F80" s="638"/>
      <c r="G80" s="901" t="b">
        <f t="shared" si="1"/>
        <v>0</v>
      </c>
      <c r="H80" s="638"/>
      <c r="I80" s="1514"/>
      <c r="J80" s="1515"/>
      <c r="K80" s="1515"/>
      <c r="L80" s="1516"/>
      <c r="M80" s="642"/>
      <c r="N80" s="646"/>
      <c r="O80" s="642"/>
      <c r="P80" s="642"/>
      <c r="Q80" s="642"/>
    </row>
    <row r="81" spans="1:17" s="643" customFormat="1" x14ac:dyDescent="0.3">
      <c r="A81" s="634">
        <v>76</v>
      </c>
      <c r="B81" s="635">
        <v>44278</v>
      </c>
      <c r="C81" s="144" t="s">
        <v>2834</v>
      </c>
      <c r="D81" s="45"/>
      <c r="E81" s="637">
        <v>380</v>
      </c>
      <c r="F81" s="638">
        <v>380</v>
      </c>
      <c r="G81" s="901" t="b">
        <f t="shared" si="1"/>
        <v>0</v>
      </c>
      <c r="H81" s="638"/>
      <c r="I81" s="1514" t="s">
        <v>3305</v>
      </c>
      <c r="J81" s="1515"/>
      <c r="K81" s="1515"/>
      <c r="L81" s="1516"/>
      <c r="M81" s="642" t="s">
        <v>3306</v>
      </c>
      <c r="N81" s="646">
        <v>44278</v>
      </c>
      <c r="O81" s="642" t="s">
        <v>2123</v>
      </c>
      <c r="P81" s="146" t="s">
        <v>1762</v>
      </c>
      <c r="Q81" s="146" t="s">
        <v>1762</v>
      </c>
    </row>
    <row r="82" spans="1:17" s="643" customFormat="1" ht="13.8" x14ac:dyDescent="0.3">
      <c r="A82" s="634">
        <v>77</v>
      </c>
      <c r="B82" s="635">
        <v>44279</v>
      </c>
      <c r="C82" s="636" t="s">
        <v>1777</v>
      </c>
      <c r="D82" s="637"/>
      <c r="E82" s="637">
        <v>8540</v>
      </c>
      <c r="F82" s="694">
        <v>8560</v>
      </c>
      <c r="G82" s="901" t="b">
        <f t="shared" si="1"/>
        <v>0</v>
      </c>
      <c r="H82" s="694"/>
      <c r="I82" s="1514" t="s">
        <v>3307</v>
      </c>
      <c r="J82" s="1474"/>
      <c r="K82" s="1474"/>
      <c r="L82" s="1475"/>
      <c r="M82" s="642" t="s">
        <v>3308</v>
      </c>
      <c r="N82" s="646">
        <v>44278</v>
      </c>
      <c r="O82" s="642" t="s">
        <v>2123</v>
      </c>
      <c r="P82" s="146" t="s">
        <v>171</v>
      </c>
      <c r="Q82" s="146" t="s">
        <v>485</v>
      </c>
    </row>
    <row r="83" spans="1:17" s="643" customFormat="1" x14ac:dyDescent="0.3">
      <c r="A83" s="634">
        <v>78</v>
      </c>
      <c r="B83" s="635">
        <v>44281</v>
      </c>
      <c r="C83" s="636" t="s">
        <v>2359</v>
      </c>
      <c r="D83" s="637">
        <v>1000</v>
      </c>
      <c r="E83" s="637"/>
      <c r="F83" s="638"/>
      <c r="G83" s="901" t="b">
        <f t="shared" si="1"/>
        <v>0</v>
      </c>
      <c r="H83" s="638"/>
      <c r="I83" s="1514"/>
      <c r="J83" s="1515"/>
      <c r="K83" s="1515"/>
      <c r="L83" s="1516"/>
      <c r="M83" s="642"/>
      <c r="N83" s="646"/>
      <c r="O83" s="642"/>
      <c r="P83" s="642"/>
      <c r="Q83" s="642"/>
    </row>
    <row r="84" spans="1:17" s="643" customFormat="1" x14ac:dyDescent="0.3">
      <c r="A84" s="634">
        <v>79</v>
      </c>
      <c r="B84" s="635">
        <v>44281</v>
      </c>
      <c r="C84" s="636" t="s">
        <v>2834</v>
      </c>
      <c r="D84" s="637">
        <v>500</v>
      </c>
      <c r="E84" s="637"/>
      <c r="F84" s="638"/>
      <c r="G84" s="901" t="b">
        <f t="shared" si="1"/>
        <v>0</v>
      </c>
      <c r="H84" s="638"/>
      <c r="I84" s="1514"/>
      <c r="J84" s="1515"/>
      <c r="K84" s="1515"/>
      <c r="L84" s="1516"/>
      <c r="M84" s="642"/>
      <c r="N84" s="646"/>
      <c r="O84" s="642"/>
      <c r="P84" s="642"/>
      <c r="Q84" s="642"/>
    </row>
    <row r="85" spans="1:17" s="643" customFormat="1" ht="13.8" x14ac:dyDescent="0.3">
      <c r="A85" s="634">
        <v>80</v>
      </c>
      <c r="B85" s="635">
        <v>44284</v>
      </c>
      <c r="C85" s="636" t="s">
        <v>2359</v>
      </c>
      <c r="D85" s="637">
        <v>1000</v>
      </c>
      <c r="E85" s="637"/>
      <c r="F85" s="638"/>
      <c r="G85" s="901" t="b">
        <f t="shared" si="1"/>
        <v>0</v>
      </c>
      <c r="H85" s="638"/>
      <c r="I85" s="1514"/>
      <c r="J85" s="1474"/>
      <c r="K85" s="1474"/>
      <c r="L85" s="1475"/>
      <c r="M85" s="642"/>
      <c r="N85" s="646"/>
      <c r="O85" s="646"/>
      <c r="P85" s="146"/>
      <c r="Q85" s="146"/>
    </row>
    <row r="86" spans="1:17" s="643" customFormat="1" x14ac:dyDescent="0.3">
      <c r="A86" s="634">
        <v>81</v>
      </c>
      <c r="B86" s="635">
        <v>44284</v>
      </c>
      <c r="C86" s="636" t="s">
        <v>2834</v>
      </c>
      <c r="D86" s="637">
        <v>360</v>
      </c>
      <c r="E86" s="637"/>
      <c r="F86" s="901"/>
      <c r="G86" s="901" t="b">
        <f t="shared" si="1"/>
        <v>0</v>
      </c>
      <c r="H86" s="901"/>
      <c r="I86" s="1514"/>
      <c r="J86" s="1515"/>
      <c r="K86" s="1515"/>
      <c r="L86" s="1516"/>
      <c r="M86" s="642"/>
      <c r="N86" s="646"/>
      <c r="O86" s="642"/>
      <c r="P86" s="642"/>
      <c r="Q86" s="642"/>
    </row>
    <row r="87" spans="1:17" s="643" customFormat="1" x14ac:dyDescent="0.3">
      <c r="A87" s="634">
        <v>82</v>
      </c>
      <c r="B87" s="635">
        <v>44284</v>
      </c>
      <c r="C87" s="636" t="s">
        <v>164</v>
      </c>
      <c r="D87" s="637">
        <v>10</v>
      </c>
      <c r="E87" s="637"/>
      <c r="F87" s="638"/>
      <c r="G87" s="901" t="b">
        <f t="shared" si="1"/>
        <v>0</v>
      </c>
      <c r="H87" s="638"/>
      <c r="I87" s="1514"/>
      <c r="J87" s="1515"/>
      <c r="K87" s="1515"/>
      <c r="L87" s="1516"/>
      <c r="M87" s="642"/>
      <c r="N87" s="646"/>
      <c r="O87" s="646"/>
      <c r="P87" s="642"/>
      <c r="Q87" s="642"/>
    </row>
    <row r="88" spans="1:17" s="643" customFormat="1" x14ac:dyDescent="0.3">
      <c r="A88" s="634">
        <v>83</v>
      </c>
      <c r="B88" s="635">
        <v>44284</v>
      </c>
      <c r="C88" s="636" t="s">
        <v>2381</v>
      </c>
      <c r="D88" s="637">
        <v>10</v>
      </c>
      <c r="E88" s="637"/>
      <c r="F88" s="638"/>
      <c r="G88" s="901" t="b">
        <f t="shared" si="1"/>
        <v>0</v>
      </c>
      <c r="H88" s="638"/>
      <c r="I88" s="1514"/>
      <c r="J88" s="1515"/>
      <c r="K88" s="1515"/>
      <c r="L88" s="1516"/>
      <c r="M88" s="642"/>
      <c r="N88" s="646"/>
      <c r="O88" s="646"/>
      <c r="P88" s="146"/>
      <c r="Q88" s="146"/>
    </row>
    <row r="89" spans="1:17" s="643" customFormat="1" x14ac:dyDescent="0.3">
      <c r="A89" s="634">
        <v>84</v>
      </c>
      <c r="B89" s="635">
        <v>44284</v>
      </c>
      <c r="C89" s="636" t="s">
        <v>2834</v>
      </c>
      <c r="D89" s="637"/>
      <c r="E89" s="637">
        <v>860</v>
      </c>
      <c r="F89" s="638">
        <v>860</v>
      </c>
      <c r="G89" s="901" t="b">
        <f t="shared" si="1"/>
        <v>0</v>
      </c>
      <c r="H89" s="638"/>
      <c r="I89" s="1514" t="s">
        <v>3309</v>
      </c>
      <c r="J89" s="1515"/>
      <c r="K89" s="1515"/>
      <c r="L89" s="1516"/>
      <c r="M89" s="642" t="s">
        <v>3310</v>
      </c>
      <c r="N89" s="646">
        <v>44281</v>
      </c>
      <c r="O89" s="642" t="s">
        <v>2123</v>
      </c>
      <c r="P89" s="146" t="s">
        <v>1762</v>
      </c>
      <c r="Q89" s="146" t="s">
        <v>1762</v>
      </c>
    </row>
    <row r="90" spans="1:17" s="643" customFormat="1" x14ac:dyDescent="0.3">
      <c r="A90" s="634">
        <v>85</v>
      </c>
      <c r="B90" s="635">
        <v>44286</v>
      </c>
      <c r="C90" s="636" t="s">
        <v>2359</v>
      </c>
      <c r="D90" s="637">
        <v>1000</v>
      </c>
      <c r="E90" s="637"/>
      <c r="F90" s="638"/>
      <c r="G90" s="901" t="b">
        <f t="shared" si="1"/>
        <v>0</v>
      </c>
      <c r="H90" s="638"/>
      <c r="I90" s="1514"/>
      <c r="J90" s="1515"/>
      <c r="K90" s="1515"/>
      <c r="L90" s="1516"/>
      <c r="M90" s="642"/>
      <c r="N90" s="646"/>
      <c r="O90" s="646"/>
      <c r="P90" s="642"/>
      <c r="Q90" s="642"/>
    </row>
    <row r="91" spans="1:17" s="643" customFormat="1" x14ac:dyDescent="0.3">
      <c r="A91" s="634">
        <v>86</v>
      </c>
      <c r="B91" s="635">
        <v>44287</v>
      </c>
      <c r="C91" s="636" t="s">
        <v>2359</v>
      </c>
      <c r="D91" s="637">
        <v>960</v>
      </c>
      <c r="E91" s="637"/>
      <c r="F91" s="638"/>
      <c r="G91" s="901" t="b">
        <f t="shared" si="1"/>
        <v>0</v>
      </c>
      <c r="H91" s="638"/>
      <c r="I91" s="1514"/>
      <c r="J91" s="1515"/>
      <c r="K91" s="1515"/>
      <c r="L91" s="1516"/>
      <c r="M91" s="642"/>
      <c r="N91" s="646"/>
      <c r="O91" s="646"/>
      <c r="P91" s="642"/>
      <c r="Q91" s="642"/>
    </row>
    <row r="92" spans="1:17" s="643" customFormat="1" ht="13.8" x14ac:dyDescent="0.3">
      <c r="A92" s="634">
        <v>87</v>
      </c>
      <c r="B92" s="635">
        <v>44287</v>
      </c>
      <c r="C92" s="636" t="s">
        <v>2359</v>
      </c>
      <c r="D92" s="637"/>
      <c r="E92" s="637">
        <v>4960</v>
      </c>
      <c r="F92" s="638">
        <v>4960</v>
      </c>
      <c r="G92" s="901" t="b">
        <f t="shared" si="1"/>
        <v>0</v>
      </c>
      <c r="H92" s="638"/>
      <c r="I92" s="1514" t="s">
        <v>3311</v>
      </c>
      <c r="J92" s="1515"/>
      <c r="K92" s="1515"/>
      <c r="L92" s="1516"/>
      <c r="M92" s="642" t="s">
        <v>3312</v>
      </c>
      <c r="N92" s="646">
        <v>44286</v>
      </c>
      <c r="O92" s="996" t="s">
        <v>2123</v>
      </c>
      <c r="P92" s="642" t="s">
        <v>1980</v>
      </c>
      <c r="Q92" s="642" t="s">
        <v>1706</v>
      </c>
    </row>
    <row r="93" spans="1:17" s="643" customFormat="1" x14ac:dyDescent="0.3">
      <c r="A93" s="634">
        <v>88</v>
      </c>
      <c r="B93" s="635">
        <v>44288</v>
      </c>
      <c r="C93" s="636" t="s">
        <v>2834</v>
      </c>
      <c r="D93" s="637">
        <v>100</v>
      </c>
      <c r="E93" s="637"/>
      <c r="F93" s="901"/>
      <c r="G93" s="901" t="b">
        <f t="shared" si="1"/>
        <v>0</v>
      </c>
      <c r="H93" s="901"/>
      <c r="I93" s="1514"/>
      <c r="J93" s="1515"/>
      <c r="K93" s="1515"/>
      <c r="L93" s="1516"/>
      <c r="M93" s="642"/>
      <c r="N93" s="646"/>
      <c r="O93" s="646"/>
      <c r="P93" s="146"/>
      <c r="Q93" s="146"/>
    </row>
    <row r="94" spans="1:17" s="643" customFormat="1" x14ac:dyDescent="0.3">
      <c r="A94" s="634">
        <v>89</v>
      </c>
      <c r="B94" s="635">
        <v>44288</v>
      </c>
      <c r="C94" s="636" t="s">
        <v>2384</v>
      </c>
      <c r="D94" s="637">
        <v>500</v>
      </c>
      <c r="E94" s="637"/>
      <c r="F94" s="638"/>
      <c r="G94" s="901" t="b">
        <f t="shared" si="1"/>
        <v>0</v>
      </c>
      <c r="H94" s="638"/>
      <c r="I94" s="1514"/>
      <c r="J94" s="1515"/>
      <c r="K94" s="1515"/>
      <c r="L94" s="1516"/>
      <c r="M94" s="642"/>
      <c r="N94" s="646"/>
      <c r="O94" s="646"/>
      <c r="P94" s="642"/>
      <c r="Q94" s="642"/>
    </row>
    <row r="95" spans="1:17" s="643" customFormat="1" x14ac:dyDescent="0.3">
      <c r="A95" s="634">
        <v>90</v>
      </c>
      <c r="B95" s="635">
        <v>44292</v>
      </c>
      <c r="C95" s="636" t="s">
        <v>2359</v>
      </c>
      <c r="D95" s="637">
        <v>1000</v>
      </c>
      <c r="E95" s="637"/>
      <c r="F95" s="901"/>
      <c r="G95" s="901" t="b">
        <f t="shared" si="1"/>
        <v>0</v>
      </c>
      <c r="H95" s="901"/>
      <c r="I95" s="1514"/>
      <c r="J95" s="1515"/>
      <c r="K95" s="1515"/>
      <c r="L95" s="1516"/>
      <c r="M95" s="642"/>
      <c r="N95" s="646"/>
      <c r="O95" s="646"/>
      <c r="P95" s="642"/>
      <c r="Q95" s="642"/>
    </row>
    <row r="96" spans="1:17" s="643" customFormat="1" x14ac:dyDescent="0.3">
      <c r="A96" s="634">
        <v>91</v>
      </c>
      <c r="B96" s="635">
        <v>44293</v>
      </c>
      <c r="C96" s="636" t="s">
        <v>2574</v>
      </c>
      <c r="D96" s="637">
        <v>50</v>
      </c>
      <c r="E96" s="637"/>
      <c r="F96" s="638"/>
      <c r="G96" s="901" t="b">
        <f t="shared" si="1"/>
        <v>0</v>
      </c>
      <c r="H96" s="638"/>
      <c r="I96" s="1514"/>
      <c r="J96" s="1515"/>
      <c r="K96" s="1515"/>
      <c r="L96" s="1516"/>
      <c r="M96" s="642"/>
      <c r="N96" s="646"/>
      <c r="O96" s="646"/>
      <c r="P96" s="146"/>
      <c r="Q96" s="146"/>
    </row>
    <row r="97" spans="1:17" s="643" customFormat="1" x14ac:dyDescent="0.3">
      <c r="A97" s="634">
        <v>92</v>
      </c>
      <c r="B97" s="635">
        <v>44295</v>
      </c>
      <c r="C97" s="636" t="s">
        <v>2359</v>
      </c>
      <c r="D97" s="637">
        <v>1000</v>
      </c>
      <c r="E97" s="637"/>
      <c r="F97" s="638"/>
      <c r="G97" s="901" t="b">
        <f t="shared" si="1"/>
        <v>0</v>
      </c>
      <c r="H97" s="638"/>
      <c r="I97" s="1514"/>
      <c r="J97" s="1515"/>
      <c r="K97" s="1515"/>
      <c r="L97" s="1516"/>
      <c r="M97" s="642"/>
      <c r="N97" s="646"/>
      <c r="O97" s="646"/>
      <c r="P97" s="642"/>
      <c r="Q97" s="642"/>
    </row>
    <row r="98" spans="1:17" s="643" customFormat="1" x14ac:dyDescent="0.3">
      <c r="A98" s="634">
        <v>93</v>
      </c>
      <c r="B98" s="635">
        <v>44295</v>
      </c>
      <c r="C98" s="636" t="s">
        <v>2834</v>
      </c>
      <c r="D98" s="637">
        <v>100</v>
      </c>
      <c r="E98" s="637"/>
      <c r="F98" s="638"/>
      <c r="G98" s="901" t="b">
        <f t="shared" si="1"/>
        <v>0</v>
      </c>
      <c r="H98" s="638"/>
      <c r="I98" s="1514"/>
      <c r="J98" s="1515"/>
      <c r="K98" s="1515"/>
      <c r="L98" s="1516"/>
      <c r="M98" s="642"/>
      <c r="N98" s="646"/>
      <c r="O98" s="646"/>
      <c r="P98" s="642"/>
      <c r="Q98" s="642"/>
    </row>
    <row r="99" spans="1:17" s="643" customFormat="1" x14ac:dyDescent="0.3">
      <c r="A99" s="634">
        <v>94</v>
      </c>
      <c r="B99" s="635">
        <v>44298</v>
      </c>
      <c r="C99" s="636" t="s">
        <v>2359</v>
      </c>
      <c r="D99" s="637">
        <v>1000</v>
      </c>
      <c r="E99" s="637"/>
      <c r="F99" s="638"/>
      <c r="G99" s="901" t="b">
        <f t="shared" si="1"/>
        <v>0</v>
      </c>
      <c r="H99" s="638"/>
      <c r="I99" s="1514"/>
      <c r="J99" s="1515"/>
      <c r="K99" s="1515"/>
      <c r="L99" s="1516"/>
      <c r="M99" s="642"/>
      <c r="N99" s="646"/>
      <c r="O99" s="646"/>
      <c r="P99" s="642"/>
      <c r="Q99" s="642"/>
    </row>
    <row r="100" spans="1:17" s="643" customFormat="1" ht="13.8" x14ac:dyDescent="0.3">
      <c r="A100" s="634">
        <v>95</v>
      </c>
      <c r="B100" s="635">
        <v>44301</v>
      </c>
      <c r="C100" s="636" t="s">
        <v>2834</v>
      </c>
      <c r="D100" s="637">
        <v>100</v>
      </c>
      <c r="E100" s="637"/>
      <c r="F100" s="638"/>
      <c r="G100" s="901" t="b">
        <f t="shared" si="1"/>
        <v>0</v>
      </c>
      <c r="H100" s="638"/>
      <c r="I100" s="1514"/>
      <c r="J100" s="1474"/>
      <c r="K100" s="1474"/>
      <c r="L100" s="1475"/>
      <c r="M100" s="642"/>
      <c r="N100" s="646"/>
      <c r="O100" s="646"/>
      <c r="P100" s="642"/>
      <c r="Q100" s="642"/>
    </row>
    <row r="101" spans="1:17" s="643" customFormat="1" x14ac:dyDescent="0.3">
      <c r="A101" s="634">
        <v>96</v>
      </c>
      <c r="B101" s="635">
        <v>44301</v>
      </c>
      <c r="C101" s="636" t="s">
        <v>2834</v>
      </c>
      <c r="D101" s="637"/>
      <c r="E101" s="637">
        <v>300</v>
      </c>
      <c r="F101" s="638">
        <v>300</v>
      </c>
      <c r="G101" s="901" t="b">
        <f t="shared" si="1"/>
        <v>0</v>
      </c>
      <c r="H101" s="638"/>
      <c r="I101" s="1514" t="s">
        <v>3320</v>
      </c>
      <c r="J101" s="1515"/>
      <c r="K101" s="1515"/>
      <c r="L101" s="1516"/>
      <c r="M101" s="642" t="s">
        <v>3321</v>
      </c>
      <c r="N101" s="646">
        <v>44301</v>
      </c>
      <c r="O101" s="642" t="s">
        <v>2123</v>
      </c>
      <c r="P101" s="146" t="s">
        <v>2066</v>
      </c>
      <c r="Q101" s="146" t="s">
        <v>1762</v>
      </c>
    </row>
    <row r="102" spans="1:17" s="643" customFormat="1" x14ac:dyDescent="0.3">
      <c r="A102" s="634">
        <v>97</v>
      </c>
      <c r="B102" s="635">
        <v>44305</v>
      </c>
      <c r="C102" s="636" t="s">
        <v>2359</v>
      </c>
      <c r="D102" s="637">
        <v>1020</v>
      </c>
      <c r="E102" s="637"/>
      <c r="F102" s="638"/>
      <c r="G102" s="901" t="b">
        <f t="shared" si="1"/>
        <v>0</v>
      </c>
      <c r="H102" s="638"/>
      <c r="I102" s="1514"/>
      <c r="J102" s="1515"/>
      <c r="K102" s="1515"/>
      <c r="L102" s="1516"/>
      <c r="M102" s="642"/>
      <c r="N102" s="646"/>
      <c r="O102" s="646"/>
      <c r="P102" s="642"/>
      <c r="Q102" s="642"/>
    </row>
    <row r="103" spans="1:17" s="643" customFormat="1" ht="13.8" x14ac:dyDescent="0.3">
      <c r="A103" s="634">
        <v>98</v>
      </c>
      <c r="B103" s="635">
        <v>44305</v>
      </c>
      <c r="C103" s="636" t="s">
        <v>2384</v>
      </c>
      <c r="D103" s="637">
        <v>500</v>
      </c>
      <c r="E103" s="637"/>
      <c r="F103" s="638"/>
      <c r="G103" s="901" t="b">
        <f t="shared" si="1"/>
        <v>0</v>
      </c>
      <c r="H103" s="638"/>
      <c r="I103" s="1514"/>
      <c r="J103" s="1474"/>
      <c r="K103" s="1474"/>
      <c r="L103" s="1475"/>
      <c r="M103" s="642"/>
      <c r="N103" s="646"/>
      <c r="O103" s="642"/>
      <c r="P103" s="146"/>
      <c r="Q103" s="146"/>
    </row>
    <row r="104" spans="1:17" s="643" customFormat="1" x14ac:dyDescent="0.3">
      <c r="A104" s="634">
        <v>99</v>
      </c>
      <c r="B104" s="635">
        <v>44305</v>
      </c>
      <c r="C104" s="636" t="s">
        <v>164</v>
      </c>
      <c r="D104" s="637">
        <v>10</v>
      </c>
      <c r="E104" s="637"/>
      <c r="F104" s="694"/>
      <c r="G104" s="901" t="b">
        <f t="shared" si="1"/>
        <v>0</v>
      </c>
      <c r="H104" s="694"/>
      <c r="I104" s="1514"/>
      <c r="J104" s="1515"/>
      <c r="K104" s="1515"/>
      <c r="L104" s="1516"/>
      <c r="M104" s="642"/>
      <c r="N104" s="646"/>
      <c r="O104" s="646"/>
      <c r="P104" s="146"/>
      <c r="Q104" s="146"/>
    </row>
    <row r="105" spans="1:17" s="643" customFormat="1" ht="13.8" x14ac:dyDescent="0.3">
      <c r="A105" s="634">
        <v>100</v>
      </c>
      <c r="B105" s="635">
        <v>44305</v>
      </c>
      <c r="C105" s="636" t="s">
        <v>1982</v>
      </c>
      <c r="D105" s="637">
        <v>500</v>
      </c>
      <c r="E105" s="637"/>
      <c r="F105" s="638"/>
      <c r="G105" s="901" t="b">
        <f t="shared" si="1"/>
        <v>0</v>
      </c>
      <c r="H105" s="638"/>
      <c r="I105" s="1514"/>
      <c r="J105" s="1474"/>
      <c r="K105" s="1474"/>
      <c r="L105" s="1475"/>
      <c r="M105" s="642"/>
      <c r="N105" s="646"/>
      <c r="O105" s="642"/>
      <c r="P105" s="146"/>
      <c r="Q105" s="146"/>
    </row>
    <row r="106" spans="1:17" s="643" customFormat="1" x14ac:dyDescent="0.3">
      <c r="A106" s="634">
        <v>101</v>
      </c>
      <c r="B106" s="635">
        <v>44305</v>
      </c>
      <c r="C106" s="636" t="s">
        <v>1777</v>
      </c>
      <c r="D106" s="637">
        <v>1000</v>
      </c>
      <c r="E106" s="637"/>
      <c r="F106" s="638"/>
      <c r="G106" s="901" t="b">
        <f t="shared" si="1"/>
        <v>0</v>
      </c>
      <c r="H106" s="638"/>
      <c r="I106" s="1514"/>
      <c r="J106" s="1515"/>
      <c r="K106" s="1515"/>
      <c r="L106" s="1516"/>
      <c r="M106" s="642"/>
      <c r="N106" s="646"/>
      <c r="O106" s="646"/>
      <c r="P106" s="146"/>
      <c r="Q106" s="146"/>
    </row>
    <row r="107" spans="1:17" s="643" customFormat="1" ht="13.8" x14ac:dyDescent="0.3">
      <c r="A107" s="634">
        <v>102</v>
      </c>
      <c r="B107" s="635">
        <v>44305</v>
      </c>
      <c r="C107" s="636" t="s">
        <v>2359</v>
      </c>
      <c r="D107" s="637"/>
      <c r="E107" s="637">
        <v>4020</v>
      </c>
      <c r="F107" s="901">
        <v>4020</v>
      </c>
      <c r="G107" s="901" t="b">
        <f t="shared" si="1"/>
        <v>0</v>
      </c>
      <c r="H107" s="901"/>
      <c r="I107" s="1514" t="s">
        <v>3322</v>
      </c>
      <c r="J107" s="1515"/>
      <c r="K107" s="1515"/>
      <c r="L107" s="1516"/>
      <c r="M107" s="642" t="s">
        <v>3323</v>
      </c>
      <c r="N107" s="646">
        <v>44302</v>
      </c>
      <c r="O107" s="573" t="s">
        <v>2123</v>
      </c>
      <c r="P107" s="642" t="s">
        <v>1980</v>
      </c>
      <c r="Q107" s="642" t="s">
        <v>1706</v>
      </c>
    </row>
    <row r="108" spans="1:17" s="643" customFormat="1" x14ac:dyDescent="0.3">
      <c r="A108" s="634">
        <v>103</v>
      </c>
      <c r="B108" s="635">
        <v>44306</v>
      </c>
      <c r="C108" s="636" t="s">
        <v>2574</v>
      </c>
      <c r="D108" s="637">
        <v>50</v>
      </c>
      <c r="E108" s="637"/>
      <c r="F108" s="638"/>
      <c r="G108" s="901" t="b">
        <f t="shared" si="1"/>
        <v>0</v>
      </c>
      <c r="H108" s="638"/>
      <c r="I108" s="1514"/>
      <c r="J108" s="1515"/>
      <c r="K108" s="1515"/>
      <c r="L108" s="1516"/>
      <c r="M108" s="642"/>
      <c r="N108" s="646"/>
      <c r="O108" s="646"/>
      <c r="P108" s="642"/>
      <c r="Q108" s="642"/>
    </row>
    <row r="109" spans="1:17" s="643" customFormat="1" x14ac:dyDescent="0.3">
      <c r="A109" s="634">
        <v>104</v>
      </c>
      <c r="B109" s="635">
        <v>44309</v>
      </c>
      <c r="C109" s="636" t="s">
        <v>1697</v>
      </c>
      <c r="D109" s="637">
        <v>200</v>
      </c>
      <c r="E109" s="637"/>
      <c r="F109" s="638"/>
      <c r="G109" s="901" t="b">
        <f t="shared" si="1"/>
        <v>0</v>
      </c>
      <c r="H109" s="638"/>
      <c r="I109" s="1514"/>
      <c r="J109" s="1515"/>
      <c r="K109" s="1515"/>
      <c r="L109" s="1516"/>
      <c r="M109" s="642"/>
      <c r="N109" s="642"/>
      <c r="O109" s="642"/>
      <c r="P109" s="642"/>
      <c r="Q109" s="642"/>
    </row>
    <row r="110" spans="1:17" s="643" customFormat="1" x14ac:dyDescent="0.3">
      <c r="A110" s="634">
        <v>105</v>
      </c>
      <c r="B110" s="635">
        <v>44309</v>
      </c>
      <c r="C110" s="636" t="s">
        <v>2410</v>
      </c>
      <c r="D110" s="637">
        <v>400</v>
      </c>
      <c r="E110" s="637"/>
      <c r="F110" s="638"/>
      <c r="G110" s="901" t="b">
        <f t="shared" si="1"/>
        <v>0</v>
      </c>
      <c r="H110" s="638"/>
      <c r="I110" s="1514"/>
      <c r="J110" s="1515"/>
      <c r="K110" s="1515"/>
      <c r="L110" s="1516"/>
      <c r="M110" s="642"/>
      <c r="N110" s="646"/>
      <c r="O110" s="646"/>
      <c r="P110" s="642"/>
      <c r="Q110" s="642"/>
    </row>
    <row r="111" spans="1:17" s="643" customFormat="1" x14ac:dyDescent="0.3">
      <c r="A111" s="634">
        <v>106</v>
      </c>
      <c r="B111" s="635">
        <v>44309</v>
      </c>
      <c r="C111" s="636" t="s">
        <v>2359</v>
      </c>
      <c r="D111" s="637">
        <v>500</v>
      </c>
      <c r="E111" s="637"/>
      <c r="F111" s="638"/>
      <c r="G111" s="901" t="b">
        <f t="shared" si="1"/>
        <v>0</v>
      </c>
      <c r="H111" s="638"/>
      <c r="I111" s="1514"/>
      <c r="J111" s="1515"/>
      <c r="K111" s="1515"/>
      <c r="L111" s="1516"/>
      <c r="M111" s="642"/>
      <c r="N111" s="646"/>
      <c r="O111" s="642"/>
      <c r="P111" s="146"/>
      <c r="Q111" s="146"/>
    </row>
    <row r="112" spans="1:17" s="643" customFormat="1" x14ac:dyDescent="0.3">
      <c r="A112" s="634">
        <v>107</v>
      </c>
      <c r="B112" s="635">
        <v>44309</v>
      </c>
      <c r="C112" s="636" t="s">
        <v>1697</v>
      </c>
      <c r="D112" s="637"/>
      <c r="E112" s="637">
        <v>200</v>
      </c>
      <c r="F112" s="638">
        <v>200</v>
      </c>
      <c r="G112" s="901" t="b">
        <f t="shared" si="1"/>
        <v>0</v>
      </c>
      <c r="H112" s="638"/>
      <c r="I112" s="1514" t="s">
        <v>3324</v>
      </c>
      <c r="J112" s="1515"/>
      <c r="K112" s="1515"/>
      <c r="L112" s="1516"/>
      <c r="M112" s="642" t="s">
        <v>3325</v>
      </c>
      <c r="N112" s="646">
        <v>44308</v>
      </c>
      <c r="O112" s="642" t="s">
        <v>2123</v>
      </c>
      <c r="P112" s="146" t="s">
        <v>1521</v>
      </c>
      <c r="Q112" s="146" t="s">
        <v>2538</v>
      </c>
    </row>
    <row r="113" spans="1:17" s="643" customFormat="1" x14ac:dyDescent="0.3">
      <c r="A113" s="634">
        <v>108</v>
      </c>
      <c r="B113" s="635">
        <v>44312</v>
      </c>
      <c r="C113" s="636" t="s">
        <v>2384</v>
      </c>
      <c r="D113" s="637">
        <v>1540</v>
      </c>
      <c r="E113" s="637"/>
      <c r="F113" s="638"/>
      <c r="G113" s="901" t="b">
        <f t="shared" si="1"/>
        <v>0</v>
      </c>
      <c r="H113" s="638"/>
      <c r="I113" s="1514"/>
      <c r="J113" s="1515"/>
      <c r="K113" s="1515"/>
      <c r="L113" s="1516"/>
      <c r="M113" s="642"/>
      <c r="N113" s="646"/>
      <c r="O113" s="642"/>
      <c r="P113" s="642"/>
      <c r="Q113" s="642"/>
    </row>
    <row r="114" spans="1:17" s="643" customFormat="1" x14ac:dyDescent="0.3">
      <c r="A114" s="634">
        <v>109</v>
      </c>
      <c r="B114" s="635">
        <v>44312</v>
      </c>
      <c r="C114" s="636" t="s">
        <v>2381</v>
      </c>
      <c r="D114" s="637">
        <v>10</v>
      </c>
      <c r="E114" s="637"/>
      <c r="F114" s="638"/>
      <c r="G114" s="901" t="b">
        <f t="shared" si="1"/>
        <v>0</v>
      </c>
      <c r="H114" s="638"/>
      <c r="I114" s="1514"/>
      <c r="J114" s="1515"/>
      <c r="K114" s="1515"/>
      <c r="L114" s="1516"/>
      <c r="M114" s="642"/>
      <c r="N114" s="646"/>
      <c r="O114" s="642"/>
      <c r="P114" s="642"/>
      <c r="Q114" s="642"/>
    </row>
    <row r="115" spans="1:17" s="643" customFormat="1" ht="13.8" x14ac:dyDescent="0.3">
      <c r="A115" s="634">
        <v>110</v>
      </c>
      <c r="B115" s="635">
        <v>44312</v>
      </c>
      <c r="C115" s="636" t="s">
        <v>2410</v>
      </c>
      <c r="D115" s="637"/>
      <c r="E115" s="637">
        <v>500</v>
      </c>
      <c r="F115" s="694">
        <v>540</v>
      </c>
      <c r="G115" s="901" t="b">
        <f t="shared" si="1"/>
        <v>0</v>
      </c>
      <c r="H115" s="694"/>
      <c r="I115" s="1514" t="s">
        <v>3326</v>
      </c>
      <c r="J115" s="1474"/>
      <c r="K115" s="1474"/>
      <c r="L115" s="1475"/>
      <c r="M115" s="642" t="s">
        <v>3327</v>
      </c>
      <c r="N115" s="646">
        <v>44312</v>
      </c>
      <c r="O115" s="646" t="s">
        <v>2123</v>
      </c>
      <c r="P115" s="146" t="s">
        <v>1521</v>
      </c>
      <c r="Q115" s="146" t="s">
        <v>2538</v>
      </c>
    </row>
    <row r="116" spans="1:17" s="643" customFormat="1" ht="13.8" x14ac:dyDescent="0.3">
      <c r="A116" s="634">
        <v>111</v>
      </c>
      <c r="B116" s="635">
        <v>44314</v>
      </c>
      <c r="C116" s="636" t="s">
        <v>2384</v>
      </c>
      <c r="D116" s="637"/>
      <c r="E116" s="637">
        <v>3120</v>
      </c>
      <c r="F116" s="638">
        <v>3120</v>
      </c>
      <c r="G116" s="901" t="b">
        <f t="shared" si="1"/>
        <v>0</v>
      </c>
      <c r="H116" s="638"/>
      <c r="I116" s="1514" t="s">
        <v>3328</v>
      </c>
      <c r="J116" s="1474"/>
      <c r="K116" s="1474"/>
      <c r="L116" s="1475"/>
      <c r="M116" s="642" t="s">
        <v>3329</v>
      </c>
      <c r="N116" s="646">
        <v>44314</v>
      </c>
      <c r="O116" s="642" t="s">
        <v>2123</v>
      </c>
      <c r="P116" s="146" t="s">
        <v>1762</v>
      </c>
      <c r="Q116" s="146" t="s">
        <v>1762</v>
      </c>
    </row>
    <row r="117" spans="1:17" s="643" customFormat="1" ht="13.8" x14ac:dyDescent="0.3">
      <c r="A117" s="634">
        <v>112</v>
      </c>
      <c r="B117" s="635">
        <v>44316</v>
      </c>
      <c r="C117" s="636" t="s">
        <v>2359</v>
      </c>
      <c r="D117" s="637">
        <v>1000</v>
      </c>
      <c r="E117" s="637"/>
      <c r="F117" s="901"/>
      <c r="G117" s="901" t="b">
        <f t="shared" si="1"/>
        <v>0</v>
      </c>
      <c r="H117" s="901"/>
      <c r="I117" s="1514"/>
      <c r="J117" s="1474"/>
      <c r="K117" s="1474"/>
      <c r="L117" s="1475"/>
      <c r="M117" s="642"/>
      <c r="N117" s="646"/>
      <c r="O117" s="642"/>
      <c r="P117" s="642"/>
      <c r="Q117" s="642"/>
    </row>
    <row r="118" spans="1:17" s="643" customFormat="1" ht="13.8" x14ac:dyDescent="0.3">
      <c r="A118" s="634">
        <v>113</v>
      </c>
      <c r="B118" s="635">
        <v>44316</v>
      </c>
      <c r="C118" s="636" t="s">
        <v>2516</v>
      </c>
      <c r="D118" s="637">
        <v>100</v>
      </c>
      <c r="E118" s="637"/>
      <c r="F118" s="694"/>
      <c r="G118" s="901" t="b">
        <f t="shared" si="1"/>
        <v>0</v>
      </c>
      <c r="H118" s="694"/>
      <c r="I118" s="1514"/>
      <c r="J118" s="1474"/>
      <c r="K118" s="1474"/>
      <c r="L118" s="1475"/>
      <c r="M118" s="642"/>
      <c r="N118" s="646"/>
      <c r="O118" s="642"/>
      <c r="P118" s="146"/>
      <c r="Q118" s="146"/>
    </row>
    <row r="119" spans="1:17" s="643" customFormat="1" ht="13.8" x14ac:dyDescent="0.3">
      <c r="A119" s="634">
        <v>114</v>
      </c>
      <c r="B119" s="635">
        <v>44316</v>
      </c>
      <c r="C119" s="636" t="s">
        <v>2834</v>
      </c>
      <c r="D119" s="637">
        <v>200</v>
      </c>
      <c r="E119" s="637"/>
      <c r="F119" s="511"/>
      <c r="G119" s="901" t="b">
        <f t="shared" si="1"/>
        <v>0</v>
      </c>
      <c r="H119" s="511"/>
      <c r="I119" s="1514"/>
      <c r="J119" s="1474"/>
      <c r="K119" s="1474"/>
      <c r="L119" s="1475"/>
      <c r="M119" s="642"/>
      <c r="N119" s="646"/>
      <c r="O119" s="642"/>
      <c r="P119" s="146"/>
      <c r="Q119" s="146"/>
    </row>
    <row r="120" spans="1:17" s="643" customFormat="1" ht="13.8" x14ac:dyDescent="0.3">
      <c r="A120" s="634">
        <v>115</v>
      </c>
      <c r="B120" s="635">
        <v>44316</v>
      </c>
      <c r="C120" s="636" t="s">
        <v>1982</v>
      </c>
      <c r="D120" s="637">
        <v>1000</v>
      </c>
      <c r="E120" s="637"/>
      <c r="F120" s="511"/>
      <c r="G120" s="901" t="b">
        <f t="shared" si="1"/>
        <v>0</v>
      </c>
      <c r="H120" s="511"/>
      <c r="I120" s="1514"/>
      <c r="J120" s="1474"/>
      <c r="K120" s="1474"/>
      <c r="L120" s="1475"/>
      <c r="M120" s="642"/>
      <c r="N120" s="646"/>
      <c r="O120" s="646"/>
      <c r="P120" s="146"/>
      <c r="Q120" s="146"/>
    </row>
    <row r="121" spans="1:17" s="643" customFormat="1" ht="13.8" x14ac:dyDescent="0.3">
      <c r="A121" s="634">
        <v>116</v>
      </c>
      <c r="B121" s="635">
        <v>44319</v>
      </c>
      <c r="C121" s="636" t="s">
        <v>2834</v>
      </c>
      <c r="D121" s="637">
        <v>100</v>
      </c>
      <c r="E121" s="637"/>
      <c r="F121" s="511"/>
      <c r="G121" s="901" t="b">
        <f t="shared" si="1"/>
        <v>0</v>
      </c>
      <c r="H121" s="511"/>
      <c r="I121" s="1514"/>
      <c r="J121" s="1474"/>
      <c r="K121" s="1474"/>
      <c r="L121" s="1475"/>
      <c r="M121" s="642"/>
      <c r="N121" s="646"/>
      <c r="O121" s="646"/>
      <c r="P121" s="146"/>
      <c r="Q121" s="146"/>
    </row>
    <row r="122" spans="1:17" s="643" customFormat="1" ht="13.8" x14ac:dyDescent="0.3">
      <c r="A122" s="634">
        <v>117</v>
      </c>
      <c r="B122" s="635">
        <v>44323</v>
      </c>
      <c r="C122" s="636" t="s">
        <v>2359</v>
      </c>
      <c r="D122" s="637">
        <v>1080</v>
      </c>
      <c r="E122" s="637"/>
      <c r="F122" s="638"/>
      <c r="G122" s="901" t="b">
        <f t="shared" si="1"/>
        <v>0</v>
      </c>
      <c r="H122" s="638"/>
      <c r="I122" s="1514"/>
      <c r="J122" s="1474"/>
      <c r="K122" s="1474"/>
      <c r="L122" s="1475"/>
      <c r="M122" s="642"/>
      <c r="N122" s="646"/>
      <c r="O122" s="646"/>
      <c r="P122" s="146"/>
      <c r="Q122" s="146"/>
    </row>
    <row r="123" spans="1:17" s="643" customFormat="1" x14ac:dyDescent="0.3">
      <c r="A123" s="634">
        <v>118</v>
      </c>
      <c r="B123" s="635">
        <v>44323</v>
      </c>
      <c r="C123" s="636" t="s">
        <v>164</v>
      </c>
      <c r="D123" s="637">
        <v>20</v>
      </c>
      <c r="E123" s="637"/>
      <c r="F123" s="638"/>
      <c r="G123" s="901" t="b">
        <f t="shared" si="1"/>
        <v>0</v>
      </c>
      <c r="H123" s="638"/>
      <c r="I123" s="1514"/>
      <c r="J123" s="1515"/>
      <c r="K123" s="1515"/>
      <c r="L123" s="1516"/>
      <c r="M123" s="642"/>
      <c r="N123" s="646"/>
      <c r="O123" s="646"/>
      <c r="P123" s="146"/>
      <c r="Q123" s="146"/>
    </row>
    <row r="124" spans="1:17" s="643" customFormat="1" x14ac:dyDescent="0.3">
      <c r="A124" s="634">
        <v>119</v>
      </c>
      <c r="B124" s="635">
        <v>44323</v>
      </c>
      <c r="C124" s="636" t="s">
        <v>2381</v>
      </c>
      <c r="D124" s="637">
        <v>10</v>
      </c>
      <c r="E124" s="637"/>
      <c r="F124" s="638"/>
      <c r="G124" s="901" t="b">
        <f t="shared" si="1"/>
        <v>0</v>
      </c>
      <c r="H124" s="638"/>
      <c r="I124" s="1514"/>
      <c r="J124" s="1515"/>
      <c r="K124" s="1515"/>
      <c r="L124" s="1516"/>
      <c r="M124" s="642"/>
      <c r="N124" s="646"/>
      <c r="O124" s="646"/>
      <c r="P124" s="146"/>
      <c r="Q124" s="146"/>
    </row>
    <row r="125" spans="1:17" s="643" customFormat="1" x14ac:dyDescent="0.3">
      <c r="A125" s="634">
        <v>120</v>
      </c>
      <c r="B125" s="635">
        <v>44323</v>
      </c>
      <c r="C125" s="636" t="s">
        <v>2584</v>
      </c>
      <c r="D125" s="637">
        <v>30</v>
      </c>
      <c r="E125" s="637"/>
      <c r="F125" s="638"/>
      <c r="G125" s="901" t="b">
        <f t="shared" si="1"/>
        <v>0</v>
      </c>
      <c r="H125" s="638"/>
      <c r="I125" s="1514"/>
      <c r="J125" s="1515"/>
      <c r="K125" s="1515"/>
      <c r="L125" s="1516"/>
      <c r="M125" s="642"/>
      <c r="N125" s="646"/>
      <c r="O125" s="646"/>
      <c r="P125" s="146"/>
      <c r="Q125" s="146"/>
    </row>
    <row r="126" spans="1:17" s="643" customFormat="1" x14ac:dyDescent="0.3">
      <c r="A126" s="634">
        <v>121</v>
      </c>
      <c r="B126" s="635">
        <v>44323</v>
      </c>
      <c r="C126" s="636" t="s">
        <v>2409</v>
      </c>
      <c r="D126" s="637">
        <v>60</v>
      </c>
      <c r="E126" s="637"/>
      <c r="F126" s="638"/>
      <c r="G126" s="901" t="b">
        <f t="shared" si="1"/>
        <v>0</v>
      </c>
      <c r="H126" s="638"/>
      <c r="I126" s="1514"/>
      <c r="J126" s="1515"/>
      <c r="K126" s="1515"/>
      <c r="L126" s="1516"/>
      <c r="M126" s="642"/>
      <c r="N126" s="646"/>
      <c r="O126" s="646"/>
      <c r="P126" s="146"/>
      <c r="Q126" s="146"/>
    </row>
    <row r="127" spans="1:17" s="643" customFormat="1" x14ac:dyDescent="0.3">
      <c r="A127" s="634">
        <v>122</v>
      </c>
      <c r="B127" s="635">
        <v>44323</v>
      </c>
      <c r="C127" s="636" t="s">
        <v>2384</v>
      </c>
      <c r="D127" s="637">
        <v>100</v>
      </c>
      <c r="E127" s="637"/>
      <c r="F127" s="694"/>
      <c r="G127" s="901" t="b">
        <f t="shared" si="1"/>
        <v>0</v>
      </c>
      <c r="H127" s="694"/>
      <c r="I127" s="1514"/>
      <c r="J127" s="1515"/>
      <c r="K127" s="1515"/>
      <c r="L127" s="1516"/>
      <c r="M127" s="642"/>
      <c r="N127" s="646"/>
      <c r="O127" s="646"/>
      <c r="P127" s="146"/>
      <c r="Q127" s="146"/>
    </row>
    <row r="128" spans="1:17" s="643" customFormat="1" ht="13.8" x14ac:dyDescent="0.3">
      <c r="A128" s="634">
        <v>123</v>
      </c>
      <c r="B128" s="635">
        <v>44323</v>
      </c>
      <c r="C128" s="636" t="s">
        <v>2359</v>
      </c>
      <c r="D128" s="637"/>
      <c r="E128" s="637">
        <v>2580</v>
      </c>
      <c r="F128" s="1064" t="s">
        <v>2123</v>
      </c>
      <c r="G128" s="901" t="b">
        <f t="shared" si="1"/>
        <v>0</v>
      </c>
      <c r="H128" s="1064"/>
      <c r="I128" s="1514" t="s">
        <v>3330</v>
      </c>
      <c r="J128" s="1515"/>
      <c r="K128" s="1515"/>
      <c r="L128" s="1516"/>
      <c r="M128" s="642" t="s">
        <v>3331</v>
      </c>
      <c r="N128" s="646">
        <v>44322</v>
      </c>
      <c r="O128" s="646"/>
      <c r="P128" s="642" t="s">
        <v>1980</v>
      </c>
      <c r="Q128" s="642" t="s">
        <v>1706</v>
      </c>
    </row>
    <row r="129" spans="1:17" s="643" customFormat="1" x14ac:dyDescent="0.3">
      <c r="A129" s="634">
        <v>124</v>
      </c>
      <c r="B129" s="635">
        <v>44326</v>
      </c>
      <c r="C129" s="636" t="s">
        <v>2584</v>
      </c>
      <c r="D129" s="637">
        <v>100</v>
      </c>
      <c r="E129" s="637"/>
      <c r="F129" s="638"/>
      <c r="G129" s="901" t="b">
        <f t="shared" si="1"/>
        <v>0</v>
      </c>
      <c r="H129" s="638"/>
      <c r="I129" s="1514"/>
      <c r="J129" s="1515"/>
      <c r="K129" s="1515"/>
      <c r="L129" s="1516"/>
      <c r="M129" s="642"/>
      <c r="N129" s="646"/>
      <c r="O129" s="646"/>
      <c r="P129" s="146"/>
      <c r="Q129" s="146"/>
    </row>
    <row r="130" spans="1:17" s="643" customFormat="1" x14ac:dyDescent="0.3">
      <c r="A130" s="634">
        <v>125</v>
      </c>
      <c r="B130" s="635">
        <v>44326</v>
      </c>
      <c r="C130" s="636" t="s">
        <v>1777</v>
      </c>
      <c r="D130" s="637">
        <v>1000</v>
      </c>
      <c r="E130" s="637"/>
      <c r="F130" s="638"/>
      <c r="G130" s="901" t="b">
        <f t="shared" si="1"/>
        <v>0</v>
      </c>
      <c r="H130" s="638"/>
      <c r="I130" s="1514"/>
      <c r="J130" s="1515"/>
      <c r="K130" s="1515"/>
      <c r="L130" s="1516"/>
      <c r="M130" s="642"/>
      <c r="N130" s="646"/>
      <c r="O130" s="646"/>
      <c r="P130" s="642"/>
      <c r="Q130" s="642"/>
    </row>
    <row r="131" spans="1:17" s="643" customFormat="1" x14ac:dyDescent="0.3">
      <c r="A131" s="634">
        <v>126</v>
      </c>
      <c r="B131" s="635">
        <v>44326</v>
      </c>
      <c r="C131" s="636" t="s">
        <v>2381</v>
      </c>
      <c r="D131" s="637">
        <v>10</v>
      </c>
      <c r="E131" s="637"/>
      <c r="F131" s="511"/>
      <c r="G131" s="901" t="b">
        <f t="shared" si="1"/>
        <v>0</v>
      </c>
      <c r="H131" s="511"/>
      <c r="I131" s="1514"/>
      <c r="J131" s="1515"/>
      <c r="K131" s="1515"/>
      <c r="L131" s="1516"/>
      <c r="M131" s="642"/>
      <c r="N131" s="646"/>
      <c r="O131" s="646"/>
      <c r="P131" s="642"/>
      <c r="Q131" s="642"/>
    </row>
    <row r="132" spans="1:17" s="643" customFormat="1" x14ac:dyDescent="0.3">
      <c r="A132" s="634">
        <v>127</v>
      </c>
      <c r="B132" s="635">
        <v>44330</v>
      </c>
      <c r="C132" s="636" t="s">
        <v>2359</v>
      </c>
      <c r="D132" s="637">
        <v>500</v>
      </c>
      <c r="E132" s="637"/>
      <c r="F132" s="638"/>
      <c r="G132" s="901" t="b">
        <f t="shared" si="1"/>
        <v>0</v>
      </c>
      <c r="H132" s="638"/>
      <c r="I132" s="1514"/>
      <c r="J132" s="1515"/>
      <c r="K132" s="1515"/>
      <c r="L132" s="1516"/>
      <c r="M132" s="642"/>
      <c r="N132" s="646"/>
      <c r="O132" s="646"/>
      <c r="P132" s="146"/>
      <c r="Q132" s="146"/>
    </row>
    <row r="133" spans="1:17" s="643" customFormat="1" x14ac:dyDescent="0.3">
      <c r="A133" s="634">
        <v>128</v>
      </c>
      <c r="B133" s="635">
        <v>44333</v>
      </c>
      <c r="C133" s="636" t="s">
        <v>2384</v>
      </c>
      <c r="D133" s="637">
        <v>100</v>
      </c>
      <c r="E133" s="637"/>
      <c r="F133" s="638"/>
      <c r="G133" s="901" t="b">
        <f t="shared" si="1"/>
        <v>0</v>
      </c>
      <c r="H133" s="638"/>
      <c r="I133" s="1514"/>
      <c r="J133" s="1515"/>
      <c r="K133" s="1515"/>
      <c r="L133" s="1516"/>
      <c r="M133" s="642"/>
      <c r="N133" s="646"/>
      <c r="O133" s="642"/>
      <c r="P133" s="642"/>
      <c r="Q133" s="642"/>
    </row>
    <row r="134" spans="1:17" s="643" customFormat="1" x14ac:dyDescent="0.3">
      <c r="A134" s="634">
        <v>129</v>
      </c>
      <c r="B134" s="635">
        <v>44335</v>
      </c>
      <c r="C134" s="636" t="s">
        <v>1982</v>
      </c>
      <c r="D134" s="637"/>
      <c r="E134" s="637">
        <v>4000</v>
      </c>
      <c r="F134" s="694">
        <v>3520</v>
      </c>
      <c r="G134" s="901" t="b">
        <f t="shared" si="1"/>
        <v>0</v>
      </c>
      <c r="H134" s="694"/>
      <c r="I134" s="1514" t="s">
        <v>3332</v>
      </c>
      <c r="J134" s="1515"/>
      <c r="K134" s="1515"/>
      <c r="L134" s="1516"/>
      <c r="M134" s="642" t="s">
        <v>3333</v>
      </c>
      <c r="N134" s="646">
        <v>44335</v>
      </c>
      <c r="O134" s="642" t="s">
        <v>2123</v>
      </c>
      <c r="P134" s="146" t="s">
        <v>1762</v>
      </c>
      <c r="Q134" s="146" t="s">
        <v>1213</v>
      </c>
    </row>
    <row r="135" spans="1:17" s="643" customFormat="1" x14ac:dyDescent="0.3">
      <c r="A135" s="634">
        <v>130</v>
      </c>
      <c r="B135" s="635">
        <v>44335</v>
      </c>
      <c r="C135" s="636" t="s">
        <v>2381</v>
      </c>
      <c r="D135" s="637">
        <v>10</v>
      </c>
      <c r="E135" s="637"/>
      <c r="F135" s="638"/>
      <c r="G135" s="901" t="b">
        <f t="shared" ref="G135:G198" si="2">IF(C135="060102","VERIFICARE AVVENUTO SMALTIMENTO",IF(C135="070101","VERIFICARE AVVENUTO SMALTIMENTO",IF(C135="160303","VERIFICARE AVVENUTO SMALTIMENTO",IF(C135="161001","VERIFICARE AVVENUTO SMALTIMENTO",IF(C135="170603","VERIFICARE AVVENUTO SMALTIMENTO",IF(C135="170904","VERIFICARE AVVENUTO SMALTIMENTO"))))))</f>
        <v>0</v>
      </c>
      <c r="H135" s="638"/>
      <c r="I135" s="1514"/>
      <c r="J135" s="1515"/>
      <c r="K135" s="1515"/>
      <c r="L135" s="1516"/>
      <c r="M135" s="642"/>
      <c r="N135" s="646"/>
      <c r="O135" s="646"/>
      <c r="P135" s="642"/>
      <c r="Q135" s="642"/>
    </row>
    <row r="136" spans="1:17" s="643" customFormat="1" x14ac:dyDescent="0.3">
      <c r="A136" s="634">
        <v>131</v>
      </c>
      <c r="B136" s="635">
        <v>44337</v>
      </c>
      <c r="C136" s="636" t="s">
        <v>2359</v>
      </c>
      <c r="D136" s="637">
        <v>500</v>
      </c>
      <c r="E136" s="637"/>
      <c r="F136" s="638"/>
      <c r="G136" s="901" t="b">
        <f t="shared" si="2"/>
        <v>0</v>
      </c>
      <c r="H136" s="638"/>
      <c r="I136" s="1514"/>
      <c r="J136" s="1515"/>
      <c r="K136" s="1515"/>
      <c r="L136" s="1516"/>
      <c r="M136" s="642"/>
      <c r="N136" s="646"/>
      <c r="O136" s="642"/>
      <c r="P136" s="642"/>
      <c r="Q136" s="642"/>
    </row>
    <row r="137" spans="1:17" s="643" customFormat="1" x14ac:dyDescent="0.3">
      <c r="A137" s="634">
        <v>132</v>
      </c>
      <c r="B137" s="635">
        <v>44337</v>
      </c>
      <c r="C137" s="636" t="s">
        <v>2834</v>
      </c>
      <c r="D137" s="637">
        <v>600</v>
      </c>
      <c r="E137" s="637"/>
      <c r="F137" s="638"/>
      <c r="G137" s="901" t="b">
        <f t="shared" si="2"/>
        <v>0</v>
      </c>
      <c r="H137" s="638"/>
      <c r="I137" s="1514"/>
      <c r="J137" s="1515"/>
      <c r="K137" s="1515"/>
      <c r="L137" s="1516"/>
      <c r="M137" s="642"/>
      <c r="N137" s="646"/>
      <c r="O137" s="642"/>
      <c r="P137" s="146"/>
      <c r="Q137" s="146"/>
    </row>
    <row r="138" spans="1:17" s="643" customFormat="1" x14ac:dyDescent="0.3">
      <c r="A138" s="634">
        <v>133</v>
      </c>
      <c r="B138" s="635">
        <v>44337</v>
      </c>
      <c r="C138" s="813" t="s">
        <v>164</v>
      </c>
      <c r="D138" s="814">
        <v>70</v>
      </c>
      <c r="E138" s="637"/>
      <c r="F138" s="638"/>
      <c r="G138" s="901" t="b">
        <f t="shared" si="2"/>
        <v>0</v>
      </c>
      <c r="H138" s="638"/>
      <c r="I138" s="1514"/>
      <c r="J138" s="1515"/>
      <c r="K138" s="1515"/>
      <c r="L138" s="1516"/>
      <c r="M138" s="642"/>
      <c r="N138" s="646"/>
      <c r="O138" s="642"/>
      <c r="P138" s="642"/>
      <c r="Q138" s="642"/>
    </row>
    <row r="139" spans="1:17" s="643" customFormat="1" x14ac:dyDescent="0.3">
      <c r="A139" s="634">
        <v>134</v>
      </c>
      <c r="B139" s="635">
        <v>44337</v>
      </c>
      <c r="C139" s="636" t="s">
        <v>2584</v>
      </c>
      <c r="D139" s="637">
        <v>110</v>
      </c>
      <c r="E139" s="637"/>
      <c r="F139" s="638"/>
      <c r="G139" s="901" t="b">
        <f t="shared" si="2"/>
        <v>0</v>
      </c>
      <c r="H139" s="638"/>
      <c r="I139" s="1514"/>
      <c r="J139" s="1515"/>
      <c r="K139" s="1515"/>
      <c r="L139" s="1516"/>
      <c r="M139" s="642"/>
      <c r="N139" s="646"/>
      <c r="O139" s="642"/>
      <c r="P139" s="642"/>
      <c r="Q139" s="642"/>
    </row>
    <row r="140" spans="1:17" s="643" customFormat="1" x14ac:dyDescent="0.3">
      <c r="A140" s="634">
        <v>135</v>
      </c>
      <c r="B140" s="635">
        <v>44340</v>
      </c>
      <c r="C140" s="636" t="s">
        <v>2834</v>
      </c>
      <c r="D140" s="637">
        <v>220</v>
      </c>
      <c r="E140" s="637"/>
      <c r="F140" s="638"/>
      <c r="G140" s="901" t="b">
        <f t="shared" si="2"/>
        <v>0</v>
      </c>
      <c r="H140" s="638"/>
      <c r="I140" s="1514"/>
      <c r="J140" s="1515"/>
      <c r="K140" s="1515"/>
      <c r="L140" s="1516"/>
      <c r="M140" s="642"/>
      <c r="N140" s="646"/>
      <c r="O140" s="642"/>
      <c r="P140" s="642"/>
      <c r="Q140" s="642"/>
    </row>
    <row r="141" spans="1:17" s="643" customFormat="1" x14ac:dyDescent="0.3">
      <c r="A141" s="634">
        <v>136</v>
      </c>
      <c r="B141" s="635">
        <v>44340</v>
      </c>
      <c r="C141" s="636" t="s">
        <v>2408</v>
      </c>
      <c r="D141" s="637">
        <v>3</v>
      </c>
      <c r="E141" s="637"/>
      <c r="F141" s="638"/>
      <c r="G141" s="901" t="b">
        <f t="shared" si="2"/>
        <v>0</v>
      </c>
      <c r="H141" s="638"/>
      <c r="I141" s="1514"/>
      <c r="J141" s="1515"/>
      <c r="K141" s="1515"/>
      <c r="L141" s="1516"/>
      <c r="M141" s="642"/>
      <c r="N141" s="646"/>
      <c r="O141" s="646"/>
      <c r="P141" s="642"/>
      <c r="Q141" s="642"/>
    </row>
    <row r="142" spans="1:17" s="643" customFormat="1" x14ac:dyDescent="0.3">
      <c r="A142" s="634">
        <v>137</v>
      </c>
      <c r="B142" s="635">
        <v>44340</v>
      </c>
      <c r="C142" s="636" t="s">
        <v>2409</v>
      </c>
      <c r="D142" s="637">
        <v>20</v>
      </c>
      <c r="E142" s="637"/>
      <c r="F142" s="638"/>
      <c r="G142" s="901" t="b">
        <f t="shared" si="2"/>
        <v>0</v>
      </c>
      <c r="H142" s="638"/>
      <c r="I142" s="1514"/>
      <c r="J142" s="1515"/>
      <c r="K142" s="1515"/>
      <c r="L142" s="1516"/>
      <c r="M142" s="642"/>
      <c r="N142" s="646"/>
      <c r="O142" s="642"/>
      <c r="P142" s="642"/>
      <c r="Q142" s="642"/>
    </row>
    <row r="143" spans="1:17" s="643" customFormat="1" x14ac:dyDescent="0.3">
      <c r="A143" s="634">
        <v>138</v>
      </c>
      <c r="B143" s="635">
        <v>44341</v>
      </c>
      <c r="C143" s="636" t="s">
        <v>2834</v>
      </c>
      <c r="D143" s="637"/>
      <c r="E143" s="637">
        <v>1120</v>
      </c>
      <c r="F143" s="638">
        <v>1120</v>
      </c>
      <c r="G143" s="901" t="b">
        <f t="shared" si="2"/>
        <v>0</v>
      </c>
      <c r="H143" s="638"/>
      <c r="I143" s="1514" t="s">
        <v>3351</v>
      </c>
      <c r="J143" s="1515"/>
      <c r="K143" s="1515"/>
      <c r="L143" s="1516"/>
      <c r="M143" s="642" t="s">
        <v>3352</v>
      </c>
      <c r="N143" s="646">
        <v>44340</v>
      </c>
      <c r="O143" s="642" t="s">
        <v>2123</v>
      </c>
      <c r="P143" s="146" t="s">
        <v>1762</v>
      </c>
      <c r="Q143" s="146" t="s">
        <v>1762</v>
      </c>
    </row>
    <row r="144" spans="1:17" s="643" customFormat="1" x14ac:dyDescent="0.3">
      <c r="A144" s="634">
        <v>139</v>
      </c>
      <c r="B144" s="635">
        <v>44344</v>
      </c>
      <c r="C144" s="636" t="s">
        <v>2359</v>
      </c>
      <c r="D144" s="814">
        <v>500</v>
      </c>
      <c r="E144" s="637"/>
      <c r="F144" s="638"/>
      <c r="G144" s="901" t="b">
        <f t="shared" si="2"/>
        <v>0</v>
      </c>
      <c r="H144" s="638"/>
      <c r="I144" s="1514"/>
      <c r="J144" s="1515"/>
      <c r="K144" s="1515"/>
      <c r="L144" s="1516"/>
      <c r="M144" s="642"/>
      <c r="N144" s="646"/>
      <c r="O144" s="642"/>
      <c r="P144" s="642"/>
      <c r="Q144" s="642"/>
    </row>
    <row r="145" spans="1:17" s="643" customFormat="1" x14ac:dyDescent="0.3">
      <c r="A145" s="634">
        <v>140</v>
      </c>
      <c r="B145" s="635">
        <v>44344</v>
      </c>
      <c r="C145" s="636" t="s">
        <v>2384</v>
      </c>
      <c r="D145" s="814">
        <v>50</v>
      </c>
      <c r="E145" s="637"/>
      <c r="F145" s="638"/>
      <c r="G145" s="901" t="b">
        <f t="shared" si="2"/>
        <v>0</v>
      </c>
      <c r="H145" s="638"/>
      <c r="I145" s="1514"/>
      <c r="J145" s="1515"/>
      <c r="K145" s="1515"/>
      <c r="L145" s="1516"/>
      <c r="M145" s="642"/>
      <c r="N145" s="646"/>
      <c r="O145" s="642"/>
      <c r="P145" s="642"/>
      <c r="Q145" s="642"/>
    </row>
    <row r="146" spans="1:17" s="643" customFormat="1" x14ac:dyDescent="0.3">
      <c r="A146" s="634">
        <v>141</v>
      </c>
      <c r="B146" s="635">
        <v>44344</v>
      </c>
      <c r="C146" s="636" t="s">
        <v>2407</v>
      </c>
      <c r="D146" s="814">
        <v>40</v>
      </c>
      <c r="E146" s="637"/>
      <c r="F146" s="511"/>
      <c r="G146" s="901" t="b">
        <f t="shared" si="2"/>
        <v>0</v>
      </c>
      <c r="H146" s="511"/>
      <c r="I146" s="1514"/>
      <c r="J146" s="1515"/>
      <c r="K146" s="1515"/>
      <c r="L146" s="1516"/>
      <c r="M146" s="642"/>
      <c r="N146" s="646"/>
      <c r="O146" s="642"/>
      <c r="P146" s="642"/>
      <c r="Q146" s="642"/>
    </row>
    <row r="147" spans="1:17" s="643" customFormat="1" x14ac:dyDescent="0.3">
      <c r="A147" s="634">
        <v>142</v>
      </c>
      <c r="B147" s="635">
        <v>44344</v>
      </c>
      <c r="C147" s="636" t="s">
        <v>2516</v>
      </c>
      <c r="D147" s="814">
        <v>50</v>
      </c>
      <c r="E147" s="637"/>
      <c r="F147" s="638"/>
      <c r="G147" s="901" t="b">
        <f t="shared" si="2"/>
        <v>0</v>
      </c>
      <c r="H147" s="638"/>
      <c r="I147" s="1514"/>
      <c r="J147" s="1515"/>
      <c r="K147" s="1515"/>
      <c r="L147" s="1516"/>
      <c r="M147" s="642"/>
      <c r="N147" s="646"/>
      <c r="O147" s="642"/>
      <c r="P147" s="146"/>
      <c r="Q147" s="146"/>
    </row>
    <row r="148" spans="1:17" s="643" customFormat="1" x14ac:dyDescent="0.3">
      <c r="A148" s="634">
        <v>143</v>
      </c>
      <c r="B148" s="635">
        <v>44347</v>
      </c>
      <c r="C148" s="636" t="s">
        <v>164</v>
      </c>
      <c r="D148" s="814">
        <v>80</v>
      </c>
      <c r="E148" s="637"/>
      <c r="F148" s="638"/>
      <c r="G148" s="901" t="b">
        <f t="shared" si="2"/>
        <v>0</v>
      </c>
      <c r="H148" s="638"/>
      <c r="I148" s="1514"/>
      <c r="J148" s="1515"/>
      <c r="K148" s="1515"/>
      <c r="L148" s="1516"/>
      <c r="M148" s="642"/>
      <c r="N148" s="646"/>
      <c r="O148" s="646"/>
      <c r="P148" s="642"/>
      <c r="Q148" s="642"/>
    </row>
    <row r="149" spans="1:17" s="643" customFormat="1" x14ac:dyDescent="0.3">
      <c r="A149" s="634">
        <v>144</v>
      </c>
      <c r="B149" s="635">
        <v>44347</v>
      </c>
      <c r="C149" s="636" t="s">
        <v>1982</v>
      </c>
      <c r="D149" s="637">
        <v>100</v>
      </c>
      <c r="E149" s="637"/>
      <c r="F149" s="637"/>
      <c r="G149" s="901" t="b">
        <f t="shared" si="2"/>
        <v>0</v>
      </c>
      <c r="H149" s="638"/>
      <c r="I149" s="1514"/>
      <c r="J149" s="1515"/>
      <c r="K149" s="1515"/>
      <c r="L149" s="1516"/>
      <c r="M149" s="642"/>
      <c r="N149" s="646"/>
      <c r="O149" s="646"/>
      <c r="P149" s="642"/>
      <c r="Q149" s="642"/>
    </row>
    <row r="150" spans="1:17" s="643" customFormat="1" x14ac:dyDescent="0.3">
      <c r="A150" s="634">
        <v>145</v>
      </c>
      <c r="B150" s="635">
        <v>44347</v>
      </c>
      <c r="C150" s="636" t="s">
        <v>2834</v>
      </c>
      <c r="D150" s="637">
        <v>200</v>
      </c>
      <c r="E150" s="637"/>
      <c r="F150" s="638"/>
      <c r="G150" s="901" t="b">
        <f t="shared" si="2"/>
        <v>0</v>
      </c>
      <c r="H150" s="638"/>
      <c r="I150" s="1514"/>
      <c r="J150" s="1515"/>
      <c r="K150" s="1515"/>
      <c r="L150" s="1516"/>
      <c r="M150" s="642"/>
      <c r="N150" s="646"/>
      <c r="O150" s="646"/>
      <c r="P150" s="642"/>
      <c r="Q150" s="642"/>
    </row>
    <row r="151" spans="1:17" s="643" customFormat="1" x14ac:dyDescent="0.3">
      <c r="A151" s="634">
        <v>146</v>
      </c>
      <c r="B151" s="635">
        <v>44347</v>
      </c>
      <c r="C151" s="636" t="s">
        <v>2407</v>
      </c>
      <c r="D151" s="637">
        <v>3</v>
      </c>
      <c r="E151" s="637"/>
      <c r="F151" s="638"/>
      <c r="G151" s="901" t="b">
        <f t="shared" si="2"/>
        <v>0</v>
      </c>
      <c r="H151" s="638"/>
      <c r="I151" s="1514"/>
      <c r="J151" s="1515"/>
      <c r="K151" s="1515"/>
      <c r="L151" s="1516"/>
      <c r="M151" s="642"/>
      <c r="N151" s="646"/>
      <c r="O151" s="642"/>
      <c r="P151" s="642"/>
      <c r="Q151" s="642"/>
    </row>
    <row r="152" spans="1:17" s="643" customFormat="1" x14ac:dyDescent="0.3">
      <c r="A152" s="634">
        <v>147</v>
      </c>
      <c r="B152" s="635">
        <v>44347</v>
      </c>
      <c r="C152" s="636" t="s">
        <v>164</v>
      </c>
      <c r="D152" s="637"/>
      <c r="E152" s="814">
        <v>320</v>
      </c>
      <c r="F152" s="638">
        <v>320</v>
      </c>
      <c r="G152" s="901" t="b">
        <f t="shared" si="2"/>
        <v>0</v>
      </c>
      <c r="H152" s="638"/>
      <c r="I152" s="1514" t="s">
        <v>3353</v>
      </c>
      <c r="J152" s="1515"/>
      <c r="K152" s="1515"/>
      <c r="L152" s="1516"/>
      <c r="M152" s="642" t="s">
        <v>3354</v>
      </c>
      <c r="N152" s="646">
        <v>44344</v>
      </c>
      <c r="O152" s="642" t="s">
        <v>2123</v>
      </c>
      <c r="P152" s="146" t="s">
        <v>1762</v>
      </c>
      <c r="Q152" s="146" t="s">
        <v>2982</v>
      </c>
    </row>
    <row r="153" spans="1:17" s="643" customFormat="1" ht="13.8" x14ac:dyDescent="0.3">
      <c r="A153" s="634">
        <v>148</v>
      </c>
      <c r="B153" s="635">
        <v>44347</v>
      </c>
      <c r="C153" s="636" t="s">
        <v>1263</v>
      </c>
      <c r="D153" s="637"/>
      <c r="E153" s="814">
        <v>15</v>
      </c>
      <c r="F153" s="694">
        <v>10</v>
      </c>
      <c r="G153" s="901" t="str">
        <f t="shared" si="2"/>
        <v>VERIFICARE AVVENUTO SMALTIMENTO</v>
      </c>
      <c r="H153" s="1090" t="s">
        <v>1964</v>
      </c>
      <c r="I153" s="1514" t="s">
        <v>3355</v>
      </c>
      <c r="J153" s="1515"/>
      <c r="K153" s="1515"/>
      <c r="L153" s="1516"/>
      <c r="M153" s="642" t="s">
        <v>3356</v>
      </c>
      <c r="N153" s="646">
        <v>44344</v>
      </c>
      <c r="O153" s="646" t="s">
        <v>2123</v>
      </c>
      <c r="P153" s="146" t="s">
        <v>1762</v>
      </c>
      <c r="Q153" s="146" t="s">
        <v>2982</v>
      </c>
    </row>
    <row r="154" spans="1:17" s="643" customFormat="1" x14ac:dyDescent="0.3">
      <c r="A154" s="634">
        <v>149</v>
      </c>
      <c r="B154" s="635">
        <v>44347</v>
      </c>
      <c r="C154" s="636" t="s">
        <v>2407</v>
      </c>
      <c r="D154" s="637"/>
      <c r="E154" s="814">
        <v>50</v>
      </c>
      <c r="F154" s="694">
        <v>40</v>
      </c>
      <c r="G154" s="901" t="b">
        <f t="shared" si="2"/>
        <v>0</v>
      </c>
      <c r="H154" s="694"/>
      <c r="I154" s="1514" t="s">
        <v>3357</v>
      </c>
      <c r="J154" s="1515"/>
      <c r="K154" s="1515"/>
      <c r="L154" s="1516"/>
      <c r="M154" s="642" t="s">
        <v>3358</v>
      </c>
      <c r="N154" s="646">
        <v>44344</v>
      </c>
      <c r="O154" s="646" t="s">
        <v>2123</v>
      </c>
      <c r="P154" s="146" t="s">
        <v>1762</v>
      </c>
      <c r="Q154" s="146" t="s">
        <v>2982</v>
      </c>
    </row>
    <row r="155" spans="1:17" s="643" customFormat="1" x14ac:dyDescent="0.3">
      <c r="A155" s="634">
        <v>150</v>
      </c>
      <c r="B155" s="635">
        <v>44347</v>
      </c>
      <c r="C155" s="636" t="s">
        <v>2407</v>
      </c>
      <c r="D155" s="637"/>
      <c r="E155" s="814">
        <v>3</v>
      </c>
      <c r="F155" s="638">
        <v>3</v>
      </c>
      <c r="G155" s="901" t="b">
        <f t="shared" si="2"/>
        <v>0</v>
      </c>
      <c r="H155" s="638"/>
      <c r="I155" s="1514" t="s">
        <v>3359</v>
      </c>
      <c r="J155" s="1515"/>
      <c r="K155" s="1515"/>
      <c r="L155" s="1516"/>
      <c r="M155" s="642" t="s">
        <v>3360</v>
      </c>
      <c r="N155" s="646">
        <v>44344</v>
      </c>
      <c r="O155" s="646" t="s">
        <v>2123</v>
      </c>
      <c r="P155" s="146" t="s">
        <v>1762</v>
      </c>
      <c r="Q155" s="146" t="s">
        <v>2982</v>
      </c>
    </row>
    <row r="156" spans="1:17" s="643" customFormat="1" x14ac:dyDescent="0.3">
      <c r="A156" s="634">
        <v>151</v>
      </c>
      <c r="B156" s="635">
        <v>44347</v>
      </c>
      <c r="C156" s="636" t="s">
        <v>2408</v>
      </c>
      <c r="D156" s="637"/>
      <c r="E156" s="814">
        <v>5</v>
      </c>
      <c r="F156" s="694">
        <v>10</v>
      </c>
      <c r="G156" s="901" t="b">
        <f t="shared" si="2"/>
        <v>0</v>
      </c>
      <c r="H156" s="694"/>
      <c r="I156" s="1514" t="s">
        <v>3361</v>
      </c>
      <c r="J156" s="1515"/>
      <c r="K156" s="1515"/>
      <c r="L156" s="1516"/>
      <c r="M156" s="642" t="s">
        <v>3362</v>
      </c>
      <c r="N156" s="646">
        <v>44344</v>
      </c>
      <c r="O156" s="642" t="s">
        <v>2123</v>
      </c>
      <c r="P156" s="146" t="s">
        <v>1762</v>
      </c>
      <c r="Q156" s="146" t="s">
        <v>2982</v>
      </c>
    </row>
    <row r="157" spans="1:17" s="643" customFormat="1" x14ac:dyDescent="0.3">
      <c r="A157" s="634">
        <v>152</v>
      </c>
      <c r="B157" s="635">
        <v>44347</v>
      </c>
      <c r="C157" s="636" t="s">
        <v>2381</v>
      </c>
      <c r="D157" s="637"/>
      <c r="E157" s="814">
        <v>100</v>
      </c>
      <c r="F157" s="638">
        <v>100</v>
      </c>
      <c r="G157" s="901" t="b">
        <f t="shared" si="2"/>
        <v>0</v>
      </c>
      <c r="H157" s="638"/>
      <c r="I157" s="1514" t="s">
        <v>3363</v>
      </c>
      <c r="J157" s="1515"/>
      <c r="K157" s="1515"/>
      <c r="L157" s="1516"/>
      <c r="M157" s="642" t="s">
        <v>3364</v>
      </c>
      <c r="N157" s="646">
        <v>44344</v>
      </c>
      <c r="O157" s="642" t="s">
        <v>2123</v>
      </c>
      <c r="P157" s="146" t="s">
        <v>1762</v>
      </c>
      <c r="Q157" s="146" t="s">
        <v>2982</v>
      </c>
    </row>
    <row r="158" spans="1:17" s="643" customFormat="1" x14ac:dyDescent="0.3">
      <c r="A158" s="634">
        <v>153</v>
      </c>
      <c r="B158" s="635">
        <v>44347</v>
      </c>
      <c r="C158" s="636" t="s">
        <v>2409</v>
      </c>
      <c r="D158" s="637"/>
      <c r="E158" s="814">
        <v>80</v>
      </c>
      <c r="F158" s="694">
        <v>90</v>
      </c>
      <c r="G158" s="901" t="b">
        <f t="shared" si="2"/>
        <v>0</v>
      </c>
      <c r="H158" s="694"/>
      <c r="I158" s="1514" t="s">
        <v>3365</v>
      </c>
      <c r="J158" s="1515"/>
      <c r="K158" s="1515"/>
      <c r="L158" s="1516"/>
      <c r="M158" s="642" t="s">
        <v>3366</v>
      </c>
      <c r="N158" s="646">
        <v>44344</v>
      </c>
      <c r="O158" s="642" t="s">
        <v>2123</v>
      </c>
      <c r="P158" s="146" t="s">
        <v>1762</v>
      </c>
      <c r="Q158" s="146" t="s">
        <v>2982</v>
      </c>
    </row>
    <row r="159" spans="1:17" s="643" customFormat="1" x14ac:dyDescent="0.3">
      <c r="A159" s="634">
        <v>154</v>
      </c>
      <c r="B159" s="635">
        <v>44347</v>
      </c>
      <c r="C159" s="636" t="s">
        <v>2584</v>
      </c>
      <c r="D159" s="637"/>
      <c r="E159" s="637">
        <v>260</v>
      </c>
      <c r="F159" s="694">
        <v>270</v>
      </c>
      <c r="G159" s="901" t="b">
        <f t="shared" si="2"/>
        <v>0</v>
      </c>
      <c r="H159" s="694"/>
      <c r="I159" s="1514" t="s">
        <v>3367</v>
      </c>
      <c r="J159" s="1515"/>
      <c r="K159" s="1515"/>
      <c r="L159" s="1516"/>
      <c r="M159" s="642" t="s">
        <v>3368</v>
      </c>
      <c r="N159" s="646">
        <v>44344</v>
      </c>
      <c r="O159" s="642" t="s">
        <v>2123</v>
      </c>
      <c r="P159" s="146" t="s">
        <v>1762</v>
      </c>
      <c r="Q159" s="146" t="s">
        <v>1762</v>
      </c>
    </row>
    <row r="160" spans="1:17" s="643" customFormat="1" x14ac:dyDescent="0.3">
      <c r="A160" s="634">
        <v>155</v>
      </c>
      <c r="B160" s="635">
        <v>44348</v>
      </c>
      <c r="C160" s="636" t="s">
        <v>2381</v>
      </c>
      <c r="D160" s="637">
        <v>50</v>
      </c>
      <c r="E160" s="637"/>
      <c r="F160" s="638"/>
      <c r="G160" s="901" t="b">
        <f t="shared" si="2"/>
        <v>0</v>
      </c>
      <c r="H160" s="638"/>
      <c r="I160" s="1514"/>
      <c r="J160" s="1515"/>
      <c r="K160" s="1515"/>
      <c r="L160" s="1516"/>
      <c r="M160" s="642"/>
      <c r="N160" s="646"/>
      <c r="O160" s="646"/>
      <c r="P160" s="642"/>
      <c r="Q160" s="642"/>
    </row>
    <row r="161" spans="1:17" s="643" customFormat="1" x14ac:dyDescent="0.3">
      <c r="A161" s="634">
        <v>156</v>
      </c>
      <c r="B161" s="635">
        <v>44351</v>
      </c>
      <c r="C161" s="636" t="s">
        <v>2574</v>
      </c>
      <c r="D161" s="637">
        <v>50</v>
      </c>
      <c r="E161" s="637"/>
      <c r="F161" s="638"/>
      <c r="G161" s="901" t="b">
        <f t="shared" si="2"/>
        <v>0</v>
      </c>
      <c r="H161" s="638"/>
      <c r="I161" s="639"/>
      <c r="J161" s="640"/>
      <c r="K161" s="640"/>
      <c r="L161" s="641"/>
      <c r="M161" s="642"/>
      <c r="N161" s="646"/>
      <c r="O161" s="646"/>
      <c r="P161" s="642"/>
      <c r="Q161" s="642"/>
    </row>
    <row r="162" spans="1:17" s="643" customFormat="1" x14ac:dyDescent="0.3">
      <c r="A162" s="634">
        <v>157</v>
      </c>
      <c r="B162" s="635">
        <v>44354</v>
      </c>
      <c r="C162" s="636" t="s">
        <v>2359</v>
      </c>
      <c r="D162" s="637">
        <v>1680</v>
      </c>
      <c r="E162" s="637"/>
      <c r="F162" s="638"/>
      <c r="G162" s="901" t="b">
        <f t="shared" si="2"/>
        <v>0</v>
      </c>
      <c r="H162" s="638"/>
      <c r="I162" s="1514"/>
      <c r="J162" s="1515"/>
      <c r="K162" s="1515"/>
      <c r="L162" s="1516"/>
      <c r="M162" s="642"/>
      <c r="N162" s="646"/>
      <c r="O162" s="646"/>
      <c r="P162" s="642"/>
      <c r="Q162" s="642"/>
    </row>
    <row r="163" spans="1:17" s="643" customFormat="1" ht="13.8" x14ac:dyDescent="0.3">
      <c r="A163" s="634">
        <v>158</v>
      </c>
      <c r="B163" s="635">
        <v>44354</v>
      </c>
      <c r="C163" s="636" t="s">
        <v>2359</v>
      </c>
      <c r="D163" s="637"/>
      <c r="E163" s="637">
        <v>3180</v>
      </c>
      <c r="F163" s="638">
        <v>3180</v>
      </c>
      <c r="G163" s="901" t="b">
        <f t="shared" si="2"/>
        <v>0</v>
      </c>
      <c r="H163" s="638"/>
      <c r="I163" s="1514" t="s">
        <v>3379</v>
      </c>
      <c r="J163" s="1515"/>
      <c r="K163" s="1515"/>
      <c r="L163" s="1516"/>
      <c r="M163" s="642" t="s">
        <v>3380</v>
      </c>
      <c r="N163" s="646">
        <v>44351</v>
      </c>
      <c r="O163" s="573" t="s">
        <v>2123</v>
      </c>
      <c r="P163" s="642" t="s">
        <v>1980</v>
      </c>
      <c r="Q163" s="642" t="s">
        <v>1706</v>
      </c>
    </row>
    <row r="164" spans="1:17" s="643" customFormat="1" x14ac:dyDescent="0.3">
      <c r="A164" s="634">
        <v>159</v>
      </c>
      <c r="B164" s="635">
        <v>44358</v>
      </c>
      <c r="C164" s="636" t="s">
        <v>2359</v>
      </c>
      <c r="D164" s="637">
        <v>500</v>
      </c>
      <c r="E164" s="637"/>
      <c r="F164" s="638"/>
      <c r="G164" s="901" t="b">
        <f t="shared" si="2"/>
        <v>0</v>
      </c>
      <c r="H164" s="638"/>
      <c r="I164" s="1514"/>
      <c r="J164" s="1515"/>
      <c r="K164" s="1515"/>
      <c r="L164" s="1516"/>
      <c r="M164" s="642"/>
      <c r="N164" s="646"/>
      <c r="O164" s="646"/>
      <c r="P164" s="146"/>
      <c r="Q164" s="146"/>
    </row>
    <row r="165" spans="1:17" s="643" customFormat="1" x14ac:dyDescent="0.3">
      <c r="A165" s="634">
        <v>160</v>
      </c>
      <c r="B165" s="635">
        <v>44361</v>
      </c>
      <c r="C165" s="636" t="s">
        <v>2834</v>
      </c>
      <c r="D165" s="637">
        <v>60</v>
      </c>
      <c r="E165" s="637"/>
      <c r="F165" s="589"/>
      <c r="G165" s="901" t="b">
        <f t="shared" si="2"/>
        <v>0</v>
      </c>
      <c r="H165" s="589"/>
      <c r="I165" s="1514"/>
      <c r="J165" s="1515"/>
      <c r="K165" s="1515"/>
      <c r="L165" s="1516"/>
      <c r="M165" s="642"/>
      <c r="N165" s="646"/>
      <c r="O165" s="642"/>
      <c r="P165" s="146"/>
      <c r="Q165" s="146"/>
    </row>
    <row r="166" spans="1:17" s="643" customFormat="1" x14ac:dyDescent="0.3">
      <c r="A166" s="634">
        <v>161</v>
      </c>
      <c r="B166" s="635">
        <v>44361</v>
      </c>
      <c r="C166" s="636" t="s">
        <v>1982</v>
      </c>
      <c r="D166" s="637">
        <v>200</v>
      </c>
      <c r="E166" s="637"/>
      <c r="F166" s="511"/>
      <c r="G166" s="901" t="b">
        <f t="shared" si="2"/>
        <v>0</v>
      </c>
      <c r="H166" s="511"/>
      <c r="I166" s="1514"/>
      <c r="J166" s="1515"/>
      <c r="K166" s="1515"/>
      <c r="L166" s="1516"/>
      <c r="M166" s="642"/>
      <c r="N166" s="646"/>
      <c r="O166" s="646"/>
      <c r="P166" s="146"/>
      <c r="Q166" s="146"/>
    </row>
    <row r="167" spans="1:17" s="643" customFormat="1" x14ac:dyDescent="0.3">
      <c r="A167" s="634">
        <v>162</v>
      </c>
      <c r="B167" s="635">
        <v>44365</v>
      </c>
      <c r="C167" s="636" t="s">
        <v>164</v>
      </c>
      <c r="D167" s="637">
        <v>20</v>
      </c>
      <c r="E167" s="637"/>
      <c r="F167" s="638"/>
      <c r="G167" s="901" t="b">
        <f t="shared" si="2"/>
        <v>0</v>
      </c>
      <c r="H167" s="638"/>
      <c r="I167" s="1514"/>
      <c r="J167" s="1515"/>
      <c r="K167" s="1515"/>
      <c r="L167" s="1516"/>
      <c r="M167" s="642"/>
      <c r="N167" s="642"/>
      <c r="O167" s="642"/>
      <c r="P167" s="642"/>
      <c r="Q167" s="642"/>
    </row>
    <row r="168" spans="1:17" s="643" customFormat="1" x14ac:dyDescent="0.3">
      <c r="A168" s="634">
        <v>163</v>
      </c>
      <c r="B168" s="635">
        <v>44365</v>
      </c>
      <c r="C168" s="636" t="s">
        <v>1777</v>
      </c>
      <c r="D168" s="637">
        <v>1000</v>
      </c>
      <c r="E168" s="637"/>
      <c r="F168" s="638"/>
      <c r="G168" s="901" t="b">
        <f t="shared" si="2"/>
        <v>0</v>
      </c>
      <c r="H168" s="638"/>
      <c r="I168" s="1514"/>
      <c r="J168" s="1515"/>
      <c r="K168" s="1515"/>
      <c r="L168" s="1516"/>
      <c r="M168" s="642"/>
      <c r="N168" s="646"/>
      <c r="O168" s="646"/>
      <c r="P168" s="642"/>
      <c r="Q168" s="642"/>
    </row>
    <row r="169" spans="1:17" s="643" customFormat="1" x14ac:dyDescent="0.3">
      <c r="A169" s="634">
        <v>164</v>
      </c>
      <c r="B169" s="635">
        <v>44365</v>
      </c>
      <c r="C169" s="636" t="s">
        <v>2359</v>
      </c>
      <c r="D169" s="637">
        <v>500</v>
      </c>
      <c r="E169" s="637"/>
      <c r="F169" s="638"/>
      <c r="G169" s="901" t="b">
        <f t="shared" si="2"/>
        <v>0</v>
      </c>
      <c r="H169" s="638"/>
      <c r="I169" s="1514"/>
      <c r="J169" s="1515"/>
      <c r="K169" s="1515"/>
      <c r="L169" s="1516"/>
      <c r="M169" s="642"/>
      <c r="N169" s="646"/>
      <c r="O169" s="642"/>
      <c r="P169" s="642"/>
      <c r="Q169" s="642"/>
    </row>
    <row r="170" spans="1:17" s="643" customFormat="1" x14ac:dyDescent="0.3">
      <c r="A170" s="634">
        <v>165</v>
      </c>
      <c r="B170" s="635">
        <v>44365</v>
      </c>
      <c r="C170" s="636" t="s">
        <v>2384</v>
      </c>
      <c r="D170" s="637">
        <v>50</v>
      </c>
      <c r="E170" s="637"/>
      <c r="F170" s="638"/>
      <c r="G170" s="901" t="b">
        <f t="shared" si="2"/>
        <v>0</v>
      </c>
      <c r="H170" s="638"/>
      <c r="I170" s="1514"/>
      <c r="J170" s="1515"/>
      <c r="K170" s="1515"/>
      <c r="L170" s="1516"/>
      <c r="M170" s="642"/>
      <c r="N170" s="646"/>
      <c r="O170" s="642"/>
      <c r="P170" s="642"/>
      <c r="Q170" s="642"/>
    </row>
    <row r="171" spans="1:17" s="643" customFormat="1" x14ac:dyDescent="0.3">
      <c r="A171" s="634">
        <v>166</v>
      </c>
      <c r="B171" s="635">
        <v>44372</v>
      </c>
      <c r="C171" s="636" t="s">
        <v>2359</v>
      </c>
      <c r="D171" s="637">
        <v>500</v>
      </c>
      <c r="E171" s="637"/>
      <c r="F171" s="511"/>
      <c r="G171" s="901" t="b">
        <f t="shared" si="2"/>
        <v>0</v>
      </c>
      <c r="H171" s="511"/>
      <c r="I171" s="1514"/>
      <c r="J171" s="1515"/>
      <c r="K171" s="1515"/>
      <c r="L171" s="1516"/>
      <c r="M171" s="642"/>
      <c r="N171" s="646"/>
      <c r="O171" s="642"/>
      <c r="P171" s="642"/>
      <c r="Q171" s="642"/>
    </row>
    <row r="172" spans="1:17" s="643" customFormat="1" x14ac:dyDescent="0.3">
      <c r="A172" s="634">
        <v>167</v>
      </c>
      <c r="B172" s="635">
        <v>44375</v>
      </c>
      <c r="C172" s="636" t="s">
        <v>2516</v>
      </c>
      <c r="D172" s="637">
        <v>100</v>
      </c>
      <c r="E172" s="637"/>
      <c r="F172" s="589"/>
      <c r="G172" s="901" t="b">
        <f t="shared" si="2"/>
        <v>0</v>
      </c>
      <c r="H172" s="589"/>
      <c r="I172" s="1514"/>
      <c r="J172" s="1515"/>
      <c r="K172" s="1515"/>
      <c r="L172" s="1516"/>
      <c r="M172" s="642"/>
      <c r="N172" s="646"/>
      <c r="O172" s="642"/>
      <c r="P172" s="146"/>
      <c r="Q172" s="146"/>
    </row>
    <row r="173" spans="1:17" s="643" customFormat="1" x14ac:dyDescent="0.3">
      <c r="A173" s="634">
        <v>168</v>
      </c>
      <c r="B173" s="635">
        <v>44375</v>
      </c>
      <c r="C173" s="636" t="s">
        <v>1982</v>
      </c>
      <c r="D173" s="637">
        <v>100</v>
      </c>
      <c r="E173" s="637"/>
      <c r="F173" s="637"/>
      <c r="G173" s="901" t="b">
        <f t="shared" si="2"/>
        <v>0</v>
      </c>
      <c r="H173" s="638"/>
      <c r="I173" s="1514"/>
      <c r="J173" s="1515"/>
      <c r="K173" s="1515"/>
      <c r="L173" s="1516"/>
      <c r="M173" s="642"/>
      <c r="N173" s="646"/>
      <c r="O173" s="646"/>
      <c r="P173" s="642"/>
      <c r="Q173" s="642"/>
    </row>
    <row r="174" spans="1:17" s="643" customFormat="1" x14ac:dyDescent="0.3">
      <c r="A174" s="634">
        <v>169</v>
      </c>
      <c r="B174" s="635">
        <v>44375</v>
      </c>
      <c r="C174" s="636" t="s">
        <v>2359</v>
      </c>
      <c r="D174" s="637">
        <v>500</v>
      </c>
      <c r="E174" s="637"/>
      <c r="F174" s="637"/>
      <c r="G174" s="901" t="b">
        <f t="shared" si="2"/>
        <v>0</v>
      </c>
      <c r="H174" s="638"/>
      <c r="I174" s="1514"/>
      <c r="J174" s="1515"/>
      <c r="K174" s="1515"/>
      <c r="L174" s="1516"/>
      <c r="M174" s="642"/>
      <c r="N174" s="646"/>
      <c r="O174" s="646"/>
      <c r="P174" s="642"/>
      <c r="Q174" s="642"/>
    </row>
    <row r="175" spans="1:17" s="643" customFormat="1" x14ac:dyDescent="0.3">
      <c r="A175" s="634">
        <v>170</v>
      </c>
      <c r="B175" s="635">
        <v>44379</v>
      </c>
      <c r="C175" s="636" t="s">
        <v>2359</v>
      </c>
      <c r="D175" s="637">
        <v>500</v>
      </c>
      <c r="E175" s="637"/>
      <c r="F175" s="638"/>
      <c r="G175" s="901" t="b">
        <f t="shared" si="2"/>
        <v>0</v>
      </c>
      <c r="H175" s="638"/>
      <c r="I175" s="1514"/>
      <c r="J175" s="1515"/>
      <c r="K175" s="1515"/>
      <c r="L175" s="1516"/>
      <c r="M175" s="642"/>
      <c r="N175" s="646"/>
      <c r="O175" s="642"/>
      <c r="P175" s="642"/>
      <c r="Q175" s="642"/>
    </row>
    <row r="176" spans="1:17" s="643" customFormat="1" x14ac:dyDescent="0.3">
      <c r="A176" s="634">
        <v>171</v>
      </c>
      <c r="B176" s="635">
        <v>44382</v>
      </c>
      <c r="C176" s="636" t="s">
        <v>164</v>
      </c>
      <c r="D176" s="637">
        <v>15</v>
      </c>
      <c r="E176" s="637"/>
      <c r="F176" s="638"/>
      <c r="G176" s="901" t="b">
        <f t="shared" si="2"/>
        <v>0</v>
      </c>
      <c r="H176" s="638"/>
      <c r="I176" s="1514"/>
      <c r="J176" s="1515"/>
      <c r="K176" s="1515"/>
      <c r="L176" s="1516"/>
      <c r="M176" s="642"/>
      <c r="N176" s="646"/>
      <c r="O176" s="646"/>
      <c r="P176" s="146"/>
      <c r="Q176" s="146"/>
    </row>
    <row r="177" spans="1:17" s="643" customFormat="1" x14ac:dyDescent="0.3">
      <c r="A177" s="634">
        <v>172</v>
      </c>
      <c r="B177" s="635">
        <v>44384</v>
      </c>
      <c r="C177" s="636" t="s">
        <v>2359</v>
      </c>
      <c r="D177" s="637">
        <v>1440</v>
      </c>
      <c r="E177" s="637"/>
      <c r="F177" s="638"/>
      <c r="G177" s="901" t="b">
        <f t="shared" si="2"/>
        <v>0</v>
      </c>
      <c r="H177" s="638"/>
      <c r="I177" s="1514"/>
      <c r="J177" s="1515"/>
      <c r="K177" s="1515"/>
      <c r="L177" s="1516"/>
      <c r="M177" s="642"/>
      <c r="N177" s="646"/>
      <c r="O177" s="642"/>
      <c r="P177" s="642"/>
      <c r="Q177" s="642"/>
    </row>
    <row r="178" spans="1:17" s="643" customFormat="1" ht="13.8" x14ac:dyDescent="0.3">
      <c r="A178" s="634">
        <v>173</v>
      </c>
      <c r="B178" s="635">
        <v>44384</v>
      </c>
      <c r="C178" s="636" t="s">
        <v>2359</v>
      </c>
      <c r="D178" s="637"/>
      <c r="E178" s="637">
        <v>3940</v>
      </c>
      <c r="F178" s="638">
        <v>3940</v>
      </c>
      <c r="G178" s="901" t="b">
        <f t="shared" si="2"/>
        <v>0</v>
      </c>
      <c r="H178" s="638"/>
      <c r="I178" s="1514" t="s">
        <v>3381</v>
      </c>
      <c r="J178" s="1515"/>
      <c r="K178" s="1515"/>
      <c r="L178" s="1516"/>
      <c r="M178" s="642" t="s">
        <v>3382</v>
      </c>
      <c r="N178" s="646">
        <v>44383</v>
      </c>
      <c r="O178" s="996" t="s">
        <v>2123</v>
      </c>
      <c r="P178" s="642" t="s">
        <v>1980</v>
      </c>
      <c r="Q178" s="642" t="s">
        <v>1706</v>
      </c>
    </row>
    <row r="179" spans="1:17" s="643" customFormat="1" x14ac:dyDescent="0.3">
      <c r="A179" s="634">
        <v>174</v>
      </c>
      <c r="B179" s="635">
        <v>44386</v>
      </c>
      <c r="C179" s="636" t="s">
        <v>2834</v>
      </c>
      <c r="D179" s="637"/>
      <c r="E179" s="637">
        <v>260</v>
      </c>
      <c r="F179" s="638">
        <v>260</v>
      </c>
      <c r="G179" s="901" t="b">
        <f t="shared" si="2"/>
        <v>0</v>
      </c>
      <c r="H179" s="638"/>
      <c r="I179" s="1514" t="s">
        <v>3383</v>
      </c>
      <c r="J179" s="1515"/>
      <c r="K179" s="1515"/>
      <c r="L179" s="1516"/>
      <c r="M179" s="642" t="s">
        <v>3384</v>
      </c>
      <c r="N179" s="646">
        <v>44385</v>
      </c>
      <c r="O179" s="646" t="s">
        <v>2123</v>
      </c>
      <c r="P179" s="146" t="s">
        <v>1762</v>
      </c>
      <c r="Q179" s="146" t="s">
        <v>1762</v>
      </c>
    </row>
    <row r="180" spans="1:17" s="643" customFormat="1" x14ac:dyDescent="0.3">
      <c r="A180" s="634">
        <v>175</v>
      </c>
      <c r="B180" s="635">
        <v>44389</v>
      </c>
      <c r="C180" s="636" t="s">
        <v>2359</v>
      </c>
      <c r="D180" s="637">
        <v>500</v>
      </c>
      <c r="E180" s="637"/>
      <c r="F180" s="637"/>
      <c r="G180" s="901" t="b">
        <f t="shared" si="2"/>
        <v>0</v>
      </c>
      <c r="H180" s="638"/>
      <c r="I180" s="1514"/>
      <c r="J180" s="1515"/>
      <c r="K180" s="1515"/>
      <c r="L180" s="1516"/>
      <c r="M180" s="642"/>
      <c r="N180" s="646"/>
      <c r="O180" s="642"/>
      <c r="P180" s="642"/>
      <c r="Q180" s="642"/>
    </row>
    <row r="181" spans="1:17" s="643" customFormat="1" x14ac:dyDescent="0.3">
      <c r="A181" s="634">
        <v>176</v>
      </c>
      <c r="B181" s="635">
        <v>44393</v>
      </c>
      <c r="C181" s="636" t="s">
        <v>2359</v>
      </c>
      <c r="D181" s="637">
        <v>500</v>
      </c>
      <c r="E181" s="637"/>
      <c r="F181" s="638"/>
      <c r="G181" s="901" t="b">
        <f t="shared" si="2"/>
        <v>0</v>
      </c>
      <c r="H181" s="638"/>
      <c r="I181" s="1514"/>
      <c r="J181" s="1515"/>
      <c r="K181" s="1515"/>
      <c r="L181" s="1516"/>
      <c r="M181" s="642"/>
      <c r="N181" s="642"/>
      <c r="O181" s="642"/>
      <c r="P181" s="642"/>
      <c r="Q181" s="642"/>
    </row>
    <row r="182" spans="1:17" s="643" customFormat="1" x14ac:dyDescent="0.3">
      <c r="A182" s="634">
        <v>177</v>
      </c>
      <c r="B182" s="635">
        <v>44396</v>
      </c>
      <c r="C182" s="636" t="s">
        <v>2834</v>
      </c>
      <c r="D182" s="637">
        <v>100</v>
      </c>
      <c r="E182" s="637"/>
      <c r="F182" s="638"/>
      <c r="G182" s="901" t="b">
        <f t="shared" si="2"/>
        <v>0</v>
      </c>
      <c r="H182" s="638"/>
      <c r="I182" s="1514"/>
      <c r="J182" s="1515"/>
      <c r="K182" s="1515"/>
      <c r="L182" s="1516"/>
      <c r="M182" s="642"/>
      <c r="N182" s="646"/>
      <c r="O182" s="646"/>
      <c r="P182" s="642"/>
      <c r="Q182" s="642"/>
    </row>
    <row r="183" spans="1:17" s="643" customFormat="1" x14ac:dyDescent="0.3">
      <c r="A183" s="634">
        <v>178</v>
      </c>
      <c r="B183" s="635">
        <v>44396</v>
      </c>
      <c r="C183" s="636" t="s">
        <v>1982</v>
      </c>
      <c r="D183" s="637">
        <v>200</v>
      </c>
      <c r="E183" s="637"/>
      <c r="F183" s="638"/>
      <c r="G183" s="901" t="b">
        <f t="shared" si="2"/>
        <v>0</v>
      </c>
      <c r="H183" s="638"/>
      <c r="I183" s="1514"/>
      <c r="J183" s="1515"/>
      <c r="K183" s="1515"/>
      <c r="L183" s="1516"/>
      <c r="M183" s="642"/>
      <c r="N183" s="646"/>
      <c r="O183" s="646"/>
      <c r="P183" s="642"/>
      <c r="Q183" s="642"/>
    </row>
    <row r="184" spans="1:17" s="643" customFormat="1" x14ac:dyDescent="0.3">
      <c r="A184" s="634">
        <v>179</v>
      </c>
      <c r="B184" s="635">
        <v>44396</v>
      </c>
      <c r="C184" s="636" t="s">
        <v>2384</v>
      </c>
      <c r="D184" s="637">
        <v>100</v>
      </c>
      <c r="E184" s="637"/>
      <c r="F184" s="638"/>
      <c r="G184" s="901" t="b">
        <f t="shared" si="2"/>
        <v>0</v>
      </c>
      <c r="H184" s="638"/>
      <c r="I184" s="1514"/>
      <c r="J184" s="1515"/>
      <c r="K184" s="1515"/>
      <c r="L184" s="1516"/>
      <c r="M184" s="642"/>
      <c r="N184" s="642"/>
      <c r="O184" s="642"/>
      <c r="P184" s="642"/>
      <c r="Q184" s="642"/>
    </row>
    <row r="185" spans="1:17" s="643" customFormat="1" x14ac:dyDescent="0.3">
      <c r="A185" s="634">
        <v>180</v>
      </c>
      <c r="B185" s="635">
        <v>44400</v>
      </c>
      <c r="C185" s="636" t="s">
        <v>2359</v>
      </c>
      <c r="D185" s="637">
        <v>1000</v>
      </c>
      <c r="E185" s="637"/>
      <c r="F185" s="638"/>
      <c r="G185" s="901" t="b">
        <f t="shared" si="2"/>
        <v>0</v>
      </c>
      <c r="H185" s="638"/>
      <c r="I185" s="1514"/>
      <c r="J185" s="1515"/>
      <c r="K185" s="1515"/>
      <c r="L185" s="1516"/>
      <c r="M185" s="642"/>
      <c r="N185" s="646"/>
      <c r="O185" s="642"/>
      <c r="P185" s="642"/>
      <c r="Q185" s="642"/>
    </row>
    <row r="186" spans="1:17" s="643" customFormat="1" x14ac:dyDescent="0.3">
      <c r="A186" s="634">
        <v>181</v>
      </c>
      <c r="B186" s="635">
        <v>44400</v>
      </c>
      <c r="C186" s="636" t="s">
        <v>164</v>
      </c>
      <c r="D186" s="637">
        <v>15</v>
      </c>
      <c r="E186" s="637"/>
      <c r="F186" s="638"/>
      <c r="G186" s="901" t="b">
        <f t="shared" si="2"/>
        <v>0</v>
      </c>
      <c r="H186" s="638"/>
      <c r="I186" s="1514"/>
      <c r="J186" s="1515"/>
      <c r="K186" s="1515"/>
      <c r="L186" s="1516"/>
      <c r="M186" s="642"/>
      <c r="N186" s="646"/>
      <c r="O186" s="642"/>
      <c r="P186" s="642"/>
      <c r="Q186" s="642"/>
    </row>
    <row r="187" spans="1:17" s="643" customFormat="1" x14ac:dyDescent="0.3">
      <c r="A187" s="634">
        <v>182</v>
      </c>
      <c r="B187" s="635">
        <v>44403</v>
      </c>
      <c r="C187" s="636" t="s">
        <v>1777</v>
      </c>
      <c r="D187" s="637">
        <v>1000</v>
      </c>
      <c r="E187" s="637"/>
      <c r="F187" s="638"/>
      <c r="G187" s="901" t="b">
        <f t="shared" si="2"/>
        <v>0</v>
      </c>
      <c r="H187" s="638"/>
      <c r="I187" s="1514"/>
      <c r="J187" s="1515"/>
      <c r="K187" s="1515"/>
      <c r="L187" s="1516"/>
      <c r="M187" s="642"/>
      <c r="N187" s="642"/>
      <c r="O187" s="642"/>
      <c r="P187" s="642"/>
      <c r="Q187" s="642"/>
    </row>
    <row r="188" spans="1:17" s="643" customFormat="1" x14ac:dyDescent="0.3">
      <c r="A188" s="634">
        <v>183</v>
      </c>
      <c r="B188" s="635">
        <v>44407</v>
      </c>
      <c r="C188" s="636" t="s">
        <v>2359</v>
      </c>
      <c r="D188" s="637">
        <v>1000</v>
      </c>
      <c r="E188" s="637"/>
      <c r="F188" s="638"/>
      <c r="G188" s="901" t="b">
        <f t="shared" si="2"/>
        <v>0</v>
      </c>
      <c r="H188" s="638"/>
      <c r="I188" s="1514"/>
      <c r="J188" s="1515"/>
      <c r="K188" s="1515"/>
      <c r="L188" s="1516"/>
      <c r="M188" s="642"/>
      <c r="N188" s="646"/>
      <c r="O188" s="646"/>
      <c r="P188" s="146"/>
      <c r="Q188" s="146"/>
    </row>
    <row r="189" spans="1:17" s="643" customFormat="1" x14ac:dyDescent="0.3">
      <c r="A189" s="634">
        <v>184</v>
      </c>
      <c r="B189" s="635">
        <v>44407</v>
      </c>
      <c r="C189" s="636" t="s">
        <v>2516</v>
      </c>
      <c r="D189" s="637">
        <v>100</v>
      </c>
      <c r="E189" s="637"/>
      <c r="F189" s="638"/>
      <c r="G189" s="901" t="b">
        <f t="shared" si="2"/>
        <v>0</v>
      </c>
      <c r="H189" s="638"/>
      <c r="I189" s="1514"/>
      <c r="J189" s="1515"/>
      <c r="K189" s="1515"/>
      <c r="L189" s="1516"/>
      <c r="M189" s="642"/>
      <c r="N189" s="646"/>
      <c r="O189" s="642"/>
      <c r="P189" s="642"/>
      <c r="Q189" s="642"/>
    </row>
    <row r="190" spans="1:17" s="643" customFormat="1" x14ac:dyDescent="0.3">
      <c r="A190" s="634">
        <v>185</v>
      </c>
      <c r="B190" s="635">
        <v>44407</v>
      </c>
      <c r="C190" s="636" t="s">
        <v>2834</v>
      </c>
      <c r="D190" s="637">
        <v>200</v>
      </c>
      <c r="E190" s="637"/>
      <c r="F190" s="638"/>
      <c r="G190" s="901" t="b">
        <f t="shared" si="2"/>
        <v>0</v>
      </c>
      <c r="H190" s="638"/>
      <c r="I190" s="1514"/>
      <c r="J190" s="1515"/>
      <c r="K190" s="1515"/>
      <c r="L190" s="1516"/>
      <c r="M190" s="642"/>
      <c r="N190" s="646"/>
      <c r="O190" s="642"/>
      <c r="P190" s="642"/>
      <c r="Q190" s="642"/>
    </row>
    <row r="191" spans="1:17" s="643" customFormat="1" x14ac:dyDescent="0.3">
      <c r="A191" s="634">
        <v>186</v>
      </c>
      <c r="B191" s="635">
        <v>44407</v>
      </c>
      <c r="C191" s="636" t="s">
        <v>2381</v>
      </c>
      <c r="D191" s="637">
        <v>20</v>
      </c>
      <c r="E191" s="637"/>
      <c r="F191" s="638"/>
      <c r="G191" s="901" t="b">
        <f t="shared" si="2"/>
        <v>0</v>
      </c>
      <c r="H191" s="638"/>
      <c r="I191" s="1514"/>
      <c r="J191" s="1515"/>
      <c r="K191" s="1515"/>
      <c r="L191" s="1516"/>
      <c r="M191" s="642"/>
      <c r="N191" s="646"/>
      <c r="O191" s="642"/>
      <c r="P191" s="642"/>
      <c r="Q191" s="642"/>
    </row>
    <row r="192" spans="1:17" s="643" customFormat="1" x14ac:dyDescent="0.3">
      <c r="A192" s="634">
        <v>187</v>
      </c>
      <c r="B192" s="635">
        <v>44410</v>
      </c>
      <c r="C192" s="636" t="s">
        <v>2384</v>
      </c>
      <c r="D192" s="637">
        <v>100</v>
      </c>
      <c r="E192" s="637"/>
      <c r="F192" s="638"/>
      <c r="G192" s="901" t="b">
        <f t="shared" si="2"/>
        <v>0</v>
      </c>
      <c r="H192" s="638"/>
      <c r="I192" s="1514"/>
      <c r="J192" s="1515"/>
      <c r="K192" s="1515"/>
      <c r="L192" s="1516"/>
      <c r="M192" s="642"/>
      <c r="N192" s="646"/>
      <c r="O192" s="642"/>
      <c r="P192" s="146"/>
      <c r="Q192" s="146"/>
    </row>
    <row r="193" spans="1:17" s="643" customFormat="1" x14ac:dyDescent="0.3">
      <c r="A193" s="634">
        <v>188</v>
      </c>
      <c r="B193" s="635">
        <v>44414</v>
      </c>
      <c r="C193" s="636" t="s">
        <v>2359</v>
      </c>
      <c r="D193" s="637">
        <v>1000</v>
      </c>
      <c r="E193" s="637"/>
      <c r="F193" s="638"/>
      <c r="G193" s="901" t="b">
        <f t="shared" si="2"/>
        <v>0</v>
      </c>
      <c r="H193" s="638"/>
      <c r="I193" s="1514"/>
      <c r="J193" s="1515"/>
      <c r="K193" s="1515"/>
      <c r="L193" s="1516"/>
      <c r="M193" s="642"/>
      <c r="N193" s="646"/>
      <c r="O193" s="646"/>
      <c r="P193" s="642"/>
      <c r="Q193" s="642"/>
    </row>
    <row r="194" spans="1:17" s="643" customFormat="1" x14ac:dyDescent="0.3">
      <c r="A194" s="634">
        <v>189</v>
      </c>
      <c r="B194" s="635">
        <v>44414</v>
      </c>
      <c r="C194" s="636" t="s">
        <v>2834</v>
      </c>
      <c r="D194" s="637">
        <v>100</v>
      </c>
      <c r="E194" s="637"/>
      <c r="F194" s="638"/>
      <c r="G194" s="901" t="b">
        <f t="shared" si="2"/>
        <v>0</v>
      </c>
      <c r="H194" s="638"/>
      <c r="I194" s="1514"/>
      <c r="J194" s="1515"/>
      <c r="K194" s="1515"/>
      <c r="L194" s="1516"/>
      <c r="M194" s="642"/>
      <c r="N194" s="642"/>
      <c r="O194" s="642"/>
      <c r="P194" s="642"/>
      <c r="Q194" s="642"/>
    </row>
    <row r="195" spans="1:17" s="643" customFormat="1" x14ac:dyDescent="0.3">
      <c r="A195" s="634">
        <v>190</v>
      </c>
      <c r="B195" s="635">
        <v>44417</v>
      </c>
      <c r="C195" s="636" t="s">
        <v>2359</v>
      </c>
      <c r="D195" s="637">
        <v>720</v>
      </c>
      <c r="E195" s="637"/>
      <c r="F195" s="638"/>
      <c r="G195" s="901" t="b">
        <f t="shared" si="2"/>
        <v>0</v>
      </c>
      <c r="H195" s="638"/>
      <c r="I195" s="1514"/>
      <c r="J195" s="1515"/>
      <c r="K195" s="1515"/>
      <c r="L195" s="1516"/>
      <c r="M195" s="642"/>
      <c r="N195" s="646"/>
      <c r="O195" s="646"/>
      <c r="P195" s="642"/>
      <c r="Q195" s="642"/>
    </row>
    <row r="196" spans="1:17" s="643" customFormat="1" x14ac:dyDescent="0.3">
      <c r="A196" s="634">
        <v>191</v>
      </c>
      <c r="B196" s="635">
        <v>44417</v>
      </c>
      <c r="C196" s="636" t="s">
        <v>2834</v>
      </c>
      <c r="D196" s="637">
        <v>160</v>
      </c>
      <c r="E196" s="637"/>
      <c r="F196" s="638"/>
      <c r="G196" s="901" t="b">
        <f t="shared" si="2"/>
        <v>0</v>
      </c>
      <c r="H196" s="638"/>
      <c r="I196" s="1514"/>
      <c r="J196" s="1515"/>
      <c r="K196" s="1515"/>
      <c r="L196" s="1516"/>
      <c r="M196" s="642"/>
      <c r="N196" s="646"/>
      <c r="O196" s="642"/>
      <c r="P196" s="642"/>
      <c r="Q196" s="642"/>
    </row>
    <row r="197" spans="1:17" s="643" customFormat="1" ht="13.8" x14ac:dyDescent="0.3">
      <c r="A197" s="634">
        <v>192</v>
      </c>
      <c r="B197" s="635">
        <v>44419</v>
      </c>
      <c r="C197" s="636" t="s">
        <v>2359</v>
      </c>
      <c r="D197" s="637"/>
      <c r="E197" s="637">
        <v>4720</v>
      </c>
      <c r="F197" s="638">
        <v>4720</v>
      </c>
      <c r="G197" s="901" t="b">
        <f t="shared" si="2"/>
        <v>0</v>
      </c>
      <c r="H197" s="638"/>
      <c r="I197" s="1514" t="s">
        <v>3386</v>
      </c>
      <c r="J197" s="1515"/>
      <c r="K197" s="1515"/>
      <c r="L197" s="1516"/>
      <c r="M197" s="642" t="s">
        <v>3387</v>
      </c>
      <c r="N197" s="646">
        <v>44418</v>
      </c>
      <c r="O197" s="996" t="s">
        <v>2123</v>
      </c>
      <c r="P197" s="642" t="s">
        <v>1980</v>
      </c>
      <c r="Q197" s="642" t="s">
        <v>1706</v>
      </c>
    </row>
    <row r="198" spans="1:17" s="643" customFormat="1" x14ac:dyDescent="0.3">
      <c r="A198" s="634">
        <v>193</v>
      </c>
      <c r="B198" s="635">
        <v>44420</v>
      </c>
      <c r="C198" s="636" t="s">
        <v>2834</v>
      </c>
      <c r="D198" s="637"/>
      <c r="E198" s="637">
        <v>560</v>
      </c>
      <c r="F198" s="638">
        <v>560</v>
      </c>
      <c r="G198" s="901" t="b">
        <f t="shared" si="2"/>
        <v>0</v>
      </c>
      <c r="H198" s="638"/>
      <c r="I198" s="1514" t="s">
        <v>3388</v>
      </c>
      <c r="J198" s="1515"/>
      <c r="K198" s="1515"/>
      <c r="L198" s="1516"/>
      <c r="M198" s="642" t="s">
        <v>3389</v>
      </c>
      <c r="N198" s="646">
        <v>44420</v>
      </c>
      <c r="O198" s="642" t="s">
        <v>2123</v>
      </c>
      <c r="P198" s="146" t="s">
        <v>1762</v>
      </c>
      <c r="Q198" s="146" t="s">
        <v>1762</v>
      </c>
    </row>
    <row r="199" spans="1:17" s="643" customFormat="1" x14ac:dyDescent="0.3">
      <c r="A199" s="634">
        <v>194</v>
      </c>
      <c r="B199" s="635">
        <v>44425</v>
      </c>
      <c r="C199" s="636" t="s">
        <v>1982</v>
      </c>
      <c r="D199" s="637">
        <v>2000</v>
      </c>
      <c r="E199" s="637"/>
      <c r="F199" s="511"/>
      <c r="G199" s="901" t="b">
        <f t="shared" ref="G199:G262" si="3">IF(C199="060102","VERIFICARE AVVENUTO SMALTIMENTO",IF(C199="070101","VERIFICARE AVVENUTO SMALTIMENTO",IF(C199="160303","VERIFICARE AVVENUTO SMALTIMENTO",IF(C199="161001","VERIFICARE AVVENUTO SMALTIMENTO",IF(C199="170603","VERIFICARE AVVENUTO SMALTIMENTO",IF(C199="170904","VERIFICARE AVVENUTO SMALTIMENTO"))))))</f>
        <v>0</v>
      </c>
      <c r="H199" s="511"/>
      <c r="I199" s="1514"/>
      <c r="J199" s="1515"/>
      <c r="K199" s="1515"/>
      <c r="L199" s="1516"/>
      <c r="M199" s="642"/>
      <c r="N199" s="646"/>
      <c r="O199" s="642"/>
      <c r="P199" s="642"/>
      <c r="Q199" s="642"/>
    </row>
    <row r="200" spans="1:17" s="643" customFormat="1" x14ac:dyDescent="0.3">
      <c r="A200" s="634">
        <v>195</v>
      </c>
      <c r="B200" s="635">
        <v>44425</v>
      </c>
      <c r="C200" s="636" t="s">
        <v>2381</v>
      </c>
      <c r="D200" s="637">
        <v>20</v>
      </c>
      <c r="E200" s="637"/>
      <c r="F200" s="694"/>
      <c r="G200" s="901" t="b">
        <f t="shared" si="3"/>
        <v>0</v>
      </c>
      <c r="H200" s="694"/>
      <c r="I200" s="1514"/>
      <c r="J200" s="1515"/>
      <c r="K200" s="1515"/>
      <c r="L200" s="1516"/>
      <c r="M200" s="642"/>
      <c r="N200" s="646"/>
      <c r="O200" s="642"/>
      <c r="P200" s="146"/>
      <c r="Q200" s="146"/>
    </row>
    <row r="201" spans="1:17" s="643" customFormat="1" x14ac:dyDescent="0.3">
      <c r="A201" s="634">
        <v>196</v>
      </c>
      <c r="B201" s="635">
        <v>44425</v>
      </c>
      <c r="C201" s="636" t="s">
        <v>2834</v>
      </c>
      <c r="D201" s="637">
        <v>300</v>
      </c>
      <c r="E201" s="637"/>
      <c r="F201" s="638"/>
      <c r="G201" s="901" t="b">
        <f t="shared" si="3"/>
        <v>0</v>
      </c>
      <c r="H201" s="638"/>
      <c r="I201" s="1514"/>
      <c r="J201" s="1515"/>
      <c r="K201" s="1515"/>
      <c r="L201" s="1516"/>
      <c r="M201" s="642"/>
      <c r="N201" s="646"/>
      <c r="O201" s="642"/>
      <c r="P201" s="642"/>
      <c r="Q201" s="642"/>
    </row>
    <row r="202" spans="1:17" s="643" customFormat="1" x14ac:dyDescent="0.3">
      <c r="A202" s="634">
        <v>197</v>
      </c>
      <c r="B202" s="635">
        <v>44425</v>
      </c>
      <c r="C202" s="636" t="s">
        <v>2384</v>
      </c>
      <c r="D202" s="637">
        <v>50</v>
      </c>
      <c r="E202" s="637"/>
      <c r="F202" s="637"/>
      <c r="G202" s="901" t="b">
        <f t="shared" si="3"/>
        <v>0</v>
      </c>
      <c r="H202" s="638"/>
      <c r="I202" s="1514"/>
      <c r="J202" s="1515"/>
      <c r="K202" s="1515"/>
      <c r="L202" s="1516"/>
      <c r="M202" s="642"/>
      <c r="N202" s="646"/>
      <c r="O202" s="642"/>
      <c r="P202" s="642"/>
      <c r="Q202" s="642"/>
    </row>
    <row r="203" spans="1:17" s="643" customFormat="1" x14ac:dyDescent="0.3">
      <c r="A203" s="634">
        <v>198</v>
      </c>
      <c r="B203" s="635">
        <v>44428</v>
      </c>
      <c r="C203" s="636" t="s">
        <v>2359</v>
      </c>
      <c r="D203" s="637">
        <v>500</v>
      </c>
      <c r="E203" s="637"/>
      <c r="F203" s="638"/>
      <c r="G203" s="901" t="b">
        <f t="shared" si="3"/>
        <v>0</v>
      </c>
      <c r="H203" s="638"/>
      <c r="I203" s="1514"/>
      <c r="J203" s="1515"/>
      <c r="K203" s="1515"/>
      <c r="L203" s="1516"/>
      <c r="M203" s="642"/>
      <c r="N203" s="646"/>
      <c r="O203" s="646"/>
      <c r="P203" s="642"/>
      <c r="Q203" s="642"/>
    </row>
    <row r="204" spans="1:17" s="643" customFormat="1" x14ac:dyDescent="0.3">
      <c r="A204" s="634">
        <v>199</v>
      </c>
      <c r="B204" s="635">
        <v>44428</v>
      </c>
      <c r="C204" s="636" t="s">
        <v>164</v>
      </c>
      <c r="D204" s="637">
        <v>20</v>
      </c>
      <c r="E204" s="637"/>
      <c r="F204" s="638"/>
      <c r="G204" s="901" t="b">
        <f t="shared" si="3"/>
        <v>0</v>
      </c>
      <c r="H204" s="638"/>
      <c r="I204" s="1514"/>
      <c r="J204" s="1515"/>
      <c r="K204" s="1515"/>
      <c r="L204" s="1516"/>
      <c r="M204" s="642"/>
      <c r="N204" s="646"/>
      <c r="O204" s="642"/>
      <c r="P204" s="642"/>
      <c r="Q204" s="642"/>
    </row>
    <row r="205" spans="1:17" s="643" customFormat="1" x14ac:dyDescent="0.3">
      <c r="A205" s="634">
        <v>200</v>
      </c>
      <c r="B205" s="635">
        <v>44431</v>
      </c>
      <c r="C205" s="636" t="s">
        <v>2834</v>
      </c>
      <c r="D205" s="637">
        <v>200</v>
      </c>
      <c r="E205" s="637"/>
      <c r="F205" s="638"/>
      <c r="G205" s="901" t="b">
        <f t="shared" si="3"/>
        <v>0</v>
      </c>
      <c r="H205" s="638"/>
      <c r="I205" s="1514"/>
      <c r="J205" s="1515"/>
      <c r="K205" s="1515"/>
      <c r="L205" s="1516"/>
      <c r="M205" s="642"/>
      <c r="N205" s="646"/>
      <c r="O205" s="646"/>
      <c r="P205" s="642"/>
      <c r="Q205" s="642"/>
    </row>
    <row r="206" spans="1:17" s="643" customFormat="1" x14ac:dyDescent="0.3">
      <c r="A206" s="634">
        <v>201</v>
      </c>
      <c r="B206" s="635">
        <v>44435</v>
      </c>
      <c r="C206" s="636" t="s">
        <v>2359</v>
      </c>
      <c r="D206" s="637">
        <v>1500</v>
      </c>
      <c r="E206" s="637"/>
      <c r="F206" s="638"/>
      <c r="G206" s="901" t="b">
        <f t="shared" si="3"/>
        <v>0</v>
      </c>
      <c r="H206" s="638"/>
      <c r="I206" s="1514"/>
      <c r="J206" s="1515"/>
      <c r="K206" s="1515"/>
      <c r="L206" s="1516"/>
      <c r="M206" s="642"/>
      <c r="N206" s="646"/>
      <c r="O206" s="646"/>
      <c r="P206" s="642"/>
      <c r="Q206" s="642"/>
    </row>
    <row r="207" spans="1:17" s="643" customFormat="1" x14ac:dyDescent="0.3">
      <c r="A207" s="634">
        <v>202</v>
      </c>
      <c r="B207" s="635">
        <v>44438</v>
      </c>
      <c r="C207" s="636" t="s">
        <v>2516</v>
      </c>
      <c r="D207" s="637">
        <v>100</v>
      </c>
      <c r="E207" s="637"/>
      <c r="F207" s="638"/>
      <c r="G207" s="901" t="b">
        <f t="shared" si="3"/>
        <v>0</v>
      </c>
      <c r="H207" s="638"/>
      <c r="I207" s="1514"/>
      <c r="J207" s="1515"/>
      <c r="K207" s="1515"/>
      <c r="L207" s="1516"/>
      <c r="M207" s="642"/>
      <c r="N207" s="642"/>
      <c r="O207" s="642"/>
      <c r="P207" s="642"/>
      <c r="Q207" s="642"/>
    </row>
    <row r="208" spans="1:17" s="643" customFormat="1" x14ac:dyDescent="0.3">
      <c r="A208" s="634">
        <v>203</v>
      </c>
      <c r="B208" s="635">
        <v>44438</v>
      </c>
      <c r="C208" s="636" t="s">
        <v>1777</v>
      </c>
      <c r="D208" s="637">
        <v>1000</v>
      </c>
      <c r="E208" s="637"/>
      <c r="F208" s="638"/>
      <c r="G208" s="901" t="b">
        <f t="shared" si="3"/>
        <v>0</v>
      </c>
      <c r="H208" s="638"/>
      <c r="I208" s="1514"/>
      <c r="J208" s="1515"/>
      <c r="K208" s="1515"/>
      <c r="L208" s="1516"/>
      <c r="M208" s="642"/>
      <c r="N208" s="646"/>
      <c r="O208" s="646"/>
      <c r="P208" s="642"/>
      <c r="Q208" s="642"/>
    </row>
    <row r="209" spans="1:17" s="643" customFormat="1" x14ac:dyDescent="0.3">
      <c r="A209" s="634">
        <v>204</v>
      </c>
      <c r="B209" s="635">
        <v>44438</v>
      </c>
      <c r="C209" s="636" t="s">
        <v>2834</v>
      </c>
      <c r="D209" s="637">
        <v>200</v>
      </c>
      <c r="E209" s="637"/>
      <c r="F209" s="638"/>
      <c r="G209" s="901" t="b">
        <f t="shared" si="3"/>
        <v>0</v>
      </c>
      <c r="H209" s="638"/>
      <c r="I209" s="1514"/>
      <c r="J209" s="1515"/>
      <c r="K209" s="1515"/>
      <c r="L209" s="1516"/>
      <c r="M209" s="642"/>
      <c r="N209" s="646"/>
      <c r="O209" s="642"/>
      <c r="P209" s="642"/>
      <c r="Q209" s="642"/>
    </row>
    <row r="210" spans="1:17" s="643" customFormat="1" x14ac:dyDescent="0.3">
      <c r="A210" s="634">
        <v>205</v>
      </c>
      <c r="B210" s="635">
        <v>44438</v>
      </c>
      <c r="C210" s="636" t="s">
        <v>2359</v>
      </c>
      <c r="D210" s="637">
        <v>500</v>
      </c>
      <c r="E210" s="637"/>
      <c r="F210" s="638"/>
      <c r="G210" s="901" t="b">
        <f t="shared" si="3"/>
        <v>0</v>
      </c>
      <c r="H210" s="638"/>
      <c r="I210" s="1514"/>
      <c r="J210" s="1515"/>
      <c r="K210" s="1515"/>
      <c r="L210" s="1516"/>
      <c r="M210" s="642"/>
      <c r="N210" s="646"/>
      <c r="O210" s="642"/>
      <c r="P210" s="642"/>
      <c r="Q210" s="642"/>
    </row>
    <row r="211" spans="1:17" s="643" customFormat="1" x14ac:dyDescent="0.3">
      <c r="A211" s="634">
        <v>206</v>
      </c>
      <c r="B211" s="635">
        <v>44442</v>
      </c>
      <c r="C211" s="636" t="s">
        <v>2834</v>
      </c>
      <c r="D211" s="637">
        <v>220</v>
      </c>
      <c r="E211" s="637"/>
      <c r="F211" s="694"/>
      <c r="G211" s="901" t="b">
        <f t="shared" si="3"/>
        <v>0</v>
      </c>
      <c r="H211" s="694"/>
      <c r="I211" s="1514"/>
      <c r="J211" s="1515"/>
      <c r="K211" s="1515"/>
      <c r="L211" s="1516"/>
      <c r="M211" s="642"/>
      <c r="N211" s="646"/>
      <c r="O211" s="642"/>
      <c r="P211" s="146"/>
      <c r="Q211" s="146"/>
    </row>
    <row r="212" spans="1:17" s="643" customFormat="1" x14ac:dyDescent="0.3">
      <c r="A212" s="634">
        <v>207</v>
      </c>
      <c r="B212" s="635">
        <v>44442</v>
      </c>
      <c r="C212" s="636" t="s">
        <v>2834</v>
      </c>
      <c r="D212" s="637"/>
      <c r="E212" s="637">
        <v>920</v>
      </c>
      <c r="F212" s="638">
        <v>920</v>
      </c>
      <c r="G212" s="901" t="b">
        <f t="shared" si="3"/>
        <v>0</v>
      </c>
      <c r="H212" s="638"/>
      <c r="I212" s="1514" t="s">
        <v>3390</v>
      </c>
      <c r="J212" s="1515"/>
      <c r="K212" s="1515"/>
      <c r="L212" s="1516"/>
      <c r="M212" s="642" t="s">
        <v>3391</v>
      </c>
      <c r="N212" s="646">
        <v>44442</v>
      </c>
      <c r="O212" s="642" t="s">
        <v>2123</v>
      </c>
      <c r="P212" s="146" t="s">
        <v>1762</v>
      </c>
      <c r="Q212" s="146" t="s">
        <v>1762</v>
      </c>
    </row>
    <row r="213" spans="1:17" s="643" customFormat="1" x14ac:dyDescent="0.3">
      <c r="A213" s="634">
        <v>208</v>
      </c>
      <c r="B213" s="635">
        <v>44442</v>
      </c>
      <c r="C213" s="636" t="s">
        <v>2359</v>
      </c>
      <c r="D213" s="637">
        <v>1000</v>
      </c>
      <c r="E213" s="637"/>
      <c r="F213" s="638"/>
      <c r="G213" s="901" t="b">
        <f t="shared" si="3"/>
        <v>0</v>
      </c>
      <c r="H213" s="638"/>
      <c r="I213" s="1514"/>
      <c r="J213" s="1515"/>
      <c r="K213" s="1515"/>
      <c r="L213" s="1516"/>
      <c r="M213" s="642"/>
      <c r="N213" s="646"/>
      <c r="O213" s="646"/>
      <c r="P213" s="642"/>
      <c r="Q213" s="642"/>
    </row>
    <row r="214" spans="1:17" s="643" customFormat="1" x14ac:dyDescent="0.3">
      <c r="A214" s="634">
        <v>209</v>
      </c>
      <c r="B214" s="635">
        <v>44442</v>
      </c>
      <c r="C214" s="636" t="s">
        <v>2383</v>
      </c>
      <c r="D214" s="637">
        <v>300</v>
      </c>
      <c r="E214" s="637"/>
      <c r="F214" s="638"/>
      <c r="G214" s="901" t="b">
        <f t="shared" si="3"/>
        <v>0</v>
      </c>
      <c r="H214" s="638"/>
      <c r="I214" s="1514"/>
      <c r="J214" s="1515"/>
      <c r="K214" s="1515"/>
      <c r="L214" s="1516"/>
      <c r="M214" s="642"/>
      <c r="N214" s="646"/>
      <c r="O214" s="642"/>
      <c r="P214" s="642"/>
      <c r="Q214" s="642"/>
    </row>
    <row r="215" spans="1:17" s="643" customFormat="1" x14ac:dyDescent="0.3">
      <c r="A215" s="634">
        <v>210</v>
      </c>
      <c r="B215" s="635">
        <v>44445</v>
      </c>
      <c r="C215" s="636" t="s">
        <v>2381</v>
      </c>
      <c r="D215" s="637">
        <v>30</v>
      </c>
      <c r="E215" s="637"/>
      <c r="F215" s="638"/>
      <c r="G215" s="901" t="b">
        <f t="shared" si="3"/>
        <v>0</v>
      </c>
      <c r="H215" s="638"/>
      <c r="I215" s="1514"/>
      <c r="J215" s="1515"/>
      <c r="K215" s="1515"/>
      <c r="L215" s="1516"/>
      <c r="M215" s="642"/>
      <c r="N215" s="646"/>
      <c r="O215" s="642"/>
      <c r="P215" s="642"/>
      <c r="Q215" s="642"/>
    </row>
    <row r="216" spans="1:17" s="643" customFormat="1" x14ac:dyDescent="0.3">
      <c r="A216" s="634">
        <v>211</v>
      </c>
      <c r="B216" s="635">
        <v>44446</v>
      </c>
      <c r="C216" s="636" t="s">
        <v>2359</v>
      </c>
      <c r="D216" s="637">
        <v>1020</v>
      </c>
      <c r="E216" s="637"/>
      <c r="F216" s="638"/>
      <c r="G216" s="901" t="b">
        <f t="shared" si="3"/>
        <v>0</v>
      </c>
      <c r="H216" s="638"/>
      <c r="I216" s="1514"/>
      <c r="J216" s="1515"/>
      <c r="K216" s="1515"/>
      <c r="L216" s="1516"/>
      <c r="M216" s="642"/>
      <c r="N216" s="646"/>
      <c r="O216" s="646"/>
      <c r="P216" s="642"/>
      <c r="Q216" s="642"/>
    </row>
    <row r="217" spans="1:17" s="643" customFormat="1" ht="13.8" x14ac:dyDescent="0.3">
      <c r="A217" s="634">
        <v>212</v>
      </c>
      <c r="B217" s="635">
        <v>44446</v>
      </c>
      <c r="C217" s="636" t="s">
        <v>2359</v>
      </c>
      <c r="D217" s="637"/>
      <c r="E217" s="637">
        <v>4520</v>
      </c>
      <c r="F217" s="638">
        <v>4520</v>
      </c>
      <c r="G217" s="901" t="b">
        <f t="shared" si="3"/>
        <v>0</v>
      </c>
      <c r="H217" s="638"/>
      <c r="I217" s="1514" t="s">
        <v>3392</v>
      </c>
      <c r="J217" s="1515"/>
      <c r="K217" s="1515"/>
      <c r="L217" s="1516"/>
      <c r="M217" s="642" t="s">
        <v>3393</v>
      </c>
      <c r="N217" s="646">
        <v>44446</v>
      </c>
      <c r="O217" s="996" t="s">
        <v>2123</v>
      </c>
      <c r="P217" s="642" t="s">
        <v>1980</v>
      </c>
      <c r="Q217" s="642" t="s">
        <v>1706</v>
      </c>
    </row>
    <row r="218" spans="1:17" s="643" customFormat="1" x14ac:dyDescent="0.3">
      <c r="A218" s="634">
        <v>213</v>
      </c>
      <c r="B218" s="635">
        <v>44449</v>
      </c>
      <c r="C218" s="636" t="s">
        <v>2834</v>
      </c>
      <c r="D218" s="637">
        <v>100</v>
      </c>
      <c r="E218" s="637"/>
      <c r="F218" s="638"/>
      <c r="G218" s="901" t="b">
        <f t="shared" si="3"/>
        <v>0</v>
      </c>
      <c r="H218" s="638"/>
      <c r="I218" s="1514"/>
      <c r="J218" s="1515"/>
      <c r="K218" s="1515"/>
      <c r="L218" s="1516"/>
      <c r="M218" s="642"/>
      <c r="N218" s="642"/>
      <c r="O218" s="642"/>
      <c r="P218" s="642"/>
      <c r="Q218" s="642"/>
    </row>
    <row r="219" spans="1:17" s="643" customFormat="1" x14ac:dyDescent="0.3">
      <c r="A219" s="634">
        <v>214</v>
      </c>
      <c r="B219" s="635">
        <v>44449</v>
      </c>
      <c r="C219" s="636" t="s">
        <v>164</v>
      </c>
      <c r="D219" s="637">
        <v>20</v>
      </c>
      <c r="E219" s="637"/>
      <c r="F219" s="638"/>
      <c r="G219" s="901" t="b">
        <f t="shared" si="3"/>
        <v>0</v>
      </c>
      <c r="H219" s="638"/>
      <c r="I219" s="1514"/>
      <c r="J219" s="1515"/>
      <c r="K219" s="1515"/>
      <c r="L219" s="1516"/>
      <c r="M219" s="642"/>
      <c r="N219" s="642"/>
      <c r="O219" s="642"/>
      <c r="P219" s="642"/>
      <c r="Q219" s="642"/>
    </row>
    <row r="220" spans="1:17" s="643" customFormat="1" x14ac:dyDescent="0.3">
      <c r="A220" s="634">
        <v>215</v>
      </c>
      <c r="B220" s="635">
        <v>44449</v>
      </c>
      <c r="C220" s="636" t="s">
        <v>1982</v>
      </c>
      <c r="D220" s="637">
        <v>400</v>
      </c>
      <c r="E220" s="637"/>
      <c r="F220" s="638"/>
      <c r="G220" s="901" t="b">
        <f t="shared" si="3"/>
        <v>0</v>
      </c>
      <c r="H220" s="638"/>
      <c r="I220" s="1514"/>
      <c r="J220" s="1515"/>
      <c r="K220" s="1515"/>
      <c r="L220" s="1516"/>
      <c r="M220" s="642"/>
      <c r="N220" s="646"/>
      <c r="O220" s="642"/>
      <c r="P220" s="642"/>
      <c r="Q220" s="642"/>
    </row>
    <row r="221" spans="1:17" s="643" customFormat="1" x14ac:dyDescent="0.3">
      <c r="A221" s="634">
        <v>216</v>
      </c>
      <c r="B221" s="635">
        <v>44449</v>
      </c>
      <c r="C221" s="636" t="s">
        <v>2384</v>
      </c>
      <c r="D221" s="637">
        <v>50</v>
      </c>
      <c r="E221" s="637"/>
      <c r="F221" s="638"/>
      <c r="G221" s="901" t="b">
        <f t="shared" si="3"/>
        <v>0</v>
      </c>
      <c r="H221" s="638"/>
      <c r="I221" s="1514"/>
      <c r="J221" s="1515"/>
      <c r="K221" s="1515"/>
      <c r="L221" s="1516"/>
      <c r="M221" s="642"/>
      <c r="N221" s="646"/>
      <c r="O221" s="642"/>
      <c r="P221" s="642"/>
      <c r="Q221" s="642"/>
    </row>
    <row r="222" spans="1:17" s="643" customFormat="1" x14ac:dyDescent="0.3">
      <c r="A222" s="634">
        <v>217</v>
      </c>
      <c r="B222" s="635">
        <v>44449</v>
      </c>
      <c r="C222" s="636" t="s">
        <v>2407</v>
      </c>
      <c r="D222" s="637">
        <v>20</v>
      </c>
      <c r="E222" s="637"/>
      <c r="F222" s="637"/>
      <c r="G222" s="901" t="b">
        <f t="shared" si="3"/>
        <v>0</v>
      </c>
      <c r="H222" s="638"/>
      <c r="I222" s="1514"/>
      <c r="J222" s="1515"/>
      <c r="K222" s="1515"/>
      <c r="L222" s="1516"/>
      <c r="M222" s="642"/>
      <c r="N222" s="646"/>
      <c r="O222" s="642"/>
      <c r="P222" s="146"/>
      <c r="Q222" s="146"/>
    </row>
    <row r="223" spans="1:17" s="643" customFormat="1" x14ac:dyDescent="0.3">
      <c r="A223" s="634">
        <v>218</v>
      </c>
      <c r="B223" s="635">
        <v>44452</v>
      </c>
      <c r="C223" s="636" t="s">
        <v>2359</v>
      </c>
      <c r="D223" s="637">
        <v>1000</v>
      </c>
      <c r="E223" s="637"/>
      <c r="F223" s="638"/>
      <c r="G223" s="901" t="b">
        <f t="shared" si="3"/>
        <v>0</v>
      </c>
      <c r="H223" s="638"/>
      <c r="I223" s="1514"/>
      <c r="J223" s="1515"/>
      <c r="K223" s="1515"/>
      <c r="L223" s="1516"/>
      <c r="M223" s="642"/>
      <c r="N223" s="646"/>
      <c r="O223" s="642"/>
      <c r="P223" s="642"/>
      <c r="Q223" s="642"/>
    </row>
    <row r="224" spans="1:17" s="643" customFormat="1" x14ac:dyDescent="0.3">
      <c r="A224" s="634">
        <v>219</v>
      </c>
      <c r="B224" s="635">
        <v>44456</v>
      </c>
      <c r="C224" s="636" t="s">
        <v>2834</v>
      </c>
      <c r="D224" s="637">
        <v>100</v>
      </c>
      <c r="E224" s="637"/>
      <c r="F224" s="637"/>
      <c r="G224" s="901" t="b">
        <f t="shared" si="3"/>
        <v>0</v>
      </c>
      <c r="H224" s="638"/>
      <c r="I224" s="1514"/>
      <c r="J224" s="1515"/>
      <c r="K224" s="1515"/>
      <c r="L224" s="1516"/>
      <c r="M224" s="642"/>
      <c r="N224" s="646"/>
      <c r="O224" s="642"/>
      <c r="P224" s="642"/>
      <c r="Q224" s="642"/>
    </row>
    <row r="225" spans="1:17" s="643" customFormat="1" x14ac:dyDescent="0.3">
      <c r="A225" s="634">
        <v>220</v>
      </c>
      <c r="B225" s="635">
        <v>44456</v>
      </c>
      <c r="C225" s="636" t="s">
        <v>2359</v>
      </c>
      <c r="D225" s="637">
        <v>1000</v>
      </c>
      <c r="E225" s="637"/>
      <c r="F225" s="638"/>
      <c r="G225" s="901" t="b">
        <f t="shared" si="3"/>
        <v>0</v>
      </c>
      <c r="H225" s="638"/>
      <c r="I225" s="1514"/>
      <c r="J225" s="1515"/>
      <c r="K225" s="1515"/>
      <c r="L225" s="1516"/>
      <c r="M225" s="642"/>
      <c r="N225" s="642"/>
      <c r="O225" s="642"/>
      <c r="P225" s="642"/>
      <c r="Q225" s="642"/>
    </row>
    <row r="226" spans="1:17" s="643" customFormat="1" x14ac:dyDescent="0.3">
      <c r="A226" s="634">
        <v>221</v>
      </c>
      <c r="B226" s="635">
        <v>44459</v>
      </c>
      <c r="C226" s="636" t="s">
        <v>2834</v>
      </c>
      <c r="D226" s="637">
        <v>120</v>
      </c>
      <c r="E226" s="637"/>
      <c r="F226" s="638"/>
      <c r="G226" s="901" t="b">
        <f t="shared" si="3"/>
        <v>0</v>
      </c>
      <c r="H226" s="638"/>
      <c r="I226" s="1514"/>
      <c r="J226" s="1515"/>
      <c r="K226" s="1515"/>
      <c r="L226" s="1516"/>
      <c r="M226" s="642"/>
      <c r="N226" s="646"/>
      <c r="O226" s="642"/>
      <c r="P226" s="642"/>
      <c r="Q226" s="642"/>
    </row>
    <row r="227" spans="1:17" s="643" customFormat="1" x14ac:dyDescent="0.3">
      <c r="A227" s="634">
        <v>222</v>
      </c>
      <c r="B227" s="635">
        <v>44459</v>
      </c>
      <c r="C227" s="636" t="s">
        <v>2359</v>
      </c>
      <c r="D227" s="637">
        <v>1000</v>
      </c>
      <c r="E227" s="637"/>
      <c r="F227" s="638"/>
      <c r="G227" s="901" t="b">
        <f t="shared" si="3"/>
        <v>0</v>
      </c>
      <c r="H227" s="638"/>
      <c r="I227" s="1514"/>
      <c r="J227" s="1515"/>
      <c r="K227" s="1515"/>
      <c r="L227" s="1516"/>
      <c r="M227" s="642"/>
      <c r="N227" s="646"/>
      <c r="O227" s="642"/>
      <c r="P227" s="146"/>
      <c r="Q227" s="146"/>
    </row>
    <row r="228" spans="1:17" s="643" customFormat="1" x14ac:dyDescent="0.3">
      <c r="A228" s="634">
        <v>223</v>
      </c>
      <c r="B228" s="635">
        <v>44461</v>
      </c>
      <c r="C228" s="636" t="s">
        <v>2834</v>
      </c>
      <c r="D228" s="637"/>
      <c r="E228" s="637">
        <v>320</v>
      </c>
      <c r="F228" s="638">
        <v>320</v>
      </c>
      <c r="G228" s="901" t="b">
        <f t="shared" si="3"/>
        <v>0</v>
      </c>
      <c r="H228" s="638"/>
      <c r="I228" s="1514" t="s">
        <v>3394</v>
      </c>
      <c r="J228" s="1515"/>
      <c r="K228" s="1515"/>
      <c r="L228" s="1516"/>
      <c r="M228" s="642" t="s">
        <v>3395</v>
      </c>
      <c r="N228" s="646">
        <v>44460</v>
      </c>
      <c r="O228" s="642" t="s">
        <v>2123</v>
      </c>
      <c r="P228" s="146" t="s">
        <v>1762</v>
      </c>
      <c r="Q228" s="146" t="s">
        <v>1762</v>
      </c>
    </row>
    <row r="229" spans="1:17" s="643" customFormat="1" x14ac:dyDescent="0.3">
      <c r="A229" s="634">
        <v>224</v>
      </c>
      <c r="B229" s="635">
        <v>44463</v>
      </c>
      <c r="C229" s="636" t="s">
        <v>2359</v>
      </c>
      <c r="D229" s="637">
        <v>1000</v>
      </c>
      <c r="E229" s="637"/>
      <c r="F229" s="638"/>
      <c r="G229" s="901" t="b">
        <f t="shared" si="3"/>
        <v>0</v>
      </c>
      <c r="H229" s="638"/>
      <c r="I229" s="1514"/>
      <c r="J229" s="1515"/>
      <c r="K229" s="1515"/>
      <c r="L229" s="1516"/>
      <c r="M229" s="642"/>
      <c r="N229" s="642"/>
      <c r="O229" s="642"/>
      <c r="P229" s="642"/>
      <c r="Q229" s="642"/>
    </row>
    <row r="230" spans="1:17" s="643" customFormat="1" ht="14.25" customHeight="1" x14ac:dyDescent="0.3">
      <c r="A230" s="634">
        <v>225</v>
      </c>
      <c r="B230" s="635">
        <v>44466</v>
      </c>
      <c r="C230" s="636" t="s">
        <v>2359</v>
      </c>
      <c r="D230" s="637">
        <v>600</v>
      </c>
      <c r="E230" s="637"/>
      <c r="F230" s="638"/>
      <c r="G230" s="901" t="b">
        <f t="shared" si="3"/>
        <v>0</v>
      </c>
      <c r="H230" s="638"/>
      <c r="I230" s="1514"/>
      <c r="J230" s="1515"/>
      <c r="K230" s="1515"/>
      <c r="L230" s="1516"/>
      <c r="M230" s="642"/>
      <c r="N230" s="642"/>
      <c r="O230" s="642"/>
      <c r="P230" s="642"/>
      <c r="Q230" s="642"/>
    </row>
    <row r="231" spans="1:17" s="643" customFormat="1" ht="14.25" customHeight="1" x14ac:dyDescent="0.3">
      <c r="A231" s="634">
        <v>226</v>
      </c>
      <c r="B231" s="635">
        <v>44466</v>
      </c>
      <c r="C231" s="636" t="s">
        <v>1777</v>
      </c>
      <c r="D231" s="637">
        <v>1000</v>
      </c>
      <c r="E231" s="637"/>
      <c r="F231" s="638"/>
      <c r="G231" s="901" t="b">
        <f t="shared" si="3"/>
        <v>0</v>
      </c>
      <c r="H231" s="638"/>
      <c r="I231" s="1514"/>
      <c r="J231" s="1515"/>
      <c r="K231" s="1515"/>
      <c r="L231" s="1516"/>
      <c r="M231" s="642"/>
      <c r="N231" s="646"/>
      <c r="O231" s="646"/>
      <c r="P231" s="642"/>
      <c r="Q231" s="642"/>
    </row>
    <row r="232" spans="1:17" s="643" customFormat="1" ht="14.25" customHeight="1" x14ac:dyDescent="0.3">
      <c r="A232" s="634">
        <v>227</v>
      </c>
      <c r="B232" s="635">
        <v>44467</v>
      </c>
      <c r="C232" s="636" t="s">
        <v>2359</v>
      </c>
      <c r="D232" s="637"/>
      <c r="E232" s="637">
        <v>4600</v>
      </c>
      <c r="F232" s="638">
        <v>4600</v>
      </c>
      <c r="G232" s="901" t="b">
        <f t="shared" si="3"/>
        <v>0</v>
      </c>
      <c r="H232" s="638"/>
      <c r="I232" s="1514" t="s">
        <v>3396</v>
      </c>
      <c r="J232" s="1515"/>
      <c r="K232" s="1515"/>
      <c r="L232" s="1516"/>
      <c r="M232" s="642" t="s">
        <v>3397</v>
      </c>
      <c r="N232" s="646">
        <v>44466</v>
      </c>
      <c r="O232" s="996" t="s">
        <v>2123</v>
      </c>
      <c r="P232" s="642" t="s">
        <v>1980</v>
      </c>
      <c r="Q232" s="642" t="s">
        <v>1706</v>
      </c>
    </row>
    <row r="233" spans="1:17" s="643" customFormat="1" ht="14.25" customHeight="1" x14ac:dyDescent="0.3">
      <c r="A233" s="634">
        <v>228</v>
      </c>
      <c r="B233" s="635">
        <v>44469</v>
      </c>
      <c r="C233" s="636" t="s">
        <v>1982</v>
      </c>
      <c r="D233" s="637">
        <v>500</v>
      </c>
      <c r="E233" s="637"/>
      <c r="F233" s="638"/>
      <c r="G233" s="901" t="b">
        <f t="shared" si="3"/>
        <v>0</v>
      </c>
      <c r="H233" s="638"/>
      <c r="I233" s="1514"/>
      <c r="J233" s="1515"/>
      <c r="K233" s="1515"/>
      <c r="L233" s="1516"/>
      <c r="M233" s="642"/>
      <c r="N233" s="646"/>
      <c r="O233" s="642"/>
      <c r="P233" s="642"/>
      <c r="Q233" s="642"/>
    </row>
    <row r="234" spans="1:17" s="643" customFormat="1" ht="14.25" customHeight="1" x14ac:dyDescent="0.3">
      <c r="A234" s="634">
        <v>229</v>
      </c>
      <c r="B234" s="635">
        <v>44469</v>
      </c>
      <c r="C234" s="636" t="s">
        <v>164</v>
      </c>
      <c r="D234" s="637">
        <v>30</v>
      </c>
      <c r="E234" s="637"/>
      <c r="F234" s="638"/>
      <c r="G234" s="901" t="b">
        <f t="shared" si="3"/>
        <v>0</v>
      </c>
      <c r="H234" s="638"/>
      <c r="I234" s="1514"/>
      <c r="J234" s="1515"/>
      <c r="K234" s="1515"/>
      <c r="L234" s="1516"/>
      <c r="M234" s="642"/>
      <c r="N234" s="646"/>
      <c r="O234" s="642"/>
      <c r="P234" s="642"/>
      <c r="Q234" s="642"/>
    </row>
    <row r="235" spans="1:17" s="643" customFormat="1" ht="14.25" customHeight="1" x14ac:dyDescent="0.3">
      <c r="A235" s="634">
        <v>230</v>
      </c>
      <c r="B235" s="635">
        <v>44469</v>
      </c>
      <c r="C235" s="636" t="s">
        <v>2834</v>
      </c>
      <c r="D235" s="637">
        <v>150</v>
      </c>
      <c r="E235" s="637"/>
      <c r="F235" s="638"/>
      <c r="G235" s="901" t="b">
        <f t="shared" si="3"/>
        <v>0</v>
      </c>
      <c r="H235" s="638"/>
      <c r="I235" s="1514"/>
      <c r="J235" s="1515"/>
      <c r="K235" s="1515"/>
      <c r="L235" s="1516"/>
      <c r="M235" s="642"/>
      <c r="N235" s="646"/>
      <c r="O235" s="646"/>
      <c r="P235" s="146"/>
      <c r="Q235" s="146"/>
    </row>
    <row r="236" spans="1:17" s="643" customFormat="1" ht="14.25" customHeight="1" x14ac:dyDescent="0.3">
      <c r="A236" s="634">
        <v>231</v>
      </c>
      <c r="B236" s="635">
        <v>44470</v>
      </c>
      <c r="C236" s="636" t="s">
        <v>2359</v>
      </c>
      <c r="D236" s="637">
        <v>1000</v>
      </c>
      <c r="E236" s="637"/>
      <c r="F236" s="638"/>
      <c r="G236" s="901" t="b">
        <f t="shared" si="3"/>
        <v>0</v>
      </c>
      <c r="H236" s="638"/>
      <c r="I236" s="1514"/>
      <c r="J236" s="1515"/>
      <c r="K236" s="1515"/>
      <c r="L236" s="1516"/>
      <c r="M236" s="642"/>
      <c r="N236" s="646"/>
      <c r="O236" s="646"/>
      <c r="P236" s="642"/>
      <c r="Q236" s="642"/>
    </row>
    <row r="237" spans="1:17" s="643" customFormat="1" ht="14.25" customHeight="1" x14ac:dyDescent="0.3">
      <c r="A237" s="634">
        <v>232</v>
      </c>
      <c r="B237" s="635">
        <v>44473</v>
      </c>
      <c r="C237" s="636" t="s">
        <v>2574</v>
      </c>
      <c r="D237" s="637">
        <v>50</v>
      </c>
      <c r="E237" s="637"/>
      <c r="F237" s="589"/>
      <c r="G237" s="901" t="b">
        <f t="shared" si="3"/>
        <v>0</v>
      </c>
      <c r="H237" s="589"/>
      <c r="I237" s="1514"/>
      <c r="J237" s="1515"/>
      <c r="K237" s="1515"/>
      <c r="L237" s="1516"/>
      <c r="M237" s="642"/>
      <c r="N237" s="646"/>
      <c r="O237" s="642"/>
      <c r="P237" s="146"/>
      <c r="Q237" s="146"/>
    </row>
    <row r="238" spans="1:17" s="643" customFormat="1" ht="14.25" customHeight="1" x14ac:dyDescent="0.3">
      <c r="A238" s="634">
        <v>233</v>
      </c>
      <c r="B238" s="635">
        <v>44473</v>
      </c>
      <c r="C238" s="636" t="s">
        <v>2359</v>
      </c>
      <c r="D238" s="637">
        <v>1000</v>
      </c>
      <c r="E238" s="637"/>
      <c r="F238" s="638"/>
      <c r="G238" s="901" t="b">
        <f t="shared" si="3"/>
        <v>0</v>
      </c>
      <c r="H238" s="638"/>
      <c r="I238" s="1514"/>
      <c r="J238" s="1515"/>
      <c r="K238" s="1515"/>
      <c r="L238" s="1516"/>
      <c r="M238" s="642"/>
      <c r="N238" s="646"/>
      <c r="O238" s="642"/>
      <c r="P238" s="642"/>
      <c r="Q238" s="642"/>
    </row>
    <row r="239" spans="1:17" s="643" customFormat="1" ht="14.25" customHeight="1" x14ac:dyDescent="0.3">
      <c r="A239" s="634">
        <v>234</v>
      </c>
      <c r="B239" s="635">
        <v>44473</v>
      </c>
      <c r="C239" s="636" t="s">
        <v>2834</v>
      </c>
      <c r="D239" s="637">
        <v>150</v>
      </c>
      <c r="E239" s="637"/>
      <c r="F239" s="638"/>
      <c r="G239" s="901" t="b">
        <f t="shared" si="3"/>
        <v>0</v>
      </c>
      <c r="H239" s="638"/>
      <c r="I239" s="1514"/>
      <c r="J239" s="1515"/>
      <c r="K239" s="1515"/>
      <c r="L239" s="1516"/>
      <c r="M239" s="642"/>
      <c r="N239" s="646"/>
      <c r="O239" s="642"/>
      <c r="P239" s="642"/>
      <c r="Q239" s="642"/>
    </row>
    <row r="240" spans="1:17" s="643" customFormat="1" ht="14.25" customHeight="1" x14ac:dyDescent="0.3">
      <c r="A240" s="634">
        <v>235</v>
      </c>
      <c r="B240" s="635">
        <v>44474</v>
      </c>
      <c r="C240" s="636" t="s">
        <v>2574</v>
      </c>
      <c r="D240" s="637">
        <v>50</v>
      </c>
      <c r="E240" s="637"/>
      <c r="F240" s="638"/>
      <c r="G240" s="901" t="b">
        <f t="shared" si="3"/>
        <v>0</v>
      </c>
      <c r="H240" s="638"/>
      <c r="I240" s="1514"/>
      <c r="J240" s="1515"/>
      <c r="K240" s="1515"/>
      <c r="L240" s="1516"/>
      <c r="M240" s="642"/>
      <c r="N240" s="646"/>
      <c r="O240" s="642"/>
      <c r="P240" s="642"/>
      <c r="Q240" s="642"/>
    </row>
    <row r="241" spans="1:17" s="643" customFormat="1" ht="14.25" customHeight="1" x14ac:dyDescent="0.3">
      <c r="A241" s="634">
        <v>236</v>
      </c>
      <c r="B241" s="635">
        <v>44477</v>
      </c>
      <c r="C241" s="636" t="s">
        <v>2834</v>
      </c>
      <c r="D241" s="637">
        <v>200</v>
      </c>
      <c r="E241" s="637"/>
      <c r="F241" s="638"/>
      <c r="G241" s="901" t="b">
        <f t="shared" si="3"/>
        <v>0</v>
      </c>
      <c r="H241" s="638"/>
      <c r="I241" s="1514"/>
      <c r="J241" s="1515"/>
      <c r="K241" s="1515"/>
      <c r="L241" s="1516"/>
      <c r="M241" s="642"/>
      <c r="N241" s="642"/>
      <c r="O241" s="642"/>
      <c r="P241" s="642"/>
      <c r="Q241" s="642"/>
    </row>
    <row r="242" spans="1:17" s="643" customFormat="1" ht="14.25" customHeight="1" x14ac:dyDescent="0.3">
      <c r="A242" s="634">
        <v>237</v>
      </c>
      <c r="B242" s="635">
        <v>44477</v>
      </c>
      <c r="C242" s="636" t="s">
        <v>2359</v>
      </c>
      <c r="D242" s="637">
        <v>1000</v>
      </c>
      <c r="E242" s="637"/>
      <c r="F242" s="638"/>
      <c r="G242" s="901" t="b">
        <f t="shared" si="3"/>
        <v>0</v>
      </c>
      <c r="H242" s="638"/>
      <c r="I242" s="1514"/>
      <c r="J242" s="1515"/>
      <c r="K242" s="1515"/>
      <c r="L242" s="1516"/>
      <c r="M242" s="642"/>
      <c r="N242" s="646"/>
      <c r="O242" s="642"/>
      <c r="P242" s="642"/>
      <c r="Q242" s="642"/>
    </row>
    <row r="243" spans="1:17" s="643" customFormat="1" ht="14.25" customHeight="1" x14ac:dyDescent="0.3">
      <c r="A243" s="634">
        <v>238</v>
      </c>
      <c r="B243" s="635">
        <v>44480</v>
      </c>
      <c r="C243" s="636" t="s">
        <v>2834</v>
      </c>
      <c r="D243" s="637">
        <v>140</v>
      </c>
      <c r="E243" s="637"/>
      <c r="F243" s="638"/>
      <c r="G243" s="901" t="b">
        <f t="shared" si="3"/>
        <v>0</v>
      </c>
      <c r="H243" s="638"/>
      <c r="I243" s="1514"/>
      <c r="J243" s="1515"/>
      <c r="K243" s="1515"/>
      <c r="L243" s="1516"/>
      <c r="M243" s="642"/>
      <c r="N243" s="646"/>
      <c r="O243" s="642"/>
      <c r="P243" s="642"/>
      <c r="Q243" s="642"/>
    </row>
    <row r="244" spans="1:17" s="643" customFormat="1" ht="14.25" customHeight="1" x14ac:dyDescent="0.3">
      <c r="A244" s="634">
        <v>239</v>
      </c>
      <c r="B244" s="635">
        <v>44480</v>
      </c>
      <c r="C244" s="636" t="s">
        <v>2359</v>
      </c>
      <c r="D244" s="637">
        <v>1740</v>
      </c>
      <c r="E244" s="637"/>
      <c r="F244" s="638"/>
      <c r="G244" s="901" t="b">
        <f t="shared" si="3"/>
        <v>0</v>
      </c>
      <c r="H244" s="638"/>
      <c r="I244" s="1514"/>
      <c r="J244" s="1515"/>
      <c r="K244" s="1515"/>
      <c r="L244" s="1516"/>
      <c r="M244" s="642"/>
      <c r="N244" s="646"/>
      <c r="O244" s="646"/>
      <c r="P244" s="146"/>
      <c r="Q244" s="146"/>
    </row>
    <row r="245" spans="1:17" s="643" customFormat="1" ht="14.25" customHeight="1" x14ac:dyDescent="0.3">
      <c r="A245" s="634">
        <v>240</v>
      </c>
      <c r="B245" s="635">
        <v>44482</v>
      </c>
      <c r="C245" s="636" t="s">
        <v>2834</v>
      </c>
      <c r="D245" s="637"/>
      <c r="E245" s="637">
        <v>640</v>
      </c>
      <c r="F245" s="638">
        <v>640</v>
      </c>
      <c r="G245" s="901" t="b">
        <f t="shared" si="3"/>
        <v>0</v>
      </c>
      <c r="H245" s="638"/>
      <c r="I245" s="1514" t="s">
        <v>3398</v>
      </c>
      <c r="J245" s="1515"/>
      <c r="K245" s="1515"/>
      <c r="L245" s="1516"/>
      <c r="M245" s="642" t="s">
        <v>3399</v>
      </c>
      <c r="N245" s="646">
        <v>44481</v>
      </c>
      <c r="O245" s="646" t="s">
        <v>2123</v>
      </c>
      <c r="P245" s="146" t="s">
        <v>1762</v>
      </c>
      <c r="Q245" s="935" t="s">
        <v>1762</v>
      </c>
    </row>
    <row r="246" spans="1:17" s="643" customFormat="1" ht="14.25" customHeight="1" x14ac:dyDescent="0.3">
      <c r="A246" s="634">
        <v>241</v>
      </c>
      <c r="B246" s="635">
        <v>44482</v>
      </c>
      <c r="C246" s="636" t="s">
        <v>2359</v>
      </c>
      <c r="D246" s="637"/>
      <c r="E246" s="637">
        <v>4740</v>
      </c>
      <c r="F246" s="638">
        <v>4740</v>
      </c>
      <c r="G246" s="901" t="b">
        <f t="shared" si="3"/>
        <v>0</v>
      </c>
      <c r="H246" s="638"/>
      <c r="I246" s="1514" t="s">
        <v>3400</v>
      </c>
      <c r="J246" s="1515"/>
      <c r="K246" s="1515"/>
      <c r="L246" s="1516"/>
      <c r="M246" s="642" t="s">
        <v>3401</v>
      </c>
      <c r="N246" s="646">
        <v>44482</v>
      </c>
      <c r="O246" s="996" t="s">
        <v>2123</v>
      </c>
      <c r="P246" s="642" t="s">
        <v>1980</v>
      </c>
      <c r="Q246" s="1040" t="s">
        <v>1706</v>
      </c>
    </row>
    <row r="247" spans="1:17" s="643" customFormat="1" ht="14.25" customHeight="1" x14ac:dyDescent="0.3">
      <c r="A247" s="634">
        <v>242</v>
      </c>
      <c r="B247" s="635">
        <v>44484</v>
      </c>
      <c r="C247" s="636" t="s">
        <v>2516</v>
      </c>
      <c r="D247" s="637">
        <v>500</v>
      </c>
      <c r="E247" s="637"/>
      <c r="F247" s="638"/>
      <c r="G247" s="901" t="b">
        <f t="shared" si="3"/>
        <v>0</v>
      </c>
      <c r="H247" s="638"/>
      <c r="I247" s="1514"/>
      <c r="J247" s="1515"/>
      <c r="K247" s="1515"/>
      <c r="L247" s="1516"/>
      <c r="M247" s="642"/>
      <c r="N247" s="646"/>
      <c r="O247" s="646"/>
      <c r="P247" s="146"/>
      <c r="Q247" s="146"/>
    </row>
    <row r="248" spans="1:17" s="643" customFormat="1" ht="14.25" customHeight="1" x14ac:dyDescent="0.3">
      <c r="A248" s="634">
        <v>243</v>
      </c>
      <c r="B248" s="635">
        <v>44484</v>
      </c>
      <c r="C248" s="636" t="s">
        <v>164</v>
      </c>
      <c r="D248" s="637">
        <v>15</v>
      </c>
      <c r="E248" s="637"/>
      <c r="F248" s="638"/>
      <c r="G248" s="901" t="b">
        <f t="shared" si="3"/>
        <v>0</v>
      </c>
      <c r="H248" s="638"/>
      <c r="I248" s="1514"/>
      <c r="J248" s="1515"/>
      <c r="K248" s="1515"/>
      <c r="L248" s="1516"/>
      <c r="M248" s="642"/>
      <c r="N248" s="646"/>
      <c r="O248" s="646"/>
      <c r="P248" s="146"/>
      <c r="Q248" s="146"/>
    </row>
    <row r="249" spans="1:17" s="643" customFormat="1" ht="14.25" customHeight="1" x14ac:dyDescent="0.3">
      <c r="A249" s="634">
        <v>244</v>
      </c>
      <c r="B249" s="635">
        <v>44484</v>
      </c>
      <c r="C249" s="636" t="s">
        <v>2834</v>
      </c>
      <c r="D249" s="637">
        <v>200</v>
      </c>
      <c r="E249" s="637"/>
      <c r="F249" s="638"/>
      <c r="G249" s="901" t="b">
        <f t="shared" si="3"/>
        <v>0</v>
      </c>
      <c r="H249" s="638"/>
      <c r="I249" s="1514"/>
      <c r="J249" s="1515"/>
      <c r="K249" s="1515"/>
      <c r="L249" s="1516"/>
      <c r="M249" s="642"/>
      <c r="N249" s="646"/>
      <c r="O249" s="646"/>
      <c r="P249" s="642"/>
      <c r="Q249" s="642"/>
    </row>
    <row r="250" spans="1:17" s="643" customFormat="1" ht="14.25" customHeight="1" x14ac:dyDescent="0.3">
      <c r="A250" s="634">
        <v>245</v>
      </c>
      <c r="B250" s="635">
        <v>44487</v>
      </c>
      <c r="C250" s="636" t="s">
        <v>2359</v>
      </c>
      <c r="D250" s="637">
        <v>1000</v>
      </c>
      <c r="E250" s="637"/>
      <c r="F250" s="638"/>
      <c r="G250" s="901" t="b">
        <f t="shared" si="3"/>
        <v>0</v>
      </c>
      <c r="H250" s="638"/>
      <c r="I250" s="1514"/>
      <c r="J250" s="1515"/>
      <c r="K250" s="1515"/>
      <c r="L250" s="1516"/>
      <c r="M250" s="642"/>
      <c r="N250" s="646"/>
      <c r="O250" s="646"/>
      <c r="P250" s="642"/>
      <c r="Q250" s="642"/>
    </row>
    <row r="251" spans="1:17" s="643" customFormat="1" ht="14.25" customHeight="1" x14ac:dyDescent="0.3">
      <c r="A251" s="634">
        <v>246</v>
      </c>
      <c r="B251" s="635">
        <v>44487</v>
      </c>
      <c r="C251" s="636" t="s">
        <v>2574</v>
      </c>
      <c r="D251" s="637">
        <v>50</v>
      </c>
      <c r="E251" s="637"/>
      <c r="F251" s="638"/>
      <c r="G251" s="901" t="b">
        <f t="shared" si="3"/>
        <v>0</v>
      </c>
      <c r="H251" s="638"/>
      <c r="I251" s="1514"/>
      <c r="J251" s="1515"/>
      <c r="K251" s="1515"/>
      <c r="L251" s="1516"/>
      <c r="M251" s="642"/>
      <c r="N251" s="646"/>
      <c r="O251" s="646"/>
      <c r="P251" s="146"/>
      <c r="Q251" s="146"/>
    </row>
    <row r="252" spans="1:17" s="643" customFormat="1" ht="14.25" customHeight="1" x14ac:dyDescent="0.3">
      <c r="A252" s="634">
        <v>247</v>
      </c>
      <c r="B252" s="635">
        <v>44487</v>
      </c>
      <c r="C252" s="636" t="s">
        <v>2834</v>
      </c>
      <c r="D252" s="637">
        <v>240</v>
      </c>
      <c r="E252" s="637"/>
      <c r="F252" s="638"/>
      <c r="G252" s="901" t="b">
        <f t="shared" si="3"/>
        <v>0</v>
      </c>
      <c r="H252" s="638"/>
      <c r="I252" s="1514"/>
      <c r="J252" s="1515"/>
      <c r="K252" s="1515"/>
      <c r="L252" s="1516"/>
      <c r="M252" s="642"/>
      <c r="N252" s="646"/>
      <c r="O252" s="646"/>
      <c r="P252" s="642"/>
      <c r="Q252" s="642"/>
    </row>
    <row r="253" spans="1:17" s="643" customFormat="1" ht="14.25" customHeight="1" x14ac:dyDescent="0.3">
      <c r="A253" s="634">
        <v>248</v>
      </c>
      <c r="B253" s="635">
        <v>44487</v>
      </c>
      <c r="C253" s="636" t="s">
        <v>2381</v>
      </c>
      <c r="D253" s="637">
        <v>20</v>
      </c>
      <c r="E253" s="637"/>
      <c r="F253" s="638"/>
      <c r="G253" s="901" t="b">
        <f t="shared" si="3"/>
        <v>0</v>
      </c>
      <c r="H253" s="638"/>
      <c r="I253" s="1514"/>
      <c r="J253" s="1515"/>
      <c r="K253" s="1515"/>
      <c r="L253" s="1516"/>
      <c r="M253" s="642"/>
      <c r="N253" s="646"/>
      <c r="O253" s="646"/>
      <c r="P253" s="642"/>
      <c r="Q253" s="642"/>
    </row>
    <row r="254" spans="1:17" s="643" customFormat="1" ht="14.25" customHeight="1" x14ac:dyDescent="0.3">
      <c r="A254" s="634">
        <v>249</v>
      </c>
      <c r="B254" s="635">
        <v>44488</v>
      </c>
      <c r="C254" s="636" t="s">
        <v>2834</v>
      </c>
      <c r="D254" s="637"/>
      <c r="E254" s="637">
        <v>440</v>
      </c>
      <c r="F254" s="638">
        <v>440</v>
      </c>
      <c r="G254" s="901" t="b">
        <f t="shared" si="3"/>
        <v>0</v>
      </c>
      <c r="H254" s="638"/>
      <c r="I254" s="1514" t="s">
        <v>3403</v>
      </c>
      <c r="J254" s="1515"/>
      <c r="K254" s="1515"/>
      <c r="L254" s="1516"/>
      <c r="M254" s="642" t="s">
        <v>3404</v>
      </c>
      <c r="N254" s="646">
        <v>44488</v>
      </c>
      <c r="O254" s="646" t="s">
        <v>2123</v>
      </c>
      <c r="P254" s="146" t="s">
        <v>2066</v>
      </c>
      <c r="Q254" s="146" t="s">
        <v>1762</v>
      </c>
    </row>
    <row r="255" spans="1:17" s="643" customFormat="1" ht="14.25" customHeight="1" x14ac:dyDescent="0.3">
      <c r="A255" s="634">
        <v>250</v>
      </c>
      <c r="B255" s="635">
        <v>44491</v>
      </c>
      <c r="C255" s="636" t="s">
        <v>2359</v>
      </c>
      <c r="D255" s="637">
        <v>1500</v>
      </c>
      <c r="E255" s="637"/>
      <c r="F255" s="638"/>
      <c r="G255" s="901" t="b">
        <f t="shared" si="3"/>
        <v>0</v>
      </c>
      <c r="H255" s="638"/>
      <c r="I255" s="1514"/>
      <c r="J255" s="1515"/>
      <c r="K255" s="1515"/>
      <c r="L255" s="1516"/>
      <c r="M255" s="642"/>
      <c r="N255" s="646"/>
      <c r="O255" s="646"/>
      <c r="P255" s="146"/>
      <c r="Q255" s="146"/>
    </row>
    <row r="256" spans="1:17" s="643" customFormat="1" ht="14.25" customHeight="1" x14ac:dyDescent="0.3">
      <c r="A256" s="634">
        <v>251</v>
      </c>
      <c r="B256" s="635">
        <v>44494</v>
      </c>
      <c r="C256" s="636" t="s">
        <v>2359</v>
      </c>
      <c r="D256" s="637">
        <v>1500</v>
      </c>
      <c r="E256" s="637"/>
      <c r="F256" s="638"/>
      <c r="G256" s="901" t="b">
        <f t="shared" si="3"/>
        <v>0</v>
      </c>
      <c r="H256" s="638"/>
      <c r="I256" s="1514"/>
      <c r="J256" s="1515"/>
      <c r="K256" s="1515"/>
      <c r="L256" s="1516"/>
      <c r="M256" s="642"/>
      <c r="N256" s="646"/>
      <c r="O256" s="646"/>
      <c r="P256" s="146"/>
      <c r="Q256" s="146"/>
    </row>
    <row r="257" spans="1:17" s="643" customFormat="1" ht="14.25" customHeight="1" x14ac:dyDescent="0.3">
      <c r="A257" s="634">
        <v>252</v>
      </c>
      <c r="B257" s="635">
        <v>44494</v>
      </c>
      <c r="C257" s="636" t="s">
        <v>1982</v>
      </c>
      <c r="D257" s="637">
        <v>300</v>
      </c>
      <c r="E257" s="637"/>
      <c r="F257" s="638"/>
      <c r="G257" s="901" t="b">
        <f t="shared" si="3"/>
        <v>0</v>
      </c>
      <c r="H257" s="638"/>
      <c r="I257" s="1514"/>
      <c r="J257" s="1515"/>
      <c r="K257" s="1515"/>
      <c r="L257" s="1516"/>
      <c r="M257" s="642"/>
      <c r="N257" s="646"/>
      <c r="O257" s="646"/>
      <c r="P257" s="146"/>
      <c r="Q257" s="146"/>
    </row>
    <row r="258" spans="1:17" s="643" customFormat="1" ht="14.25" customHeight="1" x14ac:dyDescent="0.3">
      <c r="A258" s="634">
        <v>253</v>
      </c>
      <c r="B258" s="635">
        <v>44494</v>
      </c>
      <c r="C258" s="636" t="s">
        <v>2834</v>
      </c>
      <c r="D258" s="637">
        <v>100</v>
      </c>
      <c r="E258" s="637"/>
      <c r="F258" s="638"/>
      <c r="G258" s="901" t="b">
        <f t="shared" si="3"/>
        <v>0</v>
      </c>
      <c r="H258" s="638"/>
      <c r="I258" s="1514"/>
      <c r="J258" s="1515"/>
      <c r="K258" s="1515"/>
      <c r="L258" s="1516"/>
      <c r="M258" s="642"/>
      <c r="N258" s="646"/>
      <c r="O258" s="642"/>
      <c r="P258" s="642"/>
      <c r="Q258" s="642"/>
    </row>
    <row r="259" spans="1:17" s="643" customFormat="1" ht="14.25" customHeight="1" x14ac:dyDescent="0.3">
      <c r="A259" s="634">
        <v>254</v>
      </c>
      <c r="B259" s="635">
        <v>44494</v>
      </c>
      <c r="C259" s="636" t="s">
        <v>2384</v>
      </c>
      <c r="D259" s="637">
        <v>50</v>
      </c>
      <c r="E259" s="637"/>
      <c r="F259" s="637"/>
      <c r="G259" s="901" t="b">
        <f t="shared" si="3"/>
        <v>0</v>
      </c>
      <c r="H259" s="638"/>
      <c r="I259" s="1514"/>
      <c r="J259" s="1515"/>
      <c r="K259" s="1515"/>
      <c r="L259" s="1516"/>
      <c r="M259" s="642"/>
      <c r="N259" s="646"/>
      <c r="O259" s="642"/>
      <c r="P259" s="642"/>
      <c r="Q259" s="642"/>
    </row>
    <row r="260" spans="1:17" s="643" customFormat="1" ht="14.25" customHeight="1" x14ac:dyDescent="0.3">
      <c r="A260" s="634">
        <v>255</v>
      </c>
      <c r="B260" s="635">
        <v>44496</v>
      </c>
      <c r="C260" s="636" t="s">
        <v>2359</v>
      </c>
      <c r="D260" s="637">
        <v>420</v>
      </c>
      <c r="E260" s="637"/>
      <c r="F260" s="638"/>
      <c r="G260" s="901" t="b">
        <f t="shared" si="3"/>
        <v>0</v>
      </c>
      <c r="H260" s="638"/>
      <c r="I260" s="1514"/>
      <c r="J260" s="1515"/>
      <c r="K260" s="1515"/>
      <c r="L260" s="1516"/>
      <c r="M260" s="642"/>
      <c r="N260" s="646"/>
      <c r="O260" s="646"/>
      <c r="P260" s="146"/>
      <c r="Q260" s="146"/>
    </row>
    <row r="261" spans="1:17" s="643" customFormat="1" ht="14.25" customHeight="1" x14ac:dyDescent="0.3">
      <c r="A261" s="634">
        <v>256</v>
      </c>
      <c r="B261" s="635">
        <v>44496</v>
      </c>
      <c r="C261" s="636" t="s">
        <v>2359</v>
      </c>
      <c r="D261" s="637"/>
      <c r="E261" s="637">
        <v>4420</v>
      </c>
      <c r="F261" s="638">
        <v>4420</v>
      </c>
      <c r="G261" s="901" t="b">
        <f t="shared" si="3"/>
        <v>0</v>
      </c>
      <c r="H261" s="638"/>
      <c r="I261" s="1514" t="s">
        <v>3405</v>
      </c>
      <c r="J261" s="1515"/>
      <c r="K261" s="1515"/>
      <c r="L261" s="1516"/>
      <c r="M261" s="642" t="s">
        <v>3406</v>
      </c>
      <c r="N261" s="646">
        <v>44496</v>
      </c>
      <c r="O261" s="573" t="s">
        <v>2123</v>
      </c>
      <c r="P261" s="642" t="s">
        <v>1980</v>
      </c>
      <c r="Q261" s="1040" t="s">
        <v>1706</v>
      </c>
    </row>
    <row r="262" spans="1:17" s="643" customFormat="1" ht="14.25" customHeight="1" x14ac:dyDescent="0.3">
      <c r="A262" s="634">
        <v>257</v>
      </c>
      <c r="B262" s="635">
        <v>44498</v>
      </c>
      <c r="C262" s="636" t="s">
        <v>1777</v>
      </c>
      <c r="D262" s="637">
        <v>1000</v>
      </c>
      <c r="E262" s="637"/>
      <c r="F262" s="638"/>
      <c r="G262" s="901" t="b">
        <f t="shared" si="3"/>
        <v>0</v>
      </c>
      <c r="H262" s="638"/>
      <c r="I262" s="1514"/>
      <c r="J262" s="1515"/>
      <c r="K262" s="1515"/>
      <c r="L262" s="1516"/>
      <c r="M262" s="642"/>
      <c r="N262" s="646"/>
      <c r="O262" s="646"/>
      <c r="P262" s="146"/>
      <c r="Q262" s="146"/>
    </row>
    <row r="263" spans="1:17" s="643" customFormat="1" ht="14.25" customHeight="1" x14ac:dyDescent="0.3">
      <c r="A263" s="634">
        <v>258</v>
      </c>
      <c r="B263" s="635">
        <v>44498</v>
      </c>
      <c r="C263" s="636" t="s">
        <v>2834</v>
      </c>
      <c r="D263" s="637">
        <v>200</v>
      </c>
      <c r="E263" s="637"/>
      <c r="F263" s="694"/>
      <c r="G263" s="901" t="b">
        <f t="shared" ref="G263:G326" si="4">IF(C263="060102","VERIFICARE AVVENUTO SMALTIMENTO",IF(C263="070101","VERIFICARE AVVENUTO SMALTIMENTO",IF(C263="160303","VERIFICARE AVVENUTO SMALTIMENTO",IF(C263="161001","VERIFICARE AVVENUTO SMALTIMENTO",IF(C263="170603","VERIFICARE AVVENUTO SMALTIMENTO",IF(C263="170904","VERIFICARE AVVENUTO SMALTIMENTO"))))))</f>
        <v>0</v>
      </c>
      <c r="H263" s="694"/>
      <c r="I263" s="1514"/>
      <c r="J263" s="1515"/>
      <c r="K263" s="1515"/>
      <c r="L263" s="1516"/>
      <c r="M263" s="642"/>
      <c r="N263" s="646"/>
      <c r="O263" s="642"/>
      <c r="P263" s="146"/>
      <c r="Q263" s="146"/>
    </row>
    <row r="264" spans="1:17" s="643" customFormat="1" ht="14.25" customHeight="1" x14ac:dyDescent="0.3">
      <c r="A264" s="634">
        <v>259</v>
      </c>
      <c r="B264" s="635">
        <v>44498</v>
      </c>
      <c r="C264" s="636" t="s">
        <v>164</v>
      </c>
      <c r="D264" s="637">
        <v>15</v>
      </c>
      <c r="E264" s="637"/>
      <c r="F264" s="638"/>
      <c r="G264" s="901" t="b">
        <f t="shared" si="4"/>
        <v>0</v>
      </c>
      <c r="H264" s="638"/>
      <c r="I264" s="1514"/>
      <c r="J264" s="1515"/>
      <c r="K264" s="1515"/>
      <c r="L264" s="1516"/>
      <c r="M264" s="642"/>
      <c r="N264" s="646"/>
      <c r="O264" s="642"/>
      <c r="P264" s="642"/>
      <c r="Q264" s="642"/>
    </row>
    <row r="265" spans="1:17" s="643" customFormat="1" ht="14.25" customHeight="1" x14ac:dyDescent="0.3">
      <c r="A265" s="634">
        <v>260</v>
      </c>
      <c r="B265" s="635">
        <v>44502</v>
      </c>
      <c r="C265" s="636" t="s">
        <v>2516</v>
      </c>
      <c r="D265" s="637">
        <v>510</v>
      </c>
      <c r="E265" s="637"/>
      <c r="F265" s="694"/>
      <c r="G265" s="901" t="b">
        <f t="shared" si="4"/>
        <v>0</v>
      </c>
      <c r="H265" s="694"/>
      <c r="I265" s="1514"/>
      <c r="J265" s="1515"/>
      <c r="K265" s="1515"/>
      <c r="L265" s="1516"/>
      <c r="M265" s="642"/>
      <c r="N265" s="646"/>
      <c r="O265" s="642"/>
      <c r="P265" s="146"/>
      <c r="Q265" s="146"/>
    </row>
    <row r="266" spans="1:17" s="643" customFormat="1" ht="14.25" customHeight="1" x14ac:dyDescent="0.3">
      <c r="A266" s="634">
        <v>261</v>
      </c>
      <c r="B266" s="635">
        <v>44502</v>
      </c>
      <c r="C266" s="636" t="s">
        <v>2359</v>
      </c>
      <c r="D266" s="637">
        <v>1000</v>
      </c>
      <c r="E266" s="637"/>
      <c r="F266" s="638"/>
      <c r="G266" s="901" t="b">
        <f t="shared" si="4"/>
        <v>0</v>
      </c>
      <c r="H266" s="638"/>
      <c r="I266" s="1514"/>
      <c r="J266" s="1515"/>
      <c r="K266" s="1515"/>
      <c r="L266" s="1516"/>
      <c r="M266" s="642"/>
      <c r="N266" s="646"/>
      <c r="O266" s="646"/>
      <c r="P266" s="642"/>
      <c r="Q266" s="642"/>
    </row>
    <row r="267" spans="1:17" s="643" customFormat="1" ht="14.25" customHeight="1" x14ac:dyDescent="0.3">
      <c r="A267" s="634">
        <v>262</v>
      </c>
      <c r="B267" s="635">
        <v>44502</v>
      </c>
      <c r="C267" s="636" t="s">
        <v>2516</v>
      </c>
      <c r="D267" s="637"/>
      <c r="E267" s="637">
        <v>1560</v>
      </c>
      <c r="F267" s="638">
        <v>1560</v>
      </c>
      <c r="G267" s="901" t="b">
        <f t="shared" si="4"/>
        <v>0</v>
      </c>
      <c r="H267" s="638"/>
      <c r="I267" s="1514" t="s">
        <v>3407</v>
      </c>
      <c r="J267" s="1515"/>
      <c r="K267" s="1515"/>
      <c r="L267" s="1516"/>
      <c r="M267" s="642" t="s">
        <v>3408</v>
      </c>
      <c r="N267" s="646">
        <v>44502</v>
      </c>
      <c r="O267" s="646" t="s">
        <v>2123</v>
      </c>
      <c r="P267" s="146" t="s">
        <v>2681</v>
      </c>
      <c r="Q267" s="146" t="s">
        <v>2681</v>
      </c>
    </row>
    <row r="268" spans="1:17" s="643" customFormat="1" ht="14.25" customHeight="1" x14ac:dyDescent="0.3">
      <c r="A268" s="634">
        <v>263</v>
      </c>
      <c r="B268" s="635">
        <v>44503</v>
      </c>
      <c r="C268" s="636" t="s">
        <v>2574</v>
      </c>
      <c r="D268" s="637">
        <v>30</v>
      </c>
      <c r="E268" s="637"/>
      <c r="F268" s="638"/>
      <c r="G268" s="901" t="b">
        <f t="shared" si="4"/>
        <v>0</v>
      </c>
      <c r="H268" s="638"/>
      <c r="I268" s="1514"/>
      <c r="J268" s="1515"/>
      <c r="K268" s="1515"/>
      <c r="L268" s="1516"/>
      <c r="M268" s="642"/>
      <c r="N268" s="646"/>
      <c r="O268" s="646"/>
      <c r="P268" s="146"/>
      <c r="Q268" s="146"/>
    </row>
    <row r="269" spans="1:17" s="643" customFormat="1" ht="14.25" customHeight="1" x14ac:dyDescent="0.3">
      <c r="A269" s="634">
        <v>264</v>
      </c>
      <c r="B269" s="635">
        <v>44503</v>
      </c>
      <c r="C269" s="636" t="s">
        <v>2834</v>
      </c>
      <c r="D269" s="637">
        <v>440</v>
      </c>
      <c r="E269" s="637"/>
      <c r="F269" s="638"/>
      <c r="G269" s="901" t="b">
        <f t="shared" si="4"/>
        <v>0</v>
      </c>
      <c r="H269" s="638"/>
      <c r="I269" s="1514"/>
      <c r="J269" s="1515"/>
      <c r="K269" s="1515"/>
      <c r="L269" s="1516"/>
      <c r="M269" s="647"/>
      <c r="N269" s="646"/>
      <c r="O269" s="646"/>
      <c r="P269" s="642"/>
      <c r="Q269" s="642"/>
    </row>
    <row r="270" spans="1:17" s="643" customFormat="1" ht="14.25" customHeight="1" x14ac:dyDescent="0.3">
      <c r="A270" s="634">
        <v>265</v>
      </c>
      <c r="B270" s="635">
        <v>44503</v>
      </c>
      <c r="C270" s="636" t="s">
        <v>2834</v>
      </c>
      <c r="D270" s="637"/>
      <c r="E270" s="637">
        <v>740</v>
      </c>
      <c r="F270" s="638">
        <v>740</v>
      </c>
      <c r="G270" s="901" t="b">
        <f t="shared" si="4"/>
        <v>0</v>
      </c>
      <c r="H270" s="638"/>
      <c r="I270" s="1514" t="s">
        <v>3413</v>
      </c>
      <c r="J270" s="1515"/>
      <c r="K270" s="1515"/>
      <c r="L270" s="1516"/>
      <c r="M270" s="642" t="s">
        <v>3414</v>
      </c>
      <c r="N270" s="646">
        <v>44502</v>
      </c>
      <c r="O270" s="642" t="s">
        <v>2123</v>
      </c>
      <c r="P270" s="146" t="s">
        <v>1762</v>
      </c>
      <c r="Q270" s="935" t="s">
        <v>1762</v>
      </c>
    </row>
    <row r="271" spans="1:17" s="643" customFormat="1" ht="14.25" customHeight="1" x14ac:dyDescent="0.3">
      <c r="A271" s="634">
        <v>266</v>
      </c>
      <c r="B271" s="635">
        <v>44505</v>
      </c>
      <c r="C271" s="636" t="s">
        <v>2359</v>
      </c>
      <c r="D271" s="637">
        <v>1000</v>
      </c>
      <c r="E271" s="637"/>
      <c r="F271" s="638"/>
      <c r="G271" s="901" t="b">
        <f t="shared" si="4"/>
        <v>0</v>
      </c>
      <c r="H271" s="638"/>
      <c r="I271" s="1514"/>
      <c r="J271" s="1515"/>
      <c r="K271" s="1515"/>
      <c r="L271" s="1516"/>
      <c r="M271" s="642"/>
      <c r="N271" s="642"/>
      <c r="O271" s="642"/>
      <c r="P271" s="642"/>
      <c r="Q271" s="642"/>
    </row>
    <row r="272" spans="1:17" s="643" customFormat="1" ht="14.25" customHeight="1" x14ac:dyDescent="0.3">
      <c r="A272" s="634">
        <v>267</v>
      </c>
      <c r="B272" s="635">
        <v>44508</v>
      </c>
      <c r="C272" s="636" t="s">
        <v>2359</v>
      </c>
      <c r="D272" s="814">
        <v>1000</v>
      </c>
      <c r="E272" s="637"/>
      <c r="F272" s="638"/>
      <c r="G272" s="901" t="b">
        <f t="shared" si="4"/>
        <v>0</v>
      </c>
      <c r="H272" s="638"/>
      <c r="I272" s="1514"/>
      <c r="J272" s="1515"/>
      <c r="K272" s="1515"/>
      <c r="L272" s="1516"/>
      <c r="M272" s="642"/>
      <c r="N272" s="646"/>
      <c r="O272" s="642"/>
      <c r="P272" s="642"/>
      <c r="Q272" s="642"/>
    </row>
    <row r="273" spans="1:17" s="643" customFormat="1" ht="14.25" customHeight="1" x14ac:dyDescent="0.3">
      <c r="A273" s="634">
        <v>268</v>
      </c>
      <c r="B273" s="635">
        <v>44508</v>
      </c>
      <c r="C273" s="636" t="s">
        <v>2834</v>
      </c>
      <c r="D273" s="637">
        <v>200</v>
      </c>
      <c r="E273" s="637"/>
      <c r="F273" s="638"/>
      <c r="G273" s="901" t="b">
        <f t="shared" si="4"/>
        <v>0</v>
      </c>
      <c r="H273" s="638"/>
      <c r="I273" s="1514"/>
      <c r="J273" s="1515"/>
      <c r="K273" s="1515"/>
      <c r="L273" s="1516"/>
      <c r="M273" s="642"/>
      <c r="N273" s="646"/>
      <c r="O273" s="642"/>
      <c r="P273" s="642"/>
      <c r="Q273" s="642"/>
    </row>
    <row r="274" spans="1:17" s="643" customFormat="1" ht="14.25" customHeight="1" x14ac:dyDescent="0.3">
      <c r="A274" s="634">
        <v>269</v>
      </c>
      <c r="B274" s="635">
        <v>44510</v>
      </c>
      <c r="C274" s="636" t="s">
        <v>2359</v>
      </c>
      <c r="D274" s="637">
        <v>580</v>
      </c>
      <c r="E274" s="637"/>
      <c r="F274" s="638"/>
      <c r="G274" s="901" t="b">
        <f t="shared" si="4"/>
        <v>0</v>
      </c>
      <c r="H274" s="638"/>
      <c r="I274" s="1514"/>
      <c r="J274" s="1515"/>
      <c r="K274" s="1515"/>
      <c r="L274" s="1516"/>
      <c r="M274" s="642"/>
      <c r="N274" s="646"/>
      <c r="O274" s="642"/>
      <c r="P274" s="642"/>
      <c r="Q274" s="642"/>
    </row>
    <row r="275" spans="1:17" s="643" customFormat="1" ht="14.25" customHeight="1" x14ac:dyDescent="0.3">
      <c r="A275" s="634">
        <v>270</v>
      </c>
      <c r="B275" s="635">
        <v>44510</v>
      </c>
      <c r="C275" s="636" t="s">
        <v>2359</v>
      </c>
      <c r="D275" s="637"/>
      <c r="E275" s="637">
        <v>3580</v>
      </c>
      <c r="F275" s="638">
        <v>3580</v>
      </c>
      <c r="G275" s="901" t="b">
        <f t="shared" si="4"/>
        <v>0</v>
      </c>
      <c r="H275" s="638"/>
      <c r="I275" s="1514" t="s">
        <v>3415</v>
      </c>
      <c r="J275" s="1515"/>
      <c r="K275" s="1515"/>
      <c r="L275" s="1516"/>
      <c r="M275" s="642" t="s">
        <v>3416</v>
      </c>
      <c r="N275" s="646">
        <v>44509</v>
      </c>
      <c r="O275" s="996" t="s">
        <v>2123</v>
      </c>
      <c r="P275" s="642" t="s">
        <v>1980</v>
      </c>
      <c r="Q275" s="1040" t="s">
        <v>1706</v>
      </c>
    </row>
    <row r="276" spans="1:17" s="643" customFormat="1" ht="14.25" customHeight="1" x14ac:dyDescent="0.3">
      <c r="A276" s="634">
        <v>271</v>
      </c>
      <c r="B276" s="635">
        <v>44512</v>
      </c>
      <c r="C276" s="636" t="s">
        <v>2834</v>
      </c>
      <c r="D276" s="637">
        <v>400</v>
      </c>
      <c r="E276" s="637"/>
      <c r="F276" s="638"/>
      <c r="G276" s="901" t="b">
        <f t="shared" si="4"/>
        <v>0</v>
      </c>
      <c r="H276" s="638"/>
      <c r="I276" s="1514"/>
      <c r="J276" s="1515"/>
      <c r="K276" s="1515"/>
      <c r="L276" s="1516"/>
      <c r="M276" s="642"/>
      <c r="N276" s="646"/>
      <c r="O276" s="642"/>
      <c r="P276" s="642"/>
      <c r="Q276" s="642"/>
    </row>
    <row r="277" spans="1:17" s="643" customFormat="1" ht="14.25" customHeight="1" x14ac:dyDescent="0.3">
      <c r="A277" s="634">
        <v>272</v>
      </c>
      <c r="B277" s="635">
        <v>44515</v>
      </c>
      <c r="C277" s="636" t="s">
        <v>2359</v>
      </c>
      <c r="D277" s="637">
        <v>1000</v>
      </c>
      <c r="E277" s="637"/>
      <c r="F277" s="638"/>
      <c r="G277" s="901" t="b">
        <f t="shared" si="4"/>
        <v>0</v>
      </c>
      <c r="H277" s="638"/>
      <c r="I277" s="1514"/>
      <c r="J277" s="1515"/>
      <c r="K277" s="1515"/>
      <c r="L277" s="1516"/>
      <c r="M277" s="642"/>
      <c r="N277" s="646"/>
      <c r="O277" s="642"/>
      <c r="P277" s="642"/>
      <c r="Q277" s="642"/>
    </row>
    <row r="278" spans="1:17" s="643" customFormat="1" ht="14.25" customHeight="1" x14ac:dyDescent="0.3">
      <c r="A278" s="634">
        <v>273</v>
      </c>
      <c r="B278" s="635">
        <v>44515</v>
      </c>
      <c r="C278" s="636" t="s">
        <v>2834</v>
      </c>
      <c r="D278" s="637">
        <v>380</v>
      </c>
      <c r="E278" s="637"/>
      <c r="F278" s="638"/>
      <c r="G278" s="901" t="b">
        <f t="shared" si="4"/>
        <v>0</v>
      </c>
      <c r="H278" s="638"/>
      <c r="I278" s="1514"/>
      <c r="J278" s="1515"/>
      <c r="K278" s="1515"/>
      <c r="L278" s="1516"/>
      <c r="M278" s="642"/>
      <c r="N278" s="646"/>
      <c r="O278" s="646"/>
      <c r="P278" s="642"/>
      <c r="Q278" s="642"/>
    </row>
    <row r="279" spans="1:17" s="643" customFormat="1" ht="14.25" customHeight="1" x14ac:dyDescent="0.3">
      <c r="A279" s="634">
        <v>274</v>
      </c>
      <c r="B279" s="635">
        <v>44515</v>
      </c>
      <c r="C279" s="636" t="s">
        <v>164</v>
      </c>
      <c r="D279" s="637">
        <v>15</v>
      </c>
      <c r="E279" s="637"/>
      <c r="F279" s="638"/>
      <c r="G279" s="901" t="b">
        <f t="shared" si="4"/>
        <v>0</v>
      </c>
      <c r="H279" s="638"/>
      <c r="I279" s="1514"/>
      <c r="J279" s="1515"/>
      <c r="K279" s="1515"/>
      <c r="L279" s="1516"/>
      <c r="M279" s="639"/>
      <c r="N279" s="646"/>
      <c r="O279" s="646"/>
      <c r="P279" s="146"/>
      <c r="Q279" s="146"/>
    </row>
    <row r="280" spans="1:17" s="643" customFormat="1" ht="14.25" customHeight="1" x14ac:dyDescent="0.3">
      <c r="A280" s="634">
        <v>275</v>
      </c>
      <c r="B280" s="635">
        <v>44515</v>
      </c>
      <c r="C280" s="636" t="s">
        <v>1982</v>
      </c>
      <c r="D280" s="637">
        <v>300</v>
      </c>
      <c r="E280" s="637"/>
      <c r="F280" s="638"/>
      <c r="G280" s="901" t="b">
        <f t="shared" si="4"/>
        <v>0</v>
      </c>
      <c r="H280" s="638"/>
      <c r="I280" s="1514"/>
      <c r="J280" s="1515"/>
      <c r="K280" s="1515"/>
      <c r="L280" s="1516"/>
      <c r="M280" s="642"/>
      <c r="N280" s="642"/>
      <c r="O280" s="642"/>
      <c r="P280" s="642"/>
      <c r="Q280" s="642"/>
    </row>
    <row r="281" spans="1:17" s="643" customFormat="1" ht="14.25" customHeight="1" x14ac:dyDescent="0.3">
      <c r="A281" s="634">
        <v>276</v>
      </c>
      <c r="B281" s="635">
        <v>44515</v>
      </c>
      <c r="C281" s="636" t="s">
        <v>2381</v>
      </c>
      <c r="D281" s="637">
        <v>20</v>
      </c>
      <c r="E281" s="637"/>
      <c r="F281" s="638"/>
      <c r="G281" s="901" t="b">
        <f t="shared" si="4"/>
        <v>0</v>
      </c>
      <c r="H281" s="638"/>
      <c r="I281" s="1514"/>
      <c r="J281" s="1515"/>
      <c r="K281" s="1515"/>
      <c r="L281" s="1516"/>
      <c r="M281" s="642"/>
      <c r="N281" s="646"/>
      <c r="O281" s="646"/>
      <c r="P281" s="146"/>
      <c r="Q281" s="146"/>
    </row>
    <row r="282" spans="1:17" s="643" customFormat="1" ht="14.25" customHeight="1" x14ac:dyDescent="0.3">
      <c r="A282" s="634">
        <v>277</v>
      </c>
      <c r="B282" s="635">
        <v>44517</v>
      </c>
      <c r="C282" s="636" t="s">
        <v>2834</v>
      </c>
      <c r="D282" s="637"/>
      <c r="E282" s="637">
        <v>980</v>
      </c>
      <c r="F282" s="638">
        <v>980</v>
      </c>
      <c r="G282" s="901" t="b">
        <f t="shared" si="4"/>
        <v>0</v>
      </c>
      <c r="H282" s="638"/>
      <c r="I282" s="1514" t="s">
        <v>3417</v>
      </c>
      <c r="J282" s="1515"/>
      <c r="K282" s="1515"/>
      <c r="L282" s="1516"/>
      <c r="M282" s="642" t="s">
        <v>3418</v>
      </c>
      <c r="N282" s="646">
        <v>44517</v>
      </c>
      <c r="O282" s="642" t="s">
        <v>2123</v>
      </c>
      <c r="P282" s="146" t="s">
        <v>1762</v>
      </c>
      <c r="Q282" s="935" t="s">
        <v>1762</v>
      </c>
    </row>
    <row r="283" spans="1:17" s="643" customFormat="1" ht="14.25" customHeight="1" x14ac:dyDescent="0.3">
      <c r="A283" s="634">
        <v>278</v>
      </c>
      <c r="B283" s="635">
        <v>44522</v>
      </c>
      <c r="C283" s="636" t="s">
        <v>2359</v>
      </c>
      <c r="D283" s="637">
        <v>1000</v>
      </c>
      <c r="E283" s="637"/>
      <c r="F283" s="637"/>
      <c r="G283" s="901" t="b">
        <f t="shared" si="4"/>
        <v>0</v>
      </c>
      <c r="H283" s="638"/>
      <c r="I283" s="1514"/>
      <c r="J283" s="1515"/>
      <c r="K283" s="1515"/>
      <c r="L283" s="1516"/>
      <c r="M283" s="642"/>
      <c r="N283" s="646"/>
      <c r="O283" s="642"/>
      <c r="P283" s="642"/>
      <c r="Q283" s="642"/>
    </row>
    <row r="284" spans="1:17" s="643" customFormat="1" ht="14.25" customHeight="1" x14ac:dyDescent="0.3">
      <c r="A284" s="634">
        <v>279</v>
      </c>
      <c r="B284" s="635">
        <v>44522</v>
      </c>
      <c r="C284" s="813" t="s">
        <v>2574</v>
      </c>
      <c r="D284" s="814">
        <v>30</v>
      </c>
      <c r="E284" s="814"/>
      <c r="F284" s="901"/>
      <c r="G284" s="901" t="b">
        <f t="shared" si="4"/>
        <v>0</v>
      </c>
      <c r="H284" s="901"/>
      <c r="I284" s="1514"/>
      <c r="J284" s="1515"/>
      <c r="K284" s="1515"/>
      <c r="L284" s="1516"/>
      <c r="M284" s="642"/>
      <c r="N284" s="646"/>
      <c r="O284" s="642"/>
      <c r="P284" s="146"/>
      <c r="Q284" s="146"/>
    </row>
    <row r="285" spans="1:17" s="643" customFormat="1" ht="14.25" customHeight="1" x14ac:dyDescent="0.3">
      <c r="A285" s="634">
        <v>280</v>
      </c>
      <c r="B285" s="929">
        <v>44523</v>
      </c>
      <c r="C285" s="813" t="s">
        <v>2574</v>
      </c>
      <c r="D285" s="814">
        <v>30</v>
      </c>
      <c r="E285" s="814"/>
      <c r="F285" s="901"/>
      <c r="G285" s="901" t="b">
        <f t="shared" si="4"/>
        <v>0</v>
      </c>
      <c r="H285" s="901"/>
      <c r="I285" s="1514"/>
      <c r="J285" s="1515"/>
      <c r="K285" s="1515"/>
      <c r="L285" s="1516"/>
      <c r="M285" s="642"/>
      <c r="N285" s="646"/>
      <c r="O285" s="642"/>
      <c r="P285" s="642"/>
      <c r="Q285" s="642"/>
    </row>
    <row r="286" spans="1:17" s="643" customFormat="1" ht="14.25" customHeight="1" x14ac:dyDescent="0.3">
      <c r="A286" s="634">
        <v>281</v>
      </c>
      <c r="B286" s="929">
        <v>44526</v>
      </c>
      <c r="C286" s="813" t="s">
        <v>2359</v>
      </c>
      <c r="D286" s="814">
        <v>1000</v>
      </c>
      <c r="E286" s="814"/>
      <c r="F286" s="901"/>
      <c r="G286" s="901" t="b">
        <f t="shared" si="4"/>
        <v>0</v>
      </c>
      <c r="H286" s="901"/>
      <c r="I286" s="1514"/>
      <c r="J286" s="1515"/>
      <c r="K286" s="1515"/>
      <c r="L286" s="1516"/>
      <c r="M286" s="642"/>
      <c r="N286" s="646"/>
      <c r="O286" s="642"/>
      <c r="P286" s="642"/>
      <c r="Q286" s="642"/>
    </row>
    <row r="287" spans="1:17" s="643" customFormat="1" ht="14.25" customHeight="1" x14ac:dyDescent="0.3">
      <c r="A287" s="634">
        <v>282</v>
      </c>
      <c r="B287" s="929">
        <v>44526</v>
      </c>
      <c r="C287" s="813" t="s">
        <v>2834</v>
      </c>
      <c r="D287" s="814">
        <v>100</v>
      </c>
      <c r="E287" s="814"/>
      <c r="F287" s="814"/>
      <c r="G287" s="901" t="b">
        <f t="shared" si="4"/>
        <v>0</v>
      </c>
      <c r="H287" s="901"/>
      <c r="I287" s="1514"/>
      <c r="J287" s="1515"/>
      <c r="K287" s="1515"/>
      <c r="L287" s="1516"/>
      <c r="M287" s="642"/>
      <c r="N287" s="646"/>
      <c r="O287" s="642"/>
      <c r="P287" s="146"/>
      <c r="Q287" s="146"/>
    </row>
    <row r="288" spans="1:17" s="643" customFormat="1" ht="14.25" customHeight="1" x14ac:dyDescent="0.3">
      <c r="A288" s="928">
        <v>283</v>
      </c>
      <c r="B288" s="929">
        <v>44529</v>
      </c>
      <c r="C288" s="813" t="s">
        <v>2359</v>
      </c>
      <c r="D288" s="814">
        <v>1300</v>
      </c>
      <c r="E288" s="814"/>
      <c r="F288" s="901"/>
      <c r="G288" s="901" t="b">
        <f t="shared" si="4"/>
        <v>0</v>
      </c>
      <c r="H288" s="901"/>
      <c r="I288" s="1514"/>
      <c r="J288" s="1515"/>
      <c r="K288" s="1515"/>
      <c r="L288" s="1516"/>
      <c r="M288" s="642"/>
      <c r="N288" s="646"/>
      <c r="O288" s="642"/>
      <c r="P288" s="146"/>
      <c r="Q288" s="146"/>
    </row>
    <row r="289" spans="1:17" s="643" customFormat="1" ht="14.25" customHeight="1" x14ac:dyDescent="0.3">
      <c r="A289" s="634">
        <v>284</v>
      </c>
      <c r="B289" s="929">
        <v>44529</v>
      </c>
      <c r="C289" s="813" t="s">
        <v>1982</v>
      </c>
      <c r="D289" s="814">
        <v>900</v>
      </c>
      <c r="E289" s="814"/>
      <c r="F289" s="901"/>
      <c r="G289" s="901" t="b">
        <f t="shared" si="4"/>
        <v>0</v>
      </c>
      <c r="H289" s="901"/>
      <c r="I289" s="1514"/>
      <c r="J289" s="1515"/>
      <c r="K289" s="1515"/>
      <c r="L289" s="1516"/>
      <c r="M289" s="642"/>
      <c r="N289" s="646"/>
      <c r="O289" s="642"/>
      <c r="P289" s="146"/>
      <c r="Q289" s="146"/>
    </row>
    <row r="290" spans="1:17" s="643" customFormat="1" ht="14.25" customHeight="1" x14ac:dyDescent="0.3">
      <c r="A290" s="634">
        <v>285</v>
      </c>
      <c r="B290" s="929">
        <v>44529</v>
      </c>
      <c r="C290" s="813" t="s">
        <v>164</v>
      </c>
      <c r="D290" s="814">
        <v>20</v>
      </c>
      <c r="E290" s="814"/>
      <c r="F290" s="901"/>
      <c r="G290" s="901" t="b">
        <f t="shared" si="4"/>
        <v>0</v>
      </c>
      <c r="H290" s="901"/>
      <c r="I290" s="1514"/>
      <c r="J290" s="1515"/>
      <c r="K290" s="1515"/>
      <c r="L290" s="1516"/>
      <c r="M290" s="642"/>
      <c r="N290" s="646"/>
      <c r="O290" s="642"/>
      <c r="P290" s="642"/>
      <c r="Q290" s="642"/>
    </row>
    <row r="291" spans="1:17" s="643" customFormat="1" ht="14.25" customHeight="1" x14ac:dyDescent="0.3">
      <c r="A291" s="634">
        <v>286</v>
      </c>
      <c r="B291" s="929">
        <v>44529</v>
      </c>
      <c r="C291" s="636" t="s">
        <v>2516</v>
      </c>
      <c r="D291" s="637">
        <v>100</v>
      </c>
      <c r="E291" s="637"/>
      <c r="F291" s="637"/>
      <c r="G291" s="901" t="b">
        <f t="shared" si="4"/>
        <v>0</v>
      </c>
      <c r="H291" s="638"/>
      <c r="I291" s="1514"/>
      <c r="J291" s="1515"/>
      <c r="K291" s="1515"/>
      <c r="L291" s="1516"/>
      <c r="M291" s="642"/>
      <c r="N291" s="646"/>
      <c r="O291" s="646"/>
      <c r="P291" s="642"/>
      <c r="Q291" s="642"/>
    </row>
    <row r="292" spans="1:17" s="643" customFormat="1" ht="14.25" customHeight="1" x14ac:dyDescent="0.3">
      <c r="A292" s="634">
        <v>287</v>
      </c>
      <c r="B292" s="929">
        <v>44529</v>
      </c>
      <c r="C292" s="636" t="s">
        <v>2384</v>
      </c>
      <c r="D292" s="637">
        <v>500</v>
      </c>
      <c r="E292" s="637"/>
      <c r="F292" s="638"/>
      <c r="G292" s="901" t="b">
        <f t="shared" si="4"/>
        <v>0</v>
      </c>
      <c r="H292" s="638"/>
      <c r="I292" s="1514"/>
      <c r="J292" s="1515"/>
      <c r="K292" s="1515"/>
      <c r="L292" s="1516"/>
      <c r="M292" s="642"/>
      <c r="N292" s="642"/>
      <c r="O292" s="642"/>
      <c r="P292" s="642"/>
      <c r="Q292" s="642"/>
    </row>
    <row r="293" spans="1:17" s="643" customFormat="1" ht="14.25" customHeight="1" x14ac:dyDescent="0.3">
      <c r="A293" s="634">
        <v>288</v>
      </c>
      <c r="B293" s="635">
        <v>44530</v>
      </c>
      <c r="C293" s="636" t="s">
        <v>2359</v>
      </c>
      <c r="D293" s="637"/>
      <c r="E293" s="637">
        <v>4300</v>
      </c>
      <c r="F293" s="638">
        <v>4300</v>
      </c>
      <c r="G293" s="901" t="b">
        <f t="shared" si="4"/>
        <v>0</v>
      </c>
      <c r="H293" s="638"/>
      <c r="I293" s="1514" t="s">
        <v>3427</v>
      </c>
      <c r="J293" s="1515"/>
      <c r="K293" s="1515"/>
      <c r="L293" s="1516"/>
      <c r="M293" s="642" t="s">
        <v>3428</v>
      </c>
      <c r="N293" s="646">
        <v>44530</v>
      </c>
      <c r="O293" s="573" t="s">
        <v>2123</v>
      </c>
      <c r="P293" s="642" t="s">
        <v>1980</v>
      </c>
      <c r="Q293" s="1040" t="s">
        <v>1706</v>
      </c>
    </row>
    <row r="294" spans="1:17" s="643" customFormat="1" ht="14.25" customHeight="1" x14ac:dyDescent="0.3">
      <c r="A294" s="634">
        <v>289</v>
      </c>
      <c r="B294" s="635">
        <v>44531</v>
      </c>
      <c r="C294" s="636" t="s">
        <v>1982</v>
      </c>
      <c r="D294" s="637"/>
      <c r="E294" s="637">
        <v>5000</v>
      </c>
      <c r="F294" s="694">
        <v>4320</v>
      </c>
      <c r="G294" s="901" t="b">
        <f t="shared" si="4"/>
        <v>0</v>
      </c>
      <c r="H294" s="694"/>
      <c r="I294" s="1514" t="s">
        <v>3429</v>
      </c>
      <c r="J294" s="1515"/>
      <c r="K294" s="1515"/>
      <c r="L294" s="1516"/>
      <c r="M294" s="647" t="s">
        <v>3430</v>
      </c>
      <c r="N294" s="646">
        <v>44530</v>
      </c>
      <c r="O294" s="646" t="s">
        <v>2123</v>
      </c>
      <c r="P294" s="146" t="s">
        <v>1762</v>
      </c>
      <c r="Q294" s="146" t="s">
        <v>1213</v>
      </c>
    </row>
    <row r="295" spans="1:17" s="643" customFormat="1" ht="14.25" customHeight="1" x14ac:dyDescent="0.3">
      <c r="A295" s="634">
        <v>290</v>
      </c>
      <c r="B295" s="635">
        <v>44533</v>
      </c>
      <c r="C295" s="636" t="s">
        <v>2834</v>
      </c>
      <c r="D295" s="637">
        <v>160</v>
      </c>
      <c r="E295" s="637"/>
      <c r="F295" s="637"/>
      <c r="G295" s="901" t="b">
        <f t="shared" si="4"/>
        <v>0</v>
      </c>
      <c r="H295" s="638"/>
      <c r="I295" s="1514"/>
      <c r="J295" s="1515"/>
      <c r="K295" s="1515"/>
      <c r="L295" s="1516"/>
      <c r="M295" s="647"/>
      <c r="N295" s="646"/>
      <c r="O295" s="642"/>
      <c r="P295" s="642"/>
      <c r="Q295" s="642"/>
    </row>
    <row r="296" spans="1:17" s="643" customFormat="1" ht="14.25" customHeight="1" x14ac:dyDescent="0.3">
      <c r="A296" s="634">
        <v>291</v>
      </c>
      <c r="B296" s="635">
        <v>44533</v>
      </c>
      <c r="C296" s="636" t="s">
        <v>2834</v>
      </c>
      <c r="D296" s="637"/>
      <c r="E296" s="637">
        <v>260</v>
      </c>
      <c r="F296" s="638">
        <v>260</v>
      </c>
      <c r="G296" s="901" t="b">
        <f t="shared" si="4"/>
        <v>0</v>
      </c>
      <c r="H296" s="638"/>
      <c r="I296" s="1514" t="s">
        <v>3431</v>
      </c>
      <c r="J296" s="1515"/>
      <c r="K296" s="1515"/>
      <c r="L296" s="1516"/>
      <c r="M296" s="642" t="s">
        <v>3432</v>
      </c>
      <c r="N296" s="646">
        <v>44533</v>
      </c>
      <c r="O296" s="642" t="s">
        <v>2123</v>
      </c>
      <c r="P296" s="146" t="s">
        <v>1762</v>
      </c>
      <c r="Q296" s="935" t="s">
        <v>1762</v>
      </c>
    </row>
    <row r="297" spans="1:17" s="643" customFormat="1" ht="14.25" customHeight="1" x14ac:dyDescent="0.3">
      <c r="A297" s="634">
        <v>292</v>
      </c>
      <c r="B297" s="635">
        <v>44536</v>
      </c>
      <c r="C297" s="636" t="s">
        <v>2407</v>
      </c>
      <c r="D297" s="637">
        <v>60</v>
      </c>
      <c r="E297" s="637"/>
      <c r="F297" s="637"/>
      <c r="G297" s="901" t="b">
        <f t="shared" si="4"/>
        <v>0</v>
      </c>
      <c r="H297" s="638"/>
      <c r="I297" s="1514"/>
      <c r="J297" s="1515"/>
      <c r="K297" s="1515"/>
      <c r="L297" s="1516"/>
      <c r="M297" s="642"/>
      <c r="N297" s="646"/>
      <c r="O297" s="642"/>
      <c r="P297" s="642"/>
      <c r="Q297" s="642"/>
    </row>
    <row r="298" spans="1:17" s="643" customFormat="1" ht="14.25" customHeight="1" x14ac:dyDescent="0.3">
      <c r="A298" s="634">
        <v>293</v>
      </c>
      <c r="B298" s="635">
        <v>44536</v>
      </c>
      <c r="C298" s="636" t="s">
        <v>2409</v>
      </c>
      <c r="D298" s="637">
        <v>170</v>
      </c>
      <c r="E298" s="637"/>
      <c r="F298" s="638"/>
      <c r="G298" s="901" t="b">
        <f t="shared" si="4"/>
        <v>0</v>
      </c>
      <c r="H298" s="638"/>
      <c r="I298" s="1514"/>
      <c r="J298" s="1515"/>
      <c r="K298" s="1515"/>
      <c r="L298" s="1516"/>
      <c r="M298" s="642"/>
      <c r="N298" s="646"/>
      <c r="O298" s="642"/>
      <c r="P298" s="146"/>
      <c r="Q298" s="146"/>
    </row>
    <row r="299" spans="1:17" s="643" customFormat="1" ht="14.25" customHeight="1" x14ac:dyDescent="0.3">
      <c r="A299" s="634">
        <v>294</v>
      </c>
      <c r="B299" s="635">
        <v>44536</v>
      </c>
      <c r="C299" s="636" t="s">
        <v>1517</v>
      </c>
      <c r="D299" s="637">
        <v>40</v>
      </c>
      <c r="E299" s="637"/>
      <c r="F299" s="638"/>
      <c r="G299" s="901" t="b">
        <f t="shared" si="4"/>
        <v>0</v>
      </c>
      <c r="H299" s="638"/>
      <c r="I299" s="639"/>
      <c r="J299" s="640"/>
      <c r="K299" s="640"/>
      <c r="L299" s="641"/>
      <c r="M299" s="642"/>
      <c r="N299" s="646"/>
      <c r="O299" s="642"/>
      <c r="P299" s="146"/>
      <c r="Q299" s="146"/>
    </row>
    <row r="300" spans="1:17" s="643" customFormat="1" ht="14.25" customHeight="1" x14ac:dyDescent="0.35">
      <c r="A300" s="634">
        <v>295</v>
      </c>
      <c r="B300" s="635">
        <v>44536</v>
      </c>
      <c r="C300" s="636" t="s">
        <v>3425</v>
      </c>
      <c r="D300" s="637">
        <v>240</v>
      </c>
      <c r="E300" s="637"/>
      <c r="F300" s="638"/>
      <c r="G300" s="901" t="str">
        <f t="shared" si="4"/>
        <v>VERIFICARE AVVENUTO SMALTIMENTO</v>
      </c>
      <c r="H300" s="1089" t="s">
        <v>3583</v>
      </c>
      <c r="I300" s="1514"/>
      <c r="J300" s="1515"/>
      <c r="K300" s="1515"/>
      <c r="L300" s="1516"/>
      <c r="M300" s="642"/>
      <c r="N300" s="646"/>
      <c r="O300" s="642"/>
      <c r="P300" s="642"/>
      <c r="Q300" s="642"/>
    </row>
    <row r="301" spans="1:17" s="643" customFormat="1" ht="14.25" customHeight="1" x14ac:dyDescent="0.3">
      <c r="A301" s="634">
        <v>296</v>
      </c>
      <c r="B301" s="635">
        <v>44536</v>
      </c>
      <c r="C301" s="636" t="s">
        <v>2408</v>
      </c>
      <c r="D301" s="637">
        <v>3</v>
      </c>
      <c r="E301" s="637"/>
      <c r="F301" s="638"/>
      <c r="G301" s="901" t="b">
        <f t="shared" si="4"/>
        <v>0</v>
      </c>
      <c r="H301" s="638"/>
      <c r="I301" s="1514"/>
      <c r="J301" s="1515"/>
      <c r="K301" s="1515"/>
      <c r="L301" s="1516"/>
      <c r="M301" s="642"/>
      <c r="N301" s="646"/>
      <c r="O301" s="642"/>
      <c r="P301" s="642"/>
      <c r="Q301" s="642"/>
    </row>
    <row r="302" spans="1:17" s="643" customFormat="1" ht="14.25" customHeight="1" x14ac:dyDescent="0.3">
      <c r="A302" s="634">
        <v>297</v>
      </c>
      <c r="B302" s="635">
        <v>44536</v>
      </c>
      <c r="C302" s="636" t="s">
        <v>2584</v>
      </c>
      <c r="D302" s="637">
        <v>100</v>
      </c>
      <c r="E302" s="637"/>
      <c r="F302" s="638"/>
      <c r="G302" s="901" t="b">
        <f t="shared" si="4"/>
        <v>0</v>
      </c>
      <c r="H302" s="638"/>
      <c r="I302" s="1514"/>
      <c r="J302" s="1515"/>
      <c r="K302" s="1515"/>
      <c r="L302" s="1516"/>
      <c r="M302" s="642"/>
      <c r="N302" s="646"/>
      <c r="O302" s="642"/>
      <c r="P302" s="642"/>
      <c r="Q302" s="642"/>
    </row>
    <row r="303" spans="1:17" s="643" customFormat="1" ht="14.25" customHeight="1" x14ac:dyDescent="0.3">
      <c r="A303" s="634">
        <v>298</v>
      </c>
      <c r="B303" s="635">
        <v>44540</v>
      </c>
      <c r="C303" s="636" t="s">
        <v>2383</v>
      </c>
      <c r="D303" s="637">
        <v>1700</v>
      </c>
      <c r="E303" s="637"/>
      <c r="F303" s="638"/>
      <c r="G303" s="901" t="b">
        <f t="shared" si="4"/>
        <v>0</v>
      </c>
      <c r="H303" s="638"/>
      <c r="I303" s="1514"/>
      <c r="J303" s="1515"/>
      <c r="K303" s="1515"/>
      <c r="L303" s="1516"/>
      <c r="M303" s="642"/>
      <c r="N303" s="646"/>
      <c r="O303" s="642"/>
      <c r="P303" s="642"/>
      <c r="Q303" s="642"/>
    </row>
    <row r="304" spans="1:17" s="643" customFormat="1" ht="14.25" customHeight="1" x14ac:dyDescent="0.3">
      <c r="A304" s="634">
        <v>299</v>
      </c>
      <c r="B304" s="635">
        <v>44540</v>
      </c>
      <c r="C304" s="636" t="s">
        <v>1777</v>
      </c>
      <c r="D304" s="637">
        <v>1000</v>
      </c>
      <c r="E304" s="637"/>
      <c r="F304" s="694"/>
      <c r="G304" s="901" t="b">
        <f t="shared" si="4"/>
        <v>0</v>
      </c>
      <c r="H304" s="694"/>
      <c r="I304" s="1514"/>
      <c r="J304" s="1515"/>
      <c r="K304" s="1515"/>
      <c r="L304" s="1516"/>
      <c r="M304" s="646"/>
      <c r="N304" s="646"/>
      <c r="O304" s="642"/>
      <c r="P304" s="146"/>
      <c r="Q304" s="146"/>
    </row>
    <row r="305" spans="1:17" s="643" customFormat="1" ht="14.25" customHeight="1" x14ac:dyDescent="0.3">
      <c r="A305" s="634">
        <v>300</v>
      </c>
      <c r="B305" s="635">
        <v>44540</v>
      </c>
      <c r="C305" s="636" t="s">
        <v>2359</v>
      </c>
      <c r="D305" s="637">
        <v>2000</v>
      </c>
      <c r="E305" s="637"/>
      <c r="F305" s="638"/>
      <c r="G305" s="901" t="b">
        <f t="shared" si="4"/>
        <v>0</v>
      </c>
      <c r="H305" s="638"/>
      <c r="I305" s="1514"/>
      <c r="J305" s="1515"/>
      <c r="K305" s="1515"/>
      <c r="L305" s="1516"/>
      <c r="M305" s="646"/>
      <c r="N305" s="646"/>
      <c r="O305" s="646"/>
      <c r="P305" s="146"/>
      <c r="Q305" s="146"/>
    </row>
    <row r="306" spans="1:17" s="643" customFormat="1" ht="14.25" customHeight="1" x14ac:dyDescent="0.3">
      <c r="A306" s="634">
        <v>301</v>
      </c>
      <c r="B306" s="635">
        <v>44543</v>
      </c>
      <c r="C306" s="636" t="s">
        <v>164</v>
      </c>
      <c r="D306" s="637">
        <v>15</v>
      </c>
      <c r="E306" s="637"/>
      <c r="F306" s="694"/>
      <c r="G306" s="901" t="b">
        <f t="shared" si="4"/>
        <v>0</v>
      </c>
      <c r="H306" s="694"/>
      <c r="I306" s="1514"/>
      <c r="J306" s="1515"/>
      <c r="K306" s="1515"/>
      <c r="L306" s="1516"/>
      <c r="M306" s="646"/>
      <c r="N306" s="646"/>
      <c r="O306" s="646"/>
      <c r="P306" s="146"/>
      <c r="Q306" s="146"/>
    </row>
    <row r="307" spans="1:17" s="643" customFormat="1" ht="14.25" customHeight="1" x14ac:dyDescent="0.3">
      <c r="A307" s="634">
        <v>302</v>
      </c>
      <c r="B307" s="635">
        <v>44543</v>
      </c>
      <c r="C307" s="636" t="s">
        <v>164</v>
      </c>
      <c r="D307" s="637"/>
      <c r="E307" s="637">
        <v>200</v>
      </c>
      <c r="F307" s="638">
        <v>200</v>
      </c>
      <c r="G307" s="901" t="b">
        <f t="shared" si="4"/>
        <v>0</v>
      </c>
      <c r="H307" s="638"/>
      <c r="I307" s="1514" t="s">
        <v>3433</v>
      </c>
      <c r="J307" s="1515"/>
      <c r="K307" s="1515"/>
      <c r="L307" s="1516"/>
      <c r="M307" s="646" t="s">
        <v>3434</v>
      </c>
      <c r="N307" s="646">
        <v>44540</v>
      </c>
      <c r="O307" s="642" t="s">
        <v>2123</v>
      </c>
      <c r="P307" s="146" t="s">
        <v>1762</v>
      </c>
      <c r="Q307" s="146" t="s">
        <v>2982</v>
      </c>
    </row>
    <row r="308" spans="1:17" s="643" customFormat="1" ht="14.25" customHeight="1" x14ac:dyDescent="0.3">
      <c r="A308" s="634">
        <v>303</v>
      </c>
      <c r="B308" s="635">
        <v>44543</v>
      </c>
      <c r="C308" s="636" t="s">
        <v>2407</v>
      </c>
      <c r="D308" s="637"/>
      <c r="E308" s="637">
        <v>83</v>
      </c>
      <c r="F308" s="694">
        <v>90</v>
      </c>
      <c r="G308" s="901" t="b">
        <f t="shared" si="4"/>
        <v>0</v>
      </c>
      <c r="H308" s="694"/>
      <c r="I308" s="1514" t="s">
        <v>3435</v>
      </c>
      <c r="J308" s="1515"/>
      <c r="K308" s="1515"/>
      <c r="L308" s="1516"/>
      <c r="M308" s="646" t="s">
        <v>3436</v>
      </c>
      <c r="N308" s="646">
        <v>44540</v>
      </c>
      <c r="O308" s="642" t="s">
        <v>2123</v>
      </c>
      <c r="P308" s="146" t="s">
        <v>1762</v>
      </c>
      <c r="Q308" s="146" t="s">
        <v>2982</v>
      </c>
    </row>
    <row r="309" spans="1:17" s="643" customFormat="1" ht="14.25" customHeight="1" x14ac:dyDescent="0.3">
      <c r="A309" s="634">
        <v>304</v>
      </c>
      <c r="B309" s="635">
        <v>44543</v>
      </c>
      <c r="C309" s="636" t="s">
        <v>2381</v>
      </c>
      <c r="D309" s="637"/>
      <c r="E309" s="637">
        <v>160</v>
      </c>
      <c r="F309" s="694">
        <v>170</v>
      </c>
      <c r="G309" s="901" t="b">
        <f t="shared" si="4"/>
        <v>0</v>
      </c>
      <c r="H309" s="694"/>
      <c r="I309" s="1514" t="s">
        <v>3437</v>
      </c>
      <c r="J309" s="1515"/>
      <c r="K309" s="1515"/>
      <c r="L309" s="1516"/>
      <c r="M309" s="646" t="s">
        <v>3438</v>
      </c>
      <c r="N309" s="646">
        <v>44540</v>
      </c>
      <c r="O309" s="642" t="s">
        <v>2123</v>
      </c>
      <c r="P309" s="146" t="s">
        <v>1762</v>
      </c>
      <c r="Q309" s="146" t="s">
        <v>2982</v>
      </c>
    </row>
    <row r="310" spans="1:17" s="643" customFormat="1" ht="14.25" customHeight="1" x14ac:dyDescent="0.3">
      <c r="A310" s="634">
        <v>305</v>
      </c>
      <c r="B310" s="635">
        <v>44543</v>
      </c>
      <c r="C310" s="636" t="s">
        <v>2409</v>
      </c>
      <c r="D310" s="637"/>
      <c r="E310" s="637">
        <v>170</v>
      </c>
      <c r="F310" s="694">
        <v>180</v>
      </c>
      <c r="G310" s="901" t="b">
        <f t="shared" si="4"/>
        <v>0</v>
      </c>
      <c r="H310" s="694"/>
      <c r="I310" s="1514" t="s">
        <v>3439</v>
      </c>
      <c r="J310" s="1515"/>
      <c r="K310" s="1515"/>
      <c r="L310" s="1516"/>
      <c r="M310" s="646" t="s">
        <v>3440</v>
      </c>
      <c r="N310" s="646">
        <v>44540</v>
      </c>
      <c r="O310" s="642" t="s">
        <v>2123</v>
      </c>
      <c r="P310" s="146" t="s">
        <v>1762</v>
      </c>
      <c r="Q310" s="146" t="s">
        <v>2982</v>
      </c>
    </row>
    <row r="311" spans="1:17" s="643" customFormat="1" ht="14.25" customHeight="1" x14ac:dyDescent="0.3">
      <c r="A311" s="634">
        <v>306</v>
      </c>
      <c r="B311" s="635">
        <v>44543</v>
      </c>
      <c r="C311" s="636" t="s">
        <v>1517</v>
      </c>
      <c r="D311" s="637"/>
      <c r="E311" s="637">
        <v>40</v>
      </c>
      <c r="F311" s="694">
        <v>50</v>
      </c>
      <c r="G311" s="901" t="b">
        <f t="shared" si="4"/>
        <v>0</v>
      </c>
      <c r="H311" s="694"/>
      <c r="I311" s="1514" t="s">
        <v>3441</v>
      </c>
      <c r="J311" s="1515"/>
      <c r="K311" s="1515"/>
      <c r="L311" s="1516"/>
      <c r="M311" s="646" t="s">
        <v>3442</v>
      </c>
      <c r="N311" s="646">
        <v>44540</v>
      </c>
      <c r="O311" s="646" t="s">
        <v>2123</v>
      </c>
      <c r="P311" s="146" t="s">
        <v>1762</v>
      </c>
      <c r="Q311" s="146" t="s">
        <v>2982</v>
      </c>
    </row>
    <row r="312" spans="1:17" s="643" customFormat="1" ht="14.25" customHeight="1" x14ac:dyDescent="0.35">
      <c r="A312" s="634">
        <v>307</v>
      </c>
      <c r="B312" s="635">
        <v>44543</v>
      </c>
      <c r="C312" s="636" t="s">
        <v>3425</v>
      </c>
      <c r="D312" s="637"/>
      <c r="E312" s="637">
        <v>240</v>
      </c>
      <c r="F312" s="694">
        <v>230</v>
      </c>
      <c r="G312" s="901" t="str">
        <f t="shared" si="4"/>
        <v>VERIFICARE AVVENUTO SMALTIMENTO</v>
      </c>
      <c r="H312" s="1089" t="s">
        <v>3583</v>
      </c>
      <c r="I312" s="1514" t="s">
        <v>129</v>
      </c>
      <c r="J312" s="1515"/>
      <c r="K312" s="1515"/>
      <c r="L312" s="1516"/>
      <c r="M312" s="646" t="s">
        <v>3443</v>
      </c>
      <c r="N312" s="646">
        <v>44540</v>
      </c>
      <c r="O312" s="642" t="s">
        <v>2123</v>
      </c>
      <c r="P312" s="146" t="s">
        <v>1762</v>
      </c>
      <c r="Q312" s="146" t="s">
        <v>2982</v>
      </c>
    </row>
    <row r="313" spans="1:17" s="643" customFormat="1" ht="14.25" customHeight="1" x14ac:dyDescent="0.3">
      <c r="A313" s="634">
        <v>308</v>
      </c>
      <c r="B313" s="635">
        <v>44543</v>
      </c>
      <c r="C313" s="636" t="s">
        <v>2408</v>
      </c>
      <c r="D313" s="814"/>
      <c r="E313" s="637">
        <v>3</v>
      </c>
      <c r="F313" s="638">
        <v>3</v>
      </c>
      <c r="G313" s="901" t="b">
        <f t="shared" si="4"/>
        <v>0</v>
      </c>
      <c r="H313" s="638"/>
      <c r="I313" s="1514" t="s">
        <v>3051</v>
      </c>
      <c r="J313" s="1515"/>
      <c r="K313" s="1515"/>
      <c r="L313" s="1516"/>
      <c r="M313" s="646" t="s">
        <v>3444</v>
      </c>
      <c r="N313" s="646">
        <v>44540</v>
      </c>
      <c r="O313" s="642" t="s">
        <v>2123</v>
      </c>
      <c r="P313" s="146" t="s">
        <v>1762</v>
      </c>
      <c r="Q313" s="146" t="s">
        <v>2982</v>
      </c>
    </row>
    <row r="314" spans="1:17" s="643" customFormat="1" ht="14.25" customHeight="1" x14ac:dyDescent="0.3">
      <c r="A314" s="634">
        <v>309</v>
      </c>
      <c r="B314" s="635">
        <v>44543</v>
      </c>
      <c r="C314" s="636" t="s">
        <v>2584</v>
      </c>
      <c r="D314" s="637"/>
      <c r="E314" s="637">
        <v>100</v>
      </c>
      <c r="F314" s="638">
        <v>100</v>
      </c>
      <c r="G314" s="901" t="b">
        <f t="shared" si="4"/>
        <v>0</v>
      </c>
      <c r="H314" s="638"/>
      <c r="I314" s="1514" t="s">
        <v>131</v>
      </c>
      <c r="J314" s="1515"/>
      <c r="K314" s="1515"/>
      <c r="L314" s="1516"/>
      <c r="M314" s="646" t="s">
        <v>3445</v>
      </c>
      <c r="N314" s="646">
        <v>44540</v>
      </c>
      <c r="O314" s="642" t="s">
        <v>2123</v>
      </c>
      <c r="P314" s="146" t="s">
        <v>1762</v>
      </c>
      <c r="Q314" s="935" t="s">
        <v>1762</v>
      </c>
    </row>
    <row r="315" spans="1:17" s="643" customFormat="1" ht="14.25" customHeight="1" x14ac:dyDescent="0.3">
      <c r="A315" s="634">
        <v>310</v>
      </c>
      <c r="B315" s="635">
        <v>44544</v>
      </c>
      <c r="C315" s="636" t="s">
        <v>2383</v>
      </c>
      <c r="D315" s="637"/>
      <c r="E315" s="637">
        <v>2000</v>
      </c>
      <c r="F315" s="694">
        <v>1360</v>
      </c>
      <c r="G315" s="901" t="b">
        <f t="shared" si="4"/>
        <v>0</v>
      </c>
      <c r="H315" s="694"/>
      <c r="I315" s="1514" t="s">
        <v>3446</v>
      </c>
      <c r="J315" s="1515"/>
      <c r="K315" s="1515"/>
      <c r="L315" s="1516"/>
      <c r="M315" s="642" t="s">
        <v>3447</v>
      </c>
      <c r="N315" s="646">
        <v>44544</v>
      </c>
      <c r="O315" s="642" t="s">
        <v>3485</v>
      </c>
      <c r="P315" s="146" t="s">
        <v>3448</v>
      </c>
      <c r="Q315" s="935" t="s">
        <v>3449</v>
      </c>
    </row>
    <row r="316" spans="1:17" s="643" customFormat="1" ht="14.25" customHeight="1" x14ac:dyDescent="0.3">
      <c r="A316" s="634">
        <v>311</v>
      </c>
      <c r="B316" s="635">
        <v>44544</v>
      </c>
      <c r="C316" s="636" t="s">
        <v>1777</v>
      </c>
      <c r="D316" s="637"/>
      <c r="E316" s="637">
        <v>8000</v>
      </c>
      <c r="F316" s="694">
        <v>7000</v>
      </c>
      <c r="G316" s="901" t="b">
        <f t="shared" si="4"/>
        <v>0</v>
      </c>
      <c r="H316" s="694"/>
      <c r="I316" s="1514" t="s">
        <v>3450</v>
      </c>
      <c r="J316" s="1515"/>
      <c r="K316" s="1515"/>
      <c r="L316" s="1516"/>
      <c r="M316" s="642" t="s">
        <v>3451</v>
      </c>
      <c r="N316" s="646">
        <v>44544</v>
      </c>
      <c r="O316" s="646" t="s">
        <v>2123</v>
      </c>
      <c r="P316" s="146" t="s">
        <v>3448</v>
      </c>
      <c r="Q316" s="935" t="s">
        <v>3449</v>
      </c>
    </row>
    <row r="317" spans="1:17" s="643" customFormat="1" ht="14.25" customHeight="1" x14ac:dyDescent="0.3">
      <c r="A317" s="634">
        <v>312</v>
      </c>
      <c r="B317" s="635">
        <v>44547</v>
      </c>
      <c r="C317" s="636" t="s">
        <v>2516</v>
      </c>
      <c r="D317" s="637">
        <v>280</v>
      </c>
      <c r="E317" s="637"/>
      <c r="F317" s="638"/>
      <c r="G317" s="901" t="b">
        <f t="shared" si="4"/>
        <v>0</v>
      </c>
      <c r="H317" s="638"/>
      <c r="I317" s="1514"/>
      <c r="J317" s="1515"/>
      <c r="K317" s="1515"/>
      <c r="L317" s="1516"/>
      <c r="M317" s="642"/>
      <c r="N317" s="646"/>
      <c r="O317" s="642"/>
      <c r="P317" s="146"/>
      <c r="Q317" s="146"/>
    </row>
    <row r="318" spans="1:17" s="643" customFormat="1" ht="14.25" customHeight="1" x14ac:dyDescent="0.3">
      <c r="A318" s="634">
        <v>313</v>
      </c>
      <c r="B318" s="635">
        <v>44547</v>
      </c>
      <c r="C318" s="636" t="s">
        <v>2834</v>
      </c>
      <c r="D318" s="637">
        <v>100</v>
      </c>
      <c r="E318" s="637"/>
      <c r="F318" s="638"/>
      <c r="G318" s="901" t="b">
        <f t="shared" si="4"/>
        <v>0</v>
      </c>
      <c r="H318" s="638"/>
      <c r="I318" s="1514"/>
      <c r="J318" s="1515"/>
      <c r="K318" s="1515"/>
      <c r="L318" s="1516"/>
      <c r="M318" s="642"/>
      <c r="N318" s="646"/>
      <c r="O318" s="642"/>
      <c r="P318" s="642"/>
      <c r="Q318" s="642"/>
    </row>
    <row r="319" spans="1:17" s="643" customFormat="1" ht="14.25" customHeight="1" x14ac:dyDescent="0.3">
      <c r="A319" s="634">
        <v>314</v>
      </c>
      <c r="B319" s="635">
        <v>44547</v>
      </c>
      <c r="C319" s="636" t="s">
        <v>2384</v>
      </c>
      <c r="D319" s="637">
        <v>830</v>
      </c>
      <c r="E319" s="637"/>
      <c r="F319" s="638"/>
      <c r="G319" s="901" t="b">
        <f t="shared" si="4"/>
        <v>0</v>
      </c>
      <c r="H319" s="638"/>
      <c r="I319" s="1514"/>
      <c r="J319" s="1515"/>
      <c r="K319" s="1515"/>
      <c r="L319" s="1516"/>
      <c r="M319" s="642"/>
      <c r="N319" s="642"/>
      <c r="O319" s="642"/>
      <c r="P319" s="642"/>
      <c r="Q319" s="642"/>
    </row>
    <row r="320" spans="1:17" s="643" customFormat="1" ht="14.25" customHeight="1" x14ac:dyDescent="0.3">
      <c r="A320" s="634">
        <v>315</v>
      </c>
      <c r="B320" s="635">
        <v>44547</v>
      </c>
      <c r="C320" s="636" t="s">
        <v>2359</v>
      </c>
      <c r="D320" s="637">
        <v>1000</v>
      </c>
      <c r="E320" s="637"/>
      <c r="F320" s="638"/>
      <c r="G320" s="901" t="b">
        <f t="shared" si="4"/>
        <v>0</v>
      </c>
      <c r="H320" s="638"/>
      <c r="I320" s="1514"/>
      <c r="J320" s="1515"/>
      <c r="K320" s="1515"/>
      <c r="L320" s="1516"/>
      <c r="M320" s="642"/>
      <c r="N320" s="646"/>
      <c r="O320" s="642"/>
      <c r="P320" s="642"/>
      <c r="Q320" s="642"/>
    </row>
    <row r="321" spans="1:17" s="643" customFormat="1" ht="14.25" customHeight="1" x14ac:dyDescent="0.3">
      <c r="A321" s="634">
        <v>316</v>
      </c>
      <c r="B321" s="635">
        <v>44550</v>
      </c>
      <c r="C321" s="636" t="s">
        <v>2834</v>
      </c>
      <c r="D321" s="637">
        <v>120</v>
      </c>
      <c r="E321" s="637"/>
      <c r="F321" s="638"/>
      <c r="G321" s="901" t="b">
        <f t="shared" si="4"/>
        <v>0</v>
      </c>
      <c r="H321" s="638"/>
      <c r="I321" s="1514"/>
      <c r="J321" s="1515"/>
      <c r="K321" s="1515"/>
      <c r="L321" s="1516"/>
      <c r="M321" s="642"/>
      <c r="N321" s="646"/>
      <c r="O321" s="642"/>
      <c r="P321" s="642"/>
      <c r="Q321" s="642"/>
    </row>
    <row r="322" spans="1:17" s="643" customFormat="1" ht="14.25" customHeight="1" x14ac:dyDescent="0.3">
      <c r="A322" s="634">
        <v>317</v>
      </c>
      <c r="B322" s="635">
        <v>44551</v>
      </c>
      <c r="C322" s="636" t="s">
        <v>2516</v>
      </c>
      <c r="D322" s="637"/>
      <c r="E322" s="637">
        <v>380</v>
      </c>
      <c r="F322" s="638">
        <v>380</v>
      </c>
      <c r="G322" s="901" t="b">
        <f t="shared" si="4"/>
        <v>0</v>
      </c>
      <c r="H322" s="638"/>
      <c r="I322" s="1514" t="s">
        <v>3452</v>
      </c>
      <c r="J322" s="1515"/>
      <c r="K322" s="1515"/>
      <c r="L322" s="1516"/>
      <c r="M322" s="642" t="s">
        <v>3453</v>
      </c>
      <c r="N322" s="646">
        <v>44551</v>
      </c>
      <c r="O322" s="642" t="s">
        <v>2123</v>
      </c>
      <c r="P322" s="146" t="s">
        <v>2681</v>
      </c>
      <c r="Q322" s="146" t="s">
        <v>2681</v>
      </c>
    </row>
    <row r="323" spans="1:17" s="643" customFormat="1" ht="14.25" customHeight="1" x14ac:dyDescent="0.3">
      <c r="A323" s="634">
        <v>318</v>
      </c>
      <c r="B323" s="635">
        <v>44552</v>
      </c>
      <c r="C323" s="636" t="s">
        <v>2574</v>
      </c>
      <c r="D323" s="637"/>
      <c r="E323" s="637">
        <v>680</v>
      </c>
      <c r="F323" s="638">
        <v>680</v>
      </c>
      <c r="G323" s="901" t="b">
        <f t="shared" si="4"/>
        <v>0</v>
      </c>
      <c r="H323" s="638"/>
      <c r="I323" s="1514" t="s">
        <v>3454</v>
      </c>
      <c r="J323" s="1515"/>
      <c r="K323" s="1515"/>
      <c r="L323" s="1516"/>
      <c r="M323" s="642" t="s">
        <v>3455</v>
      </c>
      <c r="N323" s="646">
        <v>44552</v>
      </c>
      <c r="O323" s="646" t="s">
        <v>2123</v>
      </c>
      <c r="P323" s="146" t="s">
        <v>1762</v>
      </c>
      <c r="Q323" s="935" t="s">
        <v>1762</v>
      </c>
    </row>
    <row r="324" spans="1:17" s="643" customFormat="1" ht="14.25" customHeight="1" x14ac:dyDescent="0.3">
      <c r="A324" s="634">
        <v>319</v>
      </c>
      <c r="B324" s="635">
        <v>44552</v>
      </c>
      <c r="C324" s="636" t="s">
        <v>2834</v>
      </c>
      <c r="D324" s="637"/>
      <c r="E324" s="637">
        <v>220</v>
      </c>
      <c r="F324" s="638">
        <v>220</v>
      </c>
      <c r="G324" s="901" t="b">
        <f t="shared" si="4"/>
        <v>0</v>
      </c>
      <c r="H324" s="638"/>
      <c r="I324" s="1514" t="s">
        <v>3456</v>
      </c>
      <c r="J324" s="1515"/>
      <c r="K324" s="1515"/>
      <c r="L324" s="1516"/>
      <c r="M324" s="642" t="s">
        <v>3457</v>
      </c>
      <c r="N324" s="646">
        <v>44551</v>
      </c>
      <c r="O324" s="646" t="s">
        <v>2123</v>
      </c>
      <c r="P324" s="146" t="s">
        <v>2066</v>
      </c>
      <c r="Q324" s="935" t="s">
        <v>1762</v>
      </c>
    </row>
    <row r="325" spans="1:17" s="643" customFormat="1" ht="14.25" customHeight="1" x14ac:dyDescent="0.3">
      <c r="A325" s="634">
        <v>320</v>
      </c>
      <c r="B325" s="635">
        <v>44552</v>
      </c>
      <c r="C325" s="636" t="s">
        <v>2384</v>
      </c>
      <c r="D325" s="637"/>
      <c r="E325" s="637">
        <v>1980</v>
      </c>
      <c r="F325" s="638">
        <v>1980</v>
      </c>
      <c r="G325" s="901" t="b">
        <f t="shared" si="4"/>
        <v>0</v>
      </c>
      <c r="H325" s="638"/>
      <c r="I325" s="1514" t="s">
        <v>3458</v>
      </c>
      <c r="J325" s="1515"/>
      <c r="K325" s="1515"/>
      <c r="L325" s="1516"/>
      <c r="M325" s="642" t="s">
        <v>3459</v>
      </c>
      <c r="N325" s="646">
        <v>44551</v>
      </c>
      <c r="O325" s="642" t="s">
        <v>2123</v>
      </c>
      <c r="P325" s="146" t="s">
        <v>2066</v>
      </c>
      <c r="Q325" s="935" t="s">
        <v>1762</v>
      </c>
    </row>
    <row r="326" spans="1:17" s="643" customFormat="1" ht="14.25" customHeight="1" x14ac:dyDescent="0.3">
      <c r="A326" s="634">
        <v>321</v>
      </c>
      <c r="B326" s="635">
        <v>44553</v>
      </c>
      <c r="C326" s="636" t="s">
        <v>2359</v>
      </c>
      <c r="D326" s="637">
        <v>1480</v>
      </c>
      <c r="E326" s="637"/>
      <c r="F326" s="638"/>
      <c r="G326" s="901" t="b">
        <f t="shared" si="4"/>
        <v>0</v>
      </c>
      <c r="H326" s="638"/>
      <c r="I326" s="1514"/>
      <c r="J326" s="1515"/>
      <c r="K326" s="1515"/>
      <c r="L326" s="1516"/>
      <c r="M326" s="642"/>
      <c r="N326" s="646"/>
      <c r="O326" s="642"/>
      <c r="P326" s="146"/>
      <c r="Q326" s="146"/>
    </row>
    <row r="327" spans="1:17" s="643" customFormat="1" ht="14.25" customHeight="1" x14ac:dyDescent="0.3">
      <c r="A327" s="634">
        <v>322</v>
      </c>
      <c r="B327" s="635">
        <v>44553</v>
      </c>
      <c r="C327" s="636" t="s">
        <v>2359</v>
      </c>
      <c r="D327" s="637"/>
      <c r="E327" s="637">
        <v>4480</v>
      </c>
      <c r="F327" s="638" t="s">
        <v>1431</v>
      </c>
      <c r="G327" s="901" t="b">
        <f t="shared" ref="G327:G359" si="5">IF(C327="060102","VERIFICARE AVVENUTO SMALTIMENTO",IF(C327="070101","VERIFICARE AVVENUTO SMALTIMENTO",IF(C327="160303","VERIFICARE AVVENUTO SMALTIMENTO",IF(C327="161001","VERIFICARE AVVENUTO SMALTIMENTO",IF(C327="170603","VERIFICARE AVVENUTO SMALTIMENTO",IF(C327="170904","VERIFICARE AVVENUTO SMALTIMENTO"))))))</f>
        <v>0</v>
      </c>
      <c r="H327" s="638"/>
      <c r="I327" s="1514" t="s">
        <v>3460</v>
      </c>
      <c r="J327" s="1515"/>
      <c r="K327" s="1515"/>
      <c r="L327" s="1516"/>
      <c r="M327" s="642" t="s">
        <v>3461</v>
      </c>
      <c r="N327" s="646">
        <v>44552</v>
      </c>
      <c r="O327" s="573" t="s">
        <v>2123</v>
      </c>
      <c r="P327" s="642" t="s">
        <v>1980</v>
      </c>
      <c r="Q327" s="1040" t="s">
        <v>1706</v>
      </c>
    </row>
    <row r="328" spans="1:17" s="643" customFormat="1" ht="14.25" customHeight="1" x14ac:dyDescent="0.3">
      <c r="A328" s="634">
        <v>323</v>
      </c>
      <c r="B328" s="635">
        <v>44557</v>
      </c>
      <c r="C328" s="636" t="s">
        <v>2528</v>
      </c>
      <c r="D328" s="637">
        <v>200</v>
      </c>
      <c r="E328" s="637"/>
      <c r="F328" s="638"/>
      <c r="G328" s="901" t="b">
        <f t="shared" si="5"/>
        <v>0</v>
      </c>
      <c r="H328" s="638"/>
      <c r="I328" s="1514"/>
      <c r="J328" s="1515"/>
      <c r="K328" s="1515"/>
      <c r="L328" s="1516"/>
      <c r="M328" s="642"/>
      <c r="N328" s="646"/>
      <c r="O328" s="642"/>
      <c r="P328" s="642"/>
      <c r="Q328" s="642"/>
    </row>
    <row r="329" spans="1:17" s="643" customFormat="1" ht="14.25" customHeight="1" x14ac:dyDescent="0.3">
      <c r="A329" s="634"/>
      <c r="B329" s="929"/>
      <c r="C329" s="813"/>
      <c r="D329" s="814"/>
      <c r="E329" s="814"/>
      <c r="F329" s="694"/>
      <c r="G329" s="901" t="b">
        <f t="shared" si="5"/>
        <v>0</v>
      </c>
      <c r="H329" s="694"/>
      <c r="I329" s="1514"/>
      <c r="J329" s="1515"/>
      <c r="K329" s="1515"/>
      <c r="L329" s="1516"/>
      <c r="M329" s="642"/>
      <c r="N329" s="646"/>
      <c r="O329" s="642"/>
      <c r="P329" s="146"/>
      <c r="Q329" s="146"/>
    </row>
    <row r="330" spans="1:17" s="643" customFormat="1" ht="14.25" customHeight="1" x14ac:dyDescent="0.3">
      <c r="A330" s="634"/>
      <c r="B330" s="929"/>
      <c r="C330" s="813"/>
      <c r="D330" s="814"/>
      <c r="E330" s="814"/>
      <c r="F330" s="638"/>
      <c r="G330" s="901" t="b">
        <f t="shared" si="5"/>
        <v>0</v>
      </c>
      <c r="H330" s="638"/>
      <c r="I330" s="1514"/>
      <c r="J330" s="1515"/>
      <c r="K330" s="1515"/>
      <c r="L330" s="1516"/>
      <c r="M330" s="642"/>
      <c r="N330" s="646"/>
      <c r="O330" s="642"/>
      <c r="P330" s="146"/>
      <c r="Q330" s="146"/>
    </row>
    <row r="331" spans="1:17" s="643" customFormat="1" ht="14.25" customHeight="1" x14ac:dyDescent="0.3">
      <c r="A331" s="634"/>
      <c r="B331" s="929"/>
      <c r="C331" s="813"/>
      <c r="D331" s="814"/>
      <c r="E331" s="814"/>
      <c r="F331" s="638"/>
      <c r="G331" s="901" t="b">
        <f t="shared" si="5"/>
        <v>0</v>
      </c>
      <c r="H331" s="638"/>
      <c r="I331" s="1514"/>
      <c r="J331" s="1515"/>
      <c r="K331" s="1515"/>
      <c r="L331" s="1516"/>
      <c r="M331" s="642"/>
      <c r="N331" s="646"/>
      <c r="O331" s="642"/>
      <c r="P331" s="146"/>
      <c r="Q331" s="146"/>
    </row>
    <row r="332" spans="1:17" s="643" customFormat="1" ht="14.25" customHeight="1" x14ac:dyDescent="0.3">
      <c r="A332" s="634"/>
      <c r="B332" s="929"/>
      <c r="C332" s="813"/>
      <c r="D332" s="814"/>
      <c r="E332" s="814"/>
      <c r="F332" s="638"/>
      <c r="G332" s="901" t="b">
        <f t="shared" si="5"/>
        <v>0</v>
      </c>
      <c r="H332" s="638"/>
      <c r="I332" s="1514"/>
      <c r="J332" s="1515"/>
      <c r="K332" s="1515"/>
      <c r="L332" s="1516"/>
      <c r="M332" s="642"/>
      <c r="N332" s="646"/>
      <c r="O332" s="642"/>
      <c r="P332" s="146"/>
      <c r="Q332" s="146"/>
    </row>
    <row r="333" spans="1:17" s="643" customFormat="1" ht="14.25" customHeight="1" x14ac:dyDescent="0.3">
      <c r="A333" s="634"/>
      <c r="B333" s="929"/>
      <c r="C333" s="813"/>
      <c r="D333" s="814"/>
      <c r="E333" s="814"/>
      <c r="F333" s="638"/>
      <c r="G333" s="901" t="b">
        <f t="shared" si="5"/>
        <v>0</v>
      </c>
      <c r="H333" s="638"/>
      <c r="I333" s="1514"/>
      <c r="J333" s="1515"/>
      <c r="K333" s="1515"/>
      <c r="L333" s="1516"/>
      <c r="M333" s="642"/>
      <c r="N333" s="646"/>
      <c r="O333" s="642"/>
      <c r="P333" s="642"/>
      <c r="Q333" s="642"/>
    </row>
    <row r="334" spans="1:17" s="643" customFormat="1" ht="14.25" customHeight="1" x14ac:dyDescent="0.3">
      <c r="A334" s="634"/>
      <c r="B334" s="929"/>
      <c r="C334" s="813"/>
      <c r="D334" s="814"/>
      <c r="E334" s="814"/>
      <c r="F334" s="638"/>
      <c r="G334" s="901" t="b">
        <f t="shared" si="5"/>
        <v>0</v>
      </c>
      <c r="H334" s="638"/>
      <c r="I334" s="1514"/>
      <c r="J334" s="1515"/>
      <c r="K334" s="1515"/>
      <c r="L334" s="1516"/>
      <c r="M334" s="642"/>
      <c r="N334" s="646"/>
      <c r="O334" s="642"/>
      <c r="P334" s="146"/>
      <c r="Q334" s="146"/>
    </row>
    <row r="335" spans="1:17" s="643" customFormat="1" ht="14.25" customHeight="1" x14ac:dyDescent="0.3">
      <c r="A335" s="634"/>
      <c r="B335" s="929"/>
      <c r="C335" s="813"/>
      <c r="D335" s="814"/>
      <c r="E335" s="814"/>
      <c r="F335" s="638"/>
      <c r="G335" s="901" t="b">
        <f t="shared" si="5"/>
        <v>0</v>
      </c>
      <c r="H335" s="638"/>
      <c r="I335" s="1514"/>
      <c r="J335" s="1515"/>
      <c r="K335" s="1515"/>
      <c r="L335" s="1516"/>
      <c r="M335" s="642"/>
      <c r="N335" s="646"/>
      <c r="O335" s="642"/>
      <c r="P335" s="642"/>
      <c r="Q335" s="642"/>
    </row>
    <row r="336" spans="1:17" s="643" customFormat="1" ht="14.25" customHeight="1" x14ac:dyDescent="0.3">
      <c r="A336" s="634"/>
      <c r="B336" s="929"/>
      <c r="C336" s="813"/>
      <c r="D336" s="814"/>
      <c r="E336" s="814"/>
      <c r="F336" s="638"/>
      <c r="G336" s="901" t="b">
        <f t="shared" si="5"/>
        <v>0</v>
      </c>
      <c r="H336" s="638"/>
      <c r="I336" s="1514"/>
      <c r="J336" s="1515"/>
      <c r="K336" s="1515"/>
      <c r="L336" s="1516"/>
      <c r="M336" s="642"/>
      <c r="N336" s="642"/>
      <c r="O336" s="642"/>
      <c r="P336" s="642"/>
      <c r="Q336" s="642"/>
    </row>
    <row r="337" spans="1:17" s="643" customFormat="1" ht="14.25" customHeight="1" x14ac:dyDescent="0.3">
      <c r="A337" s="634"/>
      <c r="B337" s="929"/>
      <c r="C337" s="813"/>
      <c r="D337" s="814"/>
      <c r="E337" s="814"/>
      <c r="F337" s="638"/>
      <c r="G337" s="901" t="b">
        <f t="shared" si="5"/>
        <v>0</v>
      </c>
      <c r="H337" s="638"/>
      <c r="I337" s="1514"/>
      <c r="J337" s="1515"/>
      <c r="K337" s="1515"/>
      <c r="L337" s="1516"/>
      <c r="M337" s="642"/>
      <c r="N337" s="646"/>
      <c r="O337" s="642"/>
      <c r="P337" s="642"/>
      <c r="Q337" s="642"/>
    </row>
    <row r="338" spans="1:17" s="643" customFormat="1" ht="14.25" customHeight="1" x14ac:dyDescent="0.3">
      <c r="A338" s="634"/>
      <c r="B338" s="929"/>
      <c r="C338" s="813"/>
      <c r="D338" s="814"/>
      <c r="E338" s="814"/>
      <c r="F338" s="638"/>
      <c r="G338" s="901" t="b">
        <f t="shared" si="5"/>
        <v>0</v>
      </c>
      <c r="H338" s="638"/>
      <c r="I338" s="1514"/>
      <c r="J338" s="1515"/>
      <c r="K338" s="1515"/>
      <c r="L338" s="1516"/>
      <c r="M338" s="642"/>
      <c r="N338" s="646"/>
      <c r="O338" s="642"/>
      <c r="P338" s="146"/>
      <c r="Q338" s="146"/>
    </row>
    <row r="339" spans="1:17" s="643" customFormat="1" ht="14.25" customHeight="1" x14ac:dyDescent="0.3">
      <c r="A339" s="634"/>
      <c r="B339" s="929"/>
      <c r="C339" s="813"/>
      <c r="D339" s="814"/>
      <c r="E339" s="814"/>
      <c r="F339" s="638"/>
      <c r="G339" s="901" t="b">
        <f t="shared" si="5"/>
        <v>0</v>
      </c>
      <c r="H339" s="638"/>
      <c r="I339" s="1514"/>
      <c r="J339" s="1515"/>
      <c r="K339" s="1515"/>
      <c r="L339" s="1516"/>
      <c r="M339" s="642"/>
      <c r="N339" s="646"/>
      <c r="O339" s="642"/>
      <c r="P339" s="642"/>
      <c r="Q339" s="642"/>
    </row>
    <row r="340" spans="1:17" s="643" customFormat="1" ht="14.25" customHeight="1" x14ac:dyDescent="0.3">
      <c r="A340" s="634"/>
      <c r="B340" s="929"/>
      <c r="C340" s="813"/>
      <c r="D340" s="814"/>
      <c r="E340" s="814"/>
      <c r="F340" s="638"/>
      <c r="G340" s="901" t="b">
        <f t="shared" si="5"/>
        <v>0</v>
      </c>
      <c r="H340" s="638"/>
      <c r="I340" s="1514"/>
      <c r="J340" s="1515"/>
      <c r="K340" s="1515"/>
      <c r="L340" s="1516"/>
      <c r="M340" s="642"/>
      <c r="N340" s="646"/>
      <c r="O340" s="642"/>
      <c r="P340" s="642"/>
      <c r="Q340" s="642"/>
    </row>
    <row r="341" spans="1:17" s="643" customFormat="1" ht="14.25" customHeight="1" x14ac:dyDescent="0.3">
      <c r="A341" s="634"/>
      <c r="B341" s="929"/>
      <c r="C341" s="813"/>
      <c r="D341" s="814"/>
      <c r="E341" s="814"/>
      <c r="F341" s="638"/>
      <c r="G341" s="901" t="b">
        <f t="shared" si="5"/>
        <v>0</v>
      </c>
      <c r="H341" s="638"/>
      <c r="I341" s="1514"/>
      <c r="J341" s="1515"/>
      <c r="K341" s="1515"/>
      <c r="L341" s="1516"/>
      <c r="M341" s="642"/>
      <c r="N341" s="646"/>
      <c r="O341" s="642"/>
      <c r="P341" s="642"/>
      <c r="Q341" s="642"/>
    </row>
    <row r="342" spans="1:17" s="643" customFormat="1" ht="14.25" customHeight="1" x14ac:dyDescent="0.3">
      <c r="A342" s="634"/>
      <c r="B342" s="929"/>
      <c r="C342" s="813"/>
      <c r="D342" s="814"/>
      <c r="E342" s="814"/>
      <c r="F342" s="638"/>
      <c r="G342" s="901" t="b">
        <f t="shared" si="5"/>
        <v>0</v>
      </c>
      <c r="H342" s="638"/>
      <c r="I342" s="1514"/>
      <c r="J342" s="1515"/>
      <c r="K342" s="1515"/>
      <c r="L342" s="1516"/>
      <c r="M342" s="642"/>
      <c r="N342" s="646"/>
      <c r="O342" s="642"/>
      <c r="P342" s="642"/>
      <c r="Q342" s="642"/>
    </row>
    <row r="343" spans="1:17" s="643" customFormat="1" ht="14.25" customHeight="1" x14ac:dyDescent="0.3">
      <c r="A343" s="634"/>
      <c r="B343" s="929"/>
      <c r="C343" s="813"/>
      <c r="D343" s="814"/>
      <c r="E343" s="814"/>
      <c r="F343" s="638"/>
      <c r="G343" s="901" t="b">
        <f t="shared" si="5"/>
        <v>0</v>
      </c>
      <c r="H343" s="638"/>
      <c r="I343" s="1514"/>
      <c r="J343" s="1515"/>
      <c r="K343" s="1515"/>
      <c r="L343" s="1516"/>
      <c r="M343" s="642"/>
      <c r="N343" s="646"/>
      <c r="O343" s="646"/>
      <c r="P343" s="642"/>
      <c r="Q343" s="642"/>
    </row>
    <row r="344" spans="1:17" s="643" customFormat="1" ht="14.25" customHeight="1" x14ac:dyDescent="0.3">
      <c r="A344" s="634"/>
      <c r="B344" s="929"/>
      <c r="C344" s="813"/>
      <c r="D344" s="814"/>
      <c r="E344" s="814"/>
      <c r="F344" s="638"/>
      <c r="G344" s="901" t="b">
        <f t="shared" si="5"/>
        <v>0</v>
      </c>
      <c r="H344" s="638"/>
      <c r="I344" s="1514"/>
      <c r="J344" s="1515"/>
      <c r="K344" s="1515"/>
      <c r="L344" s="1516"/>
      <c r="M344" s="642"/>
      <c r="N344" s="646"/>
      <c r="O344" s="646"/>
      <c r="P344" s="642"/>
      <c r="Q344" s="642"/>
    </row>
    <row r="345" spans="1:17" s="643" customFormat="1" ht="14.25" customHeight="1" x14ac:dyDescent="0.3">
      <c r="A345" s="634"/>
      <c r="B345" s="929"/>
      <c r="C345" s="813"/>
      <c r="D345" s="814"/>
      <c r="E345" s="814"/>
      <c r="F345" s="638"/>
      <c r="G345" s="901" t="b">
        <f t="shared" si="5"/>
        <v>0</v>
      </c>
      <c r="H345" s="638"/>
      <c r="I345" s="1514"/>
      <c r="J345" s="1515"/>
      <c r="K345" s="1515"/>
      <c r="L345" s="1516"/>
      <c r="M345" s="642"/>
      <c r="N345" s="646"/>
      <c r="O345" s="642"/>
      <c r="P345" s="642"/>
      <c r="Q345" s="642"/>
    </row>
    <row r="346" spans="1:17" s="643" customFormat="1" ht="14.25" customHeight="1" x14ac:dyDescent="0.3">
      <c r="A346" s="634"/>
      <c r="B346" s="929"/>
      <c r="C346" s="813"/>
      <c r="D346" s="814"/>
      <c r="E346" s="814"/>
      <c r="F346" s="638"/>
      <c r="G346" s="901" t="b">
        <f t="shared" si="5"/>
        <v>0</v>
      </c>
      <c r="H346" s="638"/>
      <c r="I346" s="1514"/>
      <c r="J346" s="1515"/>
      <c r="K346" s="1515"/>
      <c r="L346" s="1516"/>
      <c r="M346" s="642"/>
      <c r="N346" s="642"/>
      <c r="O346" s="642"/>
      <c r="P346" s="642"/>
      <c r="Q346" s="642"/>
    </row>
    <row r="347" spans="1:17" s="643" customFormat="1" ht="14.25" customHeight="1" x14ac:dyDescent="0.3">
      <c r="A347" s="634"/>
      <c r="B347" s="929"/>
      <c r="C347" s="813"/>
      <c r="D347" s="814"/>
      <c r="E347" s="814"/>
      <c r="F347" s="638"/>
      <c r="G347" s="901" t="b">
        <f t="shared" si="5"/>
        <v>0</v>
      </c>
      <c r="H347" s="638"/>
      <c r="I347" s="1514"/>
      <c r="J347" s="1515"/>
      <c r="K347" s="1515"/>
      <c r="L347" s="1516"/>
      <c r="M347" s="642"/>
      <c r="N347" s="642"/>
      <c r="O347" s="642"/>
      <c r="P347" s="642"/>
      <c r="Q347" s="642"/>
    </row>
    <row r="348" spans="1:17" s="643" customFormat="1" ht="14.25" customHeight="1" x14ac:dyDescent="0.3">
      <c r="A348" s="634"/>
      <c r="B348" s="929"/>
      <c r="C348" s="813"/>
      <c r="D348" s="814"/>
      <c r="E348" s="814"/>
      <c r="F348" s="638"/>
      <c r="G348" s="901" t="b">
        <f t="shared" si="5"/>
        <v>0</v>
      </c>
      <c r="H348" s="638"/>
      <c r="I348" s="1514"/>
      <c r="J348" s="1515"/>
      <c r="K348" s="1515"/>
      <c r="L348" s="1516"/>
      <c r="M348" s="642"/>
      <c r="N348" s="642"/>
      <c r="O348" s="642"/>
      <c r="P348" s="642"/>
      <c r="Q348" s="642"/>
    </row>
    <row r="349" spans="1:17" s="643" customFormat="1" ht="14.25" customHeight="1" x14ac:dyDescent="0.3">
      <c r="A349" s="634"/>
      <c r="B349" s="929"/>
      <c r="C349" s="813"/>
      <c r="D349" s="814"/>
      <c r="E349" s="814"/>
      <c r="F349" s="638"/>
      <c r="G349" s="901" t="b">
        <f t="shared" si="5"/>
        <v>0</v>
      </c>
      <c r="H349" s="638"/>
      <c r="I349" s="1514"/>
      <c r="J349" s="1515"/>
      <c r="K349" s="1515"/>
      <c r="L349" s="1516"/>
      <c r="M349" s="642"/>
      <c r="N349" s="646"/>
      <c r="O349" s="646"/>
      <c r="P349" s="146"/>
      <c r="Q349" s="146"/>
    </row>
    <row r="350" spans="1:17" s="643" customFormat="1" ht="14.25" customHeight="1" x14ac:dyDescent="0.3">
      <c r="A350" s="634"/>
      <c r="B350" s="929"/>
      <c r="C350" s="813"/>
      <c r="D350" s="814"/>
      <c r="E350" s="814"/>
      <c r="F350" s="638"/>
      <c r="G350" s="901" t="b">
        <f t="shared" si="5"/>
        <v>0</v>
      </c>
      <c r="H350" s="638"/>
      <c r="I350" s="1514"/>
      <c r="J350" s="1515"/>
      <c r="K350" s="1515"/>
      <c r="L350" s="1516"/>
      <c r="M350" s="642"/>
      <c r="N350" s="646"/>
      <c r="O350" s="646"/>
      <c r="P350" s="642"/>
      <c r="Q350" s="642"/>
    </row>
    <row r="351" spans="1:17" s="643" customFormat="1" ht="14.25" customHeight="1" x14ac:dyDescent="0.3">
      <c r="A351" s="634"/>
      <c r="B351" s="929"/>
      <c r="C351" s="813"/>
      <c r="D351" s="814"/>
      <c r="E351" s="814"/>
      <c r="F351" s="638"/>
      <c r="G351" s="901" t="b">
        <f t="shared" si="5"/>
        <v>0</v>
      </c>
      <c r="H351" s="638"/>
      <c r="I351" s="1514"/>
      <c r="J351" s="1515"/>
      <c r="K351" s="1515"/>
      <c r="L351" s="1516"/>
      <c r="M351" s="642"/>
      <c r="N351" s="646"/>
      <c r="O351" s="646"/>
      <c r="P351" s="642"/>
      <c r="Q351" s="642"/>
    </row>
    <row r="352" spans="1:17" s="643" customFormat="1" ht="14.25" customHeight="1" x14ac:dyDescent="0.3">
      <c r="A352" s="634"/>
      <c r="B352" s="929"/>
      <c r="C352" s="813"/>
      <c r="D352" s="814"/>
      <c r="E352" s="814"/>
      <c r="F352" s="638"/>
      <c r="G352" s="901" t="b">
        <f t="shared" si="5"/>
        <v>0</v>
      </c>
      <c r="H352" s="638"/>
      <c r="I352" s="1514"/>
      <c r="J352" s="1515"/>
      <c r="K352" s="1515"/>
      <c r="L352" s="1516"/>
      <c r="M352" s="642"/>
      <c r="N352" s="646"/>
      <c r="O352" s="646"/>
      <c r="P352" s="642"/>
      <c r="Q352" s="642"/>
    </row>
    <row r="353" spans="1:17" s="643" customFormat="1" ht="14.25" customHeight="1" x14ac:dyDescent="0.3">
      <c r="A353" s="634"/>
      <c r="B353" s="929"/>
      <c r="C353" s="813"/>
      <c r="D353" s="814"/>
      <c r="E353" s="814"/>
      <c r="F353" s="638"/>
      <c r="G353" s="901" t="b">
        <f t="shared" si="5"/>
        <v>0</v>
      </c>
      <c r="H353" s="638"/>
      <c r="I353" s="1514"/>
      <c r="J353" s="1515"/>
      <c r="K353" s="1515"/>
      <c r="L353" s="1516"/>
      <c r="M353" s="642"/>
      <c r="N353" s="646"/>
      <c r="O353" s="646"/>
      <c r="P353" s="146"/>
      <c r="Q353" s="642"/>
    </row>
    <row r="354" spans="1:17" s="643" customFormat="1" ht="14.25" customHeight="1" x14ac:dyDescent="0.3">
      <c r="A354" s="634"/>
      <c r="B354" s="929"/>
      <c r="C354" s="813"/>
      <c r="D354" s="814"/>
      <c r="E354" s="814"/>
      <c r="F354" s="638"/>
      <c r="G354" s="901" t="b">
        <f t="shared" si="5"/>
        <v>0</v>
      </c>
      <c r="H354" s="638"/>
      <c r="I354" s="1514"/>
      <c r="J354" s="1515"/>
      <c r="K354" s="1515"/>
      <c r="L354" s="1516"/>
      <c r="M354" s="642"/>
      <c r="N354" s="646"/>
      <c r="O354" s="646"/>
      <c r="P354" s="642"/>
      <c r="Q354" s="642"/>
    </row>
    <row r="355" spans="1:17" s="643" customFormat="1" ht="14.25" customHeight="1" x14ac:dyDescent="0.3">
      <c r="A355" s="634"/>
      <c r="B355" s="929"/>
      <c r="C355" s="813"/>
      <c r="D355" s="814"/>
      <c r="E355" s="814"/>
      <c r="F355" s="638"/>
      <c r="G355" s="901" t="b">
        <f t="shared" si="5"/>
        <v>0</v>
      </c>
      <c r="H355" s="638"/>
      <c r="I355" s="1514"/>
      <c r="J355" s="1515"/>
      <c r="K355" s="1515"/>
      <c r="L355" s="1516"/>
      <c r="M355" s="642"/>
      <c r="N355" s="646"/>
      <c r="O355" s="646"/>
      <c r="P355" s="642"/>
      <c r="Q355" s="642"/>
    </row>
    <row r="356" spans="1:17" s="643" customFormat="1" ht="14.25" customHeight="1" x14ac:dyDescent="0.3">
      <c r="A356" s="634"/>
      <c r="B356" s="929"/>
      <c r="C356" s="813"/>
      <c r="D356" s="814"/>
      <c r="E356" s="814"/>
      <c r="F356" s="638"/>
      <c r="G356" s="901" t="b">
        <f t="shared" si="5"/>
        <v>0</v>
      </c>
      <c r="H356" s="638"/>
      <c r="I356" s="1514"/>
      <c r="J356" s="1515"/>
      <c r="K356" s="1515"/>
      <c r="L356" s="1516"/>
      <c r="M356" s="642"/>
      <c r="N356" s="646"/>
      <c r="O356" s="646"/>
      <c r="P356" s="642"/>
      <c r="Q356" s="642"/>
    </row>
    <row r="357" spans="1:17" s="643" customFormat="1" ht="14.25" customHeight="1" x14ac:dyDescent="0.3">
      <c r="A357" s="634"/>
      <c r="B357" s="929"/>
      <c r="C357" s="813"/>
      <c r="D357" s="814"/>
      <c r="E357" s="814"/>
      <c r="F357" s="638"/>
      <c r="G357" s="901" t="b">
        <f t="shared" si="5"/>
        <v>0</v>
      </c>
      <c r="H357" s="638"/>
      <c r="I357" s="1514"/>
      <c r="J357" s="1515"/>
      <c r="K357" s="1515"/>
      <c r="L357" s="1516"/>
      <c r="M357" s="642"/>
      <c r="N357" s="646"/>
      <c r="O357" s="646"/>
      <c r="P357" s="642"/>
      <c r="Q357" s="642"/>
    </row>
    <row r="358" spans="1:17" s="643" customFormat="1" ht="14.25" customHeight="1" x14ac:dyDescent="0.3">
      <c r="A358" s="634"/>
      <c r="B358" s="929"/>
      <c r="C358" s="813"/>
      <c r="D358" s="814"/>
      <c r="E358" s="814"/>
      <c r="F358" s="638"/>
      <c r="G358" s="901" t="b">
        <f t="shared" si="5"/>
        <v>0</v>
      </c>
      <c r="H358" s="638"/>
      <c r="I358" s="1514"/>
      <c r="J358" s="1515"/>
      <c r="K358" s="1515"/>
      <c r="L358" s="1516"/>
      <c r="M358" s="642"/>
      <c r="N358" s="646"/>
      <c r="O358" s="642"/>
      <c r="P358" s="642"/>
      <c r="Q358" s="642"/>
    </row>
    <row r="359" spans="1:17" s="643" customFormat="1" ht="14.25" customHeight="1" x14ac:dyDescent="0.3">
      <c r="A359" s="634"/>
      <c r="B359" s="929"/>
      <c r="C359" s="813"/>
      <c r="D359" s="814"/>
      <c r="E359" s="814"/>
      <c r="F359" s="638"/>
      <c r="G359" s="901" t="b">
        <f t="shared" si="5"/>
        <v>0</v>
      </c>
      <c r="H359" s="638"/>
      <c r="I359" s="1514"/>
      <c r="J359" s="1515"/>
      <c r="K359" s="1515"/>
      <c r="L359" s="1516"/>
      <c r="M359" s="642"/>
      <c r="N359" s="646"/>
      <c r="O359" s="646"/>
      <c r="P359" s="642"/>
      <c r="Q359" s="642"/>
    </row>
    <row r="360" spans="1:17" s="643" customFormat="1" ht="14.25" customHeight="1" x14ac:dyDescent="0.3">
      <c r="A360" s="634"/>
      <c r="B360" s="929"/>
      <c r="C360" s="813"/>
      <c r="D360" s="814"/>
      <c r="E360" s="814"/>
      <c r="F360" s="638"/>
      <c r="G360" s="638"/>
      <c r="H360" s="638"/>
      <c r="I360" s="1514"/>
      <c r="J360" s="1515"/>
      <c r="K360" s="1515"/>
      <c r="L360" s="1516"/>
      <c r="M360" s="642"/>
      <c r="N360" s="646"/>
      <c r="O360" s="642"/>
      <c r="P360" s="642"/>
      <c r="Q360" s="642"/>
    </row>
    <row r="361" spans="1:17" s="643" customFormat="1" ht="14.25" customHeight="1" x14ac:dyDescent="0.3">
      <c r="A361" s="634"/>
      <c r="B361" s="929"/>
      <c r="C361" s="813"/>
      <c r="D361" s="814"/>
      <c r="E361" s="814"/>
      <c r="F361" s="638"/>
      <c r="G361" s="638"/>
      <c r="H361" s="638"/>
      <c r="I361" s="1514"/>
      <c r="J361" s="1515"/>
      <c r="K361" s="1515"/>
      <c r="L361" s="1516"/>
      <c r="M361" s="642"/>
      <c r="N361" s="646"/>
      <c r="O361" s="646"/>
      <c r="P361" s="642"/>
      <c r="Q361" s="642"/>
    </row>
    <row r="362" spans="1:17" s="643" customFormat="1" ht="14.25" customHeight="1" x14ac:dyDescent="0.3">
      <c r="A362" s="634"/>
      <c r="B362" s="929"/>
      <c r="C362" s="813"/>
      <c r="D362" s="814"/>
      <c r="E362" s="814"/>
      <c r="F362" s="638"/>
      <c r="G362" s="638"/>
      <c r="H362" s="638"/>
      <c r="I362" s="1514"/>
      <c r="J362" s="1515"/>
      <c r="K362" s="1515"/>
      <c r="L362" s="1516"/>
      <c r="M362" s="642"/>
      <c r="N362" s="646"/>
      <c r="O362" s="642"/>
      <c r="P362" s="642"/>
      <c r="Q362" s="642"/>
    </row>
    <row r="363" spans="1:17" s="643" customFormat="1" ht="14.25" customHeight="1" x14ac:dyDescent="0.3">
      <c r="A363" s="634"/>
      <c r="B363" s="929"/>
      <c r="C363" s="813"/>
      <c r="D363" s="814"/>
      <c r="E363" s="814"/>
      <c r="F363" s="638"/>
      <c r="G363" s="638"/>
      <c r="H363" s="638"/>
      <c r="I363" s="1514"/>
      <c r="J363" s="1515"/>
      <c r="K363" s="1515"/>
      <c r="L363" s="1516"/>
      <c r="M363" s="642"/>
      <c r="N363" s="646"/>
      <c r="O363" s="646"/>
      <c r="P363" s="642"/>
      <c r="Q363" s="642"/>
    </row>
    <row r="364" spans="1:17" s="643" customFormat="1" ht="14.25" customHeight="1" x14ac:dyDescent="0.3">
      <c r="A364" s="634"/>
      <c r="B364" s="929"/>
      <c r="C364" s="813"/>
      <c r="D364" s="814"/>
      <c r="E364" s="814"/>
      <c r="F364" s="638"/>
      <c r="G364" s="638"/>
      <c r="H364" s="638"/>
      <c r="I364" s="1514"/>
      <c r="J364" s="1515"/>
      <c r="K364" s="1515"/>
      <c r="L364" s="1516"/>
      <c r="M364" s="642"/>
      <c r="N364" s="646"/>
      <c r="O364" s="642"/>
      <c r="P364" s="146"/>
      <c r="Q364" s="935"/>
    </row>
    <row r="365" spans="1:17" s="643" customFormat="1" ht="14.25" customHeight="1" x14ac:dyDescent="0.3">
      <c r="A365" s="634"/>
      <c r="B365" s="929"/>
      <c r="C365" s="813"/>
      <c r="D365" s="814"/>
      <c r="E365" s="814"/>
      <c r="F365" s="638"/>
      <c r="G365" s="638"/>
      <c r="H365" s="638"/>
      <c r="I365" s="1514"/>
      <c r="J365" s="1515"/>
      <c r="K365" s="1515"/>
      <c r="L365" s="1516"/>
      <c r="M365" s="642"/>
      <c r="N365" s="646"/>
      <c r="O365" s="642"/>
      <c r="P365" s="146"/>
      <c r="Q365" s="935"/>
    </row>
    <row r="366" spans="1:17" s="643" customFormat="1" ht="14.25" customHeight="1" x14ac:dyDescent="0.3">
      <c r="A366" s="634"/>
      <c r="B366" s="929"/>
      <c r="C366" s="813"/>
      <c r="D366" s="814"/>
      <c r="E366" s="814"/>
      <c r="F366" s="638"/>
      <c r="G366" s="638"/>
      <c r="H366" s="638"/>
      <c r="I366" s="1514"/>
      <c r="J366" s="1515"/>
      <c r="K366" s="1515"/>
      <c r="L366" s="1516"/>
      <c r="M366" s="642"/>
      <c r="N366" s="646"/>
      <c r="O366" s="642"/>
      <c r="P366" s="642"/>
      <c r="Q366" s="642"/>
    </row>
    <row r="367" spans="1:17" s="643" customFormat="1" ht="14.25" customHeight="1" x14ac:dyDescent="0.3">
      <c r="A367" s="634"/>
      <c r="B367" s="929"/>
      <c r="C367" s="813"/>
      <c r="D367" s="814"/>
      <c r="E367" s="814"/>
      <c r="F367" s="638"/>
      <c r="G367" s="638"/>
      <c r="H367" s="638"/>
      <c r="I367" s="1514"/>
      <c r="J367" s="1515"/>
      <c r="K367" s="1515"/>
      <c r="L367" s="1516"/>
      <c r="M367" s="642"/>
      <c r="N367" s="646"/>
      <c r="O367" s="642"/>
      <c r="P367" s="642"/>
      <c r="Q367" s="642"/>
    </row>
    <row r="368" spans="1:17" s="643" customFormat="1" x14ac:dyDescent="0.3">
      <c r="A368" s="634"/>
      <c r="B368" s="929"/>
      <c r="C368" s="813"/>
      <c r="D368" s="814"/>
      <c r="E368" s="814"/>
      <c r="F368" s="638"/>
      <c r="G368" s="638"/>
      <c r="H368" s="638"/>
      <c r="I368" s="1514"/>
      <c r="J368" s="1515"/>
      <c r="K368" s="1515"/>
      <c r="L368" s="1516"/>
      <c r="M368" s="642"/>
      <c r="N368" s="646"/>
      <c r="O368" s="642"/>
      <c r="P368" s="642"/>
      <c r="Q368" s="642"/>
    </row>
    <row r="369" spans="1:17" s="643" customFormat="1" x14ac:dyDescent="0.3">
      <c r="A369" s="634"/>
      <c r="B369" s="929"/>
      <c r="C369" s="813"/>
      <c r="D369" s="814"/>
      <c r="E369" s="814"/>
      <c r="F369" s="638"/>
      <c r="G369" s="638"/>
      <c r="H369" s="638"/>
      <c r="I369" s="1514"/>
      <c r="J369" s="1515"/>
      <c r="K369" s="1515"/>
      <c r="L369" s="1516"/>
      <c r="M369" s="642"/>
      <c r="N369" s="646"/>
      <c r="O369" s="642"/>
      <c r="P369" s="642"/>
      <c r="Q369" s="642"/>
    </row>
    <row r="370" spans="1:17" s="643" customFormat="1" x14ac:dyDescent="0.3">
      <c r="A370" s="634"/>
      <c r="B370" s="929"/>
      <c r="C370" s="813"/>
      <c r="D370" s="814"/>
      <c r="E370" s="814"/>
      <c r="F370" s="638"/>
      <c r="G370" s="638"/>
      <c r="H370" s="638"/>
      <c r="I370" s="1514"/>
      <c r="J370" s="1515"/>
      <c r="K370" s="1515"/>
      <c r="L370" s="1516"/>
      <c r="M370" s="642"/>
      <c r="N370" s="646"/>
      <c r="O370" s="642"/>
      <c r="P370" s="642"/>
      <c r="Q370" s="642"/>
    </row>
    <row r="371" spans="1:17" s="643" customFormat="1" x14ac:dyDescent="0.3">
      <c r="A371" s="634"/>
      <c r="B371" s="929"/>
      <c r="C371" s="813"/>
      <c r="D371" s="814"/>
      <c r="E371" s="814"/>
      <c r="F371" s="638"/>
      <c r="G371" s="638"/>
      <c r="H371" s="638"/>
      <c r="I371" s="1514"/>
      <c r="J371" s="1515"/>
      <c r="K371" s="1515"/>
      <c r="L371" s="1516"/>
      <c r="M371" s="642"/>
      <c r="N371" s="646"/>
      <c r="O371" s="642"/>
      <c r="P371" s="642"/>
      <c r="Q371" s="642"/>
    </row>
    <row r="372" spans="1:17" s="643" customFormat="1" x14ac:dyDescent="0.3">
      <c r="A372" s="634"/>
      <c r="B372" s="929"/>
      <c r="C372" s="813"/>
      <c r="D372" s="814"/>
      <c r="E372" s="814"/>
      <c r="F372" s="638"/>
      <c r="G372" s="638"/>
      <c r="H372" s="638"/>
      <c r="I372" s="1514"/>
      <c r="J372" s="1515"/>
      <c r="K372" s="1515"/>
      <c r="L372" s="1516"/>
      <c r="M372" s="642"/>
      <c r="N372" s="646"/>
      <c r="O372" s="642"/>
      <c r="P372" s="642"/>
      <c r="Q372" s="642"/>
    </row>
    <row r="373" spans="1:17" s="643" customFormat="1" x14ac:dyDescent="0.3">
      <c r="A373" s="634"/>
      <c r="B373" s="929"/>
      <c r="C373" s="813"/>
      <c r="D373" s="814"/>
      <c r="E373" s="814"/>
      <c r="F373" s="638"/>
      <c r="G373" s="638"/>
      <c r="H373" s="638"/>
      <c r="I373" s="1514"/>
      <c r="J373" s="1515"/>
      <c r="K373" s="1515"/>
      <c r="L373" s="1516"/>
      <c r="M373" s="642"/>
      <c r="N373" s="646"/>
      <c r="O373" s="642"/>
      <c r="P373" s="642"/>
      <c r="Q373" s="642"/>
    </row>
    <row r="374" spans="1:17" s="643" customFormat="1" x14ac:dyDescent="0.3">
      <c r="A374" s="634"/>
      <c r="B374" s="933"/>
      <c r="C374" s="813"/>
      <c r="D374" s="814"/>
      <c r="E374" s="814"/>
      <c r="F374" s="638"/>
      <c r="G374" s="638"/>
      <c r="H374" s="638"/>
      <c r="I374" s="1514"/>
      <c r="J374" s="1515"/>
      <c r="K374" s="1515"/>
      <c r="L374" s="1516"/>
      <c r="M374" s="642"/>
      <c r="N374" s="642"/>
      <c r="O374" s="642"/>
      <c r="P374" s="642"/>
      <c r="Q374" s="642"/>
    </row>
    <row r="375" spans="1:17" s="643" customFormat="1" x14ac:dyDescent="0.3">
      <c r="A375" s="634"/>
      <c r="B375" s="933"/>
      <c r="C375" s="813"/>
      <c r="D375" s="814"/>
      <c r="E375" s="814"/>
      <c r="F375" s="638"/>
      <c r="G375" s="638"/>
      <c r="H375" s="638"/>
      <c r="I375" s="1514"/>
      <c r="J375" s="1515"/>
      <c r="K375" s="1515"/>
      <c r="L375" s="1516"/>
      <c r="M375" s="642"/>
      <c r="N375" s="642"/>
      <c r="O375" s="642"/>
      <c r="P375" s="642"/>
      <c r="Q375" s="642"/>
    </row>
    <row r="376" spans="1:17" s="643" customFormat="1" x14ac:dyDescent="0.3">
      <c r="A376" s="634"/>
      <c r="B376" s="933"/>
      <c r="C376" s="813"/>
      <c r="D376" s="814"/>
      <c r="E376" s="814"/>
      <c r="F376" s="638"/>
      <c r="G376" s="638"/>
      <c r="H376" s="638"/>
      <c r="I376" s="1514"/>
      <c r="J376" s="1515"/>
      <c r="K376" s="1515"/>
      <c r="L376" s="1516"/>
      <c r="M376" s="642"/>
      <c r="N376" s="642"/>
      <c r="O376" s="642"/>
      <c r="P376" s="642"/>
      <c r="Q376" s="642"/>
    </row>
    <row r="377" spans="1:17" s="643" customFormat="1" x14ac:dyDescent="0.3">
      <c r="A377" s="634"/>
      <c r="B377" s="933"/>
      <c r="C377" s="813"/>
      <c r="D377" s="814"/>
      <c r="E377" s="814"/>
      <c r="F377" s="638"/>
      <c r="G377" s="638"/>
      <c r="H377" s="638"/>
      <c r="I377" s="1514"/>
      <c r="J377" s="1515"/>
      <c r="K377" s="1515"/>
      <c r="L377" s="1516"/>
      <c r="M377" s="642"/>
      <c r="N377" s="642"/>
      <c r="O377" s="642"/>
      <c r="P377" s="642"/>
      <c r="Q377" s="642"/>
    </row>
    <row r="378" spans="1:17" s="643" customFormat="1" x14ac:dyDescent="0.3">
      <c r="A378" s="634"/>
      <c r="B378" s="933"/>
      <c r="C378" s="813"/>
      <c r="D378" s="814"/>
      <c r="E378" s="814"/>
      <c r="F378" s="638"/>
      <c r="G378" s="638"/>
      <c r="H378" s="638"/>
      <c r="I378" s="1514"/>
      <c r="J378" s="1515"/>
      <c r="K378" s="1515"/>
      <c r="L378" s="1516"/>
      <c r="M378" s="642"/>
      <c r="N378" s="642"/>
      <c r="O378" s="642"/>
      <c r="P378" s="642"/>
      <c r="Q378" s="642"/>
    </row>
    <row r="379" spans="1:17" s="643" customFormat="1" x14ac:dyDescent="0.3">
      <c r="A379" s="634"/>
      <c r="B379" s="933"/>
      <c r="C379" s="813"/>
      <c r="D379" s="814"/>
      <c r="E379" s="814"/>
      <c r="F379" s="638"/>
      <c r="G379" s="638"/>
      <c r="H379" s="638"/>
      <c r="I379" s="1514"/>
      <c r="J379" s="1515"/>
      <c r="K379" s="1515"/>
      <c r="L379" s="1516"/>
      <c r="M379" s="642"/>
      <c r="N379" s="642"/>
      <c r="O379" s="642"/>
      <c r="P379" s="642"/>
      <c r="Q379" s="642"/>
    </row>
    <row r="380" spans="1:17" s="643" customFormat="1" x14ac:dyDescent="0.3">
      <c r="A380" s="634"/>
      <c r="B380" s="933"/>
      <c r="C380" s="813"/>
      <c r="D380" s="814"/>
      <c r="E380" s="814"/>
      <c r="F380" s="638"/>
      <c r="G380" s="638"/>
      <c r="H380" s="638"/>
      <c r="I380" s="1514"/>
      <c r="J380" s="1515"/>
      <c r="K380" s="1515"/>
      <c r="L380" s="1516"/>
      <c r="M380" s="642"/>
      <c r="N380" s="642"/>
      <c r="O380" s="642"/>
      <c r="P380" s="642"/>
      <c r="Q380" s="642"/>
    </row>
    <row r="381" spans="1:17" s="643" customFormat="1" x14ac:dyDescent="0.3">
      <c r="A381" s="634"/>
      <c r="B381" s="933"/>
      <c r="C381" s="813"/>
      <c r="D381" s="814"/>
      <c r="E381" s="814"/>
      <c r="F381" s="638"/>
      <c r="G381" s="638"/>
      <c r="H381" s="638"/>
      <c r="I381" s="1514"/>
      <c r="J381" s="1515"/>
      <c r="K381" s="1515"/>
      <c r="L381" s="1516"/>
      <c r="M381" s="642"/>
      <c r="N381" s="642"/>
      <c r="O381" s="642"/>
      <c r="P381" s="642"/>
      <c r="Q381" s="642"/>
    </row>
    <row r="382" spans="1:17" s="643" customFormat="1" x14ac:dyDescent="0.3">
      <c r="A382" s="634"/>
      <c r="B382" s="933"/>
      <c r="C382" s="813"/>
      <c r="D382" s="814"/>
      <c r="E382" s="814"/>
      <c r="F382" s="638"/>
      <c r="G382" s="638"/>
      <c r="H382" s="638"/>
      <c r="I382" s="1514"/>
      <c r="J382" s="1515"/>
      <c r="K382" s="1515"/>
      <c r="L382" s="1516"/>
      <c r="M382" s="642"/>
      <c r="N382" s="642"/>
      <c r="O382" s="642"/>
      <c r="P382" s="642"/>
      <c r="Q382" s="642"/>
    </row>
    <row r="383" spans="1:17" s="643" customFormat="1" x14ac:dyDescent="0.3">
      <c r="A383" s="634"/>
      <c r="B383" s="933"/>
      <c r="C383" s="813"/>
      <c r="D383" s="814"/>
      <c r="E383" s="814"/>
      <c r="F383" s="638"/>
      <c r="G383" s="638"/>
      <c r="H383" s="638"/>
      <c r="I383" s="1514"/>
      <c r="J383" s="1515"/>
      <c r="K383" s="1515"/>
      <c r="L383" s="1516"/>
      <c r="M383" s="642"/>
      <c r="N383" s="642"/>
      <c r="O383" s="642"/>
      <c r="P383" s="642"/>
      <c r="Q383" s="642"/>
    </row>
    <row r="384" spans="1:17" s="643" customFormat="1" x14ac:dyDescent="0.3">
      <c r="A384" s="634"/>
      <c r="B384" s="933"/>
      <c r="C384" s="813"/>
      <c r="D384" s="814"/>
      <c r="E384" s="814"/>
      <c r="F384" s="638"/>
      <c r="G384" s="638"/>
      <c r="H384" s="638"/>
      <c r="I384" s="1514"/>
      <c r="J384" s="1515"/>
      <c r="K384" s="1515"/>
      <c r="L384" s="1516"/>
      <c r="M384" s="642"/>
      <c r="N384" s="642"/>
      <c r="O384" s="642"/>
      <c r="P384" s="642"/>
      <c r="Q384" s="642"/>
    </row>
    <row r="385" spans="1:17" s="643" customFormat="1" x14ac:dyDescent="0.3">
      <c r="A385" s="634"/>
      <c r="B385" s="933"/>
      <c r="C385" s="813"/>
      <c r="D385" s="814"/>
      <c r="E385" s="814"/>
      <c r="F385" s="638"/>
      <c r="G385" s="638"/>
      <c r="H385" s="638"/>
      <c r="I385" s="1514"/>
      <c r="J385" s="1515"/>
      <c r="K385" s="1515"/>
      <c r="L385" s="1516"/>
      <c r="M385" s="642"/>
      <c r="N385" s="642"/>
      <c r="O385" s="642"/>
      <c r="P385" s="642"/>
      <c r="Q385" s="642"/>
    </row>
    <row r="386" spans="1:17" s="643" customFormat="1" x14ac:dyDescent="0.3">
      <c r="A386" s="634"/>
      <c r="B386" s="933"/>
      <c r="C386" s="813"/>
      <c r="D386" s="814"/>
      <c r="E386" s="814"/>
      <c r="F386" s="638"/>
      <c r="G386" s="638"/>
      <c r="H386" s="638"/>
      <c r="I386" s="1514"/>
      <c r="J386" s="1515"/>
      <c r="K386" s="1515"/>
      <c r="L386" s="1516"/>
      <c r="M386" s="642"/>
      <c r="N386" s="642"/>
      <c r="O386" s="642"/>
      <c r="P386" s="642"/>
      <c r="Q386" s="642"/>
    </row>
    <row r="387" spans="1:17" s="643" customFormat="1" x14ac:dyDescent="0.3">
      <c r="A387" s="634"/>
      <c r="B387" s="933"/>
      <c r="C387" s="813"/>
      <c r="D387" s="814"/>
      <c r="E387" s="814"/>
      <c r="F387" s="638"/>
      <c r="G387" s="638"/>
      <c r="H387" s="638"/>
      <c r="I387" s="1514"/>
      <c r="J387" s="1515"/>
      <c r="K387" s="1515"/>
      <c r="L387" s="1516"/>
      <c r="M387" s="642"/>
      <c r="N387" s="642"/>
      <c r="O387" s="642"/>
      <c r="P387" s="642"/>
      <c r="Q387" s="642"/>
    </row>
    <row r="388" spans="1:17" s="643" customFormat="1" x14ac:dyDescent="0.3">
      <c r="A388" s="634"/>
      <c r="B388" s="933"/>
      <c r="C388" s="813"/>
      <c r="D388" s="814"/>
      <c r="E388" s="814"/>
      <c r="F388" s="638"/>
      <c r="G388" s="638"/>
      <c r="H388" s="638"/>
      <c r="I388" s="1514"/>
      <c r="J388" s="1515"/>
      <c r="K388" s="1515"/>
      <c r="L388" s="1516"/>
      <c r="M388" s="642"/>
      <c r="N388" s="642"/>
      <c r="O388" s="642"/>
      <c r="P388" s="642"/>
      <c r="Q388" s="642"/>
    </row>
    <row r="389" spans="1:17" s="643" customFormat="1" x14ac:dyDescent="0.3">
      <c r="A389" s="634"/>
      <c r="B389" s="933"/>
      <c r="C389" s="813"/>
      <c r="D389" s="814"/>
      <c r="E389" s="814"/>
      <c r="F389" s="638"/>
      <c r="G389" s="638"/>
      <c r="H389" s="638"/>
      <c r="I389" s="1514"/>
      <c r="J389" s="1515"/>
      <c r="K389" s="1515"/>
      <c r="L389" s="1516"/>
      <c r="M389" s="642"/>
      <c r="N389" s="642"/>
      <c r="O389" s="642"/>
      <c r="P389" s="642"/>
      <c r="Q389" s="642"/>
    </row>
    <row r="390" spans="1:17" s="643" customFormat="1" x14ac:dyDescent="0.3">
      <c r="A390" s="634"/>
      <c r="B390" s="933"/>
      <c r="C390" s="813"/>
      <c r="D390" s="814"/>
      <c r="E390" s="814"/>
      <c r="F390" s="638"/>
      <c r="G390" s="638"/>
      <c r="H390" s="638"/>
      <c r="I390" s="1514"/>
      <c r="J390" s="1515"/>
      <c r="K390" s="1515"/>
      <c r="L390" s="1516"/>
      <c r="M390" s="642"/>
      <c r="N390" s="642"/>
      <c r="O390" s="642"/>
      <c r="P390" s="642"/>
      <c r="Q390" s="642"/>
    </row>
    <row r="391" spans="1:17" s="643" customFormat="1" x14ac:dyDescent="0.3">
      <c r="A391" s="634"/>
      <c r="B391" s="933"/>
      <c r="C391" s="813"/>
      <c r="D391" s="814"/>
      <c r="E391" s="814"/>
      <c r="F391" s="638"/>
      <c r="G391" s="638"/>
      <c r="H391" s="638"/>
      <c r="I391" s="1514"/>
      <c r="J391" s="1515"/>
      <c r="K391" s="1515"/>
      <c r="L391" s="1516"/>
      <c r="M391" s="642"/>
      <c r="N391" s="642"/>
      <c r="O391" s="642"/>
      <c r="P391" s="642"/>
      <c r="Q391" s="642"/>
    </row>
    <row r="392" spans="1:17" s="643" customFormat="1" x14ac:dyDescent="0.3">
      <c r="A392" s="634"/>
      <c r="B392" s="933"/>
      <c r="C392" s="813"/>
      <c r="D392" s="814"/>
      <c r="E392" s="814"/>
      <c r="F392" s="638"/>
      <c r="G392" s="638"/>
      <c r="H392" s="638"/>
      <c r="I392" s="1514"/>
      <c r="J392" s="1515"/>
      <c r="K392" s="1515"/>
      <c r="L392" s="1516"/>
      <c r="M392" s="642"/>
      <c r="N392" s="642"/>
      <c r="O392" s="642"/>
      <c r="P392" s="642"/>
      <c r="Q392" s="642"/>
    </row>
    <row r="393" spans="1:17" s="643" customFormat="1" x14ac:dyDescent="0.3">
      <c r="A393" s="634"/>
      <c r="B393" s="933"/>
      <c r="C393" s="813"/>
      <c r="D393" s="814"/>
      <c r="E393" s="814"/>
      <c r="F393" s="638"/>
      <c r="G393" s="638"/>
      <c r="H393" s="638"/>
      <c r="I393" s="1514"/>
      <c r="J393" s="1515"/>
      <c r="K393" s="1515"/>
      <c r="L393" s="1516"/>
      <c r="M393" s="642"/>
      <c r="N393" s="642"/>
      <c r="O393" s="642"/>
      <c r="P393" s="642"/>
      <c r="Q393" s="642"/>
    </row>
    <row r="394" spans="1:17" s="643" customFormat="1" x14ac:dyDescent="0.3">
      <c r="A394" s="634"/>
      <c r="B394" s="933"/>
      <c r="C394" s="813"/>
      <c r="D394" s="814"/>
      <c r="E394" s="814"/>
      <c r="F394" s="638"/>
      <c r="G394" s="638"/>
      <c r="H394" s="638"/>
      <c r="I394" s="1514"/>
      <c r="J394" s="1515"/>
      <c r="K394" s="1515"/>
      <c r="L394" s="1516"/>
      <c r="M394" s="642"/>
      <c r="N394" s="642"/>
      <c r="O394" s="642"/>
      <c r="P394" s="642"/>
      <c r="Q394" s="642"/>
    </row>
    <row r="395" spans="1:17" s="643" customFormat="1" x14ac:dyDescent="0.3">
      <c r="A395" s="634"/>
      <c r="B395" s="933"/>
      <c r="C395" s="813"/>
      <c r="D395" s="814"/>
      <c r="E395" s="814"/>
      <c r="F395" s="638"/>
      <c r="G395" s="638"/>
      <c r="H395" s="638"/>
      <c r="I395" s="1514"/>
      <c r="J395" s="1515"/>
      <c r="K395" s="1515"/>
      <c r="L395" s="1516"/>
      <c r="M395" s="642"/>
      <c r="N395" s="642"/>
      <c r="O395" s="642"/>
      <c r="P395" s="642"/>
      <c r="Q395" s="642"/>
    </row>
    <row r="396" spans="1:17" s="643" customFormat="1" x14ac:dyDescent="0.3">
      <c r="A396" s="634"/>
      <c r="B396" s="933"/>
      <c r="C396" s="813"/>
      <c r="D396" s="814"/>
      <c r="E396" s="814"/>
      <c r="F396" s="638"/>
      <c r="G396" s="638"/>
      <c r="H396" s="638"/>
      <c r="I396" s="1514"/>
      <c r="J396" s="1515"/>
      <c r="K396" s="1515"/>
      <c r="L396" s="1516"/>
      <c r="M396" s="642"/>
      <c r="N396" s="642"/>
      <c r="O396" s="642"/>
      <c r="P396" s="642"/>
      <c r="Q396" s="642"/>
    </row>
    <row r="397" spans="1:17" s="643" customFormat="1" x14ac:dyDescent="0.3">
      <c r="A397" s="634"/>
      <c r="B397" s="933"/>
      <c r="C397" s="813"/>
      <c r="D397" s="814"/>
      <c r="E397" s="814"/>
      <c r="F397" s="638"/>
      <c r="G397" s="638"/>
      <c r="H397" s="638"/>
      <c r="I397" s="1514"/>
      <c r="J397" s="1515"/>
      <c r="K397" s="1515"/>
      <c r="L397" s="1516"/>
      <c r="M397" s="642"/>
      <c r="N397" s="642"/>
      <c r="O397" s="642"/>
      <c r="P397" s="642"/>
      <c r="Q397" s="642"/>
    </row>
    <row r="398" spans="1:17" s="643" customFormat="1" x14ac:dyDescent="0.3">
      <c r="A398" s="634"/>
      <c r="B398" s="933"/>
      <c r="C398" s="813"/>
      <c r="D398" s="814"/>
      <c r="E398" s="814"/>
      <c r="F398" s="638"/>
      <c r="G398" s="638"/>
      <c r="H398" s="638"/>
      <c r="I398" s="1514"/>
      <c r="J398" s="1515"/>
      <c r="K398" s="1515"/>
      <c r="L398" s="1516"/>
      <c r="M398" s="642"/>
      <c r="N398" s="642"/>
      <c r="O398" s="642"/>
      <c r="P398" s="642"/>
      <c r="Q398" s="642"/>
    </row>
    <row r="399" spans="1:17" s="643" customFormat="1" x14ac:dyDescent="0.3">
      <c r="A399" s="634"/>
      <c r="B399" s="933"/>
      <c r="C399" s="813"/>
      <c r="D399" s="814"/>
      <c r="E399" s="814"/>
      <c r="F399" s="638"/>
      <c r="G399" s="638"/>
      <c r="H399" s="638"/>
      <c r="I399" s="1514"/>
      <c r="J399" s="1515"/>
      <c r="K399" s="1515"/>
      <c r="L399" s="1516"/>
      <c r="M399" s="642"/>
      <c r="N399" s="642"/>
      <c r="O399" s="642"/>
      <c r="P399" s="642"/>
      <c r="Q399" s="642"/>
    </row>
    <row r="400" spans="1:17" s="643" customFormat="1" x14ac:dyDescent="0.3">
      <c r="A400" s="634"/>
      <c r="B400" s="933"/>
      <c r="C400" s="813"/>
      <c r="D400" s="814"/>
      <c r="E400" s="814"/>
      <c r="F400" s="638"/>
      <c r="G400" s="638"/>
      <c r="H400" s="638"/>
      <c r="I400" s="1514"/>
      <c r="J400" s="1515"/>
      <c r="K400" s="1515"/>
      <c r="L400" s="1516"/>
      <c r="M400" s="642"/>
      <c r="N400" s="642"/>
      <c r="O400" s="642"/>
      <c r="P400" s="642"/>
      <c r="Q400" s="642"/>
    </row>
    <row r="401" spans="1:17" s="643" customFormat="1" x14ac:dyDescent="0.3">
      <c r="A401" s="634"/>
      <c r="B401" s="933"/>
      <c r="C401" s="813"/>
      <c r="D401" s="814"/>
      <c r="E401" s="814"/>
      <c r="F401" s="638"/>
      <c r="G401" s="638"/>
      <c r="H401" s="638"/>
      <c r="I401" s="1514"/>
      <c r="J401" s="1515"/>
      <c r="K401" s="1515"/>
      <c r="L401" s="1516"/>
      <c r="M401" s="642"/>
      <c r="N401" s="642"/>
      <c r="O401" s="642"/>
      <c r="P401" s="642"/>
      <c r="Q401" s="642"/>
    </row>
    <row r="402" spans="1:17" s="643" customFormat="1" x14ac:dyDescent="0.3">
      <c r="A402" s="634"/>
      <c r="B402" s="933"/>
      <c r="C402" s="813"/>
      <c r="D402" s="814"/>
      <c r="E402" s="814"/>
      <c r="F402" s="638"/>
      <c r="G402" s="638"/>
      <c r="H402" s="638"/>
      <c r="I402" s="1514"/>
      <c r="J402" s="1515"/>
      <c r="K402" s="1515"/>
      <c r="L402" s="1516"/>
      <c r="M402" s="642"/>
      <c r="N402" s="642"/>
      <c r="O402" s="642"/>
      <c r="P402" s="642"/>
      <c r="Q402" s="642"/>
    </row>
    <row r="403" spans="1:17" s="643" customFormat="1" x14ac:dyDescent="0.3">
      <c r="A403" s="634"/>
      <c r="B403" s="933"/>
      <c r="C403" s="813"/>
      <c r="D403" s="814"/>
      <c r="E403" s="814"/>
      <c r="F403" s="638"/>
      <c r="G403" s="638"/>
      <c r="H403" s="638"/>
      <c r="I403" s="1514"/>
      <c r="J403" s="1515"/>
      <c r="K403" s="1515"/>
      <c r="L403" s="1516"/>
      <c r="M403" s="642"/>
      <c r="N403" s="642"/>
      <c r="O403" s="642"/>
      <c r="P403" s="642"/>
      <c r="Q403" s="642"/>
    </row>
    <row r="404" spans="1:17" s="643" customFormat="1" x14ac:dyDescent="0.3">
      <c r="A404" s="634"/>
      <c r="B404" s="933"/>
      <c r="C404" s="813"/>
      <c r="D404" s="814"/>
      <c r="E404" s="814"/>
      <c r="F404" s="638"/>
      <c r="G404" s="638"/>
      <c r="H404" s="638"/>
      <c r="I404" s="1514"/>
      <c r="J404" s="1515"/>
      <c r="K404" s="1515"/>
      <c r="L404" s="1516"/>
      <c r="M404" s="642"/>
      <c r="N404" s="642"/>
      <c r="O404" s="642"/>
      <c r="P404" s="642"/>
      <c r="Q404" s="642"/>
    </row>
    <row r="405" spans="1:17" s="643" customFormat="1" x14ac:dyDescent="0.3">
      <c r="A405" s="634"/>
      <c r="B405" s="933"/>
      <c r="C405" s="813"/>
      <c r="D405" s="814"/>
      <c r="E405" s="814"/>
      <c r="F405" s="638"/>
      <c r="G405" s="638"/>
      <c r="H405" s="638"/>
      <c r="I405" s="1514"/>
      <c r="J405" s="1515"/>
      <c r="K405" s="1515"/>
      <c r="L405" s="1516"/>
      <c r="M405" s="642"/>
      <c r="N405" s="642"/>
      <c r="O405" s="642"/>
      <c r="P405" s="642"/>
      <c r="Q405" s="642"/>
    </row>
    <row r="406" spans="1:17" s="643" customFormat="1" x14ac:dyDescent="0.3">
      <c r="A406" s="634"/>
      <c r="B406" s="933"/>
      <c r="C406" s="813"/>
      <c r="D406" s="814"/>
      <c r="E406" s="814"/>
      <c r="F406" s="638"/>
      <c r="G406" s="638"/>
      <c r="H406" s="638"/>
      <c r="I406" s="1514"/>
      <c r="J406" s="1515"/>
      <c r="K406" s="1515"/>
      <c r="L406" s="1516"/>
      <c r="M406" s="642"/>
      <c r="N406" s="642"/>
      <c r="O406" s="642"/>
      <c r="P406" s="642"/>
      <c r="Q406" s="642"/>
    </row>
    <row r="407" spans="1:17" s="643" customFormat="1" x14ac:dyDescent="0.3">
      <c r="A407" s="634"/>
      <c r="B407" s="933"/>
      <c r="C407" s="813"/>
      <c r="D407" s="814"/>
      <c r="E407" s="814"/>
      <c r="F407" s="638"/>
      <c r="G407" s="638"/>
      <c r="H407" s="638"/>
      <c r="I407" s="1514"/>
      <c r="J407" s="1515"/>
      <c r="K407" s="1515"/>
      <c r="L407" s="1516"/>
      <c r="M407" s="642"/>
      <c r="N407" s="642"/>
      <c r="O407" s="642"/>
      <c r="P407" s="642"/>
      <c r="Q407" s="642"/>
    </row>
    <row r="408" spans="1:17" s="643" customFormat="1" x14ac:dyDescent="0.3">
      <c r="A408" s="634"/>
      <c r="B408" s="933"/>
      <c r="C408" s="813"/>
      <c r="D408" s="814"/>
      <c r="E408" s="814"/>
      <c r="F408" s="638"/>
      <c r="G408" s="638"/>
      <c r="H408" s="638"/>
      <c r="I408" s="1514"/>
      <c r="J408" s="1515"/>
      <c r="K408" s="1515"/>
      <c r="L408" s="1516"/>
      <c r="M408" s="642"/>
      <c r="N408" s="642"/>
      <c r="O408" s="642"/>
      <c r="P408" s="642"/>
      <c r="Q408" s="642"/>
    </row>
    <row r="409" spans="1:17" s="643" customFormat="1" x14ac:dyDescent="0.3">
      <c r="A409" s="634"/>
      <c r="B409" s="933"/>
      <c r="C409" s="813"/>
      <c r="D409" s="814"/>
      <c r="E409" s="814"/>
      <c r="F409" s="638"/>
      <c r="G409" s="638"/>
      <c r="H409" s="638"/>
      <c r="I409" s="1514"/>
      <c r="J409" s="1515"/>
      <c r="K409" s="1515"/>
      <c r="L409" s="1516"/>
      <c r="M409" s="642"/>
      <c r="N409" s="642"/>
      <c r="O409" s="642"/>
      <c r="P409" s="642"/>
      <c r="Q409" s="642"/>
    </row>
    <row r="410" spans="1:17" s="643" customFormat="1" x14ac:dyDescent="0.3">
      <c r="A410" s="634"/>
      <c r="B410" s="933"/>
      <c r="C410" s="813"/>
      <c r="D410" s="814"/>
      <c r="E410" s="814"/>
      <c r="F410" s="638"/>
      <c r="G410" s="638"/>
      <c r="H410" s="638"/>
      <c r="I410" s="1514"/>
      <c r="J410" s="1515"/>
      <c r="K410" s="1515"/>
      <c r="L410" s="1516"/>
      <c r="M410" s="642"/>
      <c r="N410" s="642"/>
      <c r="O410" s="642"/>
      <c r="P410" s="642"/>
      <c r="Q410" s="642"/>
    </row>
    <row r="411" spans="1:17" s="643" customFormat="1" x14ac:dyDescent="0.3">
      <c r="A411" s="634"/>
      <c r="B411" s="933"/>
      <c r="C411" s="813"/>
      <c r="D411" s="814"/>
      <c r="E411" s="814"/>
      <c r="F411" s="638"/>
      <c r="G411" s="638"/>
      <c r="H411" s="638"/>
      <c r="I411" s="1514"/>
      <c r="J411" s="1515"/>
      <c r="K411" s="1515"/>
      <c r="L411" s="1516"/>
      <c r="M411" s="642"/>
      <c r="N411" s="642"/>
      <c r="O411" s="642"/>
      <c r="P411" s="642"/>
      <c r="Q411" s="642"/>
    </row>
    <row r="412" spans="1:17" s="643" customFormat="1" x14ac:dyDescent="0.3">
      <c r="A412" s="634"/>
      <c r="B412" s="933"/>
      <c r="C412" s="813"/>
      <c r="D412" s="814"/>
      <c r="E412" s="814"/>
      <c r="F412" s="638"/>
      <c r="G412" s="638"/>
      <c r="H412" s="638"/>
      <c r="I412" s="1514"/>
      <c r="J412" s="1515"/>
      <c r="K412" s="1515"/>
      <c r="L412" s="1516"/>
      <c r="M412" s="642"/>
      <c r="N412" s="642"/>
      <c r="O412" s="642"/>
      <c r="P412" s="642"/>
      <c r="Q412" s="642"/>
    </row>
    <row r="413" spans="1:17" s="643" customFormat="1" x14ac:dyDescent="0.3">
      <c r="A413" s="634"/>
      <c r="B413" s="933"/>
      <c r="C413" s="813"/>
      <c r="D413" s="814"/>
      <c r="E413" s="814"/>
      <c r="F413" s="638"/>
      <c r="G413" s="638"/>
      <c r="H413" s="638"/>
      <c r="I413" s="1514"/>
      <c r="J413" s="1515"/>
      <c r="K413" s="1515"/>
      <c r="L413" s="1516"/>
      <c r="M413" s="642"/>
      <c r="N413" s="642"/>
      <c r="O413" s="642"/>
      <c r="P413" s="642"/>
      <c r="Q413" s="642"/>
    </row>
    <row r="414" spans="1:17" s="643" customFormat="1" x14ac:dyDescent="0.3">
      <c r="A414" s="634"/>
      <c r="B414" s="933"/>
      <c r="C414" s="813"/>
      <c r="D414" s="814"/>
      <c r="E414" s="814"/>
      <c r="F414" s="638"/>
      <c r="G414" s="638"/>
      <c r="H414" s="638"/>
      <c r="I414" s="1514"/>
      <c r="J414" s="1515"/>
      <c r="K414" s="1515"/>
      <c r="L414" s="1516"/>
      <c r="M414" s="642"/>
      <c r="N414" s="642"/>
      <c r="O414" s="642"/>
      <c r="P414" s="642"/>
      <c r="Q414" s="642"/>
    </row>
    <row r="415" spans="1:17" s="643" customFormat="1" x14ac:dyDescent="0.3">
      <c r="A415" s="634"/>
      <c r="B415" s="933"/>
      <c r="C415" s="813"/>
      <c r="D415" s="814"/>
      <c r="E415" s="814"/>
      <c r="F415" s="638"/>
      <c r="G415" s="638"/>
      <c r="H415" s="638"/>
      <c r="I415" s="1514"/>
      <c r="J415" s="1515"/>
      <c r="K415" s="1515"/>
      <c r="L415" s="1516"/>
      <c r="M415" s="642"/>
      <c r="N415" s="642"/>
      <c r="O415" s="642"/>
      <c r="P415" s="642"/>
      <c r="Q415" s="642"/>
    </row>
    <row r="416" spans="1:17" s="643" customFormat="1" x14ac:dyDescent="0.3">
      <c r="A416" s="634"/>
      <c r="B416" s="933"/>
      <c r="C416" s="813"/>
      <c r="D416" s="814"/>
      <c r="E416" s="814"/>
      <c r="F416" s="638"/>
      <c r="G416" s="638"/>
      <c r="H416" s="638"/>
      <c r="I416" s="1514"/>
      <c r="J416" s="1515"/>
      <c r="K416" s="1515"/>
      <c r="L416" s="1516"/>
      <c r="M416" s="642"/>
      <c r="N416" s="642"/>
      <c r="O416" s="642"/>
      <c r="P416" s="642"/>
      <c r="Q416" s="642"/>
    </row>
    <row r="417" spans="1:17" s="643" customFormat="1" x14ac:dyDescent="0.3">
      <c r="A417" s="634"/>
      <c r="B417" s="933"/>
      <c r="C417" s="813"/>
      <c r="D417" s="814"/>
      <c r="E417" s="814"/>
      <c r="F417" s="638"/>
      <c r="G417" s="638"/>
      <c r="H417" s="638"/>
      <c r="I417" s="1514"/>
      <c r="J417" s="1515"/>
      <c r="K417" s="1515"/>
      <c r="L417" s="1516"/>
      <c r="M417" s="642"/>
      <c r="N417" s="642"/>
      <c r="O417" s="642"/>
      <c r="P417" s="642"/>
      <c r="Q417" s="642"/>
    </row>
    <row r="418" spans="1:17" s="643" customFormat="1" x14ac:dyDescent="0.3">
      <c r="A418" s="634"/>
      <c r="B418" s="933"/>
      <c r="C418" s="813"/>
      <c r="D418" s="814"/>
      <c r="E418" s="814"/>
      <c r="F418" s="638"/>
      <c r="G418" s="638"/>
      <c r="H418" s="638"/>
      <c r="I418" s="1514"/>
      <c r="J418" s="1515"/>
      <c r="K418" s="1515"/>
      <c r="L418" s="1516"/>
      <c r="M418" s="642"/>
      <c r="N418" s="642"/>
      <c r="O418" s="642"/>
      <c r="P418" s="642"/>
      <c r="Q418" s="642"/>
    </row>
    <row r="419" spans="1:17" s="643" customFormat="1" x14ac:dyDescent="0.3">
      <c r="A419" s="634"/>
      <c r="B419" s="933"/>
      <c r="C419" s="813"/>
      <c r="D419" s="814"/>
      <c r="E419" s="814"/>
      <c r="F419" s="638"/>
      <c r="G419" s="638"/>
      <c r="H419" s="638"/>
      <c r="I419" s="1514"/>
      <c r="J419" s="1515"/>
      <c r="K419" s="1515"/>
      <c r="L419" s="1516"/>
      <c r="M419" s="642"/>
      <c r="N419" s="642"/>
      <c r="O419" s="642"/>
      <c r="P419" s="642"/>
      <c r="Q419" s="642"/>
    </row>
    <row r="420" spans="1:17" s="643" customFormat="1" x14ac:dyDescent="0.3">
      <c r="A420" s="634"/>
      <c r="B420" s="933"/>
      <c r="C420" s="813"/>
      <c r="D420" s="814"/>
      <c r="E420" s="814"/>
      <c r="F420" s="638"/>
      <c r="G420" s="638"/>
      <c r="H420" s="638"/>
      <c r="I420" s="1514"/>
      <c r="J420" s="1515"/>
      <c r="K420" s="1515"/>
      <c r="L420" s="1516"/>
      <c r="M420" s="642"/>
      <c r="N420" s="642"/>
      <c r="O420" s="642"/>
      <c r="P420" s="642"/>
      <c r="Q420" s="642"/>
    </row>
    <row r="421" spans="1:17" s="643" customFormat="1" x14ac:dyDescent="0.3">
      <c r="A421" s="634"/>
      <c r="B421" s="933"/>
      <c r="C421" s="813"/>
      <c r="D421" s="814"/>
      <c r="E421" s="814"/>
      <c r="F421" s="638"/>
      <c r="G421" s="638"/>
      <c r="H421" s="638"/>
      <c r="I421" s="1514"/>
      <c r="J421" s="1515"/>
      <c r="K421" s="1515"/>
      <c r="L421" s="1516"/>
      <c r="M421" s="642"/>
      <c r="N421" s="642"/>
      <c r="O421" s="642"/>
      <c r="P421" s="642"/>
      <c r="Q421" s="642"/>
    </row>
    <row r="422" spans="1:17" s="643" customFormat="1" x14ac:dyDescent="0.3">
      <c r="A422" s="634"/>
      <c r="B422" s="933"/>
      <c r="C422" s="813"/>
      <c r="D422" s="814"/>
      <c r="E422" s="814"/>
      <c r="F422" s="638"/>
      <c r="G422" s="638"/>
      <c r="H422" s="638"/>
      <c r="I422" s="1514"/>
      <c r="J422" s="1515"/>
      <c r="K422" s="1515"/>
      <c r="L422" s="1516"/>
      <c r="M422" s="642"/>
      <c r="N422" s="642"/>
      <c r="O422" s="642"/>
      <c r="P422" s="642"/>
      <c r="Q422" s="642"/>
    </row>
    <row r="423" spans="1:17" s="643" customFormat="1" x14ac:dyDescent="0.3">
      <c r="A423" s="634"/>
      <c r="B423" s="933"/>
      <c r="C423" s="813"/>
      <c r="D423" s="814"/>
      <c r="E423" s="814"/>
      <c r="F423" s="638"/>
      <c r="G423" s="638"/>
      <c r="H423" s="638"/>
      <c r="I423" s="1514"/>
      <c r="J423" s="1515"/>
      <c r="K423" s="1515"/>
      <c r="L423" s="1516"/>
      <c r="M423" s="642"/>
      <c r="N423" s="642"/>
      <c r="O423" s="642"/>
      <c r="P423" s="642"/>
      <c r="Q423" s="642"/>
    </row>
    <row r="424" spans="1:17" s="643" customFormat="1" x14ac:dyDescent="0.3">
      <c r="A424" s="634"/>
      <c r="B424" s="933"/>
      <c r="C424" s="813"/>
      <c r="D424" s="814"/>
      <c r="E424" s="814"/>
      <c r="F424" s="638"/>
      <c r="G424" s="638"/>
      <c r="H424" s="638"/>
      <c r="I424" s="1514"/>
      <c r="J424" s="1515"/>
      <c r="K424" s="1515"/>
      <c r="L424" s="1516"/>
      <c r="M424" s="642"/>
      <c r="N424" s="642"/>
      <c r="O424" s="642"/>
      <c r="P424" s="642"/>
      <c r="Q424" s="642"/>
    </row>
    <row r="425" spans="1:17" s="643" customFormat="1" x14ac:dyDescent="0.3">
      <c r="A425" s="634"/>
      <c r="B425" s="933"/>
      <c r="C425" s="813"/>
      <c r="D425" s="814"/>
      <c r="E425" s="814"/>
      <c r="F425" s="638"/>
      <c r="G425" s="638"/>
      <c r="H425" s="638"/>
      <c r="I425" s="1514"/>
      <c r="J425" s="1515"/>
      <c r="K425" s="1515"/>
      <c r="L425" s="1516"/>
      <c r="M425" s="642"/>
      <c r="N425" s="642"/>
      <c r="O425" s="642"/>
      <c r="P425" s="642"/>
      <c r="Q425" s="642"/>
    </row>
    <row r="426" spans="1:17" s="643" customFormat="1" x14ac:dyDescent="0.3">
      <c r="A426" s="634"/>
      <c r="B426" s="933"/>
      <c r="C426" s="813"/>
      <c r="D426" s="814"/>
      <c r="E426" s="814"/>
      <c r="F426" s="638"/>
      <c r="G426" s="638"/>
      <c r="H426" s="638"/>
      <c r="I426" s="1514"/>
      <c r="J426" s="1515"/>
      <c r="K426" s="1515"/>
      <c r="L426" s="1516"/>
      <c r="M426" s="642"/>
      <c r="N426" s="642"/>
      <c r="O426" s="642"/>
      <c r="P426" s="642"/>
      <c r="Q426" s="642"/>
    </row>
    <row r="427" spans="1:17" s="643" customFormat="1" x14ac:dyDescent="0.3">
      <c r="A427" s="634"/>
      <c r="B427" s="933"/>
      <c r="C427" s="813"/>
      <c r="D427" s="814"/>
      <c r="E427" s="814"/>
      <c r="F427" s="638"/>
      <c r="G427" s="638"/>
      <c r="H427" s="638"/>
      <c r="I427" s="1514"/>
      <c r="J427" s="1515"/>
      <c r="K427" s="1515"/>
      <c r="L427" s="1516"/>
      <c r="M427" s="642"/>
      <c r="N427" s="642"/>
      <c r="O427" s="642"/>
      <c r="P427" s="642"/>
      <c r="Q427" s="642"/>
    </row>
    <row r="428" spans="1:17" s="643" customFormat="1" x14ac:dyDescent="0.3">
      <c r="A428" s="634"/>
      <c r="B428" s="933"/>
      <c r="C428" s="813"/>
      <c r="D428" s="814"/>
      <c r="E428" s="814"/>
      <c r="F428" s="638"/>
      <c r="G428" s="638"/>
      <c r="H428" s="638"/>
      <c r="I428" s="1514"/>
      <c r="J428" s="1515"/>
      <c r="K428" s="1515"/>
      <c r="L428" s="1516"/>
      <c r="M428" s="642"/>
      <c r="N428" s="642"/>
      <c r="O428" s="642"/>
      <c r="P428" s="642"/>
      <c r="Q428" s="642"/>
    </row>
    <row r="429" spans="1:17" s="643" customFormat="1" x14ac:dyDescent="0.3">
      <c r="A429" s="634"/>
      <c r="B429" s="933"/>
      <c r="C429" s="813"/>
      <c r="D429" s="814"/>
      <c r="E429" s="814"/>
      <c r="F429" s="638"/>
      <c r="G429" s="638"/>
      <c r="H429" s="638"/>
      <c r="I429" s="1514"/>
      <c r="J429" s="1515"/>
      <c r="K429" s="1515"/>
      <c r="L429" s="1516"/>
      <c r="M429" s="642"/>
      <c r="N429" s="642"/>
      <c r="O429" s="642"/>
      <c r="P429" s="642"/>
      <c r="Q429" s="642"/>
    </row>
    <row r="430" spans="1:17" s="643" customFormat="1" x14ac:dyDescent="0.3">
      <c r="A430" s="634"/>
      <c r="B430" s="933"/>
      <c r="C430" s="813"/>
      <c r="D430" s="814"/>
      <c r="E430" s="814"/>
      <c r="F430" s="638"/>
      <c r="G430" s="638"/>
      <c r="H430" s="638"/>
      <c r="I430" s="1514"/>
      <c r="J430" s="1515"/>
      <c r="K430" s="1515"/>
      <c r="L430" s="1516"/>
      <c r="M430" s="642"/>
      <c r="N430" s="642"/>
      <c r="O430" s="642"/>
      <c r="P430" s="642"/>
      <c r="Q430" s="642"/>
    </row>
    <row r="431" spans="1:17" s="643" customFormat="1" x14ac:dyDescent="0.3">
      <c r="A431" s="634"/>
      <c r="B431" s="933"/>
      <c r="C431" s="813"/>
      <c r="D431" s="814"/>
      <c r="E431" s="814"/>
      <c r="F431" s="638"/>
      <c r="G431" s="638"/>
      <c r="H431" s="638"/>
      <c r="I431" s="1514"/>
      <c r="J431" s="1515"/>
      <c r="K431" s="1515"/>
      <c r="L431" s="1516"/>
      <c r="M431" s="642"/>
      <c r="N431" s="642"/>
      <c r="O431" s="642"/>
      <c r="P431" s="642"/>
      <c r="Q431" s="642"/>
    </row>
    <row r="432" spans="1:17" s="643" customFormat="1" x14ac:dyDescent="0.3">
      <c r="A432" s="634"/>
      <c r="B432" s="933"/>
      <c r="C432" s="813"/>
      <c r="D432" s="814"/>
      <c r="E432" s="814"/>
      <c r="F432" s="638"/>
      <c r="G432" s="638"/>
      <c r="H432" s="638"/>
      <c r="I432" s="1514"/>
      <c r="J432" s="1515"/>
      <c r="K432" s="1515"/>
      <c r="L432" s="1516"/>
      <c r="M432" s="642"/>
      <c r="N432" s="642"/>
      <c r="O432" s="642"/>
      <c r="P432" s="642"/>
      <c r="Q432" s="642"/>
    </row>
    <row r="433" spans="1:17" s="643" customFormat="1" x14ac:dyDescent="0.3">
      <c r="A433" s="634"/>
      <c r="B433" s="933"/>
      <c r="C433" s="813"/>
      <c r="D433" s="814"/>
      <c r="E433" s="814"/>
      <c r="F433" s="638"/>
      <c r="G433" s="638"/>
      <c r="H433" s="638"/>
      <c r="I433" s="1514"/>
      <c r="J433" s="1515"/>
      <c r="K433" s="1515"/>
      <c r="L433" s="1516"/>
      <c r="M433" s="642"/>
      <c r="N433" s="642"/>
      <c r="O433" s="642"/>
      <c r="P433" s="642"/>
      <c r="Q433" s="642"/>
    </row>
    <row r="434" spans="1:17" s="643" customFormat="1" x14ac:dyDescent="0.3">
      <c r="A434" s="634"/>
      <c r="B434" s="648"/>
      <c r="C434" s="636"/>
      <c r="D434" s="637"/>
      <c r="E434" s="637"/>
      <c r="F434" s="638"/>
      <c r="G434" s="638"/>
      <c r="H434" s="638"/>
      <c r="I434" s="1514"/>
      <c r="J434" s="1515"/>
      <c r="K434" s="1515"/>
      <c r="L434" s="1516"/>
      <c r="M434" s="642"/>
      <c r="N434" s="642"/>
      <c r="O434" s="642"/>
      <c r="P434" s="642"/>
      <c r="Q434" s="642"/>
    </row>
    <row r="435" spans="1:17" s="643" customFormat="1" x14ac:dyDescent="0.3">
      <c r="A435" s="634"/>
      <c r="B435" s="648"/>
      <c r="C435" s="636"/>
      <c r="D435" s="637"/>
      <c r="E435" s="637"/>
      <c r="F435" s="638"/>
      <c r="G435" s="638"/>
      <c r="H435" s="638"/>
      <c r="I435" s="1514"/>
      <c r="J435" s="1515"/>
      <c r="K435" s="1515"/>
      <c r="L435" s="1516"/>
      <c r="M435" s="642"/>
      <c r="N435" s="642"/>
      <c r="O435" s="642"/>
      <c r="P435" s="642"/>
      <c r="Q435" s="642"/>
    </row>
    <row r="436" spans="1:17" s="643" customFormat="1" x14ac:dyDescent="0.3">
      <c r="A436" s="634"/>
      <c r="B436" s="648"/>
      <c r="C436" s="636"/>
      <c r="D436" s="637"/>
      <c r="E436" s="637"/>
      <c r="F436" s="638"/>
      <c r="G436" s="638"/>
      <c r="H436" s="638"/>
      <c r="I436" s="1514"/>
      <c r="J436" s="1515"/>
      <c r="K436" s="1515"/>
      <c r="L436" s="1516"/>
      <c r="M436" s="642"/>
      <c r="N436" s="642"/>
      <c r="O436" s="642"/>
      <c r="P436" s="642"/>
      <c r="Q436" s="642"/>
    </row>
    <row r="437" spans="1:17" s="643" customFormat="1" x14ac:dyDescent="0.3">
      <c r="A437" s="634"/>
      <c r="B437" s="648"/>
      <c r="C437" s="636"/>
      <c r="D437" s="637"/>
      <c r="E437" s="637"/>
      <c r="F437" s="638"/>
      <c r="G437" s="638"/>
      <c r="H437" s="638"/>
      <c r="I437" s="1514"/>
      <c r="J437" s="1515"/>
      <c r="K437" s="1515"/>
      <c r="L437" s="1516"/>
      <c r="M437" s="642"/>
      <c r="N437" s="642"/>
      <c r="O437" s="642"/>
      <c r="P437" s="642"/>
      <c r="Q437" s="642"/>
    </row>
    <row r="438" spans="1:17" s="643" customFormat="1" x14ac:dyDescent="0.3">
      <c r="A438" s="634"/>
      <c r="B438" s="648"/>
      <c r="C438" s="636"/>
      <c r="D438" s="637"/>
      <c r="E438" s="637"/>
      <c r="F438" s="638"/>
      <c r="G438" s="638"/>
      <c r="H438" s="638"/>
      <c r="I438" s="1514"/>
      <c r="J438" s="1515"/>
      <c r="K438" s="1515"/>
      <c r="L438" s="1516"/>
      <c r="M438" s="642"/>
      <c r="N438" s="642"/>
      <c r="O438" s="642"/>
      <c r="P438" s="642"/>
      <c r="Q438" s="642"/>
    </row>
    <row r="439" spans="1:17" s="643" customFormat="1" x14ac:dyDescent="0.3">
      <c r="A439" s="649"/>
      <c r="B439" s="649"/>
      <c r="C439" s="644"/>
      <c r="D439" s="650"/>
      <c r="E439" s="650"/>
      <c r="F439" s="650"/>
      <c r="G439" s="650"/>
      <c r="H439" s="650"/>
      <c r="I439" s="651"/>
      <c r="J439" s="651"/>
      <c r="K439" s="651"/>
      <c r="L439" s="651"/>
    </row>
    <row r="440" spans="1:17" s="643" customFormat="1" x14ac:dyDescent="0.3">
      <c r="A440" s="649"/>
      <c r="B440" s="649"/>
      <c r="C440" s="644"/>
      <c r="D440" s="650"/>
      <c r="E440" s="650"/>
      <c r="F440" s="650"/>
      <c r="G440" s="650"/>
      <c r="H440" s="650"/>
      <c r="I440" s="651"/>
      <c r="J440" s="651"/>
      <c r="K440" s="651"/>
      <c r="L440" s="651"/>
    </row>
    <row r="441" spans="1:17" s="643" customFormat="1" x14ac:dyDescent="0.3">
      <c r="A441" s="649"/>
      <c r="B441" s="649"/>
      <c r="C441" s="644"/>
      <c r="D441" s="650"/>
      <c r="E441" s="650"/>
      <c r="F441" s="650"/>
      <c r="G441" s="650"/>
      <c r="H441" s="650"/>
      <c r="I441" s="651"/>
      <c r="J441" s="651"/>
      <c r="K441" s="651"/>
      <c r="L441" s="651"/>
    </row>
    <row r="442" spans="1:17" s="643" customFormat="1" x14ac:dyDescent="0.3">
      <c r="A442" s="649"/>
      <c r="B442" s="649"/>
      <c r="C442" s="644"/>
      <c r="D442" s="650"/>
      <c r="E442" s="650"/>
      <c r="F442" s="650"/>
      <c r="G442" s="650"/>
      <c r="H442" s="650"/>
      <c r="I442" s="651"/>
      <c r="J442" s="651"/>
      <c r="K442" s="651"/>
      <c r="L442" s="651"/>
    </row>
    <row r="443" spans="1:17" s="643" customFormat="1" x14ac:dyDescent="0.3">
      <c r="A443" s="649"/>
      <c r="B443" s="649"/>
      <c r="C443" s="644"/>
      <c r="D443" s="650"/>
      <c r="E443" s="650"/>
      <c r="F443" s="650"/>
      <c r="G443" s="650"/>
      <c r="H443" s="650"/>
      <c r="I443" s="651"/>
      <c r="J443" s="651"/>
      <c r="K443" s="651"/>
      <c r="L443" s="651"/>
    </row>
    <row r="444" spans="1:17" s="643" customFormat="1" x14ac:dyDescent="0.3">
      <c r="A444" s="649"/>
      <c r="B444" s="649"/>
      <c r="C444" s="644"/>
      <c r="D444" s="650"/>
      <c r="E444" s="650"/>
      <c r="F444" s="650"/>
      <c r="G444" s="650"/>
      <c r="H444" s="650"/>
      <c r="I444" s="651"/>
      <c r="J444" s="651"/>
      <c r="K444" s="651"/>
      <c r="L444" s="651"/>
    </row>
    <row r="445" spans="1:17" s="643" customFormat="1" x14ac:dyDescent="0.3">
      <c r="A445" s="649"/>
      <c r="B445" s="649"/>
      <c r="C445" s="644"/>
      <c r="D445" s="650"/>
      <c r="E445" s="650"/>
      <c r="F445" s="650"/>
      <c r="G445" s="650"/>
      <c r="H445" s="650"/>
      <c r="I445" s="651"/>
      <c r="J445" s="651"/>
      <c r="K445" s="651"/>
      <c r="L445" s="651"/>
    </row>
    <row r="446" spans="1:17" s="643" customFormat="1" x14ac:dyDescent="0.3">
      <c r="A446" s="649"/>
      <c r="B446" s="649"/>
      <c r="C446" s="644"/>
      <c r="D446" s="650"/>
      <c r="E446" s="650"/>
      <c r="F446" s="650"/>
      <c r="G446" s="650"/>
      <c r="H446" s="650"/>
      <c r="I446" s="651"/>
      <c r="J446" s="651"/>
      <c r="K446" s="651"/>
      <c r="L446" s="651"/>
    </row>
    <row r="447" spans="1:17" s="643" customFormat="1" x14ac:dyDescent="0.3">
      <c r="A447" s="649"/>
      <c r="B447" s="649"/>
      <c r="C447" s="644"/>
      <c r="D447" s="650"/>
      <c r="E447" s="650"/>
      <c r="F447" s="650"/>
      <c r="G447" s="650"/>
      <c r="H447" s="650"/>
      <c r="I447" s="651"/>
      <c r="J447" s="651"/>
      <c r="K447" s="651"/>
      <c r="L447" s="651"/>
    </row>
    <row r="448" spans="1:17" s="643" customFormat="1" x14ac:dyDescent="0.3">
      <c r="A448" s="649"/>
      <c r="B448" s="649"/>
      <c r="C448" s="644"/>
      <c r="D448" s="650"/>
      <c r="E448" s="650"/>
      <c r="F448" s="650"/>
      <c r="G448" s="650"/>
      <c r="H448" s="650"/>
      <c r="I448" s="651"/>
      <c r="J448" s="651"/>
      <c r="K448" s="651"/>
      <c r="L448" s="651"/>
    </row>
    <row r="449" spans="1:12" s="643" customFormat="1" x14ac:dyDescent="0.3">
      <c r="A449" s="649"/>
      <c r="B449" s="649"/>
      <c r="C449" s="644"/>
      <c r="D449" s="650"/>
      <c r="E449" s="650"/>
      <c r="F449" s="650"/>
      <c r="G449" s="650"/>
      <c r="H449" s="650"/>
      <c r="I449" s="651"/>
      <c r="J449" s="651"/>
      <c r="K449" s="651"/>
      <c r="L449" s="651"/>
    </row>
    <row r="450" spans="1:12" s="643" customFormat="1" x14ac:dyDescent="0.3">
      <c r="A450" s="649"/>
      <c r="B450" s="649"/>
      <c r="C450" s="644"/>
      <c r="D450" s="650"/>
      <c r="E450" s="650"/>
      <c r="F450" s="650"/>
      <c r="G450" s="650"/>
      <c r="H450" s="650"/>
      <c r="I450" s="651"/>
      <c r="J450" s="651"/>
      <c r="K450" s="651"/>
      <c r="L450" s="651"/>
    </row>
    <row r="451" spans="1:12" s="643" customFormat="1" x14ac:dyDescent="0.3">
      <c r="A451" s="649"/>
      <c r="B451" s="649"/>
      <c r="C451" s="644"/>
      <c r="D451" s="650"/>
      <c r="E451" s="650"/>
      <c r="F451" s="650"/>
      <c r="G451" s="650"/>
      <c r="H451" s="650"/>
      <c r="I451" s="651"/>
      <c r="J451" s="651"/>
      <c r="K451" s="651"/>
      <c r="L451" s="651"/>
    </row>
    <row r="452" spans="1:12" s="643" customFormat="1" x14ac:dyDescent="0.3">
      <c r="A452" s="649"/>
      <c r="B452" s="649"/>
      <c r="C452" s="644"/>
      <c r="D452" s="650"/>
      <c r="E452" s="650"/>
      <c r="F452" s="650"/>
      <c r="G452" s="650"/>
      <c r="H452" s="650"/>
      <c r="I452" s="651"/>
      <c r="J452" s="651"/>
      <c r="K452" s="651"/>
      <c r="L452" s="651"/>
    </row>
    <row r="453" spans="1:12" s="643" customFormat="1" x14ac:dyDescent="0.3">
      <c r="A453" s="649"/>
      <c r="B453" s="649"/>
      <c r="C453" s="644"/>
      <c r="D453" s="650"/>
      <c r="E453" s="650"/>
      <c r="F453" s="650"/>
      <c r="G453" s="650"/>
      <c r="H453" s="650"/>
      <c r="I453" s="651"/>
      <c r="J453" s="651"/>
      <c r="K453" s="651"/>
      <c r="L453" s="651"/>
    </row>
    <row r="454" spans="1:12" s="643" customFormat="1" x14ac:dyDescent="0.3">
      <c r="A454" s="649"/>
      <c r="B454" s="649"/>
      <c r="C454" s="644"/>
      <c r="D454" s="650"/>
      <c r="E454" s="650"/>
      <c r="F454" s="650"/>
      <c r="G454" s="650"/>
      <c r="H454" s="650"/>
      <c r="I454" s="651"/>
      <c r="J454" s="651"/>
      <c r="K454" s="651"/>
      <c r="L454" s="651"/>
    </row>
    <row r="455" spans="1:12" s="643" customFormat="1" x14ac:dyDescent="0.3">
      <c r="A455" s="649"/>
      <c r="B455" s="649"/>
      <c r="C455" s="644"/>
      <c r="D455" s="650"/>
      <c r="E455" s="650"/>
      <c r="F455" s="650"/>
      <c r="G455" s="650"/>
      <c r="H455" s="650"/>
      <c r="I455" s="651"/>
      <c r="J455" s="651"/>
      <c r="K455" s="651"/>
      <c r="L455" s="651"/>
    </row>
    <row r="456" spans="1:12" s="643" customFormat="1" x14ac:dyDescent="0.3">
      <c r="A456" s="649"/>
      <c r="B456" s="649"/>
      <c r="C456" s="644"/>
      <c r="D456" s="650"/>
      <c r="E456" s="650"/>
      <c r="F456" s="650"/>
      <c r="G456" s="650"/>
      <c r="H456" s="650"/>
      <c r="I456" s="651"/>
      <c r="J456" s="651"/>
      <c r="K456" s="651"/>
      <c r="L456" s="651"/>
    </row>
    <row r="457" spans="1:12" s="643" customFormat="1" x14ac:dyDescent="0.3">
      <c r="A457" s="649"/>
      <c r="B457" s="649"/>
      <c r="C457" s="644"/>
      <c r="D457" s="650"/>
      <c r="E457" s="650"/>
      <c r="F457" s="650"/>
      <c r="G457" s="650"/>
      <c r="H457" s="650"/>
      <c r="I457" s="651"/>
      <c r="J457" s="651"/>
      <c r="K457" s="651"/>
      <c r="L457" s="651"/>
    </row>
    <row r="458" spans="1:12" s="643" customFormat="1" x14ac:dyDescent="0.3">
      <c r="A458" s="649"/>
      <c r="B458" s="649"/>
      <c r="C458" s="644"/>
      <c r="D458" s="650"/>
      <c r="E458" s="650"/>
      <c r="F458" s="650"/>
      <c r="G458" s="650"/>
      <c r="H458" s="650"/>
      <c r="I458" s="651"/>
      <c r="J458" s="651"/>
      <c r="K458" s="651"/>
      <c r="L458" s="651"/>
    </row>
    <row r="459" spans="1:12" s="643" customFormat="1" x14ac:dyDescent="0.3">
      <c r="A459" s="649"/>
      <c r="B459" s="649"/>
      <c r="C459" s="644"/>
      <c r="D459" s="650"/>
      <c r="E459" s="650"/>
      <c r="F459" s="650"/>
      <c r="G459" s="650"/>
      <c r="H459" s="650"/>
      <c r="I459" s="651"/>
      <c r="J459" s="651"/>
      <c r="K459" s="651"/>
      <c r="L459" s="651"/>
    </row>
    <row r="460" spans="1:12" s="643" customFormat="1" x14ac:dyDescent="0.3">
      <c r="A460" s="649"/>
      <c r="B460" s="649"/>
      <c r="C460" s="644"/>
      <c r="D460" s="650"/>
      <c r="E460" s="650"/>
      <c r="F460" s="650"/>
      <c r="G460" s="650"/>
      <c r="H460" s="650"/>
      <c r="I460" s="651"/>
      <c r="J460" s="651"/>
      <c r="K460" s="651"/>
      <c r="L460" s="651"/>
    </row>
    <row r="461" spans="1:12" s="643" customFormat="1" x14ac:dyDescent="0.3">
      <c r="A461" s="649"/>
      <c r="B461" s="649"/>
      <c r="C461" s="644"/>
      <c r="D461" s="650"/>
      <c r="E461" s="650"/>
      <c r="F461" s="650"/>
      <c r="G461" s="650"/>
      <c r="H461" s="650"/>
      <c r="I461" s="651"/>
      <c r="J461" s="651"/>
      <c r="K461" s="651"/>
      <c r="L461" s="651"/>
    </row>
    <row r="462" spans="1:12" s="643" customFormat="1" x14ac:dyDescent="0.3">
      <c r="A462" s="649"/>
      <c r="B462" s="649"/>
      <c r="C462" s="644"/>
      <c r="D462" s="650"/>
      <c r="E462" s="650"/>
      <c r="F462" s="650"/>
      <c r="G462" s="650"/>
      <c r="H462" s="650"/>
      <c r="I462" s="651"/>
      <c r="J462" s="651"/>
      <c r="K462" s="651"/>
      <c r="L462" s="651"/>
    </row>
    <row r="463" spans="1:12" s="643" customFormat="1" x14ac:dyDescent="0.3">
      <c r="A463" s="649"/>
      <c r="B463" s="649"/>
      <c r="C463" s="644"/>
      <c r="D463" s="650"/>
      <c r="E463" s="650"/>
      <c r="F463" s="650"/>
      <c r="G463" s="650"/>
      <c r="H463" s="650"/>
      <c r="I463" s="651"/>
      <c r="J463" s="651"/>
      <c r="K463" s="651"/>
      <c r="L463" s="651"/>
    </row>
    <row r="464" spans="1:12" s="643" customFormat="1" x14ac:dyDescent="0.3">
      <c r="A464" s="649"/>
      <c r="B464" s="649"/>
      <c r="C464" s="644"/>
      <c r="D464" s="650"/>
      <c r="E464" s="650"/>
      <c r="F464" s="650"/>
      <c r="G464" s="650"/>
      <c r="H464" s="650"/>
      <c r="I464" s="651"/>
      <c r="J464" s="651"/>
      <c r="K464" s="651"/>
      <c r="L464" s="651"/>
    </row>
    <row r="465" spans="1:12" s="643" customFormat="1" x14ac:dyDescent="0.3">
      <c r="A465" s="649"/>
      <c r="B465" s="649"/>
      <c r="C465" s="644"/>
      <c r="D465" s="650"/>
      <c r="E465" s="650"/>
      <c r="F465" s="650"/>
      <c r="G465" s="650"/>
      <c r="H465" s="650"/>
      <c r="I465" s="651"/>
      <c r="J465" s="651"/>
      <c r="K465" s="651"/>
      <c r="L465" s="651"/>
    </row>
    <row r="466" spans="1:12" s="643" customFormat="1" x14ac:dyDescent="0.3">
      <c r="A466" s="649"/>
      <c r="B466" s="649"/>
      <c r="C466" s="644"/>
      <c r="D466" s="650"/>
      <c r="E466" s="650"/>
      <c r="F466" s="650"/>
      <c r="G466" s="650"/>
      <c r="H466" s="650"/>
      <c r="I466" s="651"/>
      <c r="J466" s="651"/>
      <c r="K466" s="651"/>
      <c r="L466" s="651"/>
    </row>
    <row r="467" spans="1:12" s="643" customFormat="1" x14ac:dyDescent="0.3">
      <c r="A467" s="649"/>
      <c r="B467" s="649"/>
      <c r="C467" s="644"/>
      <c r="D467" s="650"/>
      <c r="E467" s="650"/>
      <c r="F467" s="650"/>
      <c r="G467" s="650"/>
      <c r="H467" s="650"/>
      <c r="I467" s="651"/>
      <c r="J467" s="651"/>
      <c r="K467" s="651"/>
      <c r="L467" s="651"/>
    </row>
    <row r="468" spans="1:12" s="643" customFormat="1" x14ac:dyDescent="0.3">
      <c r="A468" s="649"/>
      <c r="B468" s="649"/>
      <c r="C468" s="644"/>
      <c r="D468" s="650"/>
      <c r="E468" s="650"/>
      <c r="F468" s="650"/>
      <c r="G468" s="650"/>
      <c r="H468" s="650"/>
      <c r="I468" s="651"/>
      <c r="J468" s="651"/>
      <c r="K468" s="651"/>
      <c r="L468" s="651"/>
    </row>
    <row r="469" spans="1:12" s="643" customFormat="1" x14ac:dyDescent="0.3">
      <c r="A469" s="649"/>
      <c r="B469" s="649"/>
      <c r="C469" s="644"/>
      <c r="D469" s="650"/>
      <c r="E469" s="650"/>
      <c r="F469" s="650"/>
      <c r="G469" s="650"/>
      <c r="H469" s="650"/>
      <c r="I469" s="651"/>
      <c r="J469" s="651"/>
      <c r="K469" s="651"/>
      <c r="L469" s="651"/>
    </row>
    <row r="470" spans="1:12" s="643" customFormat="1" x14ac:dyDescent="0.3">
      <c r="A470" s="649"/>
      <c r="B470" s="649"/>
      <c r="C470" s="644"/>
      <c r="D470" s="650"/>
      <c r="E470" s="650"/>
      <c r="F470" s="650"/>
      <c r="G470" s="650"/>
      <c r="H470" s="650"/>
      <c r="I470" s="651"/>
      <c r="J470" s="651"/>
      <c r="K470" s="651"/>
      <c r="L470" s="651"/>
    </row>
    <row r="471" spans="1:12" s="643" customFormat="1" x14ac:dyDescent="0.3">
      <c r="A471" s="649"/>
      <c r="B471" s="649"/>
      <c r="C471" s="644"/>
      <c r="D471" s="650"/>
      <c r="E471" s="650"/>
      <c r="F471" s="650"/>
      <c r="G471" s="650"/>
      <c r="H471" s="650"/>
      <c r="I471" s="651"/>
      <c r="J471" s="651"/>
      <c r="K471" s="651"/>
      <c r="L471" s="651"/>
    </row>
    <row r="472" spans="1:12" s="643" customFormat="1" x14ac:dyDescent="0.3">
      <c r="A472" s="649"/>
      <c r="B472" s="649"/>
      <c r="C472" s="644"/>
      <c r="D472" s="650"/>
      <c r="E472" s="650"/>
      <c r="F472" s="650"/>
      <c r="G472" s="650"/>
      <c r="H472" s="650"/>
      <c r="I472" s="651"/>
      <c r="J472" s="651"/>
      <c r="K472" s="651"/>
      <c r="L472" s="651"/>
    </row>
    <row r="473" spans="1:12" s="643" customFormat="1" x14ac:dyDescent="0.3">
      <c r="A473" s="649"/>
      <c r="B473" s="649"/>
      <c r="C473" s="644"/>
      <c r="D473" s="650"/>
      <c r="E473" s="650"/>
      <c r="F473" s="650"/>
      <c r="G473" s="650"/>
      <c r="H473" s="650"/>
      <c r="I473" s="651"/>
      <c r="J473" s="651"/>
      <c r="K473" s="651"/>
      <c r="L473" s="651"/>
    </row>
    <row r="474" spans="1:12" s="643" customFormat="1" x14ac:dyDescent="0.3">
      <c r="A474" s="649"/>
      <c r="B474" s="649"/>
      <c r="C474" s="644"/>
      <c r="D474" s="650"/>
      <c r="E474" s="650"/>
      <c r="F474" s="650"/>
      <c r="G474" s="650"/>
      <c r="H474" s="650"/>
      <c r="I474" s="651"/>
      <c r="J474" s="651"/>
      <c r="K474" s="651"/>
      <c r="L474" s="651"/>
    </row>
    <row r="475" spans="1:12" s="643" customFormat="1" x14ac:dyDescent="0.3">
      <c r="A475" s="649"/>
      <c r="B475" s="649"/>
      <c r="C475" s="644"/>
      <c r="D475" s="650"/>
      <c r="E475" s="650"/>
      <c r="F475" s="650"/>
      <c r="G475" s="650"/>
      <c r="H475" s="650"/>
      <c r="I475" s="651"/>
      <c r="J475" s="651"/>
      <c r="K475" s="651"/>
      <c r="L475" s="651"/>
    </row>
    <row r="476" spans="1:12" s="643" customFormat="1" x14ac:dyDescent="0.3">
      <c r="A476" s="649"/>
      <c r="B476" s="649"/>
      <c r="C476" s="644"/>
      <c r="D476" s="650"/>
      <c r="E476" s="650"/>
      <c r="F476" s="650"/>
      <c r="G476" s="650"/>
      <c r="H476" s="650"/>
      <c r="I476" s="651"/>
      <c r="J476" s="651"/>
      <c r="K476" s="651"/>
      <c r="L476" s="651"/>
    </row>
    <row r="477" spans="1:12" s="643" customFormat="1" x14ac:dyDescent="0.3">
      <c r="A477" s="649"/>
      <c r="B477" s="649"/>
      <c r="C477" s="644"/>
      <c r="D477" s="650"/>
      <c r="E477" s="650"/>
      <c r="F477" s="650"/>
      <c r="G477" s="650"/>
      <c r="H477" s="650"/>
      <c r="I477" s="651"/>
      <c r="J477" s="651"/>
      <c r="K477" s="651"/>
      <c r="L477" s="651"/>
    </row>
    <row r="478" spans="1:12" s="643" customFormat="1" x14ac:dyDescent="0.3">
      <c r="A478" s="649"/>
      <c r="B478" s="649"/>
      <c r="C478" s="644"/>
      <c r="D478" s="650"/>
      <c r="E478" s="650"/>
      <c r="F478" s="650"/>
      <c r="G478" s="650"/>
      <c r="H478" s="650"/>
      <c r="I478" s="651"/>
      <c r="J478" s="651"/>
      <c r="K478" s="651"/>
      <c r="L478" s="651"/>
    </row>
    <row r="479" spans="1:12" s="643" customFormat="1" x14ac:dyDescent="0.3">
      <c r="A479" s="649"/>
      <c r="B479" s="649"/>
      <c r="C479" s="644"/>
      <c r="D479" s="650"/>
      <c r="E479" s="650"/>
      <c r="F479" s="650"/>
      <c r="G479" s="650"/>
      <c r="H479" s="650"/>
      <c r="I479" s="651"/>
      <c r="J479" s="651"/>
      <c r="K479" s="651"/>
      <c r="L479" s="651"/>
    </row>
    <row r="480" spans="1:12" s="643" customFormat="1" x14ac:dyDescent="0.3">
      <c r="A480" s="649"/>
      <c r="B480" s="649"/>
      <c r="C480" s="644"/>
      <c r="D480" s="650"/>
      <c r="E480" s="650"/>
      <c r="F480" s="650"/>
      <c r="G480" s="650"/>
      <c r="H480" s="650"/>
      <c r="I480" s="651"/>
      <c r="J480" s="651"/>
      <c r="K480" s="651"/>
      <c r="L480" s="651"/>
    </row>
    <row r="481" spans="1:12" s="643" customFormat="1" x14ac:dyDescent="0.3">
      <c r="A481" s="649"/>
      <c r="B481" s="649"/>
      <c r="C481" s="644"/>
      <c r="D481" s="650"/>
      <c r="E481" s="650"/>
      <c r="F481" s="650"/>
      <c r="G481" s="650"/>
      <c r="H481" s="650"/>
      <c r="I481" s="651"/>
      <c r="J481" s="651"/>
      <c r="K481" s="651"/>
      <c r="L481" s="651"/>
    </row>
    <row r="482" spans="1:12" s="643" customFormat="1" x14ac:dyDescent="0.3">
      <c r="A482" s="649"/>
      <c r="B482" s="649"/>
      <c r="C482" s="644"/>
      <c r="D482" s="650"/>
      <c r="E482" s="650"/>
      <c r="F482" s="650"/>
      <c r="G482" s="650"/>
      <c r="H482" s="650"/>
      <c r="I482" s="651"/>
      <c r="J482" s="651"/>
      <c r="K482" s="651"/>
      <c r="L482" s="651"/>
    </row>
    <row r="483" spans="1:12" s="643" customFormat="1" x14ac:dyDescent="0.3">
      <c r="A483" s="649"/>
      <c r="B483" s="649"/>
      <c r="C483" s="644"/>
      <c r="D483" s="650"/>
      <c r="E483" s="650"/>
      <c r="F483" s="650"/>
      <c r="G483" s="650"/>
      <c r="H483" s="650"/>
      <c r="I483" s="651"/>
      <c r="J483" s="651"/>
      <c r="K483" s="651"/>
      <c r="L483" s="651"/>
    </row>
    <row r="484" spans="1:12" s="643" customFormat="1" x14ac:dyDescent="0.3">
      <c r="A484" s="649"/>
      <c r="B484" s="649"/>
      <c r="C484" s="644"/>
      <c r="D484" s="650"/>
      <c r="E484" s="650"/>
      <c r="F484" s="650"/>
      <c r="G484" s="650"/>
      <c r="H484" s="650"/>
      <c r="I484" s="651"/>
      <c r="J484" s="651"/>
      <c r="K484" s="651"/>
      <c r="L484" s="651"/>
    </row>
    <row r="485" spans="1:12" s="643" customFormat="1" x14ac:dyDescent="0.3">
      <c r="A485" s="649"/>
      <c r="B485" s="649"/>
      <c r="C485" s="644"/>
      <c r="D485" s="650"/>
      <c r="E485" s="650"/>
      <c r="F485" s="650"/>
      <c r="G485" s="650"/>
      <c r="H485" s="650"/>
      <c r="I485" s="651"/>
      <c r="J485" s="651"/>
      <c r="K485" s="651"/>
      <c r="L485" s="651"/>
    </row>
    <row r="486" spans="1:12" s="643" customFormat="1" x14ac:dyDescent="0.3">
      <c r="A486" s="649"/>
      <c r="B486" s="649"/>
      <c r="C486" s="644"/>
      <c r="D486" s="650"/>
      <c r="E486" s="650"/>
      <c r="F486" s="650"/>
      <c r="G486" s="650"/>
      <c r="H486" s="650"/>
      <c r="I486" s="651"/>
      <c r="J486" s="651"/>
      <c r="K486" s="651"/>
      <c r="L486" s="651"/>
    </row>
    <row r="487" spans="1:12" s="643" customFormat="1" x14ac:dyDescent="0.3">
      <c r="A487" s="649"/>
      <c r="B487" s="649"/>
      <c r="C487" s="644"/>
      <c r="D487" s="650"/>
      <c r="E487" s="650"/>
      <c r="F487" s="650"/>
      <c r="G487" s="650"/>
      <c r="H487" s="650"/>
      <c r="I487" s="651"/>
      <c r="J487" s="651"/>
      <c r="K487" s="651"/>
      <c r="L487" s="651"/>
    </row>
    <row r="488" spans="1:12" s="643" customFormat="1" x14ac:dyDescent="0.3">
      <c r="A488" s="649"/>
      <c r="B488" s="649"/>
      <c r="C488" s="644"/>
      <c r="D488" s="650"/>
      <c r="E488" s="650"/>
      <c r="F488" s="650"/>
      <c r="G488" s="650"/>
      <c r="H488" s="650"/>
      <c r="I488" s="651"/>
      <c r="J488" s="651"/>
      <c r="K488" s="651"/>
      <c r="L488" s="651"/>
    </row>
    <row r="489" spans="1:12" s="643" customFormat="1" x14ac:dyDescent="0.3">
      <c r="A489" s="649"/>
      <c r="B489" s="649"/>
      <c r="C489" s="644"/>
      <c r="D489" s="650"/>
      <c r="E489" s="650"/>
      <c r="F489" s="650"/>
      <c r="G489" s="650"/>
      <c r="H489" s="650"/>
      <c r="I489" s="651"/>
      <c r="J489" s="651"/>
      <c r="K489" s="651"/>
      <c r="L489" s="651"/>
    </row>
    <row r="490" spans="1:12" s="643" customFormat="1" x14ac:dyDescent="0.3">
      <c r="A490" s="649"/>
      <c r="B490" s="649"/>
      <c r="C490" s="644"/>
      <c r="D490" s="650"/>
      <c r="E490" s="650"/>
      <c r="F490" s="650"/>
      <c r="G490" s="650"/>
      <c r="H490" s="650"/>
      <c r="I490" s="651"/>
      <c r="J490" s="651"/>
      <c r="K490" s="651"/>
      <c r="L490" s="651"/>
    </row>
    <row r="491" spans="1:12" s="643" customFormat="1" x14ac:dyDescent="0.3">
      <c r="A491" s="649"/>
      <c r="B491" s="649"/>
      <c r="C491" s="644"/>
      <c r="D491" s="650"/>
      <c r="E491" s="650"/>
      <c r="F491" s="650"/>
      <c r="G491" s="650"/>
      <c r="H491" s="650"/>
      <c r="I491" s="651"/>
      <c r="J491" s="651"/>
      <c r="K491" s="651"/>
      <c r="L491" s="651"/>
    </row>
    <row r="492" spans="1:12" s="643" customFormat="1" x14ac:dyDescent="0.3">
      <c r="A492" s="649"/>
      <c r="B492" s="649"/>
      <c r="C492" s="644"/>
      <c r="D492" s="650"/>
      <c r="E492" s="650"/>
      <c r="F492" s="650"/>
      <c r="G492" s="650"/>
      <c r="H492" s="650"/>
      <c r="I492" s="651"/>
      <c r="J492" s="651"/>
      <c r="K492" s="651"/>
      <c r="L492" s="651"/>
    </row>
    <row r="493" spans="1:12" s="643" customFormat="1" x14ac:dyDescent="0.3">
      <c r="A493" s="649"/>
      <c r="B493" s="649"/>
      <c r="C493" s="644"/>
      <c r="D493" s="650"/>
      <c r="E493" s="650"/>
      <c r="F493" s="650"/>
      <c r="G493" s="650"/>
      <c r="H493" s="650"/>
      <c r="I493" s="651"/>
      <c r="J493" s="651"/>
      <c r="K493" s="651"/>
      <c r="L493" s="651"/>
    </row>
    <row r="494" spans="1:12" s="643" customFormat="1" x14ac:dyDescent="0.3">
      <c r="A494" s="649"/>
      <c r="B494" s="649"/>
      <c r="C494" s="644"/>
      <c r="D494" s="650"/>
      <c r="E494" s="650"/>
      <c r="F494" s="650"/>
      <c r="G494" s="650"/>
      <c r="H494" s="650"/>
      <c r="I494" s="651"/>
      <c r="J494" s="651"/>
      <c r="K494" s="651"/>
      <c r="L494" s="651"/>
    </row>
    <row r="495" spans="1:12" s="643" customFormat="1" x14ac:dyDescent="0.3">
      <c r="A495" s="649"/>
      <c r="B495" s="649"/>
      <c r="C495" s="644"/>
      <c r="D495" s="650"/>
      <c r="E495" s="650"/>
      <c r="F495" s="650"/>
      <c r="G495" s="650"/>
      <c r="H495" s="650"/>
      <c r="I495" s="651"/>
      <c r="J495" s="651"/>
      <c r="K495" s="651"/>
      <c r="L495" s="651"/>
    </row>
    <row r="496" spans="1:12" s="643" customFormat="1" x14ac:dyDescent="0.3">
      <c r="A496" s="649"/>
      <c r="B496" s="649"/>
      <c r="C496" s="644"/>
      <c r="D496" s="650"/>
      <c r="E496" s="650"/>
      <c r="F496" s="650"/>
      <c r="G496" s="650"/>
      <c r="H496" s="650"/>
      <c r="I496" s="651"/>
      <c r="J496" s="651"/>
      <c r="K496" s="651"/>
      <c r="L496" s="651"/>
    </row>
    <row r="497" spans="1:12" s="643" customFormat="1" x14ac:dyDescent="0.3">
      <c r="A497" s="649"/>
      <c r="B497" s="649"/>
      <c r="C497" s="644"/>
      <c r="D497" s="650"/>
      <c r="E497" s="650"/>
      <c r="F497" s="650"/>
      <c r="G497" s="650"/>
      <c r="H497" s="650"/>
      <c r="I497" s="651"/>
      <c r="J497" s="651"/>
      <c r="K497" s="651"/>
      <c r="L497" s="651"/>
    </row>
    <row r="498" spans="1:12" s="643" customFormat="1" x14ac:dyDescent="0.3">
      <c r="A498" s="649"/>
      <c r="B498" s="649"/>
      <c r="C498" s="644"/>
      <c r="D498" s="650"/>
      <c r="E498" s="650"/>
      <c r="F498" s="650"/>
      <c r="G498" s="650"/>
      <c r="H498" s="650"/>
      <c r="I498" s="651"/>
      <c r="J498" s="651"/>
      <c r="K498" s="651"/>
      <c r="L498" s="651"/>
    </row>
    <row r="499" spans="1:12" s="643" customFormat="1" x14ac:dyDescent="0.3">
      <c r="A499" s="649"/>
      <c r="B499" s="649"/>
      <c r="C499" s="644"/>
      <c r="D499" s="650"/>
      <c r="E499" s="650"/>
      <c r="F499" s="650"/>
      <c r="G499" s="650"/>
      <c r="H499" s="650"/>
      <c r="I499" s="651"/>
      <c r="J499" s="651"/>
      <c r="K499" s="651"/>
      <c r="L499" s="651"/>
    </row>
    <row r="500" spans="1:12" s="643" customFormat="1" x14ac:dyDescent="0.3">
      <c r="A500" s="649"/>
      <c r="B500" s="649"/>
      <c r="C500" s="644"/>
      <c r="D500" s="650"/>
      <c r="E500" s="650"/>
      <c r="F500" s="650"/>
      <c r="G500" s="650"/>
      <c r="H500" s="650"/>
      <c r="I500" s="651"/>
      <c r="J500" s="651"/>
      <c r="K500" s="651"/>
      <c r="L500" s="651"/>
    </row>
    <row r="501" spans="1:12" s="643" customFormat="1" x14ac:dyDescent="0.3">
      <c r="A501" s="649"/>
      <c r="B501" s="649"/>
      <c r="C501" s="644"/>
      <c r="D501" s="650"/>
      <c r="E501" s="650"/>
      <c r="F501" s="650"/>
      <c r="G501" s="650"/>
      <c r="H501" s="650"/>
      <c r="I501" s="651"/>
      <c r="J501" s="651"/>
      <c r="K501" s="651"/>
      <c r="L501" s="651"/>
    </row>
    <row r="502" spans="1:12" s="643" customFormat="1" x14ac:dyDescent="0.3">
      <c r="A502" s="649"/>
      <c r="B502" s="649"/>
      <c r="C502" s="644"/>
      <c r="D502" s="650"/>
      <c r="E502" s="650"/>
      <c r="F502" s="650"/>
      <c r="G502" s="650"/>
      <c r="H502" s="650"/>
      <c r="I502" s="651"/>
      <c r="J502" s="651"/>
      <c r="K502" s="651"/>
      <c r="L502" s="651"/>
    </row>
    <row r="503" spans="1:12" s="643" customFormat="1" x14ac:dyDescent="0.3">
      <c r="A503" s="649"/>
      <c r="B503" s="649"/>
      <c r="C503" s="644"/>
      <c r="D503" s="650"/>
      <c r="E503" s="650"/>
      <c r="F503" s="650"/>
      <c r="G503" s="650"/>
      <c r="H503" s="650"/>
      <c r="I503" s="651"/>
      <c r="J503" s="651"/>
      <c r="K503" s="651"/>
      <c r="L503" s="651"/>
    </row>
    <row r="504" spans="1:12" s="643" customFormat="1" x14ac:dyDescent="0.3">
      <c r="A504" s="649"/>
      <c r="B504" s="649"/>
      <c r="C504" s="644"/>
      <c r="D504" s="650"/>
      <c r="E504" s="650"/>
      <c r="F504" s="650"/>
      <c r="G504" s="650"/>
      <c r="H504" s="650"/>
      <c r="I504" s="651"/>
      <c r="J504" s="651"/>
      <c r="K504" s="651"/>
      <c r="L504" s="651"/>
    </row>
    <row r="505" spans="1:12" s="643" customFormat="1" x14ac:dyDescent="0.3">
      <c r="A505" s="649"/>
      <c r="B505" s="649"/>
      <c r="C505" s="644"/>
      <c r="D505" s="650"/>
      <c r="E505" s="650"/>
      <c r="F505" s="650"/>
      <c r="G505" s="650"/>
      <c r="H505" s="650"/>
      <c r="I505" s="651"/>
      <c r="J505" s="651"/>
      <c r="K505" s="651"/>
      <c r="L505" s="651"/>
    </row>
    <row r="506" spans="1:12" s="643" customFormat="1" x14ac:dyDescent="0.3">
      <c r="A506" s="649"/>
      <c r="B506" s="649"/>
      <c r="C506" s="644"/>
      <c r="D506" s="650"/>
      <c r="E506" s="650"/>
      <c r="F506" s="650"/>
      <c r="G506" s="650"/>
      <c r="H506" s="650"/>
      <c r="I506" s="651"/>
      <c r="J506" s="651"/>
      <c r="K506" s="651"/>
      <c r="L506" s="651"/>
    </row>
    <row r="507" spans="1:12" s="643" customFormat="1" x14ac:dyDescent="0.3">
      <c r="A507" s="649"/>
      <c r="B507" s="649"/>
      <c r="C507" s="644"/>
      <c r="D507" s="650"/>
      <c r="E507" s="650"/>
      <c r="F507" s="650"/>
      <c r="G507" s="650"/>
      <c r="H507" s="650"/>
      <c r="I507" s="651"/>
      <c r="J507" s="651"/>
      <c r="K507" s="651"/>
      <c r="L507" s="651"/>
    </row>
    <row r="508" spans="1:12" s="643" customFormat="1" x14ac:dyDescent="0.3">
      <c r="A508" s="649"/>
      <c r="B508" s="649"/>
      <c r="C508" s="644"/>
      <c r="D508" s="650"/>
      <c r="E508" s="650"/>
      <c r="F508" s="650"/>
      <c r="G508" s="650"/>
      <c r="H508" s="650"/>
      <c r="I508" s="651"/>
      <c r="J508" s="651"/>
      <c r="K508" s="651"/>
      <c r="L508" s="651"/>
    </row>
    <row r="509" spans="1:12" s="643" customFormat="1" x14ac:dyDescent="0.3">
      <c r="A509" s="649"/>
      <c r="B509" s="649"/>
      <c r="C509" s="644"/>
      <c r="D509" s="650"/>
      <c r="E509" s="650"/>
      <c r="F509" s="650"/>
      <c r="G509" s="650"/>
      <c r="H509" s="650"/>
      <c r="I509" s="651"/>
      <c r="J509" s="651"/>
      <c r="K509" s="651"/>
      <c r="L509" s="651"/>
    </row>
    <row r="510" spans="1:12" s="643" customFormat="1" x14ac:dyDescent="0.3">
      <c r="A510" s="649"/>
      <c r="B510" s="649"/>
      <c r="C510" s="644"/>
      <c r="D510" s="650"/>
      <c r="E510" s="650"/>
      <c r="F510" s="650"/>
      <c r="G510" s="650"/>
      <c r="H510" s="650"/>
      <c r="I510" s="651"/>
      <c r="J510" s="651"/>
      <c r="K510" s="651"/>
      <c r="L510" s="651"/>
    </row>
    <row r="511" spans="1:12" s="643" customFormat="1" x14ac:dyDescent="0.3">
      <c r="A511" s="649"/>
      <c r="B511" s="649"/>
      <c r="C511" s="644"/>
      <c r="D511" s="650"/>
      <c r="E511" s="650"/>
      <c r="F511" s="650"/>
      <c r="G511" s="650"/>
      <c r="H511" s="650"/>
      <c r="I511" s="651"/>
      <c r="J511" s="651"/>
      <c r="K511" s="651"/>
      <c r="L511" s="651"/>
    </row>
    <row r="512" spans="1:12" s="643" customFormat="1" x14ac:dyDescent="0.3">
      <c r="A512" s="649"/>
      <c r="B512" s="649"/>
      <c r="C512" s="644"/>
      <c r="D512" s="650"/>
      <c r="E512" s="650"/>
      <c r="F512" s="650"/>
      <c r="G512" s="650"/>
      <c r="H512" s="650"/>
      <c r="I512" s="651"/>
      <c r="J512" s="651"/>
      <c r="K512" s="651"/>
      <c r="L512" s="651"/>
    </row>
    <row r="513" spans="1:12" s="643" customFormat="1" x14ac:dyDescent="0.3">
      <c r="A513" s="649"/>
      <c r="B513" s="649"/>
      <c r="C513" s="644"/>
      <c r="D513" s="650"/>
      <c r="E513" s="650"/>
      <c r="F513" s="650"/>
      <c r="G513" s="650"/>
      <c r="H513" s="650"/>
      <c r="I513" s="651"/>
      <c r="J513" s="651"/>
      <c r="K513" s="651"/>
      <c r="L513" s="651"/>
    </row>
    <row r="514" spans="1:12" s="643" customFormat="1" x14ac:dyDescent="0.3">
      <c r="A514" s="649"/>
      <c r="B514" s="649"/>
      <c r="C514" s="644"/>
      <c r="D514" s="650"/>
      <c r="E514" s="650"/>
      <c r="F514" s="650"/>
      <c r="G514" s="650"/>
      <c r="H514" s="650"/>
      <c r="I514" s="651"/>
      <c r="J514" s="651"/>
      <c r="K514" s="651"/>
      <c r="L514" s="651"/>
    </row>
    <row r="515" spans="1:12" s="643" customFormat="1" x14ac:dyDescent="0.3">
      <c r="A515" s="649"/>
      <c r="B515" s="649"/>
      <c r="C515" s="644"/>
      <c r="D515" s="650"/>
      <c r="E515" s="650"/>
      <c r="F515" s="650"/>
      <c r="G515" s="650"/>
      <c r="H515" s="650"/>
      <c r="I515" s="651"/>
      <c r="J515" s="651"/>
      <c r="K515" s="651"/>
      <c r="L515" s="651"/>
    </row>
    <row r="516" spans="1:12" s="643" customFormat="1" x14ac:dyDescent="0.3">
      <c r="A516" s="649"/>
      <c r="B516" s="649"/>
      <c r="C516" s="644"/>
      <c r="D516" s="650"/>
      <c r="E516" s="650"/>
      <c r="F516" s="650"/>
      <c r="G516" s="650"/>
      <c r="H516" s="650"/>
      <c r="I516" s="651"/>
      <c r="J516" s="651"/>
      <c r="K516" s="651"/>
      <c r="L516" s="651"/>
    </row>
    <row r="517" spans="1:12" s="643" customFormat="1" x14ac:dyDescent="0.3">
      <c r="A517" s="649"/>
      <c r="B517" s="649"/>
      <c r="C517" s="644"/>
      <c r="D517" s="650"/>
      <c r="E517" s="650"/>
      <c r="F517" s="650"/>
      <c r="G517" s="650"/>
      <c r="H517" s="650"/>
      <c r="I517" s="651"/>
      <c r="J517" s="651"/>
      <c r="K517" s="651"/>
      <c r="L517" s="651"/>
    </row>
    <row r="518" spans="1:12" s="643" customFormat="1" x14ac:dyDescent="0.3">
      <c r="A518" s="649"/>
      <c r="B518" s="649"/>
      <c r="C518" s="644"/>
      <c r="D518" s="650"/>
      <c r="E518" s="650"/>
      <c r="F518" s="650"/>
      <c r="G518" s="650"/>
      <c r="H518" s="650"/>
      <c r="I518" s="651"/>
      <c r="J518" s="651"/>
      <c r="K518" s="651"/>
      <c r="L518" s="651"/>
    </row>
    <row r="519" spans="1:12" s="643" customFormat="1" x14ac:dyDescent="0.3">
      <c r="A519" s="649"/>
      <c r="B519" s="649"/>
      <c r="C519" s="644"/>
      <c r="D519" s="650"/>
      <c r="E519" s="650"/>
      <c r="F519" s="650"/>
      <c r="G519" s="650"/>
      <c r="H519" s="650"/>
      <c r="I519" s="651"/>
      <c r="J519" s="651"/>
      <c r="K519" s="651"/>
      <c r="L519" s="651"/>
    </row>
    <row r="520" spans="1:12" s="643" customFormat="1" x14ac:dyDescent="0.3">
      <c r="A520" s="649"/>
      <c r="B520" s="649"/>
      <c r="C520" s="644"/>
      <c r="D520" s="650"/>
      <c r="E520" s="650"/>
      <c r="F520" s="650"/>
      <c r="G520" s="650"/>
      <c r="H520" s="650"/>
      <c r="I520" s="651"/>
      <c r="J520" s="651"/>
      <c r="K520" s="651"/>
      <c r="L520" s="651"/>
    </row>
    <row r="521" spans="1:12" s="643" customFormat="1" x14ac:dyDescent="0.3">
      <c r="A521" s="649"/>
      <c r="B521" s="649"/>
      <c r="C521" s="644"/>
      <c r="D521" s="650"/>
      <c r="E521" s="650"/>
      <c r="F521" s="650"/>
      <c r="G521" s="650"/>
      <c r="H521" s="650"/>
      <c r="I521" s="651"/>
      <c r="J521" s="651"/>
      <c r="K521" s="651"/>
      <c r="L521" s="651"/>
    </row>
    <row r="522" spans="1:12" s="643" customFormat="1" x14ac:dyDescent="0.3">
      <c r="A522" s="649"/>
      <c r="B522" s="649"/>
      <c r="C522" s="644"/>
      <c r="D522" s="650"/>
      <c r="E522" s="650"/>
      <c r="F522" s="650"/>
      <c r="G522" s="650"/>
      <c r="H522" s="650"/>
      <c r="I522" s="651"/>
      <c r="J522" s="651"/>
      <c r="K522" s="651"/>
      <c r="L522" s="651"/>
    </row>
    <row r="523" spans="1:12" s="643" customFormat="1" x14ac:dyDescent="0.3">
      <c r="A523" s="649"/>
      <c r="B523" s="649"/>
      <c r="C523" s="644"/>
      <c r="D523" s="650"/>
      <c r="E523" s="650"/>
      <c r="F523" s="650"/>
      <c r="G523" s="650"/>
      <c r="H523" s="650"/>
      <c r="I523" s="651"/>
      <c r="J523" s="651"/>
      <c r="K523" s="651"/>
      <c r="L523" s="651"/>
    </row>
    <row r="524" spans="1:12" s="643" customFormat="1" x14ac:dyDescent="0.3">
      <c r="A524" s="649"/>
      <c r="B524" s="649"/>
      <c r="C524" s="644"/>
      <c r="D524" s="650"/>
      <c r="E524" s="650"/>
      <c r="F524" s="650"/>
      <c r="G524" s="650"/>
      <c r="H524" s="650"/>
      <c r="I524" s="651"/>
      <c r="J524" s="651"/>
      <c r="K524" s="651"/>
      <c r="L524" s="651"/>
    </row>
    <row r="525" spans="1:12" s="643" customFormat="1" x14ac:dyDescent="0.3">
      <c r="A525" s="649"/>
      <c r="B525" s="649"/>
      <c r="C525" s="644"/>
      <c r="D525" s="650"/>
      <c r="E525" s="650"/>
      <c r="F525" s="650"/>
      <c r="G525" s="650"/>
      <c r="H525" s="650"/>
      <c r="I525" s="651"/>
      <c r="J525" s="651"/>
      <c r="K525" s="651"/>
      <c r="L525" s="651"/>
    </row>
    <row r="526" spans="1:12" s="643" customFormat="1" x14ac:dyDescent="0.3">
      <c r="A526" s="649"/>
      <c r="B526" s="649"/>
      <c r="C526" s="644"/>
      <c r="D526" s="650"/>
      <c r="E526" s="650"/>
      <c r="F526" s="650"/>
      <c r="G526" s="650"/>
      <c r="H526" s="650"/>
      <c r="I526" s="651"/>
      <c r="J526" s="651"/>
      <c r="K526" s="651"/>
      <c r="L526" s="651"/>
    </row>
    <row r="527" spans="1:12" s="643" customFormat="1" x14ac:dyDescent="0.3">
      <c r="A527" s="649"/>
      <c r="B527" s="649"/>
      <c r="C527" s="644"/>
      <c r="D527" s="650"/>
      <c r="E527" s="650"/>
      <c r="F527" s="650"/>
      <c r="G527" s="650"/>
      <c r="H527" s="650"/>
      <c r="I527" s="651"/>
      <c r="J527" s="651"/>
      <c r="K527" s="651"/>
      <c r="L527" s="651"/>
    </row>
    <row r="528" spans="1:12" s="643" customFormat="1" x14ac:dyDescent="0.3">
      <c r="A528" s="649"/>
      <c r="B528" s="649"/>
      <c r="C528" s="644"/>
      <c r="D528" s="650"/>
      <c r="E528" s="650"/>
      <c r="F528" s="650"/>
      <c r="G528" s="650"/>
      <c r="H528" s="650"/>
      <c r="I528" s="651"/>
      <c r="J528" s="651"/>
      <c r="K528" s="651"/>
      <c r="L528" s="651"/>
    </row>
    <row r="529" spans="1:12" s="643" customFormat="1" x14ac:dyDescent="0.3">
      <c r="A529" s="649"/>
      <c r="B529" s="649"/>
      <c r="C529" s="644"/>
      <c r="D529" s="650"/>
      <c r="E529" s="650"/>
      <c r="F529" s="650"/>
      <c r="G529" s="650"/>
      <c r="H529" s="650"/>
      <c r="I529" s="651"/>
      <c r="J529" s="651"/>
      <c r="K529" s="651"/>
      <c r="L529" s="651"/>
    </row>
    <row r="530" spans="1:12" s="643" customFormat="1" x14ac:dyDescent="0.3">
      <c r="A530" s="649"/>
      <c r="B530" s="649"/>
      <c r="C530" s="644"/>
      <c r="D530" s="650"/>
      <c r="E530" s="650"/>
      <c r="F530" s="650"/>
      <c r="G530" s="650"/>
      <c r="H530" s="650"/>
      <c r="I530" s="651"/>
      <c r="J530" s="651"/>
      <c r="K530" s="651"/>
      <c r="L530" s="651"/>
    </row>
    <row r="531" spans="1:12" s="643" customFormat="1" x14ac:dyDescent="0.3">
      <c r="A531" s="649"/>
      <c r="B531" s="649"/>
      <c r="C531" s="644"/>
      <c r="D531" s="650"/>
      <c r="E531" s="650"/>
      <c r="F531" s="650"/>
      <c r="G531" s="650"/>
      <c r="H531" s="650"/>
      <c r="I531" s="651"/>
      <c r="J531" s="651"/>
      <c r="K531" s="651"/>
      <c r="L531" s="651"/>
    </row>
    <row r="532" spans="1:12" s="643" customFormat="1" x14ac:dyDescent="0.3">
      <c r="A532" s="649"/>
      <c r="B532" s="649"/>
      <c r="C532" s="644"/>
      <c r="D532" s="650"/>
      <c r="E532" s="650"/>
      <c r="F532" s="650"/>
      <c r="G532" s="650"/>
      <c r="H532" s="650"/>
      <c r="I532" s="651"/>
      <c r="J532" s="651"/>
      <c r="K532" s="651"/>
      <c r="L532" s="651"/>
    </row>
    <row r="533" spans="1:12" s="643" customFormat="1" x14ac:dyDescent="0.3">
      <c r="A533" s="649"/>
      <c r="B533" s="649"/>
      <c r="C533" s="644"/>
      <c r="D533" s="650"/>
      <c r="E533" s="650"/>
      <c r="F533" s="650"/>
      <c r="G533" s="650"/>
      <c r="H533" s="650"/>
      <c r="I533" s="651"/>
      <c r="J533" s="651"/>
      <c r="K533" s="651"/>
      <c r="L533" s="651"/>
    </row>
    <row r="534" spans="1:12" s="643" customFormat="1" x14ac:dyDescent="0.3">
      <c r="A534" s="649"/>
      <c r="B534" s="649"/>
      <c r="C534" s="644"/>
      <c r="D534" s="650"/>
      <c r="E534" s="650"/>
      <c r="F534" s="650"/>
      <c r="G534" s="650"/>
      <c r="H534" s="650"/>
      <c r="I534" s="651"/>
      <c r="J534" s="651"/>
      <c r="K534" s="651"/>
      <c r="L534" s="651"/>
    </row>
    <row r="535" spans="1:12" s="643" customFormat="1" x14ac:dyDescent="0.3">
      <c r="A535" s="649"/>
      <c r="B535" s="649"/>
      <c r="C535" s="644"/>
      <c r="D535" s="650"/>
      <c r="E535" s="650"/>
      <c r="F535" s="650"/>
      <c r="G535" s="650"/>
      <c r="H535" s="650"/>
      <c r="I535" s="651"/>
      <c r="J535" s="651"/>
      <c r="K535" s="651"/>
      <c r="L535" s="651"/>
    </row>
    <row r="536" spans="1:12" s="643" customFormat="1" x14ac:dyDescent="0.3">
      <c r="A536" s="649"/>
      <c r="B536" s="649"/>
      <c r="C536" s="644"/>
      <c r="D536" s="650"/>
      <c r="E536" s="650"/>
      <c r="F536" s="650"/>
      <c r="G536" s="650"/>
      <c r="H536" s="650"/>
      <c r="I536" s="651"/>
      <c r="J536" s="651"/>
      <c r="K536" s="651"/>
      <c r="L536" s="651"/>
    </row>
    <row r="537" spans="1:12" s="643" customFormat="1" x14ac:dyDescent="0.3">
      <c r="A537" s="649"/>
      <c r="B537" s="649"/>
      <c r="C537" s="644"/>
      <c r="D537" s="650"/>
      <c r="E537" s="650"/>
      <c r="F537" s="650"/>
      <c r="G537" s="650"/>
      <c r="H537" s="650"/>
      <c r="I537" s="651"/>
      <c r="J537" s="651"/>
      <c r="K537" s="651"/>
      <c r="L537" s="651"/>
    </row>
    <row r="538" spans="1:12" s="643" customFormat="1" x14ac:dyDescent="0.3">
      <c r="A538" s="649"/>
      <c r="B538" s="649"/>
      <c r="C538" s="644"/>
      <c r="D538" s="650"/>
      <c r="E538" s="650"/>
      <c r="F538" s="650"/>
      <c r="G538" s="650"/>
      <c r="H538" s="650"/>
      <c r="I538" s="651"/>
      <c r="J538" s="651"/>
      <c r="K538" s="651"/>
      <c r="L538" s="651"/>
    </row>
    <row r="539" spans="1:12" s="643" customFormat="1" x14ac:dyDescent="0.3">
      <c r="A539" s="649"/>
      <c r="B539" s="649"/>
      <c r="C539" s="644"/>
      <c r="D539" s="650"/>
      <c r="E539" s="650"/>
      <c r="F539" s="650"/>
      <c r="G539" s="650"/>
      <c r="H539" s="650"/>
      <c r="I539" s="651"/>
      <c r="J539" s="651"/>
      <c r="K539" s="651"/>
      <c r="L539" s="651"/>
    </row>
    <row r="540" spans="1:12" s="643" customFormat="1" x14ac:dyDescent="0.3">
      <c r="A540" s="649"/>
      <c r="B540" s="649"/>
      <c r="C540" s="644"/>
      <c r="D540" s="650"/>
      <c r="E540" s="650"/>
      <c r="F540" s="650"/>
      <c r="G540" s="650"/>
      <c r="H540" s="650"/>
      <c r="I540" s="651"/>
      <c r="J540" s="651"/>
      <c r="K540" s="651"/>
      <c r="L540" s="651"/>
    </row>
    <row r="541" spans="1:12" s="643" customFormat="1" x14ac:dyDescent="0.3">
      <c r="A541" s="649"/>
      <c r="B541" s="649"/>
      <c r="C541" s="644"/>
      <c r="D541" s="650"/>
      <c r="E541" s="650"/>
      <c r="F541" s="650"/>
      <c r="G541" s="650"/>
      <c r="H541" s="650"/>
      <c r="I541" s="651"/>
      <c r="J541" s="651"/>
      <c r="K541" s="651"/>
      <c r="L541" s="651"/>
    </row>
    <row r="542" spans="1:12" s="643" customFormat="1" x14ac:dyDescent="0.3">
      <c r="A542" s="649"/>
      <c r="B542" s="649"/>
      <c r="C542" s="644"/>
      <c r="D542" s="650"/>
      <c r="E542" s="650"/>
      <c r="F542" s="650"/>
      <c r="G542" s="650"/>
      <c r="H542" s="650"/>
      <c r="I542" s="651"/>
      <c r="J542" s="651"/>
      <c r="K542" s="651"/>
      <c r="L542" s="651"/>
    </row>
    <row r="543" spans="1:12" s="643" customFormat="1" x14ac:dyDescent="0.3">
      <c r="A543" s="649"/>
      <c r="B543" s="649"/>
      <c r="C543" s="644"/>
      <c r="D543" s="650"/>
      <c r="E543" s="650"/>
      <c r="F543" s="650"/>
      <c r="G543" s="650"/>
      <c r="H543" s="650"/>
      <c r="I543" s="651"/>
      <c r="J543" s="651"/>
      <c r="K543" s="651"/>
      <c r="L543" s="651"/>
    </row>
    <row r="544" spans="1:12" s="643" customFormat="1" x14ac:dyDescent="0.3">
      <c r="A544" s="649"/>
      <c r="B544" s="649"/>
      <c r="C544" s="644"/>
      <c r="D544" s="650"/>
      <c r="E544" s="650"/>
      <c r="F544" s="650"/>
      <c r="G544" s="650"/>
      <c r="H544" s="650"/>
      <c r="I544" s="651"/>
      <c r="J544" s="651"/>
      <c r="K544" s="651"/>
      <c r="L544" s="651"/>
    </row>
    <row r="545" spans="1:12" s="643" customFormat="1" x14ac:dyDescent="0.3">
      <c r="A545" s="649"/>
      <c r="B545" s="649"/>
      <c r="C545" s="644"/>
      <c r="D545" s="650"/>
      <c r="E545" s="650"/>
      <c r="F545" s="650"/>
      <c r="G545" s="650"/>
      <c r="H545" s="650"/>
      <c r="I545" s="651"/>
      <c r="J545" s="651"/>
      <c r="K545" s="651"/>
      <c r="L545" s="651"/>
    </row>
    <row r="546" spans="1:12" s="643" customFormat="1" x14ac:dyDescent="0.3">
      <c r="A546" s="649"/>
      <c r="B546" s="649"/>
      <c r="C546" s="644"/>
      <c r="D546" s="650"/>
      <c r="E546" s="650"/>
      <c r="F546" s="650"/>
      <c r="G546" s="650"/>
      <c r="H546" s="650"/>
      <c r="I546" s="651"/>
      <c r="J546" s="651"/>
      <c r="K546" s="651"/>
      <c r="L546" s="651"/>
    </row>
    <row r="547" spans="1:12" s="643" customFormat="1" x14ac:dyDescent="0.3">
      <c r="A547" s="649"/>
      <c r="B547" s="649"/>
      <c r="C547" s="644"/>
      <c r="D547" s="650"/>
      <c r="E547" s="650"/>
      <c r="F547" s="650"/>
      <c r="G547" s="650"/>
      <c r="H547" s="650"/>
      <c r="I547" s="651"/>
      <c r="J547" s="651"/>
      <c r="K547" s="651"/>
      <c r="L547" s="651"/>
    </row>
    <row r="548" spans="1:12" s="643" customFormat="1" x14ac:dyDescent="0.3">
      <c r="A548" s="649"/>
      <c r="B548" s="649"/>
      <c r="C548" s="644"/>
      <c r="D548" s="650"/>
      <c r="E548" s="650"/>
      <c r="F548" s="650"/>
      <c r="G548" s="650"/>
      <c r="H548" s="650"/>
      <c r="I548" s="651"/>
      <c r="J548" s="651"/>
      <c r="K548" s="651"/>
      <c r="L548" s="651"/>
    </row>
    <row r="549" spans="1:12" s="643" customFormat="1" x14ac:dyDescent="0.3">
      <c r="A549" s="649"/>
      <c r="B549" s="649"/>
      <c r="C549" s="644"/>
      <c r="D549" s="650"/>
      <c r="E549" s="650"/>
      <c r="F549" s="650"/>
      <c r="G549" s="650"/>
      <c r="H549" s="650"/>
      <c r="I549" s="651"/>
      <c r="J549" s="651"/>
      <c r="K549" s="651"/>
      <c r="L549" s="651"/>
    </row>
    <row r="550" spans="1:12" s="643" customFormat="1" x14ac:dyDescent="0.3">
      <c r="A550" s="649"/>
      <c r="B550" s="649"/>
      <c r="C550" s="644"/>
      <c r="D550" s="650"/>
      <c r="E550" s="650"/>
      <c r="F550" s="650"/>
      <c r="G550" s="650"/>
      <c r="H550" s="650"/>
      <c r="I550" s="651"/>
      <c r="J550" s="651"/>
      <c r="K550" s="651"/>
      <c r="L550" s="651"/>
    </row>
    <row r="551" spans="1:12" s="643" customFormat="1" x14ac:dyDescent="0.3">
      <c r="A551" s="649"/>
      <c r="B551" s="649"/>
      <c r="C551" s="644"/>
      <c r="D551" s="650"/>
      <c r="E551" s="650"/>
      <c r="F551" s="650"/>
      <c r="G551" s="650"/>
      <c r="H551" s="650"/>
      <c r="I551" s="651"/>
      <c r="J551" s="651"/>
      <c r="K551" s="651"/>
      <c r="L551" s="651"/>
    </row>
    <row r="552" spans="1:12" s="643" customFormat="1" x14ac:dyDescent="0.3">
      <c r="A552" s="649"/>
      <c r="B552" s="649"/>
      <c r="C552" s="644"/>
      <c r="D552" s="650"/>
      <c r="E552" s="650"/>
      <c r="F552" s="650"/>
      <c r="G552" s="650"/>
      <c r="H552" s="650"/>
      <c r="I552" s="651"/>
      <c r="J552" s="651"/>
      <c r="K552" s="651"/>
      <c r="L552" s="651"/>
    </row>
    <row r="553" spans="1:12" s="643" customFormat="1" x14ac:dyDescent="0.3">
      <c r="A553" s="649"/>
      <c r="B553" s="649"/>
      <c r="C553" s="644"/>
      <c r="D553" s="650"/>
      <c r="E553" s="650"/>
      <c r="F553" s="650"/>
      <c r="G553" s="650"/>
      <c r="H553" s="650"/>
      <c r="I553" s="651"/>
      <c r="J553" s="651"/>
      <c r="K553" s="651"/>
      <c r="L553" s="651"/>
    </row>
    <row r="554" spans="1:12" s="643" customFormat="1" x14ac:dyDescent="0.3">
      <c r="A554" s="649"/>
      <c r="B554" s="649"/>
      <c r="C554" s="644"/>
      <c r="D554" s="650"/>
      <c r="E554" s="650"/>
      <c r="F554" s="650"/>
      <c r="G554" s="650"/>
      <c r="H554" s="650"/>
      <c r="I554" s="651"/>
      <c r="J554" s="651"/>
      <c r="K554" s="651"/>
      <c r="L554" s="651"/>
    </row>
    <row r="555" spans="1:12" s="643" customFormat="1" x14ac:dyDescent="0.3">
      <c r="A555" s="649"/>
      <c r="B555" s="649"/>
      <c r="C555" s="644"/>
      <c r="D555" s="650"/>
      <c r="E555" s="650"/>
      <c r="F555" s="650"/>
      <c r="G555" s="650"/>
      <c r="H555" s="650"/>
      <c r="I555" s="651"/>
      <c r="J555" s="651"/>
      <c r="K555" s="651"/>
      <c r="L555" s="651"/>
    </row>
    <row r="556" spans="1:12" s="643" customFormat="1" x14ac:dyDescent="0.3">
      <c r="A556" s="649"/>
      <c r="B556" s="649"/>
      <c r="C556" s="644"/>
      <c r="D556" s="650"/>
      <c r="E556" s="650"/>
      <c r="F556" s="650"/>
      <c r="G556" s="650"/>
      <c r="H556" s="650"/>
      <c r="I556" s="651"/>
      <c r="J556" s="651"/>
      <c r="K556" s="651"/>
      <c r="L556" s="651"/>
    </row>
    <row r="557" spans="1:12" s="643" customFormat="1" x14ac:dyDescent="0.3">
      <c r="A557" s="649"/>
      <c r="B557" s="649"/>
      <c r="C557" s="644"/>
      <c r="D557" s="650"/>
      <c r="E557" s="650"/>
      <c r="F557" s="650"/>
      <c r="G557" s="650"/>
      <c r="H557" s="650"/>
      <c r="I557" s="651"/>
      <c r="J557" s="651"/>
      <c r="K557" s="651"/>
      <c r="L557" s="651"/>
    </row>
    <row r="558" spans="1:12" s="643" customFormat="1" x14ac:dyDescent="0.3">
      <c r="A558" s="649"/>
      <c r="B558" s="649"/>
      <c r="C558" s="644"/>
      <c r="D558" s="650"/>
      <c r="E558" s="650"/>
      <c r="F558" s="650"/>
      <c r="G558" s="650"/>
      <c r="H558" s="650"/>
      <c r="I558" s="651"/>
      <c r="J558" s="651"/>
      <c r="K558" s="651"/>
      <c r="L558" s="651"/>
    </row>
    <row r="559" spans="1:12" s="643" customFormat="1" x14ac:dyDescent="0.3">
      <c r="A559" s="649"/>
      <c r="B559" s="649"/>
      <c r="C559" s="644"/>
      <c r="D559" s="650"/>
      <c r="E559" s="650"/>
      <c r="F559" s="650"/>
      <c r="G559" s="650"/>
      <c r="H559" s="650"/>
      <c r="I559" s="651"/>
      <c r="J559" s="651"/>
      <c r="K559" s="651"/>
      <c r="L559" s="651"/>
    </row>
    <row r="560" spans="1:12" s="643" customFormat="1" x14ac:dyDescent="0.3">
      <c r="A560" s="649"/>
      <c r="B560" s="649"/>
      <c r="C560" s="644"/>
      <c r="D560" s="650"/>
      <c r="E560" s="650"/>
      <c r="F560" s="650"/>
      <c r="G560" s="650"/>
      <c r="H560" s="650"/>
      <c r="I560" s="651"/>
      <c r="J560" s="651"/>
      <c r="K560" s="651"/>
      <c r="L560" s="651"/>
    </row>
    <row r="561" spans="1:12" s="643" customFormat="1" x14ac:dyDescent="0.3">
      <c r="A561" s="649"/>
      <c r="B561" s="649"/>
      <c r="C561" s="644"/>
      <c r="D561" s="650"/>
      <c r="E561" s="650"/>
      <c r="F561" s="650"/>
      <c r="G561" s="650"/>
      <c r="H561" s="650"/>
      <c r="I561" s="651"/>
      <c r="J561" s="651"/>
      <c r="K561" s="651"/>
      <c r="L561" s="651"/>
    </row>
    <row r="562" spans="1:12" s="643" customFormat="1" x14ac:dyDescent="0.3">
      <c r="A562" s="649"/>
      <c r="B562" s="649"/>
      <c r="C562" s="644"/>
      <c r="D562" s="650"/>
      <c r="E562" s="650"/>
      <c r="F562" s="650"/>
      <c r="G562" s="650"/>
      <c r="H562" s="650"/>
      <c r="I562" s="651"/>
      <c r="J562" s="651"/>
      <c r="K562" s="651"/>
      <c r="L562" s="651"/>
    </row>
    <row r="563" spans="1:12" s="643" customFormat="1" x14ac:dyDescent="0.3">
      <c r="A563" s="649"/>
      <c r="B563" s="649"/>
      <c r="C563" s="644"/>
      <c r="D563" s="650"/>
      <c r="E563" s="650"/>
      <c r="F563" s="650"/>
      <c r="G563" s="650"/>
      <c r="H563" s="650"/>
      <c r="I563" s="651"/>
      <c r="J563" s="651"/>
      <c r="K563" s="651"/>
      <c r="L563" s="651"/>
    </row>
    <row r="564" spans="1:12" s="643" customFormat="1" x14ac:dyDescent="0.3">
      <c r="A564" s="649"/>
      <c r="B564" s="649"/>
      <c r="C564" s="644"/>
      <c r="D564" s="650"/>
      <c r="E564" s="650"/>
      <c r="F564" s="650"/>
      <c r="G564" s="650"/>
      <c r="H564" s="650"/>
      <c r="I564" s="651"/>
      <c r="J564" s="651"/>
      <c r="K564" s="651"/>
      <c r="L564" s="651"/>
    </row>
    <row r="565" spans="1:12" s="643" customFormat="1" x14ac:dyDescent="0.3">
      <c r="A565" s="649"/>
      <c r="B565" s="649"/>
      <c r="C565" s="644"/>
      <c r="D565" s="650"/>
      <c r="E565" s="650"/>
      <c r="F565" s="650"/>
      <c r="G565" s="650"/>
      <c r="H565" s="650"/>
      <c r="I565" s="651"/>
      <c r="J565" s="651"/>
      <c r="K565" s="651"/>
      <c r="L565" s="651"/>
    </row>
    <row r="566" spans="1:12" s="643" customFormat="1" x14ac:dyDescent="0.3">
      <c r="A566" s="649"/>
      <c r="B566" s="649"/>
      <c r="C566" s="644"/>
      <c r="D566" s="650"/>
      <c r="E566" s="650"/>
      <c r="F566" s="650"/>
      <c r="G566" s="650"/>
      <c r="H566" s="650"/>
      <c r="I566" s="651"/>
      <c r="J566" s="651"/>
      <c r="K566" s="651"/>
      <c r="L566" s="651"/>
    </row>
    <row r="567" spans="1:12" s="643" customFormat="1" x14ac:dyDescent="0.3">
      <c r="A567" s="649"/>
      <c r="B567" s="649"/>
      <c r="C567" s="644"/>
      <c r="D567" s="650"/>
      <c r="E567" s="650"/>
      <c r="F567" s="650"/>
      <c r="G567" s="650"/>
      <c r="H567" s="650"/>
      <c r="I567" s="651"/>
      <c r="J567" s="651"/>
      <c r="K567" s="651"/>
      <c r="L567" s="651"/>
    </row>
    <row r="568" spans="1:12" s="643" customFormat="1" x14ac:dyDescent="0.3">
      <c r="A568" s="649"/>
      <c r="B568" s="649"/>
      <c r="C568" s="644"/>
      <c r="D568" s="650"/>
      <c r="E568" s="650"/>
      <c r="F568" s="650"/>
      <c r="G568" s="650"/>
      <c r="H568" s="650"/>
      <c r="I568" s="651"/>
      <c r="J568" s="651"/>
      <c r="K568" s="651"/>
      <c r="L568" s="651"/>
    </row>
    <row r="569" spans="1:12" s="643" customFormat="1" x14ac:dyDescent="0.3">
      <c r="A569" s="649"/>
      <c r="B569" s="649"/>
      <c r="C569" s="644"/>
      <c r="D569" s="650"/>
      <c r="E569" s="650"/>
      <c r="F569" s="650"/>
      <c r="G569" s="650"/>
      <c r="H569" s="650"/>
      <c r="I569" s="651"/>
      <c r="J569" s="651"/>
      <c r="K569" s="651"/>
      <c r="L569" s="651"/>
    </row>
    <row r="570" spans="1:12" s="643" customFormat="1" x14ac:dyDescent="0.3">
      <c r="A570" s="649"/>
      <c r="B570" s="649"/>
      <c r="C570" s="644"/>
      <c r="D570" s="650"/>
      <c r="E570" s="650"/>
      <c r="F570" s="650"/>
      <c r="G570" s="650"/>
      <c r="H570" s="650"/>
      <c r="I570" s="651"/>
      <c r="J570" s="651"/>
      <c r="K570" s="651"/>
      <c r="L570" s="651"/>
    </row>
    <row r="571" spans="1:12" s="643" customFormat="1" x14ac:dyDescent="0.3">
      <c r="A571" s="649"/>
      <c r="B571" s="649"/>
      <c r="C571" s="644"/>
      <c r="D571" s="650"/>
      <c r="E571" s="650"/>
      <c r="F571" s="650"/>
      <c r="G571" s="650"/>
      <c r="H571" s="650"/>
      <c r="I571" s="651"/>
      <c r="J571" s="651"/>
      <c r="K571" s="651"/>
      <c r="L571" s="651"/>
    </row>
    <row r="572" spans="1:12" s="643" customFormat="1" x14ac:dyDescent="0.3">
      <c r="A572" s="649"/>
      <c r="B572" s="649"/>
      <c r="C572" s="644"/>
      <c r="D572" s="650"/>
      <c r="E572" s="650"/>
      <c r="F572" s="650"/>
      <c r="G572" s="650"/>
      <c r="H572" s="650"/>
      <c r="I572" s="651"/>
      <c r="J572" s="651"/>
      <c r="K572" s="651"/>
      <c r="L572" s="651"/>
    </row>
    <row r="573" spans="1:12" s="643" customFormat="1" x14ac:dyDescent="0.3">
      <c r="A573" s="649"/>
      <c r="B573" s="649"/>
      <c r="C573" s="644"/>
      <c r="D573" s="650"/>
      <c r="E573" s="650"/>
      <c r="F573" s="650"/>
      <c r="G573" s="650"/>
      <c r="H573" s="650"/>
      <c r="I573" s="651"/>
      <c r="J573" s="651"/>
      <c r="K573" s="651"/>
      <c r="L573" s="651"/>
    </row>
    <row r="574" spans="1:12" s="643" customFormat="1" x14ac:dyDescent="0.3">
      <c r="A574" s="649"/>
      <c r="B574" s="649"/>
      <c r="C574" s="644"/>
      <c r="D574" s="650"/>
      <c r="E574" s="650"/>
      <c r="F574" s="650"/>
      <c r="G574" s="650"/>
      <c r="H574" s="650"/>
      <c r="I574" s="651"/>
      <c r="J574" s="651"/>
      <c r="K574" s="651"/>
      <c r="L574" s="651"/>
    </row>
    <row r="575" spans="1:12" s="643" customFormat="1" x14ac:dyDescent="0.3">
      <c r="A575" s="649"/>
      <c r="B575" s="649"/>
      <c r="C575" s="644"/>
      <c r="D575" s="650"/>
      <c r="E575" s="650"/>
      <c r="F575" s="650"/>
      <c r="G575" s="650"/>
      <c r="H575" s="650"/>
      <c r="I575" s="651"/>
      <c r="J575" s="651"/>
      <c r="K575" s="651"/>
      <c r="L575" s="651"/>
    </row>
    <row r="576" spans="1:12" s="643" customFormat="1" x14ac:dyDescent="0.3">
      <c r="A576" s="649"/>
      <c r="B576" s="649"/>
      <c r="C576" s="644"/>
      <c r="D576" s="650"/>
      <c r="E576" s="650"/>
      <c r="F576" s="650"/>
      <c r="G576" s="650"/>
      <c r="H576" s="650"/>
      <c r="I576" s="651"/>
      <c r="J576" s="651"/>
      <c r="K576" s="651"/>
      <c r="L576" s="651"/>
    </row>
    <row r="577" spans="1:12" s="643" customFormat="1" x14ac:dyDescent="0.3">
      <c r="A577" s="649"/>
      <c r="B577" s="649"/>
      <c r="C577" s="644"/>
      <c r="D577" s="650"/>
      <c r="E577" s="650"/>
      <c r="F577" s="650"/>
      <c r="G577" s="650"/>
      <c r="H577" s="650"/>
      <c r="I577" s="651"/>
      <c r="J577" s="651"/>
      <c r="K577" s="651"/>
      <c r="L577" s="651"/>
    </row>
    <row r="578" spans="1:12" s="643" customFormat="1" x14ac:dyDescent="0.3">
      <c r="A578" s="649"/>
      <c r="B578" s="649"/>
      <c r="C578" s="644"/>
      <c r="D578" s="650"/>
      <c r="E578" s="650"/>
      <c r="F578" s="650"/>
      <c r="G578" s="650"/>
      <c r="H578" s="650"/>
      <c r="I578" s="651"/>
      <c r="J578" s="651"/>
      <c r="K578" s="651"/>
      <c r="L578" s="651"/>
    </row>
    <row r="579" spans="1:12" s="643" customFormat="1" x14ac:dyDescent="0.3">
      <c r="A579" s="649"/>
      <c r="B579" s="649"/>
      <c r="C579" s="644"/>
      <c r="D579" s="650"/>
      <c r="E579" s="650"/>
      <c r="F579" s="650"/>
      <c r="G579" s="650"/>
      <c r="H579" s="650"/>
      <c r="I579" s="651"/>
      <c r="J579" s="651"/>
      <c r="K579" s="651"/>
      <c r="L579" s="651"/>
    </row>
    <row r="580" spans="1:12" s="643" customFormat="1" x14ac:dyDescent="0.3">
      <c r="A580" s="649"/>
      <c r="B580" s="649"/>
      <c r="C580" s="644"/>
      <c r="D580" s="650"/>
      <c r="E580" s="650"/>
      <c r="F580" s="650"/>
      <c r="G580" s="650"/>
      <c r="H580" s="650"/>
      <c r="I580" s="651"/>
      <c r="J580" s="651"/>
      <c r="K580" s="651"/>
      <c r="L580" s="651"/>
    </row>
    <row r="581" spans="1:12" s="643" customFormat="1" x14ac:dyDescent="0.3">
      <c r="A581" s="649"/>
      <c r="B581" s="649"/>
      <c r="C581" s="644"/>
      <c r="D581" s="650"/>
      <c r="E581" s="650"/>
      <c r="F581" s="650"/>
      <c r="G581" s="650"/>
      <c r="H581" s="650"/>
      <c r="I581" s="651"/>
      <c r="J581" s="651"/>
      <c r="K581" s="651"/>
      <c r="L581" s="651"/>
    </row>
    <row r="582" spans="1:12" s="643" customFormat="1" x14ac:dyDescent="0.3">
      <c r="A582" s="649"/>
      <c r="B582" s="649"/>
      <c r="C582" s="644"/>
      <c r="D582" s="650"/>
      <c r="E582" s="650"/>
      <c r="F582" s="650"/>
      <c r="G582" s="650"/>
      <c r="H582" s="650"/>
      <c r="I582" s="651"/>
      <c r="J582" s="651"/>
      <c r="K582" s="651"/>
      <c r="L582" s="651"/>
    </row>
    <row r="583" spans="1:12" s="643" customFormat="1" x14ac:dyDescent="0.3">
      <c r="A583" s="649"/>
      <c r="B583" s="649"/>
      <c r="C583" s="644"/>
      <c r="D583" s="650"/>
      <c r="E583" s="650"/>
      <c r="F583" s="650"/>
      <c r="G583" s="650"/>
      <c r="H583" s="650"/>
      <c r="I583" s="651"/>
      <c r="J583" s="651"/>
      <c r="K583" s="651"/>
      <c r="L583" s="651"/>
    </row>
    <row r="584" spans="1:12" s="643" customFormat="1" x14ac:dyDescent="0.3">
      <c r="A584" s="649"/>
      <c r="B584" s="649"/>
      <c r="C584" s="644"/>
      <c r="D584" s="650"/>
      <c r="E584" s="650"/>
      <c r="F584" s="650"/>
      <c r="G584" s="650"/>
      <c r="H584" s="650"/>
      <c r="I584" s="651"/>
      <c r="J584" s="651"/>
      <c r="K584" s="651"/>
      <c r="L584" s="651"/>
    </row>
    <row r="585" spans="1:12" s="643" customFormat="1" x14ac:dyDescent="0.3">
      <c r="A585" s="649"/>
      <c r="B585" s="649"/>
      <c r="C585" s="644"/>
      <c r="D585" s="650"/>
      <c r="E585" s="650"/>
      <c r="F585" s="650"/>
      <c r="G585" s="650"/>
      <c r="H585" s="650"/>
      <c r="I585" s="651"/>
      <c r="J585" s="651"/>
      <c r="K585" s="651"/>
      <c r="L585" s="651"/>
    </row>
    <row r="586" spans="1:12" s="643" customFormat="1" x14ac:dyDescent="0.3">
      <c r="A586" s="649"/>
      <c r="B586" s="649"/>
      <c r="C586" s="644"/>
      <c r="D586" s="650"/>
      <c r="E586" s="650"/>
      <c r="F586" s="650"/>
      <c r="G586" s="650"/>
      <c r="H586" s="650"/>
      <c r="I586" s="651"/>
      <c r="J586" s="651"/>
      <c r="K586" s="651"/>
      <c r="L586" s="651"/>
    </row>
    <row r="587" spans="1:12" s="643" customFormat="1" x14ac:dyDescent="0.3">
      <c r="A587" s="649"/>
      <c r="B587" s="649"/>
      <c r="C587" s="644"/>
      <c r="D587" s="650"/>
      <c r="E587" s="650"/>
      <c r="F587" s="650"/>
      <c r="G587" s="650"/>
      <c r="H587" s="650"/>
      <c r="I587" s="651"/>
      <c r="J587" s="651"/>
      <c r="K587" s="651"/>
      <c r="L587" s="651"/>
    </row>
    <row r="588" spans="1:12" s="643" customFormat="1" x14ac:dyDescent="0.3">
      <c r="A588" s="649"/>
      <c r="B588" s="649"/>
      <c r="C588" s="644"/>
      <c r="D588" s="650"/>
      <c r="E588" s="650"/>
      <c r="F588" s="650"/>
      <c r="G588" s="650"/>
      <c r="H588" s="650"/>
      <c r="I588" s="651"/>
      <c r="J588" s="651"/>
      <c r="K588" s="651"/>
      <c r="L588" s="651"/>
    </row>
    <row r="589" spans="1:12" s="643" customFormat="1" x14ac:dyDescent="0.3">
      <c r="A589" s="649"/>
      <c r="B589" s="649"/>
      <c r="C589" s="644"/>
      <c r="D589" s="650"/>
      <c r="E589" s="650"/>
      <c r="F589" s="650"/>
      <c r="G589" s="650"/>
      <c r="H589" s="650"/>
      <c r="I589" s="651"/>
      <c r="J589" s="651"/>
      <c r="K589" s="651"/>
      <c r="L589" s="651"/>
    </row>
    <row r="590" spans="1:12" s="643" customFormat="1" x14ac:dyDescent="0.3">
      <c r="A590" s="649"/>
      <c r="B590" s="649"/>
      <c r="C590" s="644"/>
      <c r="D590" s="650"/>
      <c r="E590" s="650"/>
      <c r="F590" s="650"/>
      <c r="G590" s="650"/>
      <c r="H590" s="650"/>
      <c r="I590" s="651"/>
      <c r="J590" s="651"/>
      <c r="K590" s="651"/>
      <c r="L590" s="651"/>
    </row>
    <row r="591" spans="1:12" s="643" customFormat="1" x14ac:dyDescent="0.3">
      <c r="A591" s="649"/>
      <c r="B591" s="649"/>
      <c r="C591" s="644"/>
      <c r="D591" s="650"/>
      <c r="E591" s="650"/>
      <c r="F591" s="650"/>
      <c r="G591" s="650"/>
      <c r="H591" s="650"/>
      <c r="I591" s="651"/>
      <c r="J591" s="651"/>
      <c r="K591" s="651"/>
      <c r="L591" s="651"/>
    </row>
    <row r="592" spans="1:12" s="643" customFormat="1" x14ac:dyDescent="0.3">
      <c r="A592" s="649"/>
      <c r="B592" s="649"/>
      <c r="C592" s="644"/>
      <c r="D592" s="650"/>
      <c r="E592" s="650"/>
      <c r="F592" s="650"/>
      <c r="G592" s="650"/>
      <c r="H592" s="650"/>
      <c r="I592" s="651"/>
      <c r="J592" s="651"/>
      <c r="K592" s="651"/>
      <c r="L592" s="651"/>
    </row>
    <row r="593" spans="1:12" s="643" customFormat="1" x14ac:dyDescent="0.3">
      <c r="A593" s="649"/>
      <c r="B593" s="649"/>
      <c r="C593" s="644"/>
      <c r="D593" s="650"/>
      <c r="E593" s="650"/>
      <c r="F593" s="650"/>
      <c r="G593" s="650"/>
      <c r="H593" s="650"/>
      <c r="I593" s="651"/>
      <c r="J593" s="651"/>
      <c r="K593" s="651"/>
      <c r="L593" s="651"/>
    </row>
    <row r="594" spans="1:12" s="643" customFormat="1" x14ac:dyDescent="0.3">
      <c r="A594" s="649"/>
      <c r="B594" s="649"/>
      <c r="C594" s="644"/>
      <c r="D594" s="650"/>
      <c r="E594" s="650"/>
      <c r="F594" s="650"/>
      <c r="G594" s="650"/>
      <c r="H594" s="650"/>
      <c r="I594" s="651"/>
      <c r="J594" s="651"/>
      <c r="K594" s="651"/>
      <c r="L594" s="651"/>
    </row>
    <row r="595" spans="1:12" s="643" customFormat="1" x14ac:dyDescent="0.3">
      <c r="A595" s="649"/>
      <c r="B595" s="649"/>
      <c r="C595" s="644"/>
      <c r="D595" s="650"/>
      <c r="E595" s="650"/>
      <c r="F595" s="650"/>
      <c r="G595" s="650"/>
      <c r="H595" s="650"/>
      <c r="I595" s="651"/>
      <c r="J595" s="651"/>
      <c r="K595" s="651"/>
      <c r="L595" s="651"/>
    </row>
    <row r="596" spans="1:12" s="643" customFormat="1" x14ac:dyDescent="0.3">
      <c r="A596" s="649"/>
      <c r="B596" s="649"/>
      <c r="C596" s="644"/>
      <c r="D596" s="650"/>
      <c r="E596" s="650"/>
      <c r="F596" s="650"/>
      <c r="G596" s="650"/>
      <c r="H596" s="650"/>
      <c r="I596" s="651"/>
      <c r="J596" s="651"/>
      <c r="K596" s="651"/>
      <c r="L596" s="651"/>
    </row>
    <row r="597" spans="1:12" s="643" customFormat="1" x14ac:dyDescent="0.3">
      <c r="A597" s="649"/>
      <c r="B597" s="649"/>
      <c r="C597" s="644"/>
      <c r="D597" s="650"/>
      <c r="E597" s="650"/>
      <c r="F597" s="650"/>
      <c r="G597" s="650"/>
      <c r="H597" s="650"/>
      <c r="I597" s="651"/>
      <c r="J597" s="651"/>
      <c r="K597" s="651"/>
      <c r="L597" s="651"/>
    </row>
    <row r="598" spans="1:12" s="643" customFormat="1" x14ac:dyDescent="0.3">
      <c r="A598" s="649"/>
      <c r="B598" s="649"/>
      <c r="C598" s="644"/>
      <c r="D598" s="650"/>
      <c r="E598" s="650"/>
      <c r="F598" s="650"/>
      <c r="G598" s="650"/>
      <c r="H598" s="650"/>
      <c r="I598" s="651"/>
      <c r="J598" s="651"/>
      <c r="K598" s="651"/>
      <c r="L598" s="651"/>
    </row>
    <row r="599" spans="1:12" s="643" customFormat="1" x14ac:dyDescent="0.3">
      <c r="A599" s="649"/>
      <c r="B599" s="649"/>
      <c r="C599" s="644"/>
      <c r="D599" s="650"/>
      <c r="E599" s="650"/>
      <c r="F599" s="650"/>
      <c r="G599" s="650"/>
      <c r="H599" s="650"/>
      <c r="I599" s="651"/>
      <c r="J599" s="651"/>
      <c r="K599" s="651"/>
      <c r="L599" s="651"/>
    </row>
    <row r="600" spans="1:12" s="643" customFormat="1" x14ac:dyDescent="0.3">
      <c r="A600" s="649"/>
      <c r="B600" s="649"/>
      <c r="C600" s="644"/>
      <c r="D600" s="650"/>
      <c r="E600" s="650"/>
      <c r="F600" s="650"/>
      <c r="G600" s="650"/>
      <c r="H600" s="650"/>
      <c r="I600" s="651"/>
      <c r="J600" s="651"/>
      <c r="K600" s="651"/>
      <c r="L600" s="651"/>
    </row>
    <row r="601" spans="1:12" s="643" customFormat="1" x14ac:dyDescent="0.3">
      <c r="A601" s="649"/>
      <c r="B601" s="649"/>
      <c r="C601" s="644"/>
      <c r="D601" s="650"/>
      <c r="E601" s="650"/>
      <c r="F601" s="650"/>
      <c r="G601" s="650"/>
      <c r="H601" s="650"/>
      <c r="I601" s="651"/>
      <c r="J601" s="651"/>
      <c r="K601" s="651"/>
      <c r="L601" s="651"/>
    </row>
    <row r="602" spans="1:12" s="643" customFormat="1" x14ac:dyDescent="0.3">
      <c r="A602" s="649"/>
      <c r="B602" s="649"/>
      <c r="C602" s="644"/>
      <c r="D602" s="650"/>
      <c r="E602" s="650"/>
      <c r="F602" s="650"/>
      <c r="G602" s="650"/>
      <c r="H602" s="650"/>
      <c r="I602" s="651"/>
      <c r="J602" s="651"/>
      <c r="K602" s="651"/>
      <c r="L602" s="651"/>
    </row>
    <row r="603" spans="1:12" s="643" customFormat="1" x14ac:dyDescent="0.3">
      <c r="A603" s="649"/>
      <c r="B603" s="649"/>
      <c r="C603" s="644"/>
      <c r="D603" s="650"/>
      <c r="E603" s="650"/>
      <c r="F603" s="650"/>
      <c r="G603" s="650"/>
      <c r="H603" s="650"/>
      <c r="I603" s="651"/>
      <c r="J603" s="651"/>
      <c r="K603" s="651"/>
      <c r="L603" s="651"/>
    </row>
    <row r="604" spans="1:12" s="643" customFormat="1" x14ac:dyDescent="0.3">
      <c r="A604" s="649"/>
      <c r="B604" s="649"/>
      <c r="C604" s="644"/>
      <c r="D604" s="650"/>
      <c r="E604" s="650"/>
      <c r="F604" s="650"/>
      <c r="G604" s="650"/>
      <c r="H604" s="650"/>
      <c r="I604" s="651"/>
      <c r="J604" s="651"/>
      <c r="K604" s="651"/>
      <c r="L604" s="651"/>
    </row>
    <row r="605" spans="1:12" s="643" customFormat="1" x14ac:dyDescent="0.3">
      <c r="A605" s="649"/>
      <c r="B605" s="649"/>
      <c r="C605" s="644"/>
      <c r="D605" s="650"/>
      <c r="E605" s="650"/>
      <c r="F605" s="650"/>
      <c r="G605" s="650"/>
      <c r="H605" s="650"/>
      <c r="I605" s="651"/>
      <c r="J605" s="651"/>
      <c r="K605" s="651"/>
      <c r="L605" s="651"/>
    </row>
    <row r="606" spans="1:12" s="643" customFormat="1" x14ac:dyDescent="0.3">
      <c r="A606" s="649"/>
      <c r="B606" s="649"/>
      <c r="C606" s="644"/>
      <c r="D606" s="650"/>
      <c r="E606" s="650"/>
      <c r="F606" s="650"/>
      <c r="G606" s="650"/>
      <c r="H606" s="650"/>
      <c r="I606" s="651"/>
      <c r="J606" s="651"/>
      <c r="K606" s="651"/>
      <c r="L606" s="651"/>
    </row>
    <row r="607" spans="1:12" s="643" customFormat="1" x14ac:dyDescent="0.3">
      <c r="A607" s="649"/>
      <c r="B607" s="649"/>
      <c r="C607" s="644"/>
      <c r="D607" s="650"/>
      <c r="E607" s="650"/>
      <c r="F607" s="650"/>
      <c r="G607" s="650"/>
      <c r="H607" s="650"/>
      <c r="I607" s="651"/>
      <c r="J607" s="651"/>
      <c r="K607" s="651"/>
      <c r="L607" s="651"/>
    </row>
    <row r="608" spans="1:12" s="643" customFormat="1" x14ac:dyDescent="0.3">
      <c r="A608" s="649"/>
      <c r="B608" s="649"/>
      <c r="C608" s="644"/>
      <c r="D608" s="650"/>
      <c r="E608" s="650"/>
      <c r="F608" s="650"/>
      <c r="G608" s="650"/>
      <c r="H608" s="650"/>
      <c r="I608" s="651"/>
      <c r="J608" s="651"/>
      <c r="K608" s="651"/>
      <c r="L608" s="651"/>
    </row>
    <row r="609" spans="1:12" s="643" customFormat="1" x14ac:dyDescent="0.3">
      <c r="A609" s="649"/>
      <c r="B609" s="649"/>
      <c r="C609" s="644"/>
      <c r="D609" s="650"/>
      <c r="E609" s="650"/>
      <c r="F609" s="650"/>
      <c r="G609" s="650"/>
      <c r="H609" s="650"/>
      <c r="I609" s="651"/>
      <c r="J609" s="651"/>
      <c r="K609" s="651"/>
      <c r="L609" s="651"/>
    </row>
    <row r="610" spans="1:12" s="643" customFormat="1" x14ac:dyDescent="0.3">
      <c r="A610" s="649"/>
      <c r="B610" s="649"/>
      <c r="C610" s="644"/>
      <c r="D610" s="650"/>
      <c r="E610" s="650"/>
      <c r="F610" s="650"/>
      <c r="G610" s="650"/>
      <c r="H610" s="650"/>
      <c r="I610" s="651"/>
      <c r="J610" s="651"/>
      <c r="K610" s="651"/>
      <c r="L610" s="651"/>
    </row>
    <row r="611" spans="1:12" s="643" customFormat="1" x14ac:dyDescent="0.3">
      <c r="A611" s="649"/>
      <c r="B611" s="649"/>
      <c r="C611" s="644"/>
      <c r="D611" s="650"/>
      <c r="E611" s="650"/>
      <c r="F611" s="650"/>
      <c r="G611" s="650"/>
      <c r="H611" s="650"/>
      <c r="I611" s="651"/>
      <c r="J611" s="651"/>
      <c r="K611" s="651"/>
      <c r="L611" s="651"/>
    </row>
    <row r="612" spans="1:12" s="643" customFormat="1" x14ac:dyDescent="0.3">
      <c r="A612" s="649"/>
      <c r="B612" s="649"/>
      <c r="C612" s="644"/>
      <c r="D612" s="650"/>
      <c r="E612" s="650"/>
      <c r="F612" s="650"/>
      <c r="G612" s="650"/>
      <c r="H612" s="650"/>
      <c r="I612" s="651"/>
      <c r="J612" s="651"/>
      <c r="K612" s="651"/>
      <c r="L612" s="651"/>
    </row>
    <row r="613" spans="1:12" s="643" customFormat="1" x14ac:dyDescent="0.3">
      <c r="A613" s="649"/>
      <c r="B613" s="649"/>
      <c r="C613" s="644"/>
      <c r="D613" s="650"/>
      <c r="E613" s="650"/>
      <c r="F613" s="650"/>
      <c r="G613" s="650"/>
      <c r="H613" s="650"/>
      <c r="I613" s="651"/>
      <c r="J613" s="651"/>
      <c r="K613" s="651"/>
      <c r="L613" s="651"/>
    </row>
    <row r="614" spans="1:12" s="643" customFormat="1" x14ac:dyDescent="0.3">
      <c r="A614" s="649"/>
      <c r="B614" s="649"/>
      <c r="C614" s="644"/>
      <c r="D614" s="650"/>
      <c r="E614" s="650"/>
      <c r="F614" s="650"/>
      <c r="G614" s="650"/>
      <c r="H614" s="650"/>
      <c r="I614" s="651"/>
      <c r="J614" s="651"/>
      <c r="K614" s="651"/>
      <c r="L614" s="651"/>
    </row>
    <row r="615" spans="1:12" s="643" customFormat="1" x14ac:dyDescent="0.3">
      <c r="A615" s="649"/>
      <c r="B615" s="649"/>
      <c r="C615" s="644"/>
      <c r="D615" s="650"/>
      <c r="E615" s="650"/>
      <c r="F615" s="650"/>
      <c r="G615" s="650"/>
      <c r="H615" s="650"/>
      <c r="I615" s="651"/>
      <c r="J615" s="651"/>
      <c r="K615" s="651"/>
      <c r="L615" s="651"/>
    </row>
    <row r="616" spans="1:12" s="643" customFormat="1" x14ac:dyDescent="0.3">
      <c r="A616" s="649"/>
      <c r="B616" s="649"/>
      <c r="C616" s="644"/>
      <c r="D616" s="650"/>
      <c r="E616" s="650"/>
      <c r="F616" s="650"/>
      <c r="G616" s="650"/>
      <c r="H616" s="650"/>
      <c r="I616" s="651"/>
      <c r="J616" s="651"/>
      <c r="K616" s="651"/>
      <c r="L616" s="651"/>
    </row>
    <row r="617" spans="1:12" s="643" customFormat="1" x14ac:dyDescent="0.3">
      <c r="A617" s="649"/>
      <c r="B617" s="649"/>
      <c r="C617" s="644"/>
      <c r="D617" s="650"/>
      <c r="E617" s="650"/>
      <c r="F617" s="650"/>
      <c r="G617" s="650"/>
      <c r="H617" s="650"/>
      <c r="I617" s="651"/>
      <c r="J617" s="651"/>
      <c r="K617" s="651"/>
      <c r="L617" s="651"/>
    </row>
    <row r="618" spans="1:12" s="643" customFormat="1" x14ac:dyDescent="0.3">
      <c r="A618" s="649"/>
      <c r="B618" s="649"/>
      <c r="C618" s="644"/>
      <c r="D618" s="650"/>
      <c r="E618" s="650"/>
      <c r="F618" s="650"/>
      <c r="G618" s="650"/>
      <c r="H618" s="650"/>
      <c r="I618" s="651"/>
      <c r="J618" s="651"/>
      <c r="K618" s="651"/>
      <c r="L618" s="651"/>
    </row>
    <row r="619" spans="1:12" s="643" customFormat="1" x14ac:dyDescent="0.3">
      <c r="A619" s="649"/>
      <c r="B619" s="649"/>
      <c r="C619" s="644"/>
      <c r="D619" s="650"/>
      <c r="E619" s="650"/>
      <c r="F619" s="650"/>
      <c r="G619" s="650"/>
      <c r="H619" s="650"/>
      <c r="I619" s="651"/>
      <c r="J619" s="651"/>
      <c r="K619" s="651"/>
      <c r="L619" s="651"/>
    </row>
    <row r="620" spans="1:12" s="643" customFormat="1" x14ac:dyDescent="0.3">
      <c r="A620" s="649"/>
      <c r="B620" s="649"/>
      <c r="C620" s="644"/>
      <c r="D620" s="650"/>
      <c r="E620" s="650"/>
      <c r="F620" s="650"/>
      <c r="G620" s="650"/>
      <c r="H620" s="650"/>
      <c r="I620" s="651"/>
      <c r="J620" s="651"/>
      <c r="K620" s="651"/>
      <c r="L620" s="651"/>
    </row>
    <row r="621" spans="1:12" s="643" customFormat="1" x14ac:dyDescent="0.3">
      <c r="A621" s="649"/>
      <c r="B621" s="649"/>
      <c r="C621" s="644"/>
      <c r="D621" s="650"/>
      <c r="E621" s="650"/>
      <c r="F621" s="650"/>
      <c r="G621" s="650"/>
      <c r="H621" s="650"/>
      <c r="I621" s="651"/>
      <c r="J621" s="651"/>
      <c r="K621" s="651"/>
      <c r="L621" s="651"/>
    </row>
    <row r="622" spans="1:12" s="643" customFormat="1" x14ac:dyDescent="0.3">
      <c r="A622" s="649"/>
      <c r="B622" s="649"/>
      <c r="C622" s="644"/>
      <c r="D622" s="650"/>
      <c r="E622" s="650"/>
      <c r="F622" s="650"/>
      <c r="G622" s="650"/>
      <c r="H622" s="650"/>
      <c r="I622" s="651"/>
      <c r="J622" s="651"/>
      <c r="K622" s="651"/>
      <c r="L622" s="651"/>
    </row>
    <row r="623" spans="1:12" s="643" customFormat="1" x14ac:dyDescent="0.3">
      <c r="A623" s="649"/>
      <c r="B623" s="649"/>
      <c r="C623" s="644"/>
      <c r="D623" s="650"/>
      <c r="E623" s="650"/>
      <c r="F623" s="650"/>
      <c r="G623" s="650"/>
      <c r="H623" s="650"/>
      <c r="I623" s="651"/>
      <c r="J623" s="651"/>
      <c r="K623" s="651"/>
      <c r="L623" s="651"/>
    </row>
    <row r="624" spans="1:12" s="643" customFormat="1" x14ac:dyDescent="0.3">
      <c r="A624" s="649"/>
      <c r="B624" s="649"/>
      <c r="C624" s="644"/>
      <c r="D624" s="650"/>
      <c r="E624" s="650"/>
      <c r="F624" s="650"/>
      <c r="G624" s="650"/>
      <c r="H624" s="650"/>
      <c r="I624" s="651"/>
      <c r="J624" s="651"/>
      <c r="K624" s="651"/>
      <c r="L624" s="651"/>
    </row>
    <row r="625" spans="1:12" s="643" customFormat="1" x14ac:dyDescent="0.3">
      <c r="A625" s="649"/>
      <c r="B625" s="649"/>
      <c r="C625" s="644"/>
      <c r="D625" s="650"/>
      <c r="E625" s="650"/>
      <c r="F625" s="650"/>
      <c r="G625" s="650"/>
      <c r="H625" s="650"/>
      <c r="I625" s="651"/>
      <c r="J625" s="651"/>
      <c r="K625" s="651"/>
      <c r="L625" s="651"/>
    </row>
    <row r="626" spans="1:12" s="643" customFormat="1" x14ac:dyDescent="0.3">
      <c r="A626" s="649"/>
      <c r="B626" s="649"/>
      <c r="C626" s="644"/>
      <c r="D626" s="650"/>
      <c r="E626" s="650"/>
      <c r="F626" s="650"/>
      <c r="G626" s="650"/>
      <c r="H626" s="650"/>
      <c r="I626" s="651"/>
      <c r="J626" s="651"/>
      <c r="K626" s="651"/>
      <c r="L626" s="651"/>
    </row>
    <row r="627" spans="1:12" s="643" customFormat="1" x14ac:dyDescent="0.3">
      <c r="A627" s="649"/>
      <c r="B627" s="649"/>
      <c r="C627" s="644"/>
      <c r="D627" s="650"/>
      <c r="E627" s="650"/>
      <c r="F627" s="650"/>
      <c r="G627" s="650"/>
      <c r="H627" s="650"/>
      <c r="I627" s="651"/>
      <c r="J627" s="651"/>
      <c r="K627" s="651"/>
      <c r="L627" s="651"/>
    </row>
    <row r="628" spans="1:12" s="643" customFormat="1" x14ac:dyDescent="0.3">
      <c r="A628" s="649"/>
      <c r="B628" s="649"/>
      <c r="C628" s="644"/>
      <c r="D628" s="650"/>
      <c r="E628" s="650"/>
      <c r="F628" s="650"/>
      <c r="G628" s="650"/>
      <c r="H628" s="650"/>
      <c r="I628" s="651"/>
      <c r="J628" s="651"/>
      <c r="K628" s="651"/>
      <c r="L628" s="651"/>
    </row>
    <row r="629" spans="1:12" s="643" customFormat="1" x14ac:dyDescent="0.3">
      <c r="A629" s="649"/>
      <c r="B629" s="649"/>
      <c r="C629" s="644"/>
      <c r="D629" s="650"/>
      <c r="E629" s="650"/>
      <c r="F629" s="650"/>
      <c r="G629" s="650"/>
      <c r="H629" s="650"/>
      <c r="I629" s="651"/>
      <c r="J629" s="651"/>
      <c r="K629" s="651"/>
      <c r="L629" s="651"/>
    </row>
    <row r="630" spans="1:12" s="643" customFormat="1" x14ac:dyDescent="0.3">
      <c r="A630" s="649"/>
      <c r="B630" s="649"/>
      <c r="C630" s="644"/>
      <c r="D630" s="650"/>
      <c r="E630" s="650"/>
      <c r="F630" s="650"/>
      <c r="G630" s="650"/>
      <c r="H630" s="650"/>
      <c r="I630" s="651"/>
      <c r="J630" s="651"/>
      <c r="K630" s="651"/>
      <c r="L630" s="651"/>
    </row>
    <row r="631" spans="1:12" s="643" customFormat="1" x14ac:dyDescent="0.3">
      <c r="A631" s="649"/>
      <c r="B631" s="649"/>
      <c r="C631" s="644"/>
      <c r="D631" s="650"/>
      <c r="E631" s="650"/>
      <c r="F631" s="650"/>
      <c r="G631" s="650"/>
      <c r="H631" s="650"/>
      <c r="I631" s="651"/>
      <c r="J631" s="651"/>
      <c r="K631" s="651"/>
      <c r="L631" s="651"/>
    </row>
    <row r="632" spans="1:12" s="643" customFormat="1" x14ac:dyDescent="0.3">
      <c r="A632" s="649"/>
      <c r="B632" s="649"/>
      <c r="C632" s="644"/>
      <c r="D632" s="650"/>
      <c r="E632" s="650"/>
      <c r="F632" s="650"/>
      <c r="G632" s="650"/>
      <c r="H632" s="650"/>
      <c r="I632" s="651"/>
      <c r="J632" s="651"/>
      <c r="K632" s="651"/>
      <c r="L632" s="651"/>
    </row>
    <row r="633" spans="1:12" s="643" customFormat="1" x14ac:dyDescent="0.3">
      <c r="A633" s="649"/>
      <c r="B633" s="649"/>
      <c r="C633" s="644"/>
      <c r="D633" s="650"/>
      <c r="E633" s="650"/>
      <c r="F633" s="650"/>
      <c r="G633" s="650"/>
      <c r="H633" s="650"/>
      <c r="I633" s="651"/>
      <c r="J633" s="651"/>
      <c r="K633" s="651"/>
      <c r="L633" s="651"/>
    </row>
    <row r="634" spans="1:12" s="643" customFormat="1" x14ac:dyDescent="0.3">
      <c r="A634" s="649"/>
      <c r="B634" s="649"/>
      <c r="C634" s="644"/>
      <c r="D634" s="650"/>
      <c r="E634" s="650"/>
      <c r="F634" s="650"/>
      <c r="G634" s="650"/>
      <c r="H634" s="650"/>
      <c r="I634" s="651"/>
      <c r="J634" s="651"/>
      <c r="K634" s="651"/>
      <c r="L634" s="651"/>
    </row>
    <row r="635" spans="1:12" s="643" customFormat="1" x14ac:dyDescent="0.3">
      <c r="A635" s="649"/>
      <c r="B635" s="649"/>
      <c r="C635" s="644"/>
      <c r="D635" s="650"/>
      <c r="E635" s="650"/>
      <c r="F635" s="650"/>
      <c r="G635" s="650"/>
      <c r="H635" s="650"/>
      <c r="I635" s="651"/>
      <c r="J635" s="651"/>
      <c r="K635" s="651"/>
      <c r="L635" s="651"/>
    </row>
    <row r="636" spans="1:12" s="643" customFormat="1" x14ac:dyDescent="0.3">
      <c r="A636" s="649"/>
      <c r="B636" s="649"/>
      <c r="C636" s="644"/>
      <c r="D636" s="650"/>
      <c r="E636" s="650"/>
      <c r="F636" s="650"/>
      <c r="G636" s="650"/>
      <c r="H636" s="650"/>
      <c r="I636" s="651"/>
      <c r="J636" s="651"/>
      <c r="K636" s="651"/>
      <c r="L636" s="651"/>
    </row>
    <row r="637" spans="1:12" s="643" customFormat="1" x14ac:dyDescent="0.3">
      <c r="A637" s="649"/>
      <c r="B637" s="649"/>
      <c r="C637" s="644"/>
      <c r="D637" s="650"/>
      <c r="E637" s="650"/>
      <c r="F637" s="650"/>
      <c r="G637" s="650"/>
      <c r="H637" s="650"/>
      <c r="I637" s="651"/>
      <c r="J637" s="651"/>
      <c r="K637" s="651"/>
      <c r="L637" s="651"/>
    </row>
    <row r="638" spans="1:12" s="643" customFormat="1" x14ac:dyDescent="0.3">
      <c r="A638" s="649"/>
      <c r="B638" s="649"/>
      <c r="C638" s="644"/>
      <c r="D638" s="650"/>
      <c r="E638" s="650"/>
      <c r="F638" s="650"/>
      <c r="G638" s="650"/>
      <c r="H638" s="650"/>
      <c r="I638" s="651"/>
      <c r="J638" s="651"/>
      <c r="K638" s="651"/>
      <c r="L638" s="651"/>
    </row>
    <row r="639" spans="1:12" s="643" customFormat="1" x14ac:dyDescent="0.3">
      <c r="A639" s="649"/>
      <c r="B639" s="649"/>
      <c r="C639" s="644"/>
      <c r="D639" s="650"/>
      <c r="E639" s="650"/>
      <c r="F639" s="650"/>
      <c r="G639" s="650"/>
      <c r="H639" s="650"/>
      <c r="I639" s="651"/>
      <c r="J639" s="651"/>
      <c r="K639" s="651"/>
      <c r="L639" s="651"/>
    </row>
    <row r="640" spans="1:12" s="643" customFormat="1" x14ac:dyDescent="0.3">
      <c r="A640" s="649"/>
      <c r="B640" s="649"/>
      <c r="C640" s="644"/>
      <c r="D640" s="650"/>
      <c r="E640" s="650"/>
      <c r="F640" s="650"/>
      <c r="G640" s="650"/>
      <c r="H640" s="650"/>
      <c r="I640" s="651"/>
      <c r="J640" s="651"/>
      <c r="K640" s="651"/>
      <c r="L640" s="651"/>
    </row>
    <row r="641" spans="1:12" s="643" customFormat="1" x14ac:dyDescent="0.3">
      <c r="A641" s="649"/>
      <c r="B641" s="649"/>
      <c r="C641" s="644"/>
      <c r="D641" s="650"/>
      <c r="E641" s="650"/>
      <c r="F641" s="650"/>
      <c r="G641" s="650"/>
      <c r="H641" s="650"/>
      <c r="I641" s="651"/>
      <c r="J641" s="651"/>
      <c r="K641" s="651"/>
      <c r="L641" s="651"/>
    </row>
    <row r="642" spans="1:12" s="643" customFormat="1" x14ac:dyDescent="0.3">
      <c r="A642" s="649"/>
      <c r="B642" s="649"/>
      <c r="C642" s="644"/>
      <c r="D642" s="650"/>
      <c r="E642" s="650"/>
      <c r="F642" s="650"/>
      <c r="G642" s="650"/>
      <c r="H642" s="650"/>
      <c r="I642" s="651"/>
      <c r="J642" s="651"/>
      <c r="K642" s="651"/>
      <c r="L642" s="651"/>
    </row>
    <row r="643" spans="1:12" s="643" customFormat="1" x14ac:dyDescent="0.3">
      <c r="A643" s="649"/>
      <c r="B643" s="649"/>
      <c r="C643" s="644"/>
      <c r="D643" s="650"/>
      <c r="E643" s="650"/>
      <c r="F643" s="650"/>
      <c r="G643" s="650"/>
      <c r="H643" s="650"/>
      <c r="I643" s="651"/>
      <c r="J643" s="651"/>
      <c r="K643" s="651"/>
      <c r="L643" s="651"/>
    </row>
    <row r="644" spans="1:12" s="643" customFormat="1" x14ac:dyDescent="0.3">
      <c r="A644" s="649"/>
      <c r="B644" s="649"/>
      <c r="C644" s="644"/>
      <c r="D644" s="650"/>
      <c r="E644" s="650"/>
      <c r="F644" s="650"/>
      <c r="G644" s="650"/>
      <c r="H644" s="650"/>
      <c r="I644" s="651"/>
      <c r="J644" s="651"/>
      <c r="K644" s="651"/>
      <c r="L644" s="651"/>
    </row>
    <row r="645" spans="1:12" s="643" customFormat="1" x14ac:dyDescent="0.3">
      <c r="A645" s="649"/>
      <c r="B645" s="649"/>
      <c r="C645" s="644"/>
      <c r="D645" s="650"/>
      <c r="E645" s="650"/>
      <c r="F645" s="650"/>
      <c r="G645" s="650"/>
      <c r="H645" s="650"/>
      <c r="I645" s="651"/>
      <c r="J645" s="651"/>
      <c r="K645" s="651"/>
      <c r="L645" s="651"/>
    </row>
    <row r="646" spans="1:12" s="643" customFormat="1" x14ac:dyDescent="0.3">
      <c r="A646" s="649"/>
      <c r="B646" s="649"/>
      <c r="C646" s="644"/>
      <c r="D646" s="650"/>
      <c r="E646" s="650"/>
      <c r="F646" s="650"/>
      <c r="G646" s="650"/>
      <c r="H646" s="650"/>
      <c r="I646" s="651"/>
      <c r="J646" s="651"/>
      <c r="K646" s="651"/>
      <c r="L646" s="651"/>
    </row>
    <row r="647" spans="1:12" s="643" customFormat="1" x14ac:dyDescent="0.3">
      <c r="A647" s="649"/>
      <c r="B647" s="649"/>
      <c r="C647" s="644"/>
      <c r="D647" s="650"/>
      <c r="E647" s="650"/>
      <c r="F647" s="650"/>
      <c r="G647" s="650"/>
      <c r="H647" s="650"/>
      <c r="I647" s="651"/>
      <c r="J647" s="651"/>
      <c r="K647" s="651"/>
      <c r="L647" s="651"/>
    </row>
    <row r="648" spans="1:12" s="643" customFormat="1" x14ac:dyDescent="0.3">
      <c r="A648" s="649"/>
      <c r="B648" s="649"/>
      <c r="C648" s="644"/>
      <c r="D648" s="650"/>
      <c r="E648" s="650"/>
      <c r="F648" s="650"/>
      <c r="G648" s="650"/>
      <c r="H648" s="650"/>
      <c r="I648" s="651"/>
      <c r="J648" s="651"/>
      <c r="K648" s="651"/>
      <c r="L648" s="651"/>
    </row>
    <row r="649" spans="1:12" s="643" customFormat="1" x14ac:dyDescent="0.3">
      <c r="A649" s="649"/>
      <c r="B649" s="649"/>
      <c r="C649" s="644"/>
      <c r="D649" s="650"/>
      <c r="E649" s="650"/>
      <c r="F649" s="650"/>
      <c r="G649" s="650"/>
      <c r="H649" s="650"/>
      <c r="I649" s="651"/>
      <c r="J649" s="651"/>
      <c r="K649" s="651"/>
      <c r="L649" s="651"/>
    </row>
    <row r="650" spans="1:12" s="643" customFormat="1" x14ac:dyDescent="0.3">
      <c r="A650" s="649"/>
      <c r="B650" s="649"/>
      <c r="C650" s="644"/>
      <c r="D650" s="650"/>
      <c r="E650" s="650"/>
      <c r="F650" s="650"/>
      <c r="G650" s="650"/>
      <c r="H650" s="650"/>
      <c r="I650" s="651"/>
      <c r="J650" s="651"/>
      <c r="K650" s="651"/>
      <c r="L650" s="651"/>
    </row>
    <row r="651" spans="1:12" s="643" customFormat="1" x14ac:dyDescent="0.3">
      <c r="A651" s="649"/>
      <c r="B651" s="649"/>
      <c r="C651" s="644"/>
      <c r="D651" s="650"/>
      <c r="E651" s="650"/>
      <c r="F651" s="650"/>
      <c r="G651" s="650"/>
      <c r="H651" s="650"/>
      <c r="I651" s="651"/>
      <c r="J651" s="651"/>
      <c r="K651" s="651"/>
      <c r="L651" s="651"/>
    </row>
    <row r="652" spans="1:12" s="643" customFormat="1" x14ac:dyDescent="0.3">
      <c r="A652" s="649"/>
      <c r="B652" s="649"/>
      <c r="C652" s="644"/>
      <c r="D652" s="650"/>
      <c r="E652" s="650"/>
      <c r="F652" s="650"/>
      <c r="G652" s="650"/>
      <c r="H652" s="650"/>
      <c r="I652" s="651"/>
      <c r="J652" s="651"/>
      <c r="K652" s="651"/>
      <c r="L652" s="651"/>
    </row>
    <row r="653" spans="1:12" s="643" customFormat="1" x14ac:dyDescent="0.3">
      <c r="A653" s="649"/>
      <c r="B653" s="649"/>
      <c r="C653" s="644"/>
      <c r="D653" s="650"/>
      <c r="E653" s="650"/>
      <c r="F653" s="650"/>
      <c r="G653" s="650"/>
      <c r="H653" s="650"/>
      <c r="I653" s="651"/>
      <c r="J653" s="651"/>
      <c r="K653" s="651"/>
      <c r="L653" s="651"/>
    </row>
    <row r="654" spans="1:12" s="643" customFormat="1" x14ac:dyDescent="0.3">
      <c r="A654" s="649"/>
      <c r="B654" s="649"/>
      <c r="C654" s="644"/>
      <c r="D654" s="650"/>
      <c r="E654" s="650"/>
      <c r="F654" s="650"/>
      <c r="G654" s="650"/>
      <c r="H654" s="650"/>
      <c r="I654" s="651"/>
      <c r="J654" s="651"/>
      <c r="K654" s="651"/>
      <c r="L654" s="651"/>
    </row>
    <row r="655" spans="1:12" s="643" customFormat="1" x14ac:dyDescent="0.3">
      <c r="A655" s="649"/>
      <c r="B655" s="649"/>
      <c r="C655" s="644"/>
      <c r="D655" s="650"/>
      <c r="E655" s="650"/>
      <c r="F655" s="650"/>
      <c r="G655" s="650"/>
      <c r="H655" s="650"/>
      <c r="I655" s="651"/>
      <c r="J655" s="651"/>
      <c r="K655" s="651"/>
      <c r="L655" s="651"/>
    </row>
  </sheetData>
  <autoFilter ref="A5:AE373" xr:uid="{00000000-0009-0000-0000-00001D000000}">
    <filterColumn colId="8" showButton="0"/>
    <filterColumn colId="9" showButton="0"/>
    <filterColumn colId="10" showButton="0"/>
  </autoFilter>
  <mergeCells count="432">
    <mergeCell ref="I5:L5"/>
    <mergeCell ref="I10:L10"/>
    <mergeCell ref="I11:L11"/>
    <mergeCell ref="I12:L12"/>
    <mergeCell ref="I13:L13"/>
    <mergeCell ref="I14:L14"/>
    <mergeCell ref="I15:L15"/>
    <mergeCell ref="I6:L6"/>
    <mergeCell ref="I7:L7"/>
    <mergeCell ref="I8:L8"/>
    <mergeCell ref="I9:L9"/>
    <mergeCell ref="I22:L22"/>
    <mergeCell ref="I23:L23"/>
    <mergeCell ref="I24:L24"/>
    <mergeCell ref="I25:L25"/>
    <mergeCell ref="I26:L26"/>
    <mergeCell ref="I27:L27"/>
    <mergeCell ref="I16:L16"/>
    <mergeCell ref="I17:L17"/>
    <mergeCell ref="I18:L18"/>
    <mergeCell ref="I19:L19"/>
    <mergeCell ref="I20:L20"/>
    <mergeCell ref="I21:L21"/>
    <mergeCell ref="I34:L34"/>
    <mergeCell ref="I35:L35"/>
    <mergeCell ref="I36:L36"/>
    <mergeCell ref="I37:L37"/>
    <mergeCell ref="I38:L38"/>
    <mergeCell ref="I39:L39"/>
    <mergeCell ref="I28:L28"/>
    <mergeCell ref="I29:L29"/>
    <mergeCell ref="I30:L30"/>
    <mergeCell ref="I31:L31"/>
    <mergeCell ref="I32:L32"/>
    <mergeCell ref="I33:L33"/>
    <mergeCell ref="I46:L46"/>
    <mergeCell ref="I47:L47"/>
    <mergeCell ref="I48:L48"/>
    <mergeCell ref="I49:L49"/>
    <mergeCell ref="I50:L50"/>
    <mergeCell ref="I51:L51"/>
    <mergeCell ref="I40:L40"/>
    <mergeCell ref="I41:L41"/>
    <mergeCell ref="I42:L42"/>
    <mergeCell ref="I43:L43"/>
    <mergeCell ref="I44:L44"/>
    <mergeCell ref="I45:L45"/>
    <mergeCell ref="I58:L58"/>
    <mergeCell ref="I59:L59"/>
    <mergeCell ref="I60:L60"/>
    <mergeCell ref="I61:L61"/>
    <mergeCell ref="I62:L62"/>
    <mergeCell ref="I63:L63"/>
    <mergeCell ref="I52:L52"/>
    <mergeCell ref="I53:L53"/>
    <mergeCell ref="I54:L54"/>
    <mergeCell ref="I55:L55"/>
    <mergeCell ref="I56:L56"/>
    <mergeCell ref="I57:L57"/>
    <mergeCell ref="I70:L70"/>
    <mergeCell ref="I71:L71"/>
    <mergeCell ref="I72:L72"/>
    <mergeCell ref="I73:L73"/>
    <mergeCell ref="I74:L74"/>
    <mergeCell ref="I75:L75"/>
    <mergeCell ref="I64:L64"/>
    <mergeCell ref="I65:L65"/>
    <mergeCell ref="I66:L66"/>
    <mergeCell ref="I67:L67"/>
    <mergeCell ref="I68:L68"/>
    <mergeCell ref="I69:L69"/>
    <mergeCell ref="I82:L82"/>
    <mergeCell ref="I83:L83"/>
    <mergeCell ref="I84:L84"/>
    <mergeCell ref="I85:L85"/>
    <mergeCell ref="I86:L86"/>
    <mergeCell ref="I87:L87"/>
    <mergeCell ref="I76:L76"/>
    <mergeCell ref="I77:L77"/>
    <mergeCell ref="I78:L78"/>
    <mergeCell ref="I79:L79"/>
    <mergeCell ref="I80:L80"/>
    <mergeCell ref="I81:L81"/>
    <mergeCell ref="I94:L94"/>
    <mergeCell ref="I95:L95"/>
    <mergeCell ref="I96:L96"/>
    <mergeCell ref="I97:L97"/>
    <mergeCell ref="I98:L98"/>
    <mergeCell ref="I99:L99"/>
    <mergeCell ref="I88:L88"/>
    <mergeCell ref="I89:L89"/>
    <mergeCell ref="I90:L90"/>
    <mergeCell ref="I91:L91"/>
    <mergeCell ref="I92:L92"/>
    <mergeCell ref="I93:L93"/>
    <mergeCell ref="I106:L106"/>
    <mergeCell ref="I107:L107"/>
    <mergeCell ref="I108:L108"/>
    <mergeCell ref="I109:L109"/>
    <mergeCell ref="I110:L110"/>
    <mergeCell ref="I111:L111"/>
    <mergeCell ref="I100:L100"/>
    <mergeCell ref="I101:L101"/>
    <mergeCell ref="I102:L102"/>
    <mergeCell ref="I103:L103"/>
    <mergeCell ref="I104:L104"/>
    <mergeCell ref="I105:L105"/>
    <mergeCell ref="I118:L118"/>
    <mergeCell ref="I119:L119"/>
    <mergeCell ref="I120:L120"/>
    <mergeCell ref="I121:L121"/>
    <mergeCell ref="I122:L122"/>
    <mergeCell ref="I123:L123"/>
    <mergeCell ref="I112:L112"/>
    <mergeCell ref="I113:L113"/>
    <mergeCell ref="I114:L114"/>
    <mergeCell ref="I115:L115"/>
    <mergeCell ref="I116:L116"/>
    <mergeCell ref="I117:L117"/>
    <mergeCell ref="I130:L130"/>
    <mergeCell ref="I131:L131"/>
    <mergeCell ref="I132:L132"/>
    <mergeCell ref="I133:L133"/>
    <mergeCell ref="I134:L134"/>
    <mergeCell ref="I135:L135"/>
    <mergeCell ref="I124:L124"/>
    <mergeCell ref="I125:L125"/>
    <mergeCell ref="I126:L126"/>
    <mergeCell ref="I127:L127"/>
    <mergeCell ref="I128:L128"/>
    <mergeCell ref="I129:L129"/>
    <mergeCell ref="I142:L142"/>
    <mergeCell ref="I143:L143"/>
    <mergeCell ref="I144:L144"/>
    <mergeCell ref="I145:L145"/>
    <mergeCell ref="I146:L146"/>
    <mergeCell ref="I147:L147"/>
    <mergeCell ref="I136:L136"/>
    <mergeCell ref="I137:L137"/>
    <mergeCell ref="I138:L138"/>
    <mergeCell ref="I139:L139"/>
    <mergeCell ref="I140:L140"/>
    <mergeCell ref="I141:L141"/>
    <mergeCell ref="I154:L154"/>
    <mergeCell ref="I155:L155"/>
    <mergeCell ref="I156:L156"/>
    <mergeCell ref="I157:L157"/>
    <mergeCell ref="I158:L158"/>
    <mergeCell ref="I159:L159"/>
    <mergeCell ref="I148:L148"/>
    <mergeCell ref="I149:L149"/>
    <mergeCell ref="I150:L150"/>
    <mergeCell ref="I151:L151"/>
    <mergeCell ref="I152:L152"/>
    <mergeCell ref="I153:L153"/>
    <mergeCell ref="I167:L167"/>
    <mergeCell ref="I168:L168"/>
    <mergeCell ref="I169:L169"/>
    <mergeCell ref="I170:L170"/>
    <mergeCell ref="I171:L171"/>
    <mergeCell ref="I172:L172"/>
    <mergeCell ref="I160:L160"/>
    <mergeCell ref="I162:L162"/>
    <mergeCell ref="I163:L163"/>
    <mergeCell ref="I164:L164"/>
    <mergeCell ref="I165:L165"/>
    <mergeCell ref="I166:L166"/>
    <mergeCell ref="I179:L179"/>
    <mergeCell ref="I180:L180"/>
    <mergeCell ref="I181:L181"/>
    <mergeCell ref="I182:L182"/>
    <mergeCell ref="I183:L183"/>
    <mergeCell ref="I184:L184"/>
    <mergeCell ref="I173:L173"/>
    <mergeCell ref="I174:L174"/>
    <mergeCell ref="I175:L175"/>
    <mergeCell ref="I176:L176"/>
    <mergeCell ref="I177:L177"/>
    <mergeCell ref="I178:L178"/>
    <mergeCell ref="I191:L191"/>
    <mergeCell ref="I192:L192"/>
    <mergeCell ref="I193:L193"/>
    <mergeCell ref="I194:L194"/>
    <mergeCell ref="I195:L195"/>
    <mergeCell ref="I196:L196"/>
    <mergeCell ref="I185:L185"/>
    <mergeCell ref="I186:L186"/>
    <mergeCell ref="I187:L187"/>
    <mergeCell ref="I188:L188"/>
    <mergeCell ref="I189:L189"/>
    <mergeCell ref="I190:L190"/>
    <mergeCell ref="I203:L203"/>
    <mergeCell ref="I204:L204"/>
    <mergeCell ref="I205:L205"/>
    <mergeCell ref="I206:L206"/>
    <mergeCell ref="I207:L207"/>
    <mergeCell ref="I208:L208"/>
    <mergeCell ref="I197:L197"/>
    <mergeCell ref="I198:L198"/>
    <mergeCell ref="I199:L199"/>
    <mergeCell ref="I200:L200"/>
    <mergeCell ref="I201:L201"/>
    <mergeCell ref="I202:L202"/>
    <mergeCell ref="I215:L215"/>
    <mergeCell ref="I216:L216"/>
    <mergeCell ref="I217:L217"/>
    <mergeCell ref="I218:L218"/>
    <mergeCell ref="I219:L219"/>
    <mergeCell ref="I220:L220"/>
    <mergeCell ref="I209:L209"/>
    <mergeCell ref="I210:L210"/>
    <mergeCell ref="I211:L211"/>
    <mergeCell ref="I212:L212"/>
    <mergeCell ref="I213:L213"/>
    <mergeCell ref="I214:L214"/>
    <mergeCell ref="I227:L227"/>
    <mergeCell ref="I228:L228"/>
    <mergeCell ref="I229:L229"/>
    <mergeCell ref="I230:L230"/>
    <mergeCell ref="I231:L231"/>
    <mergeCell ref="I232:L232"/>
    <mergeCell ref="I221:L221"/>
    <mergeCell ref="I222:L222"/>
    <mergeCell ref="I223:L223"/>
    <mergeCell ref="I224:L224"/>
    <mergeCell ref="I225:L225"/>
    <mergeCell ref="I226:L226"/>
    <mergeCell ref="I239:L239"/>
    <mergeCell ref="I240:L240"/>
    <mergeCell ref="I241:L241"/>
    <mergeCell ref="I242:L242"/>
    <mergeCell ref="I243:L243"/>
    <mergeCell ref="I244:L244"/>
    <mergeCell ref="I233:L233"/>
    <mergeCell ref="I234:L234"/>
    <mergeCell ref="I235:L235"/>
    <mergeCell ref="I236:L236"/>
    <mergeCell ref="I237:L237"/>
    <mergeCell ref="I238:L238"/>
    <mergeCell ref="I251:L251"/>
    <mergeCell ref="I252:L252"/>
    <mergeCell ref="I253:L253"/>
    <mergeCell ref="I254:L254"/>
    <mergeCell ref="I255:L255"/>
    <mergeCell ref="I256:L256"/>
    <mergeCell ref="I245:L245"/>
    <mergeCell ref="I246:L246"/>
    <mergeCell ref="I247:L247"/>
    <mergeCell ref="I248:L248"/>
    <mergeCell ref="I249:L249"/>
    <mergeCell ref="I250:L250"/>
    <mergeCell ref="I263:L263"/>
    <mergeCell ref="I264:L264"/>
    <mergeCell ref="I265:L265"/>
    <mergeCell ref="I266:L266"/>
    <mergeCell ref="I267:L267"/>
    <mergeCell ref="I268:L268"/>
    <mergeCell ref="I257:L257"/>
    <mergeCell ref="I258:L258"/>
    <mergeCell ref="I259:L259"/>
    <mergeCell ref="I260:L260"/>
    <mergeCell ref="I261:L261"/>
    <mergeCell ref="I262:L262"/>
    <mergeCell ref="I275:L275"/>
    <mergeCell ref="I276:L276"/>
    <mergeCell ref="I277:L277"/>
    <mergeCell ref="I278:L278"/>
    <mergeCell ref="I279:L279"/>
    <mergeCell ref="I280:L280"/>
    <mergeCell ref="I269:L269"/>
    <mergeCell ref="I270:L270"/>
    <mergeCell ref="I271:L271"/>
    <mergeCell ref="I272:L272"/>
    <mergeCell ref="I273:L273"/>
    <mergeCell ref="I274:L274"/>
    <mergeCell ref="I287:L287"/>
    <mergeCell ref="I288:L288"/>
    <mergeCell ref="I289:L289"/>
    <mergeCell ref="I290:L290"/>
    <mergeCell ref="I291:L291"/>
    <mergeCell ref="I292:L292"/>
    <mergeCell ref="I281:L281"/>
    <mergeCell ref="I282:L282"/>
    <mergeCell ref="I283:L283"/>
    <mergeCell ref="I284:L284"/>
    <mergeCell ref="I285:L285"/>
    <mergeCell ref="I286:L286"/>
    <mergeCell ref="I300:L300"/>
    <mergeCell ref="I301:L301"/>
    <mergeCell ref="I302:L302"/>
    <mergeCell ref="I303:L303"/>
    <mergeCell ref="I304:L304"/>
    <mergeCell ref="I305:L305"/>
    <mergeCell ref="I293:L293"/>
    <mergeCell ref="I294:L294"/>
    <mergeCell ref="I295:L295"/>
    <mergeCell ref="I296:L296"/>
    <mergeCell ref="I297:L297"/>
    <mergeCell ref="I298:L298"/>
    <mergeCell ref="I312:L312"/>
    <mergeCell ref="I313:L313"/>
    <mergeCell ref="I314:L314"/>
    <mergeCell ref="I315:L315"/>
    <mergeCell ref="I316:L316"/>
    <mergeCell ref="I317:L317"/>
    <mergeCell ref="I306:L306"/>
    <mergeCell ref="I307:L307"/>
    <mergeCell ref="I308:L308"/>
    <mergeCell ref="I309:L309"/>
    <mergeCell ref="I310:L310"/>
    <mergeCell ref="I311:L311"/>
    <mergeCell ref="I324:L324"/>
    <mergeCell ref="I325:L325"/>
    <mergeCell ref="I326:L326"/>
    <mergeCell ref="I327:L327"/>
    <mergeCell ref="I328:L328"/>
    <mergeCell ref="I329:L329"/>
    <mergeCell ref="I318:L318"/>
    <mergeCell ref="I319:L319"/>
    <mergeCell ref="I320:L320"/>
    <mergeCell ref="I321:L321"/>
    <mergeCell ref="I322:L322"/>
    <mergeCell ref="I323:L323"/>
    <mergeCell ref="I336:L336"/>
    <mergeCell ref="I337:L337"/>
    <mergeCell ref="I338:L338"/>
    <mergeCell ref="I339:L339"/>
    <mergeCell ref="I340:L340"/>
    <mergeCell ref="I341:L341"/>
    <mergeCell ref="I330:L330"/>
    <mergeCell ref="I331:L331"/>
    <mergeCell ref="I332:L332"/>
    <mergeCell ref="I333:L333"/>
    <mergeCell ref="I334:L334"/>
    <mergeCell ref="I335:L335"/>
    <mergeCell ref="I348:L348"/>
    <mergeCell ref="I349:L349"/>
    <mergeCell ref="I350:L350"/>
    <mergeCell ref="I351:L351"/>
    <mergeCell ref="I352:L352"/>
    <mergeCell ref="I353:L353"/>
    <mergeCell ref="I342:L342"/>
    <mergeCell ref="I343:L343"/>
    <mergeCell ref="I344:L344"/>
    <mergeCell ref="I345:L345"/>
    <mergeCell ref="I346:L346"/>
    <mergeCell ref="I347:L347"/>
    <mergeCell ref="I360:L360"/>
    <mergeCell ref="I361:L361"/>
    <mergeCell ref="I362:L362"/>
    <mergeCell ref="I363:L363"/>
    <mergeCell ref="I364:L364"/>
    <mergeCell ref="I365:L365"/>
    <mergeCell ref="I354:L354"/>
    <mergeCell ref="I355:L355"/>
    <mergeCell ref="I356:L356"/>
    <mergeCell ref="I357:L357"/>
    <mergeCell ref="I358:L358"/>
    <mergeCell ref="I359:L359"/>
    <mergeCell ref="I372:L372"/>
    <mergeCell ref="I373:L373"/>
    <mergeCell ref="I374:L374"/>
    <mergeCell ref="I375:L375"/>
    <mergeCell ref="I376:L376"/>
    <mergeCell ref="I377:L377"/>
    <mergeCell ref="I366:L366"/>
    <mergeCell ref="I367:L367"/>
    <mergeCell ref="I368:L368"/>
    <mergeCell ref="I369:L369"/>
    <mergeCell ref="I370:L370"/>
    <mergeCell ref="I371:L371"/>
    <mergeCell ref="I384:L384"/>
    <mergeCell ref="I385:L385"/>
    <mergeCell ref="I386:L386"/>
    <mergeCell ref="I387:L387"/>
    <mergeCell ref="I388:L388"/>
    <mergeCell ref="I389:L389"/>
    <mergeCell ref="I378:L378"/>
    <mergeCell ref="I379:L379"/>
    <mergeCell ref="I380:L380"/>
    <mergeCell ref="I381:L381"/>
    <mergeCell ref="I382:L382"/>
    <mergeCell ref="I383:L383"/>
    <mergeCell ref="I396:L396"/>
    <mergeCell ref="I397:L397"/>
    <mergeCell ref="I398:L398"/>
    <mergeCell ref="I399:L399"/>
    <mergeCell ref="I400:L400"/>
    <mergeCell ref="I401:L401"/>
    <mergeCell ref="I390:L390"/>
    <mergeCell ref="I391:L391"/>
    <mergeCell ref="I392:L392"/>
    <mergeCell ref="I393:L393"/>
    <mergeCell ref="I394:L394"/>
    <mergeCell ref="I395:L395"/>
    <mergeCell ref="I408:L408"/>
    <mergeCell ref="I409:L409"/>
    <mergeCell ref="I410:L410"/>
    <mergeCell ref="I411:L411"/>
    <mergeCell ref="I412:L412"/>
    <mergeCell ref="I413:L413"/>
    <mergeCell ref="I402:L402"/>
    <mergeCell ref="I403:L403"/>
    <mergeCell ref="I404:L404"/>
    <mergeCell ref="I405:L405"/>
    <mergeCell ref="I406:L406"/>
    <mergeCell ref="I407:L407"/>
    <mergeCell ref="I420:L420"/>
    <mergeCell ref="I421:L421"/>
    <mergeCell ref="I422:L422"/>
    <mergeCell ref="I423:L423"/>
    <mergeCell ref="I424:L424"/>
    <mergeCell ref="I425:L425"/>
    <mergeCell ref="I414:L414"/>
    <mergeCell ref="I415:L415"/>
    <mergeCell ref="I416:L416"/>
    <mergeCell ref="I417:L417"/>
    <mergeCell ref="I418:L418"/>
    <mergeCell ref="I419:L419"/>
    <mergeCell ref="I438:L438"/>
    <mergeCell ref="I432:L432"/>
    <mergeCell ref="I433:L433"/>
    <mergeCell ref="I434:L434"/>
    <mergeCell ref="I435:L435"/>
    <mergeCell ref="I436:L436"/>
    <mergeCell ref="I437:L437"/>
    <mergeCell ref="I426:L426"/>
    <mergeCell ref="I427:L427"/>
    <mergeCell ref="I428:L428"/>
    <mergeCell ref="I429:L429"/>
    <mergeCell ref="I430:L430"/>
    <mergeCell ref="I431:L431"/>
  </mergeCells>
  <conditionalFormatting sqref="G6:G359">
    <cfRule type="containsText" dxfId="52" priority="1" operator="containsText" text="VERIFICARE AVVENUTO SMALTIMENTO">
      <formula>NOT(ISERROR(SEARCH("VERIFICARE AVVENUTO SMALTIMENTO",G6)))</formula>
    </cfRule>
    <cfRule type="containsText" dxfId="51" priority="2" operator="containsText" text="FALSO">
      <formula>NOT(ISERROR(SEARCH("FALSO",G6)))</formula>
    </cfRule>
  </conditionalFormatting>
  <conditionalFormatting sqref="I3 L3">
    <cfRule type="cellIs" dxfId="50" priority="3" stopIfTrue="1" operator="between">
      <formula>25</formula>
      <formula>30</formula>
    </cfRule>
    <cfRule type="cellIs" dxfId="49" priority="4" stopIfTrue="1" operator="greaterThan">
      <formula>30</formula>
    </cfRule>
  </conditionalFormatting>
  <conditionalFormatting sqref="K3">
    <cfRule type="cellIs" dxfId="48" priority="5" stopIfTrue="1" operator="between">
      <formula>8</formula>
      <formula>10</formula>
    </cfRule>
    <cfRule type="cellIs" dxfId="47" priority="6" stopIfTrue="1" operator="greaterThan">
      <formula>10</formula>
    </cfRule>
  </conditionalFormatting>
  <hyperlinks>
    <hyperlink ref="A2" r:id="rId1" xr:uid="{00000000-0004-0000-1D00-000000000000}"/>
    <hyperlink ref="O23" r:id="rId2" xr:uid="{00000000-0004-0000-1D00-000001000000}"/>
    <hyperlink ref="O59" r:id="rId3" xr:uid="{00000000-0004-0000-1D00-000002000000}"/>
    <hyperlink ref="O45" r:id="rId4" xr:uid="{00000000-0004-0000-1D00-000003000000}"/>
    <hyperlink ref="O75" r:id="rId5" xr:uid="{00000000-0004-0000-1D00-000004000000}"/>
    <hyperlink ref="O92" r:id="rId6" xr:uid="{00000000-0004-0000-1D00-000005000000}"/>
    <hyperlink ref="O107" r:id="rId7" xr:uid="{00000000-0004-0000-1D00-000006000000}"/>
    <hyperlink ref="O163" r:id="rId8" xr:uid="{00000000-0004-0000-1D00-000007000000}"/>
    <hyperlink ref="O178" r:id="rId9" xr:uid="{00000000-0004-0000-1D00-000008000000}"/>
    <hyperlink ref="O197" r:id="rId10" xr:uid="{00000000-0004-0000-1D00-000009000000}"/>
    <hyperlink ref="O217" r:id="rId11" xr:uid="{00000000-0004-0000-1D00-00000A000000}"/>
    <hyperlink ref="O232" r:id="rId12" xr:uid="{00000000-0004-0000-1D00-00000B000000}"/>
    <hyperlink ref="O246" r:id="rId13" xr:uid="{00000000-0004-0000-1D00-00000C000000}"/>
    <hyperlink ref="O261" r:id="rId14" xr:uid="{00000000-0004-0000-1D00-00000D000000}"/>
    <hyperlink ref="O275" r:id="rId15" xr:uid="{00000000-0004-0000-1D00-00000E000000}"/>
    <hyperlink ref="O293" r:id="rId16" xr:uid="{00000000-0004-0000-1D00-00000F000000}"/>
    <hyperlink ref="O327" r:id="rId17" xr:uid="{00000000-0004-0000-1D00-000010000000}"/>
    <hyperlink ref="F128" r:id="rId18" xr:uid="{00000000-0004-0000-1D00-000011000000}"/>
    <hyperlink ref="H67" r:id="rId19" xr:uid="{00000000-0004-0000-1D00-000012000000}"/>
    <hyperlink ref="H153" r:id="rId20" xr:uid="{00000000-0004-0000-1D00-000013000000}"/>
  </hyperlinks>
  <pageMargins left="0.2" right="0.17" top="0.63" bottom="0.45" header="0.5" footer="0.5"/>
  <pageSetup paperSize="9" scale="60" orientation="portrait" r:id="rId2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filterMode="1"/>
  <dimension ref="A1:Q457"/>
  <sheetViews>
    <sheetView zoomScale="90" workbookViewId="0">
      <pane ySplit="5" topLeftCell="A61" activePane="bottomLeft" state="frozen"/>
      <selection pane="bottomLeft" activeCell="E456" sqref="E456"/>
    </sheetView>
  </sheetViews>
  <sheetFormatPr defaultColWidth="9.109375" defaultRowHeight="13.2" x14ac:dyDescent="0.3"/>
  <cols>
    <col min="1" max="1" width="18.33203125" style="152" customWidth="1"/>
    <col min="2" max="2" width="15.109375" style="152" customWidth="1"/>
    <col min="3" max="3" width="18.88671875" style="149" customWidth="1"/>
    <col min="4" max="4" width="11" style="150" customWidth="1"/>
    <col min="5" max="5" width="20.6640625" style="150" customWidth="1"/>
    <col min="6" max="6" width="16.6640625" style="150" customWidth="1"/>
    <col min="7" max="7" width="42" style="150" customWidth="1"/>
    <col min="8" max="8" width="26.6640625" style="150" customWidth="1"/>
    <col min="9" max="9" width="20.109375" style="154" customWidth="1"/>
    <col min="10" max="10" width="1" style="154" customWidth="1"/>
    <col min="11" max="11" width="18.88671875" style="154" customWidth="1"/>
    <col min="12" max="12" width="3.5546875" style="154" customWidth="1"/>
    <col min="13" max="13" width="18.6640625" style="142" customWidth="1"/>
    <col min="14" max="14" width="20.109375" style="142" customWidth="1"/>
    <col min="15" max="15" width="14.5546875" style="142" customWidth="1"/>
    <col min="16" max="16" width="135.33203125" style="142" customWidth="1"/>
    <col min="17" max="17" width="147.44140625" style="142" customWidth="1"/>
    <col min="18" max="16384" width="9.109375" style="142"/>
  </cols>
  <sheetData>
    <row r="1" spans="1:17" ht="4.5" customHeight="1" thickBot="1" x14ac:dyDescent="0.35">
      <c r="A1" s="498"/>
      <c r="B1" s="498"/>
      <c r="C1" s="499"/>
      <c r="D1" s="500"/>
      <c r="E1" s="500"/>
      <c r="F1" s="500"/>
      <c r="G1" s="500"/>
      <c r="H1" s="500"/>
      <c r="I1" s="501"/>
      <c r="J1" s="501"/>
      <c r="K1" s="501"/>
      <c r="L1" s="501"/>
      <c r="M1" s="502"/>
      <c r="N1" s="502"/>
      <c r="O1" s="502"/>
      <c r="P1" s="502"/>
      <c r="Q1" s="503"/>
    </row>
    <row r="2" spans="1:17" ht="59.25" customHeight="1" thickBot="1" x14ac:dyDescent="0.35">
      <c r="A2" s="497" t="s">
        <v>1902</v>
      </c>
      <c r="B2" s="498"/>
      <c r="C2" s="500"/>
      <c r="D2" s="500"/>
      <c r="E2" s="486" t="s">
        <v>1897</v>
      </c>
      <c r="F2" s="486" t="s">
        <v>1898</v>
      </c>
      <c r="G2" s="487" t="s">
        <v>3558</v>
      </c>
      <c r="H2" s="500"/>
      <c r="I2" s="502"/>
      <c r="J2" s="502"/>
      <c r="K2" s="502"/>
      <c r="L2" s="502"/>
      <c r="M2" s="502"/>
      <c r="N2" s="502"/>
      <c r="O2" s="502"/>
      <c r="P2" s="502"/>
      <c r="Q2" s="503"/>
    </row>
    <row r="3" spans="1:17" ht="21.75" customHeight="1" thickBot="1" x14ac:dyDescent="0.5">
      <c r="A3" s="498"/>
      <c r="B3" s="498"/>
      <c r="C3" s="500"/>
      <c r="D3" s="500"/>
      <c r="E3" s="509">
        <f>F3+G3</f>
        <v>17.867275435921233</v>
      </c>
      <c r="F3" s="509">
        <f>('prod e dest rifiuti'!AD6/'prod e dest rifiuti'!D6)+('prod e dest rifiuti'!AD8/'prod e dest rifiuti'!D8)+('prod e dest rifiuti'!AD15/'prod e dest rifiuti'!D15)+('prod e dest rifiuti'!AD17/'prod e dest rifiuti'!D17)+('prod e dest rifiuti'!AD19/'prod e dest rifiuti'!D19)+('prod e dest rifiuti'!AD21/'prod e dest rifiuti'!D21)+('prod e dest rifiuti'!AD31/'prod e dest rifiuti'!D31)+('prod e dest rifiuti'!AD33/'prod e dest rifiuti'!D33)+('prod e dest rifiuti'!AD35/'prod e dest rifiuti'!D35)+('prod e dest rifiuti'!AD39/'prod e dest rifiuti'!D39)+('prod e dest rifiuti'!AD43/'prod e dest rifiuti'!D43)+('prod e dest rifiuti'!AD46/'prod e dest rifiuti'!D46)+('prod e dest rifiuti'!AD51/'prod e dest rifiuti'!D51)+('prod e dest rifiuti'!AD52/'prod e dest rifiuti'!D52)+('prod e dest rifiuti'!AD58/'prod e dest rifiuti'!D58)+('prod e dest rifiuti'!AD69/'prod e dest rifiuti'!D69)</f>
        <v>0.33333333333333331</v>
      </c>
      <c r="G3" s="509">
        <f>('prod e dest rifiuti'!AD5/'prod e dest rifiuti'!D5)+('prod e dest rifiuti'!AD11/'prod e dest rifiuti'!D11)+('prod e dest rifiuti'!AD12/'prod e dest rifiuti'!D12)+('prod e dest rifiuti'!AD23/'prod e dest rifiuti'!D23)+('prod e dest rifiuti'!AD25/'prod e dest rifiuti'!D25)+('prod e dest rifiuti'!AD27/'prod e dest rifiuti'!D27)+('prod e dest rifiuti'!AD29/'prod e dest rifiuti'!D29)+('prod e dest rifiuti'!AD37/'prod e dest rifiuti'!D37)+('prod e dest rifiuti'!AD41/'prod e dest rifiuti'!D41)+('prod e dest rifiuti'!AD45/'prod e dest rifiuti'!D45)+('prod e dest rifiuti'!AD49/'prod e dest rifiuti'!D49)+('prod e dest rifiuti'!AD55/'prod e dest rifiuti'!D55)+('prod e dest rifiuti'!AD57/'prod e dest rifiuti'!D57)+('prod e dest rifiuti'!AD61/'prod e dest rifiuti'!D61)+('prod e dest rifiuti'!AD62/'prod e dest rifiuti'!D62)+('prod e dest rifiuti'!AD64/'prod e dest rifiuti'!D64)+('prod e dest rifiuti'!AD67/'prod e dest rifiuti'!D67)+('prod e dest rifiuti'!AD70/'prod e dest rifiuti'!D70)</f>
        <v>17.533942102587901</v>
      </c>
      <c r="H3" s="500"/>
      <c r="I3" s="502"/>
      <c r="J3" s="502"/>
      <c r="K3" s="502"/>
      <c r="L3" s="502"/>
      <c r="M3" s="502"/>
      <c r="N3" s="502"/>
      <c r="O3" s="502"/>
      <c r="P3" s="502"/>
      <c r="Q3" s="503"/>
    </row>
    <row r="4" spans="1:17" ht="2.25" customHeight="1" x14ac:dyDescent="0.3">
      <c r="A4" s="498"/>
      <c r="B4" s="498"/>
      <c r="C4" s="499"/>
      <c r="D4" s="500"/>
      <c r="E4" s="500"/>
      <c r="F4" s="500"/>
      <c r="G4" s="500"/>
      <c r="H4" s="500"/>
      <c r="I4" s="501"/>
      <c r="J4" s="501"/>
      <c r="K4" s="501"/>
      <c r="L4" s="501"/>
      <c r="M4" s="502"/>
      <c r="N4" s="502"/>
      <c r="O4" s="502"/>
      <c r="P4" s="502"/>
      <c r="Q4" s="504"/>
    </row>
    <row r="5" spans="1:17" s="485" customFormat="1" ht="75" customHeight="1" x14ac:dyDescent="0.25">
      <c r="A5" s="512" t="s">
        <v>374</v>
      </c>
      <c r="B5" s="481" t="s">
        <v>1393</v>
      </c>
      <c r="C5" s="482" t="s">
        <v>2351</v>
      </c>
      <c r="D5" s="483" t="s">
        <v>3559</v>
      </c>
      <c r="E5" s="483" t="s">
        <v>3560</v>
      </c>
      <c r="F5" s="483" t="s">
        <v>3563</v>
      </c>
      <c r="G5" s="1097" t="s">
        <v>3587</v>
      </c>
      <c r="H5" s="1079" t="s">
        <v>3562</v>
      </c>
      <c r="I5" s="1508" t="s">
        <v>2354</v>
      </c>
      <c r="J5" s="1509"/>
      <c r="K5" s="1509"/>
      <c r="L5" s="1510"/>
      <c r="M5" s="484" t="s">
        <v>2355</v>
      </c>
      <c r="N5" s="484" t="s">
        <v>2356</v>
      </c>
      <c r="O5" s="483" t="s">
        <v>2342</v>
      </c>
      <c r="P5" s="481" t="s">
        <v>2357</v>
      </c>
      <c r="Q5" s="481" t="s">
        <v>2358</v>
      </c>
    </row>
    <row r="6" spans="1:17" s="643" customFormat="1" hidden="1" x14ac:dyDescent="0.3">
      <c r="A6" s="928">
        <v>1</v>
      </c>
      <c r="B6" s="929">
        <v>44564</v>
      </c>
      <c r="C6" s="813" t="s">
        <v>2359</v>
      </c>
      <c r="D6" s="814">
        <v>2000</v>
      </c>
      <c r="E6" s="814"/>
      <c r="F6" s="1060"/>
      <c r="G6" s="901" t="b">
        <f t="shared" ref="G6:G69" si="0">IF(C6="060102","VERIFICARE AVVENUTO SMALTIMENTO",IF(C6="070101","VERIFICARE AVVENUTO SMALTIMENTO",IF(C6="160303","VERIFICARE AVVENUTO SMALTIMENTO",IF(C6="161001","VERIFICARE AVVENUTO SMALTIMENTO",IF(C6="170603","VERIFICARE AVVENUTO SMALTIMENTO",IF(C6="170904","VERIFICARE AVVENUTO SMALTIMENTO"))))))</f>
        <v>0</v>
      </c>
      <c r="H6" s="901"/>
      <c r="I6" s="1517"/>
      <c r="J6" s="1518"/>
      <c r="K6" s="1518"/>
      <c r="L6" s="1519"/>
      <c r="M6" s="1040"/>
      <c r="N6" s="1061"/>
      <c r="O6" s="1040"/>
      <c r="P6" s="1040"/>
      <c r="Q6" s="1040"/>
    </row>
    <row r="7" spans="1:17" s="643" customFormat="1" hidden="1" x14ac:dyDescent="0.3">
      <c r="A7" s="928">
        <v>2</v>
      </c>
      <c r="B7" s="929">
        <v>44564</v>
      </c>
      <c r="C7" s="813" t="s">
        <v>2834</v>
      </c>
      <c r="D7" s="898">
        <v>100</v>
      </c>
      <c r="E7" s="814"/>
      <c r="F7" s="901"/>
      <c r="G7" s="901" t="b">
        <f t="shared" si="0"/>
        <v>0</v>
      </c>
      <c r="H7" s="901"/>
      <c r="I7" s="1517"/>
      <c r="J7" s="1518"/>
      <c r="K7" s="1518"/>
      <c r="L7" s="1519"/>
      <c r="M7" s="1040"/>
      <c r="N7" s="1061"/>
      <c r="O7" s="1061"/>
      <c r="P7" s="1040"/>
      <c r="Q7" s="1040"/>
    </row>
    <row r="8" spans="1:17" s="643" customFormat="1" hidden="1" x14ac:dyDescent="0.3">
      <c r="A8" s="928">
        <v>3</v>
      </c>
      <c r="B8" s="929">
        <v>44564</v>
      </c>
      <c r="C8" s="813" t="s">
        <v>2528</v>
      </c>
      <c r="D8" s="814"/>
      <c r="E8" s="814">
        <v>250</v>
      </c>
      <c r="F8" s="901">
        <v>250</v>
      </c>
      <c r="G8" s="901" t="b">
        <f t="shared" si="0"/>
        <v>0</v>
      </c>
      <c r="H8" s="901"/>
      <c r="I8" s="1517" t="s">
        <v>3470</v>
      </c>
      <c r="J8" s="1518"/>
      <c r="K8" s="1518"/>
      <c r="L8" s="1519"/>
      <c r="M8" s="1040" t="s">
        <v>3471</v>
      </c>
      <c r="N8" s="1061">
        <v>44558</v>
      </c>
      <c r="O8" s="1061" t="s">
        <v>2123</v>
      </c>
      <c r="P8" s="146" t="s">
        <v>1521</v>
      </c>
      <c r="Q8" s="146" t="s">
        <v>2538</v>
      </c>
    </row>
    <row r="9" spans="1:17" s="643" customFormat="1" hidden="1" x14ac:dyDescent="0.3">
      <c r="A9" s="928">
        <v>4</v>
      </c>
      <c r="B9" s="929">
        <v>44568</v>
      </c>
      <c r="C9" s="813" t="s">
        <v>2359</v>
      </c>
      <c r="D9" s="814">
        <v>500</v>
      </c>
      <c r="E9" s="814"/>
      <c r="F9" s="901"/>
      <c r="G9" s="901" t="b">
        <f t="shared" si="0"/>
        <v>0</v>
      </c>
      <c r="H9" s="901"/>
      <c r="I9" s="1517"/>
      <c r="J9" s="1518"/>
      <c r="K9" s="1518"/>
      <c r="L9" s="1519"/>
      <c r="M9" s="1040"/>
      <c r="N9" s="1061"/>
      <c r="O9" s="1040"/>
      <c r="P9" s="1040"/>
      <c r="Q9" s="1040"/>
    </row>
    <row r="10" spans="1:17" s="643" customFormat="1" hidden="1" x14ac:dyDescent="0.3">
      <c r="A10" s="928">
        <v>5</v>
      </c>
      <c r="B10" s="929">
        <v>44571</v>
      </c>
      <c r="C10" s="813" t="s">
        <v>2834</v>
      </c>
      <c r="D10" s="814">
        <v>160</v>
      </c>
      <c r="E10" s="814"/>
      <c r="F10" s="901"/>
      <c r="G10" s="901" t="b">
        <f t="shared" si="0"/>
        <v>0</v>
      </c>
      <c r="H10" s="901"/>
      <c r="I10" s="1517"/>
      <c r="J10" s="1518"/>
      <c r="K10" s="1518"/>
      <c r="L10" s="1519"/>
      <c r="M10" s="1040"/>
      <c r="N10" s="1061"/>
      <c r="O10" s="1061"/>
      <c r="P10" s="935"/>
      <c r="Q10" s="935"/>
    </row>
    <row r="11" spans="1:17" s="643" customFormat="1" hidden="1" x14ac:dyDescent="0.3">
      <c r="A11" s="928">
        <v>6</v>
      </c>
      <c r="B11" s="929">
        <v>44571</v>
      </c>
      <c r="C11" s="813" t="s">
        <v>2834</v>
      </c>
      <c r="D11" s="814"/>
      <c r="E11" s="814">
        <v>260</v>
      </c>
      <c r="F11" s="901">
        <v>260</v>
      </c>
      <c r="G11" s="901" t="b">
        <f t="shared" si="0"/>
        <v>0</v>
      </c>
      <c r="H11" s="901"/>
      <c r="I11" s="1517" t="s">
        <v>1088</v>
      </c>
      <c r="J11" s="1518"/>
      <c r="K11" s="1518"/>
      <c r="L11" s="1519"/>
      <c r="M11" s="1040" t="s">
        <v>3478</v>
      </c>
      <c r="N11" s="1061">
        <v>44568</v>
      </c>
      <c r="O11" s="1040" t="s">
        <v>2123</v>
      </c>
      <c r="P11" s="146" t="s">
        <v>1762</v>
      </c>
      <c r="Q11" s="935" t="s">
        <v>1762</v>
      </c>
    </row>
    <row r="12" spans="1:17" s="643" customFormat="1" hidden="1" x14ac:dyDescent="0.3">
      <c r="A12" s="928">
        <v>7</v>
      </c>
      <c r="B12" s="929">
        <v>44571</v>
      </c>
      <c r="C12" s="813" t="s">
        <v>2359</v>
      </c>
      <c r="D12" s="814">
        <v>500</v>
      </c>
      <c r="E12" s="814"/>
      <c r="F12" s="901"/>
      <c r="G12" s="901" t="b">
        <f t="shared" si="0"/>
        <v>0</v>
      </c>
      <c r="H12" s="901"/>
      <c r="I12" s="1517"/>
      <c r="J12" s="1518"/>
      <c r="K12" s="1518"/>
      <c r="L12" s="1519"/>
      <c r="M12" s="1040"/>
      <c r="N12" s="1061"/>
      <c r="O12" s="1040"/>
      <c r="P12" s="1040"/>
      <c r="Q12" s="1040"/>
    </row>
    <row r="13" spans="1:17" s="643" customFormat="1" hidden="1" x14ac:dyDescent="0.3">
      <c r="A13" s="928">
        <v>8</v>
      </c>
      <c r="B13" s="929">
        <v>44574</v>
      </c>
      <c r="C13" s="813" t="s">
        <v>2574</v>
      </c>
      <c r="D13" s="814">
        <v>50</v>
      </c>
      <c r="E13" s="814"/>
      <c r="F13" s="814"/>
      <c r="G13" s="901" t="b">
        <f t="shared" si="0"/>
        <v>0</v>
      </c>
      <c r="H13" s="901"/>
      <c r="I13" s="1517"/>
      <c r="J13" s="1518"/>
      <c r="K13" s="1518"/>
      <c r="L13" s="1519"/>
      <c r="M13" s="1040"/>
      <c r="N13" s="1061"/>
      <c r="O13" s="1040"/>
      <c r="P13" s="1040"/>
      <c r="Q13" s="1040"/>
    </row>
    <row r="14" spans="1:17" s="643" customFormat="1" hidden="1" x14ac:dyDescent="0.3">
      <c r="A14" s="928">
        <v>9</v>
      </c>
      <c r="B14" s="929">
        <v>44575</v>
      </c>
      <c r="C14" s="813" t="s">
        <v>2359</v>
      </c>
      <c r="D14" s="814">
        <v>440</v>
      </c>
      <c r="E14" s="814"/>
      <c r="F14" s="901"/>
      <c r="G14" s="901" t="b">
        <f t="shared" si="0"/>
        <v>0</v>
      </c>
      <c r="H14" s="901"/>
      <c r="I14" s="1517"/>
      <c r="J14" s="1518"/>
      <c r="K14" s="1518"/>
      <c r="L14" s="1519"/>
      <c r="M14" s="1040"/>
      <c r="N14" s="1061"/>
      <c r="O14" s="1061"/>
      <c r="P14" s="1040"/>
      <c r="Q14" s="1040"/>
    </row>
    <row r="15" spans="1:17" s="643" customFormat="1" ht="13.8" hidden="1" x14ac:dyDescent="0.3">
      <c r="A15" s="928">
        <v>10</v>
      </c>
      <c r="B15" s="929">
        <v>44575</v>
      </c>
      <c r="C15" s="813" t="s">
        <v>2359</v>
      </c>
      <c r="D15" s="814"/>
      <c r="E15" s="814">
        <v>3440</v>
      </c>
      <c r="F15" s="901">
        <v>3440</v>
      </c>
      <c r="G15" s="901" t="b">
        <f t="shared" si="0"/>
        <v>0</v>
      </c>
      <c r="H15" s="901"/>
      <c r="I15" s="1517" t="s">
        <v>3479</v>
      </c>
      <c r="J15" s="1518"/>
      <c r="K15" s="1518"/>
      <c r="L15" s="1519"/>
      <c r="M15" s="1040" t="s">
        <v>3480</v>
      </c>
      <c r="N15" s="1061">
        <v>44574</v>
      </c>
      <c r="O15" s="1063" t="s">
        <v>2123</v>
      </c>
      <c r="P15" s="642" t="s">
        <v>1980</v>
      </c>
      <c r="Q15" s="1040" t="s">
        <v>1706</v>
      </c>
    </row>
    <row r="16" spans="1:17" s="643" customFormat="1" hidden="1" x14ac:dyDescent="0.3">
      <c r="A16" s="928">
        <v>11</v>
      </c>
      <c r="B16" s="929">
        <v>44578</v>
      </c>
      <c r="C16" s="813" t="s">
        <v>2834</v>
      </c>
      <c r="D16" s="814">
        <v>100</v>
      </c>
      <c r="E16" s="814"/>
      <c r="F16" s="901"/>
      <c r="G16" s="901" t="b">
        <f t="shared" si="0"/>
        <v>0</v>
      </c>
      <c r="H16" s="901"/>
      <c r="I16" s="1517"/>
      <c r="J16" s="1518"/>
      <c r="K16" s="1518"/>
      <c r="L16" s="1519"/>
      <c r="M16" s="1040"/>
      <c r="N16" s="1061"/>
      <c r="O16" s="1040"/>
      <c r="P16" s="1040"/>
      <c r="Q16" s="1040"/>
    </row>
    <row r="17" spans="1:17" s="643" customFormat="1" hidden="1" x14ac:dyDescent="0.3">
      <c r="A17" s="928">
        <v>12</v>
      </c>
      <c r="B17" s="929">
        <v>44578</v>
      </c>
      <c r="C17" s="813" t="s">
        <v>164</v>
      </c>
      <c r="D17" s="814">
        <v>15</v>
      </c>
      <c r="E17" s="814"/>
      <c r="F17" s="901"/>
      <c r="G17" s="901" t="b">
        <f t="shared" si="0"/>
        <v>0</v>
      </c>
      <c r="H17" s="901"/>
      <c r="I17" s="1517"/>
      <c r="J17" s="1518"/>
      <c r="K17" s="1518"/>
      <c r="L17" s="1519"/>
      <c r="M17" s="1040"/>
      <c r="N17" s="1061"/>
      <c r="O17" s="1040"/>
      <c r="P17" s="935"/>
      <c r="Q17" s="935"/>
    </row>
    <row r="18" spans="1:17" s="643" customFormat="1" x14ac:dyDescent="0.3">
      <c r="A18" s="928">
        <v>13</v>
      </c>
      <c r="B18" s="929">
        <v>44578</v>
      </c>
      <c r="C18" s="813" t="s">
        <v>1982</v>
      </c>
      <c r="D18" s="814">
        <v>200</v>
      </c>
      <c r="E18" s="814"/>
      <c r="F18" s="901"/>
      <c r="G18" s="901" t="b">
        <f t="shared" si="0"/>
        <v>0</v>
      </c>
      <c r="H18" s="901"/>
      <c r="I18" s="1517"/>
      <c r="J18" s="1518"/>
      <c r="K18" s="1518"/>
      <c r="L18" s="1519"/>
      <c r="M18" s="1040"/>
      <c r="N18" s="1061"/>
      <c r="O18" s="1061"/>
      <c r="P18" s="1040"/>
      <c r="Q18" s="1040"/>
    </row>
    <row r="19" spans="1:17" s="643" customFormat="1" hidden="1" x14ac:dyDescent="0.3">
      <c r="A19" s="928">
        <v>14</v>
      </c>
      <c r="B19" s="929">
        <v>44579</v>
      </c>
      <c r="C19" s="813" t="s">
        <v>2574</v>
      </c>
      <c r="D19" s="814">
        <v>50</v>
      </c>
      <c r="E19" s="814"/>
      <c r="F19" s="901"/>
      <c r="G19" s="901" t="b">
        <f t="shared" si="0"/>
        <v>0</v>
      </c>
      <c r="H19" s="901"/>
      <c r="I19" s="1517"/>
      <c r="J19" s="1518"/>
      <c r="K19" s="1518"/>
      <c r="L19" s="1519"/>
      <c r="M19" s="1040"/>
      <c r="N19" s="1040"/>
      <c r="O19" s="1040"/>
      <c r="P19" s="1040"/>
      <c r="Q19" s="1040"/>
    </row>
    <row r="20" spans="1:17" s="643" customFormat="1" hidden="1" x14ac:dyDescent="0.3">
      <c r="A20" s="928">
        <v>15</v>
      </c>
      <c r="B20" s="929">
        <v>44580</v>
      </c>
      <c r="C20" s="813" t="s">
        <v>2574</v>
      </c>
      <c r="D20" s="814">
        <v>50</v>
      </c>
      <c r="E20" s="814"/>
      <c r="F20" s="901"/>
      <c r="G20" s="901" t="b">
        <f t="shared" si="0"/>
        <v>0</v>
      </c>
      <c r="H20" s="901"/>
      <c r="I20" s="1517"/>
      <c r="J20" s="1518"/>
      <c r="K20" s="1518"/>
      <c r="L20" s="1519"/>
      <c r="M20" s="1040"/>
      <c r="N20" s="1061"/>
      <c r="O20" s="1061"/>
      <c r="P20" s="935"/>
      <c r="Q20" s="935"/>
    </row>
    <row r="21" spans="1:17" s="643" customFormat="1" hidden="1" x14ac:dyDescent="0.3">
      <c r="A21" s="928">
        <v>16</v>
      </c>
      <c r="B21" s="929">
        <v>44581</v>
      </c>
      <c r="C21" s="813" t="s">
        <v>2834</v>
      </c>
      <c r="D21" s="814">
        <v>320</v>
      </c>
      <c r="E21" s="814"/>
      <c r="F21" s="901"/>
      <c r="G21" s="901" t="b">
        <f t="shared" si="0"/>
        <v>0</v>
      </c>
      <c r="H21" s="901"/>
      <c r="I21" s="1517"/>
      <c r="J21" s="1518"/>
      <c r="K21" s="1518"/>
      <c r="L21" s="1519"/>
      <c r="M21" s="1040"/>
      <c r="N21" s="1061"/>
      <c r="O21" s="1061"/>
      <c r="P21" s="935"/>
      <c r="Q21" s="935"/>
    </row>
    <row r="22" spans="1:17" s="643" customFormat="1" hidden="1" x14ac:dyDescent="0.3">
      <c r="A22" s="634">
        <v>17</v>
      </c>
      <c r="B22" s="929">
        <v>44581</v>
      </c>
      <c r="C22" s="636" t="s">
        <v>2834</v>
      </c>
      <c r="D22" s="637"/>
      <c r="E22" s="637">
        <v>420</v>
      </c>
      <c r="F22" s="901">
        <v>420</v>
      </c>
      <c r="G22" s="901" t="b">
        <f t="shared" si="0"/>
        <v>0</v>
      </c>
      <c r="H22" s="901"/>
      <c r="I22" s="1514" t="s">
        <v>3481</v>
      </c>
      <c r="J22" s="1515"/>
      <c r="K22" s="1515"/>
      <c r="L22" s="1516"/>
      <c r="M22" s="642" t="s">
        <v>3482</v>
      </c>
      <c r="N22" s="646">
        <v>44581</v>
      </c>
      <c r="O22" s="642" t="s">
        <v>2123</v>
      </c>
      <c r="P22" s="146" t="s">
        <v>2066</v>
      </c>
      <c r="Q22" s="935" t="s">
        <v>1762</v>
      </c>
    </row>
    <row r="23" spans="1:17" s="643" customFormat="1" hidden="1" x14ac:dyDescent="0.3">
      <c r="A23" s="634">
        <v>18</v>
      </c>
      <c r="B23" s="635">
        <v>44582</v>
      </c>
      <c r="C23" s="636" t="s">
        <v>2359</v>
      </c>
      <c r="D23" s="637">
        <v>1000</v>
      </c>
      <c r="E23" s="637"/>
      <c r="F23" s="638"/>
      <c r="G23" s="901" t="b">
        <f t="shared" si="0"/>
        <v>0</v>
      </c>
      <c r="H23" s="901"/>
      <c r="I23" s="1514"/>
      <c r="J23" s="1515"/>
      <c r="K23" s="1515"/>
      <c r="L23" s="1516"/>
      <c r="M23" s="642"/>
      <c r="N23" s="642"/>
      <c r="O23" s="642"/>
      <c r="P23" s="642"/>
      <c r="Q23" s="642"/>
    </row>
    <row r="24" spans="1:17" s="643" customFormat="1" hidden="1" x14ac:dyDescent="0.3">
      <c r="A24" s="634">
        <v>19</v>
      </c>
      <c r="B24" s="635">
        <v>44585</v>
      </c>
      <c r="C24" s="636" t="s">
        <v>2834</v>
      </c>
      <c r="D24" s="637">
        <v>150</v>
      </c>
      <c r="E24" s="637"/>
      <c r="F24" s="638"/>
      <c r="G24" s="901" t="b">
        <f t="shared" si="0"/>
        <v>0</v>
      </c>
      <c r="H24" s="901"/>
      <c r="I24" s="1514"/>
      <c r="J24" s="1515"/>
      <c r="K24" s="1515"/>
      <c r="L24" s="1516"/>
      <c r="M24" s="642"/>
      <c r="N24" s="642"/>
      <c r="O24" s="642"/>
      <c r="P24" s="642"/>
      <c r="Q24" s="642"/>
    </row>
    <row r="25" spans="1:17" s="643" customFormat="1" hidden="1" x14ac:dyDescent="0.3">
      <c r="A25" s="634">
        <v>20</v>
      </c>
      <c r="B25" s="635">
        <v>44589</v>
      </c>
      <c r="C25" s="636" t="s">
        <v>2384</v>
      </c>
      <c r="D25" s="637">
        <v>50</v>
      </c>
      <c r="E25" s="637"/>
      <c r="F25" s="638"/>
      <c r="G25" s="901" t="b">
        <f t="shared" si="0"/>
        <v>0</v>
      </c>
      <c r="H25" s="901"/>
      <c r="I25" s="1514"/>
      <c r="J25" s="1515"/>
      <c r="K25" s="1515"/>
      <c r="L25" s="1516"/>
      <c r="M25" s="642"/>
      <c r="N25" s="642"/>
      <c r="O25" s="642"/>
      <c r="P25" s="642"/>
      <c r="Q25" s="642"/>
    </row>
    <row r="26" spans="1:17" s="643" customFormat="1" hidden="1" x14ac:dyDescent="0.3">
      <c r="A26" s="634">
        <v>21</v>
      </c>
      <c r="B26" s="635">
        <v>44592</v>
      </c>
      <c r="C26" s="636" t="s">
        <v>2359</v>
      </c>
      <c r="D26" s="637">
        <v>1000</v>
      </c>
      <c r="E26" s="637"/>
      <c r="F26" s="638"/>
      <c r="G26" s="901" t="b">
        <f t="shared" si="0"/>
        <v>0</v>
      </c>
      <c r="H26" s="901"/>
      <c r="I26" s="1514"/>
      <c r="J26" s="1515"/>
      <c r="K26" s="1515"/>
      <c r="L26" s="1516"/>
      <c r="M26" s="642"/>
      <c r="N26" s="642"/>
      <c r="O26" s="642"/>
      <c r="P26" s="642"/>
      <c r="Q26" s="642"/>
    </row>
    <row r="27" spans="1:17" s="643" customFormat="1" hidden="1" x14ac:dyDescent="0.3">
      <c r="A27" s="634">
        <v>22</v>
      </c>
      <c r="B27" s="635">
        <v>44592</v>
      </c>
      <c r="C27" s="636" t="s">
        <v>164</v>
      </c>
      <c r="D27" s="637">
        <v>10</v>
      </c>
      <c r="E27" s="637"/>
      <c r="F27" s="638"/>
      <c r="G27" s="901" t="b">
        <f t="shared" si="0"/>
        <v>0</v>
      </c>
      <c r="H27" s="901"/>
      <c r="I27" s="1514"/>
      <c r="J27" s="1515"/>
      <c r="K27" s="1515"/>
      <c r="L27" s="1516"/>
      <c r="M27" s="642"/>
      <c r="N27" s="642"/>
      <c r="O27" s="642"/>
      <c r="P27" s="642"/>
      <c r="Q27" s="642"/>
    </row>
    <row r="28" spans="1:17" s="643" customFormat="1" hidden="1" x14ac:dyDescent="0.3">
      <c r="A28" s="634">
        <v>23</v>
      </c>
      <c r="B28" s="635">
        <v>44592</v>
      </c>
      <c r="C28" s="636" t="s">
        <v>2381</v>
      </c>
      <c r="D28" s="637">
        <v>15</v>
      </c>
      <c r="E28" s="637"/>
      <c r="F28" s="638"/>
      <c r="G28" s="901" t="b">
        <f t="shared" si="0"/>
        <v>0</v>
      </c>
      <c r="H28" s="901"/>
      <c r="I28" s="1514"/>
      <c r="J28" s="1515"/>
      <c r="K28" s="1515"/>
      <c r="L28" s="1516"/>
      <c r="M28" s="642"/>
      <c r="N28" s="642"/>
      <c r="O28" s="642"/>
      <c r="P28" s="642"/>
      <c r="Q28" s="642"/>
    </row>
    <row r="29" spans="1:17" s="643" customFormat="1" hidden="1" x14ac:dyDescent="0.3">
      <c r="A29" s="634">
        <v>24</v>
      </c>
      <c r="B29" s="635">
        <v>44592</v>
      </c>
      <c r="C29" s="636" t="s">
        <v>2834</v>
      </c>
      <c r="D29" s="637">
        <v>150</v>
      </c>
      <c r="E29" s="637"/>
      <c r="F29" s="638"/>
      <c r="G29" s="901" t="b">
        <f t="shared" si="0"/>
        <v>0</v>
      </c>
      <c r="H29" s="901"/>
      <c r="I29" s="1514"/>
      <c r="J29" s="1515"/>
      <c r="K29" s="1515"/>
      <c r="L29" s="1516"/>
      <c r="M29" s="642"/>
      <c r="N29" s="642"/>
      <c r="O29" s="642"/>
      <c r="P29" s="642"/>
      <c r="Q29" s="642"/>
    </row>
    <row r="30" spans="1:17" s="643" customFormat="1" hidden="1" x14ac:dyDescent="0.3">
      <c r="A30" s="634">
        <v>25</v>
      </c>
      <c r="B30" s="635">
        <v>44592</v>
      </c>
      <c r="C30" s="636" t="s">
        <v>1777</v>
      </c>
      <c r="D30" s="637">
        <v>1000</v>
      </c>
      <c r="E30" s="637"/>
      <c r="F30" s="638"/>
      <c r="G30" s="901" t="b">
        <f t="shared" si="0"/>
        <v>0</v>
      </c>
      <c r="H30" s="901"/>
      <c r="I30" s="1514"/>
      <c r="J30" s="1515"/>
      <c r="K30" s="1515"/>
      <c r="L30" s="1516"/>
      <c r="M30" s="642"/>
      <c r="N30" s="642"/>
      <c r="O30" s="642"/>
      <c r="P30" s="642"/>
      <c r="Q30" s="642"/>
    </row>
    <row r="31" spans="1:17" s="643" customFormat="1" hidden="1" x14ac:dyDescent="0.3">
      <c r="A31" s="634">
        <v>26</v>
      </c>
      <c r="B31" s="635">
        <v>44596</v>
      </c>
      <c r="C31" s="636" t="s">
        <v>2359</v>
      </c>
      <c r="D31" s="637">
        <v>1000</v>
      </c>
      <c r="E31" s="637"/>
      <c r="F31" s="638"/>
      <c r="G31" s="901" t="b">
        <f t="shared" si="0"/>
        <v>0</v>
      </c>
      <c r="H31" s="901"/>
      <c r="I31" s="1514"/>
      <c r="J31" s="1515"/>
      <c r="K31" s="1515"/>
      <c r="L31" s="1516"/>
      <c r="M31" s="642"/>
      <c r="N31" s="642"/>
      <c r="O31" s="642"/>
      <c r="P31" s="642"/>
      <c r="Q31" s="642"/>
    </row>
    <row r="32" spans="1:17" s="643" customFormat="1" hidden="1" x14ac:dyDescent="0.3">
      <c r="A32" s="634">
        <v>27</v>
      </c>
      <c r="B32" s="635">
        <v>44596</v>
      </c>
      <c r="C32" s="636" t="s">
        <v>2834</v>
      </c>
      <c r="D32" s="637">
        <v>200</v>
      </c>
      <c r="E32" s="637"/>
      <c r="F32" s="638"/>
      <c r="G32" s="901" t="b">
        <f t="shared" si="0"/>
        <v>0</v>
      </c>
      <c r="H32" s="901"/>
      <c r="I32" s="1514"/>
      <c r="J32" s="1515"/>
      <c r="K32" s="1515"/>
      <c r="L32" s="1516"/>
      <c r="M32" s="642"/>
      <c r="N32" s="642"/>
      <c r="O32" s="642"/>
      <c r="P32" s="642"/>
      <c r="Q32" s="642"/>
    </row>
    <row r="33" spans="1:17" s="643" customFormat="1" hidden="1" x14ac:dyDescent="0.3">
      <c r="A33" s="634">
        <v>28</v>
      </c>
      <c r="B33" s="635">
        <v>44599</v>
      </c>
      <c r="C33" s="636" t="s">
        <v>2834</v>
      </c>
      <c r="D33" s="637">
        <v>200</v>
      </c>
      <c r="E33" s="637"/>
      <c r="F33" s="638"/>
      <c r="G33" s="901" t="b">
        <f t="shared" si="0"/>
        <v>0</v>
      </c>
      <c r="H33" s="901"/>
      <c r="I33" s="1514"/>
      <c r="J33" s="1515"/>
      <c r="K33" s="1515"/>
      <c r="L33" s="1516"/>
      <c r="M33" s="642"/>
      <c r="N33" s="642"/>
      <c r="O33" s="642"/>
      <c r="P33" s="642"/>
      <c r="Q33" s="642"/>
    </row>
    <row r="34" spans="1:17" s="643" customFormat="1" hidden="1" x14ac:dyDescent="0.3">
      <c r="A34" s="634">
        <v>29</v>
      </c>
      <c r="B34" s="635">
        <v>44603</v>
      </c>
      <c r="C34" s="636" t="s">
        <v>2359</v>
      </c>
      <c r="D34" s="637">
        <v>960</v>
      </c>
      <c r="E34" s="637"/>
      <c r="F34" s="638"/>
      <c r="G34" s="901" t="b">
        <f t="shared" si="0"/>
        <v>0</v>
      </c>
      <c r="H34" s="901"/>
      <c r="I34" s="1514"/>
      <c r="J34" s="1515"/>
      <c r="K34" s="1515"/>
      <c r="L34" s="1516"/>
      <c r="M34" s="642"/>
      <c r="N34" s="642"/>
      <c r="O34" s="642"/>
      <c r="P34" s="642"/>
      <c r="Q34" s="642"/>
    </row>
    <row r="35" spans="1:17" s="643" customFormat="1" hidden="1" x14ac:dyDescent="0.3">
      <c r="A35" s="634">
        <v>30</v>
      </c>
      <c r="B35" s="635">
        <v>44603</v>
      </c>
      <c r="C35" s="636" t="s">
        <v>2384</v>
      </c>
      <c r="D35" s="637">
        <v>50</v>
      </c>
      <c r="E35" s="637"/>
      <c r="F35" s="638"/>
      <c r="G35" s="901" t="b">
        <f t="shared" si="0"/>
        <v>0</v>
      </c>
      <c r="H35" s="901"/>
      <c r="I35" s="1514"/>
      <c r="J35" s="1515"/>
      <c r="K35" s="1515"/>
      <c r="L35" s="1516"/>
      <c r="M35" s="642"/>
      <c r="N35" s="642"/>
      <c r="O35" s="642"/>
      <c r="P35" s="642"/>
      <c r="Q35" s="642"/>
    </row>
    <row r="36" spans="1:17" s="643" customFormat="1" hidden="1" x14ac:dyDescent="0.3">
      <c r="A36" s="634">
        <v>31</v>
      </c>
      <c r="B36" s="635">
        <v>44606</v>
      </c>
      <c r="C36" s="636" t="s">
        <v>164</v>
      </c>
      <c r="D36" s="637">
        <v>15</v>
      </c>
      <c r="E36" s="637"/>
      <c r="F36" s="638"/>
      <c r="G36" s="901" t="b">
        <f t="shared" si="0"/>
        <v>0</v>
      </c>
      <c r="H36" s="901"/>
      <c r="I36" s="1514"/>
      <c r="J36" s="1515"/>
      <c r="K36" s="1515"/>
      <c r="L36" s="1516"/>
      <c r="M36" s="642"/>
      <c r="N36" s="642"/>
      <c r="O36" s="642"/>
      <c r="P36" s="642"/>
      <c r="Q36" s="642"/>
    </row>
    <row r="37" spans="1:17" s="643" customFormat="1" x14ac:dyDescent="0.3">
      <c r="A37" s="634">
        <v>32</v>
      </c>
      <c r="B37" s="635">
        <v>44606</v>
      </c>
      <c r="C37" s="636" t="s">
        <v>1982</v>
      </c>
      <c r="D37" s="637">
        <v>500</v>
      </c>
      <c r="E37" s="637"/>
      <c r="F37" s="638"/>
      <c r="G37" s="901" t="b">
        <f t="shared" si="0"/>
        <v>0</v>
      </c>
      <c r="H37" s="901"/>
      <c r="I37" s="1514"/>
      <c r="J37" s="1515"/>
      <c r="K37" s="1515"/>
      <c r="L37" s="1516"/>
      <c r="M37" s="642"/>
      <c r="N37" s="642"/>
      <c r="O37" s="642"/>
      <c r="P37" s="642"/>
      <c r="Q37" s="642"/>
    </row>
    <row r="38" spans="1:17" s="643" customFormat="1" ht="13.8" hidden="1" x14ac:dyDescent="0.3">
      <c r="A38" s="634">
        <v>33</v>
      </c>
      <c r="B38" s="635">
        <v>44606</v>
      </c>
      <c r="C38" s="636" t="s">
        <v>2359</v>
      </c>
      <c r="D38" s="637"/>
      <c r="E38" s="637">
        <v>3960</v>
      </c>
      <c r="F38" s="638">
        <v>3960</v>
      </c>
      <c r="G38" s="901" t="b">
        <f t="shared" si="0"/>
        <v>0</v>
      </c>
      <c r="H38" s="901"/>
      <c r="I38" s="1514" t="s">
        <v>3486</v>
      </c>
      <c r="J38" s="1515"/>
      <c r="K38" s="1515"/>
      <c r="L38" s="1516"/>
      <c r="M38" s="642" t="s">
        <v>3487</v>
      </c>
      <c r="N38" s="646">
        <v>44606</v>
      </c>
      <c r="O38" s="573" t="s">
        <v>1531</v>
      </c>
      <c r="P38" s="642" t="s">
        <v>1980</v>
      </c>
      <c r="Q38" s="1040" t="s">
        <v>1706</v>
      </c>
    </row>
    <row r="39" spans="1:17" s="643" customFormat="1" hidden="1" x14ac:dyDescent="0.3">
      <c r="A39" s="634">
        <v>34</v>
      </c>
      <c r="B39" s="635">
        <v>44606</v>
      </c>
      <c r="C39" s="636" t="s">
        <v>2834</v>
      </c>
      <c r="D39" s="637">
        <v>150</v>
      </c>
      <c r="E39" s="637"/>
      <c r="F39" s="638"/>
      <c r="G39" s="901" t="b">
        <f t="shared" si="0"/>
        <v>0</v>
      </c>
      <c r="H39" s="901"/>
      <c r="I39" s="1514"/>
      <c r="J39" s="1515"/>
      <c r="K39" s="1515"/>
      <c r="L39" s="1516"/>
      <c r="M39" s="642"/>
      <c r="N39" s="642"/>
      <c r="O39" s="642"/>
      <c r="P39" s="642"/>
      <c r="Q39" s="642"/>
    </row>
    <row r="40" spans="1:17" s="643" customFormat="1" hidden="1" x14ac:dyDescent="0.3">
      <c r="A40" s="634">
        <v>35</v>
      </c>
      <c r="B40" s="635">
        <v>44610</v>
      </c>
      <c r="C40" s="636" t="s">
        <v>2834</v>
      </c>
      <c r="D40" s="637">
        <v>170</v>
      </c>
      <c r="E40" s="637"/>
      <c r="F40" s="638"/>
      <c r="G40" s="901" t="b">
        <f t="shared" si="0"/>
        <v>0</v>
      </c>
      <c r="H40" s="901"/>
      <c r="I40" s="1514"/>
      <c r="J40" s="1515"/>
      <c r="K40" s="1515"/>
      <c r="L40" s="1516"/>
      <c r="M40" s="642"/>
      <c r="N40" s="642"/>
      <c r="O40" s="642"/>
      <c r="P40" s="642"/>
      <c r="Q40" s="642"/>
    </row>
    <row r="41" spans="1:17" s="643" customFormat="1" hidden="1" x14ac:dyDescent="0.3">
      <c r="A41" s="634">
        <v>36</v>
      </c>
      <c r="B41" s="635">
        <v>44610</v>
      </c>
      <c r="C41" s="636" t="s">
        <v>2359</v>
      </c>
      <c r="D41" s="637">
        <v>1000</v>
      </c>
      <c r="E41" s="637"/>
      <c r="F41" s="638"/>
      <c r="G41" s="901" t="b">
        <f t="shared" si="0"/>
        <v>0</v>
      </c>
      <c r="H41" s="901"/>
      <c r="I41" s="1514"/>
      <c r="J41" s="1515"/>
      <c r="K41" s="1515"/>
      <c r="L41" s="1516"/>
      <c r="M41" s="642"/>
      <c r="N41" s="642"/>
      <c r="O41" s="642"/>
      <c r="P41" s="642"/>
      <c r="Q41" s="642"/>
    </row>
    <row r="42" spans="1:17" s="643" customFormat="1" hidden="1" x14ac:dyDescent="0.3">
      <c r="A42" s="634">
        <v>37</v>
      </c>
      <c r="B42" s="635">
        <v>44613</v>
      </c>
      <c r="C42" s="636" t="s">
        <v>2359</v>
      </c>
      <c r="D42" s="637">
        <v>1000</v>
      </c>
      <c r="E42" s="637"/>
      <c r="F42" s="638"/>
      <c r="G42" s="901" t="b">
        <f t="shared" si="0"/>
        <v>0</v>
      </c>
      <c r="H42" s="901"/>
      <c r="I42" s="1514"/>
      <c r="J42" s="1515"/>
      <c r="K42" s="1515"/>
      <c r="L42" s="1516"/>
      <c r="M42" s="642"/>
      <c r="N42" s="642"/>
      <c r="O42" s="642"/>
      <c r="P42" s="642"/>
      <c r="Q42" s="642"/>
    </row>
    <row r="43" spans="1:17" s="643" customFormat="1" ht="13.8" hidden="1" x14ac:dyDescent="0.3">
      <c r="A43" s="634">
        <v>38</v>
      </c>
      <c r="B43" s="635">
        <v>44613</v>
      </c>
      <c r="C43" s="636" t="s">
        <v>2834</v>
      </c>
      <c r="D43" s="637"/>
      <c r="E43" s="637">
        <v>1020</v>
      </c>
      <c r="F43" s="638">
        <v>1020</v>
      </c>
      <c r="G43" s="901" t="b">
        <f t="shared" si="0"/>
        <v>0</v>
      </c>
      <c r="H43" s="901"/>
      <c r="I43" s="1514" t="s">
        <v>3488</v>
      </c>
      <c r="J43" s="1515"/>
      <c r="K43" s="1515"/>
      <c r="L43" s="1516"/>
      <c r="M43" s="642" t="s">
        <v>3489</v>
      </c>
      <c r="N43" s="646">
        <v>44487</v>
      </c>
      <c r="O43" s="573" t="s">
        <v>1531</v>
      </c>
      <c r="P43" s="146" t="s">
        <v>1762</v>
      </c>
      <c r="Q43" s="935" t="s">
        <v>1762</v>
      </c>
    </row>
    <row r="44" spans="1:17" s="643" customFormat="1" hidden="1" x14ac:dyDescent="0.3">
      <c r="A44" s="634">
        <v>39</v>
      </c>
      <c r="B44" s="635">
        <v>44620</v>
      </c>
      <c r="C44" s="636" t="s">
        <v>2359</v>
      </c>
      <c r="D44" s="637">
        <v>1000</v>
      </c>
      <c r="E44" s="637"/>
      <c r="F44" s="638"/>
      <c r="G44" s="901" t="b">
        <f t="shared" si="0"/>
        <v>0</v>
      </c>
      <c r="H44" s="901"/>
      <c r="I44" s="1514"/>
      <c r="J44" s="1515"/>
      <c r="K44" s="1515"/>
      <c r="L44" s="1516"/>
      <c r="M44" s="642"/>
      <c r="N44" s="642"/>
      <c r="O44" s="642"/>
      <c r="P44" s="642"/>
      <c r="Q44" s="642"/>
    </row>
    <row r="45" spans="1:17" s="643" customFormat="1" hidden="1" x14ac:dyDescent="0.3">
      <c r="A45" s="634">
        <v>40</v>
      </c>
      <c r="B45" s="635">
        <v>44620</v>
      </c>
      <c r="C45" s="636" t="s">
        <v>164</v>
      </c>
      <c r="D45" s="637">
        <v>10</v>
      </c>
      <c r="E45" s="637"/>
      <c r="F45" s="638"/>
      <c r="G45" s="901" t="b">
        <f t="shared" si="0"/>
        <v>0</v>
      </c>
      <c r="H45" s="901"/>
      <c r="I45" s="1514"/>
      <c r="J45" s="1515"/>
      <c r="K45" s="1515"/>
      <c r="L45" s="1516"/>
      <c r="M45" s="642"/>
      <c r="N45" s="642"/>
      <c r="O45" s="642"/>
      <c r="P45" s="642"/>
      <c r="Q45" s="642"/>
    </row>
    <row r="46" spans="1:17" s="643" customFormat="1" hidden="1" x14ac:dyDescent="0.3">
      <c r="A46" s="634">
        <v>41</v>
      </c>
      <c r="B46" s="635">
        <v>44620</v>
      </c>
      <c r="C46" s="636" t="s">
        <v>2584</v>
      </c>
      <c r="D46" s="637">
        <v>20</v>
      </c>
      <c r="E46" s="637"/>
      <c r="F46" s="638"/>
      <c r="G46" s="901" t="b">
        <f t="shared" si="0"/>
        <v>0</v>
      </c>
      <c r="H46" s="901"/>
      <c r="I46" s="1514"/>
      <c r="J46" s="1515"/>
      <c r="K46" s="1515"/>
      <c r="L46" s="1516"/>
      <c r="M46" s="642"/>
      <c r="N46" s="642"/>
      <c r="O46" s="642"/>
      <c r="P46" s="642"/>
      <c r="Q46" s="642"/>
    </row>
    <row r="47" spans="1:17" s="643" customFormat="1" hidden="1" x14ac:dyDescent="0.3">
      <c r="A47" s="634">
        <v>42</v>
      </c>
      <c r="B47" s="635">
        <v>44620</v>
      </c>
      <c r="C47" s="636" t="s">
        <v>2381</v>
      </c>
      <c r="D47" s="637">
        <v>20</v>
      </c>
      <c r="E47" s="637"/>
      <c r="F47" s="638"/>
      <c r="G47" s="901" t="b">
        <f t="shared" si="0"/>
        <v>0</v>
      </c>
      <c r="H47" s="901"/>
      <c r="I47" s="1514"/>
      <c r="J47" s="1515"/>
      <c r="K47" s="1515"/>
      <c r="L47" s="1516"/>
      <c r="M47" s="642"/>
      <c r="N47" s="642"/>
      <c r="O47" s="642"/>
      <c r="P47" s="642"/>
      <c r="Q47" s="642"/>
    </row>
    <row r="48" spans="1:17" s="643" customFormat="1" hidden="1" x14ac:dyDescent="0.3">
      <c r="A48" s="634">
        <v>43</v>
      </c>
      <c r="B48" s="635">
        <v>44620</v>
      </c>
      <c r="C48" s="636" t="s">
        <v>2407</v>
      </c>
      <c r="D48" s="637">
        <v>20</v>
      </c>
      <c r="E48" s="637"/>
      <c r="F48" s="638"/>
      <c r="G48" s="901" t="b">
        <f t="shared" si="0"/>
        <v>0</v>
      </c>
      <c r="H48" s="901"/>
      <c r="I48" s="1514"/>
      <c r="J48" s="1515"/>
      <c r="K48" s="1515"/>
      <c r="L48" s="1516"/>
      <c r="M48" s="642"/>
      <c r="N48" s="642"/>
      <c r="O48" s="642"/>
      <c r="P48" s="642"/>
      <c r="Q48" s="642"/>
    </row>
    <row r="49" spans="1:17" s="643" customFormat="1" hidden="1" x14ac:dyDescent="0.3">
      <c r="A49" s="634">
        <v>44</v>
      </c>
      <c r="B49" s="635">
        <v>44620</v>
      </c>
      <c r="C49" s="636" t="s">
        <v>2528</v>
      </c>
      <c r="D49" s="637">
        <v>50</v>
      </c>
      <c r="E49" s="637"/>
      <c r="F49" s="638"/>
      <c r="G49" s="901" t="b">
        <f t="shared" si="0"/>
        <v>0</v>
      </c>
      <c r="H49" s="901"/>
      <c r="I49" s="1514"/>
      <c r="J49" s="1515"/>
      <c r="K49" s="1515"/>
      <c r="L49" s="1516"/>
      <c r="M49" s="642"/>
      <c r="N49" s="642"/>
      <c r="O49" s="642"/>
      <c r="P49" s="642"/>
      <c r="Q49" s="642"/>
    </row>
    <row r="50" spans="1:17" s="643" customFormat="1" hidden="1" x14ac:dyDescent="0.3">
      <c r="A50" s="634">
        <v>45</v>
      </c>
      <c r="B50" s="635">
        <v>44620</v>
      </c>
      <c r="C50" s="636" t="s">
        <v>2410</v>
      </c>
      <c r="D50" s="637">
        <v>150</v>
      </c>
      <c r="E50" s="637"/>
      <c r="F50" s="638"/>
      <c r="G50" s="901" t="b">
        <f t="shared" si="0"/>
        <v>0</v>
      </c>
      <c r="H50" s="901"/>
      <c r="I50" s="1514"/>
      <c r="J50" s="1515"/>
      <c r="K50" s="1515"/>
      <c r="L50" s="1516"/>
      <c r="M50" s="642"/>
      <c r="N50" s="642"/>
      <c r="O50" s="642"/>
      <c r="P50" s="642"/>
      <c r="Q50" s="642"/>
    </row>
    <row r="51" spans="1:17" s="643" customFormat="1" x14ac:dyDescent="0.3">
      <c r="A51" s="634">
        <v>46</v>
      </c>
      <c r="B51" s="635">
        <v>44620</v>
      </c>
      <c r="C51" s="636" t="s">
        <v>1982</v>
      </c>
      <c r="D51" s="637">
        <v>300</v>
      </c>
      <c r="E51" s="637"/>
      <c r="F51" s="638"/>
      <c r="G51" s="901" t="b">
        <f t="shared" si="0"/>
        <v>0</v>
      </c>
      <c r="H51" s="901"/>
      <c r="I51" s="1514"/>
      <c r="J51" s="1515"/>
      <c r="K51" s="1515"/>
      <c r="L51" s="1516"/>
      <c r="M51" s="642"/>
      <c r="N51" s="642"/>
      <c r="O51" s="642"/>
      <c r="P51" s="642"/>
      <c r="Q51" s="642"/>
    </row>
    <row r="52" spans="1:17" s="643" customFormat="1" hidden="1" x14ac:dyDescent="0.3">
      <c r="A52" s="634">
        <v>47</v>
      </c>
      <c r="B52" s="635">
        <v>44620</v>
      </c>
      <c r="C52" s="636" t="s">
        <v>1777</v>
      </c>
      <c r="D52" s="637">
        <v>1000</v>
      </c>
      <c r="E52" s="637"/>
      <c r="F52" s="638"/>
      <c r="G52" s="901" t="b">
        <f t="shared" si="0"/>
        <v>0</v>
      </c>
      <c r="H52" s="901"/>
      <c r="I52" s="1514"/>
      <c r="J52" s="1515"/>
      <c r="K52" s="1515"/>
      <c r="L52" s="1516"/>
      <c r="M52" s="642"/>
      <c r="N52" s="642"/>
      <c r="O52" s="642"/>
      <c r="P52" s="642"/>
      <c r="Q52" s="642"/>
    </row>
    <row r="53" spans="1:17" s="643" customFormat="1" hidden="1" x14ac:dyDescent="0.3">
      <c r="A53" s="634">
        <v>48</v>
      </c>
      <c r="B53" s="635">
        <v>44620</v>
      </c>
      <c r="C53" s="636" t="s">
        <v>2834</v>
      </c>
      <c r="D53" s="637">
        <v>200</v>
      </c>
      <c r="E53" s="637"/>
      <c r="F53" s="638"/>
      <c r="G53" s="901" t="b">
        <f t="shared" si="0"/>
        <v>0</v>
      </c>
      <c r="H53" s="901"/>
      <c r="I53" s="1514"/>
      <c r="J53" s="1515"/>
      <c r="K53" s="1515"/>
      <c r="L53" s="1516"/>
      <c r="M53" s="642"/>
      <c r="N53" s="642"/>
      <c r="O53" s="642"/>
      <c r="P53" s="642"/>
      <c r="Q53" s="642"/>
    </row>
    <row r="54" spans="1:17" s="643" customFormat="1" hidden="1" x14ac:dyDescent="0.3">
      <c r="A54" s="634">
        <v>49</v>
      </c>
      <c r="B54" s="635">
        <v>44624</v>
      </c>
      <c r="C54" s="636" t="s">
        <v>2359</v>
      </c>
      <c r="D54" s="637">
        <v>1000</v>
      </c>
      <c r="E54" s="637"/>
      <c r="F54" s="638"/>
      <c r="G54" s="901" t="b">
        <f t="shared" si="0"/>
        <v>0</v>
      </c>
      <c r="H54" s="901"/>
      <c r="I54" s="1514"/>
      <c r="J54" s="1515"/>
      <c r="K54" s="1515"/>
      <c r="L54" s="1516"/>
      <c r="M54" s="642"/>
      <c r="N54" s="642"/>
      <c r="O54" s="642"/>
      <c r="P54" s="642"/>
      <c r="Q54" s="642"/>
    </row>
    <row r="55" spans="1:17" s="643" customFormat="1" hidden="1" x14ac:dyDescent="0.3">
      <c r="A55" s="634">
        <v>50</v>
      </c>
      <c r="B55" s="635">
        <v>44627</v>
      </c>
      <c r="C55" s="636" t="s">
        <v>2359</v>
      </c>
      <c r="D55" s="637">
        <v>1000</v>
      </c>
      <c r="E55" s="637"/>
      <c r="F55" s="638"/>
      <c r="G55" s="901" t="b">
        <f t="shared" si="0"/>
        <v>0</v>
      </c>
      <c r="H55" s="901"/>
      <c r="I55" s="1514"/>
      <c r="J55" s="1515"/>
      <c r="K55" s="1515"/>
      <c r="L55" s="1516"/>
      <c r="M55" s="642"/>
      <c r="N55" s="642"/>
      <c r="O55" s="642"/>
      <c r="P55" s="642"/>
      <c r="Q55" s="642"/>
    </row>
    <row r="56" spans="1:17" s="643" customFormat="1" hidden="1" x14ac:dyDescent="0.3">
      <c r="A56" s="634">
        <v>51</v>
      </c>
      <c r="B56" s="635">
        <v>44627</v>
      </c>
      <c r="C56" s="636" t="s">
        <v>2834</v>
      </c>
      <c r="D56" s="637">
        <v>100</v>
      </c>
      <c r="E56" s="637"/>
      <c r="F56" s="638"/>
      <c r="G56" s="901" t="b">
        <f t="shared" si="0"/>
        <v>0</v>
      </c>
      <c r="H56" s="901"/>
      <c r="I56" s="1514"/>
      <c r="J56" s="1515"/>
      <c r="K56" s="1515"/>
      <c r="L56" s="1516"/>
      <c r="M56" s="642"/>
      <c r="N56" s="642"/>
      <c r="O56" s="642"/>
      <c r="P56" s="642"/>
      <c r="Q56" s="642"/>
    </row>
    <row r="57" spans="1:17" s="643" customFormat="1" hidden="1" x14ac:dyDescent="0.3">
      <c r="A57" s="634">
        <v>52</v>
      </c>
      <c r="B57" s="635">
        <v>44631</v>
      </c>
      <c r="C57" s="636" t="s">
        <v>2359</v>
      </c>
      <c r="D57" s="637">
        <v>1000</v>
      </c>
      <c r="E57" s="637"/>
      <c r="F57" s="638"/>
      <c r="G57" s="901" t="b">
        <f t="shared" si="0"/>
        <v>0</v>
      </c>
      <c r="H57" s="901"/>
      <c r="I57" s="1514"/>
      <c r="J57" s="1515"/>
      <c r="K57" s="1515"/>
      <c r="L57" s="1516"/>
      <c r="M57" s="642"/>
      <c r="N57" s="642"/>
      <c r="O57" s="642"/>
      <c r="P57" s="642"/>
      <c r="Q57" s="642"/>
    </row>
    <row r="58" spans="1:17" s="643" customFormat="1" hidden="1" x14ac:dyDescent="0.3">
      <c r="A58" s="634">
        <v>53</v>
      </c>
      <c r="B58" s="635">
        <v>44634</v>
      </c>
      <c r="C58" s="636" t="s">
        <v>2834</v>
      </c>
      <c r="D58" s="637">
        <v>100</v>
      </c>
      <c r="E58" s="637"/>
      <c r="F58" s="638"/>
      <c r="G58" s="901" t="b">
        <f t="shared" si="0"/>
        <v>0</v>
      </c>
      <c r="H58" s="901"/>
      <c r="I58" s="1514"/>
      <c r="J58" s="1515"/>
      <c r="K58" s="1515"/>
      <c r="L58" s="1516"/>
      <c r="M58" s="642"/>
      <c r="N58" s="642"/>
      <c r="O58" s="642"/>
      <c r="P58" s="642"/>
      <c r="Q58" s="642"/>
    </row>
    <row r="59" spans="1:17" s="643" customFormat="1" hidden="1" x14ac:dyDescent="0.3">
      <c r="A59" s="634">
        <v>54</v>
      </c>
      <c r="B59" s="635">
        <v>44634</v>
      </c>
      <c r="C59" s="636" t="s">
        <v>164</v>
      </c>
      <c r="D59" s="637">
        <v>15</v>
      </c>
      <c r="E59" s="637"/>
      <c r="F59" s="638"/>
      <c r="G59" s="901" t="b">
        <f t="shared" si="0"/>
        <v>0</v>
      </c>
      <c r="H59" s="901"/>
      <c r="I59" s="1514"/>
      <c r="J59" s="1515"/>
      <c r="K59" s="1515"/>
      <c r="L59" s="1516"/>
      <c r="M59" s="642"/>
      <c r="N59" s="642"/>
      <c r="O59" s="642"/>
      <c r="P59" s="642"/>
      <c r="Q59" s="642"/>
    </row>
    <row r="60" spans="1:17" s="643" customFormat="1" hidden="1" x14ac:dyDescent="0.3">
      <c r="A60" s="634">
        <v>55</v>
      </c>
      <c r="B60" s="635">
        <v>44634</v>
      </c>
      <c r="C60" s="636" t="s">
        <v>2359</v>
      </c>
      <c r="D60" s="637">
        <v>500</v>
      </c>
      <c r="E60" s="637"/>
      <c r="F60" s="638"/>
      <c r="G60" s="901" t="b">
        <f t="shared" si="0"/>
        <v>0</v>
      </c>
      <c r="H60" s="901"/>
      <c r="I60" s="1514"/>
      <c r="J60" s="1515"/>
      <c r="K60" s="1515"/>
      <c r="L60" s="1516"/>
      <c r="M60" s="642"/>
      <c r="N60" s="642"/>
      <c r="O60" s="642"/>
      <c r="P60" s="642"/>
      <c r="Q60" s="642"/>
    </row>
    <row r="61" spans="1:17" s="643" customFormat="1" x14ac:dyDescent="0.3">
      <c r="A61" s="634">
        <v>56</v>
      </c>
      <c r="B61" s="635">
        <v>44634</v>
      </c>
      <c r="C61" s="636" t="s">
        <v>1982</v>
      </c>
      <c r="D61" s="637">
        <v>300</v>
      </c>
      <c r="E61" s="637"/>
      <c r="F61" s="638"/>
      <c r="G61" s="901" t="b">
        <f t="shared" si="0"/>
        <v>0</v>
      </c>
      <c r="H61" s="901"/>
      <c r="I61" s="1514"/>
      <c r="J61" s="1515"/>
      <c r="K61" s="1515"/>
      <c r="L61" s="1516"/>
      <c r="M61" s="642"/>
      <c r="N61" s="642"/>
      <c r="O61" s="642"/>
      <c r="P61" s="642"/>
      <c r="Q61" s="642"/>
    </row>
    <row r="62" spans="1:17" s="643" customFormat="1" ht="13.8" hidden="1" x14ac:dyDescent="0.3">
      <c r="A62" s="634">
        <v>57</v>
      </c>
      <c r="B62" s="635">
        <v>44635</v>
      </c>
      <c r="C62" s="636" t="s">
        <v>2359</v>
      </c>
      <c r="D62" s="637"/>
      <c r="E62" s="637">
        <v>6500</v>
      </c>
      <c r="F62" s="638" t="s">
        <v>1431</v>
      </c>
      <c r="G62" s="901" t="b">
        <f t="shared" si="0"/>
        <v>0</v>
      </c>
      <c r="H62" s="901"/>
      <c r="I62" s="1514" t="s">
        <v>3490</v>
      </c>
      <c r="J62" s="1515"/>
      <c r="K62" s="1515"/>
      <c r="L62" s="1516"/>
      <c r="M62" s="642" t="s">
        <v>3491</v>
      </c>
      <c r="N62" s="646">
        <v>44634</v>
      </c>
      <c r="O62" s="573" t="s">
        <v>1531</v>
      </c>
      <c r="P62" s="642" t="s">
        <v>1980</v>
      </c>
      <c r="Q62" s="1040" t="s">
        <v>1706</v>
      </c>
    </row>
    <row r="63" spans="1:17" s="643" customFormat="1" hidden="1" x14ac:dyDescent="0.3">
      <c r="A63" s="634">
        <v>58</v>
      </c>
      <c r="B63" s="635">
        <v>44641</v>
      </c>
      <c r="C63" s="636" t="s">
        <v>2359</v>
      </c>
      <c r="D63" s="637">
        <v>1000</v>
      </c>
      <c r="E63" s="637"/>
      <c r="F63" s="638"/>
      <c r="G63" s="901" t="b">
        <f t="shared" si="0"/>
        <v>0</v>
      </c>
      <c r="H63" s="901"/>
      <c r="I63" s="1514"/>
      <c r="J63" s="1515"/>
      <c r="K63" s="1515"/>
      <c r="L63" s="1516"/>
      <c r="M63" s="642"/>
      <c r="N63" s="642"/>
      <c r="O63" s="642"/>
      <c r="P63" s="642"/>
      <c r="Q63" s="642"/>
    </row>
    <row r="64" spans="1:17" s="643" customFormat="1" hidden="1" x14ac:dyDescent="0.3">
      <c r="A64" s="634">
        <v>59</v>
      </c>
      <c r="B64" s="635">
        <v>44641</v>
      </c>
      <c r="C64" s="636" t="s">
        <v>2834</v>
      </c>
      <c r="D64" s="637">
        <v>100</v>
      </c>
      <c r="E64" s="637"/>
      <c r="F64" s="638"/>
      <c r="G64" s="901" t="b">
        <f t="shared" si="0"/>
        <v>0</v>
      </c>
      <c r="H64" s="901"/>
      <c r="I64" s="1514"/>
      <c r="J64" s="1515"/>
      <c r="K64" s="1515"/>
      <c r="L64" s="1516"/>
      <c r="M64" s="642"/>
      <c r="N64" s="642"/>
      <c r="O64" s="642"/>
      <c r="P64" s="642"/>
      <c r="Q64" s="642"/>
    </row>
    <row r="65" spans="1:17" s="643" customFormat="1" hidden="1" x14ac:dyDescent="0.3">
      <c r="A65" s="634">
        <v>60</v>
      </c>
      <c r="B65" s="635">
        <v>44645</v>
      </c>
      <c r="C65" s="636" t="s">
        <v>2359</v>
      </c>
      <c r="D65" s="637">
        <v>1000</v>
      </c>
      <c r="E65" s="637"/>
      <c r="F65" s="638"/>
      <c r="G65" s="901" t="b">
        <f t="shared" si="0"/>
        <v>0</v>
      </c>
      <c r="H65" s="901"/>
      <c r="I65" s="1514"/>
      <c r="J65" s="1515"/>
      <c r="K65" s="1515"/>
      <c r="L65" s="1516"/>
      <c r="M65" s="642"/>
      <c r="N65" s="642"/>
      <c r="O65" s="642"/>
      <c r="P65" s="642"/>
      <c r="Q65" s="642"/>
    </row>
    <row r="66" spans="1:17" s="643" customFormat="1" hidden="1" x14ac:dyDescent="0.3">
      <c r="A66" s="634">
        <v>61</v>
      </c>
      <c r="B66" s="635">
        <v>44648</v>
      </c>
      <c r="C66" s="636" t="s">
        <v>2359</v>
      </c>
      <c r="D66" s="637">
        <v>1000</v>
      </c>
      <c r="E66" s="637"/>
      <c r="F66" s="638"/>
      <c r="G66" s="901" t="b">
        <f t="shared" si="0"/>
        <v>0</v>
      </c>
      <c r="H66" s="901"/>
      <c r="I66" s="1514"/>
      <c r="J66" s="1515"/>
      <c r="K66" s="1515"/>
      <c r="L66" s="1516"/>
      <c r="M66" s="642"/>
      <c r="N66" s="642"/>
      <c r="O66" s="642"/>
      <c r="P66" s="642"/>
      <c r="Q66" s="642"/>
    </row>
    <row r="67" spans="1:17" s="643" customFormat="1" hidden="1" x14ac:dyDescent="0.3">
      <c r="A67" s="634">
        <v>62</v>
      </c>
      <c r="B67" s="635">
        <v>44648</v>
      </c>
      <c r="C67" s="636" t="s">
        <v>1777</v>
      </c>
      <c r="D67" s="637">
        <v>1000</v>
      </c>
      <c r="E67" s="637"/>
      <c r="F67" s="638"/>
      <c r="G67" s="901" t="b">
        <f t="shared" si="0"/>
        <v>0</v>
      </c>
      <c r="H67" s="901"/>
      <c r="I67" s="1514"/>
      <c r="J67" s="1515"/>
      <c r="K67" s="1515"/>
      <c r="L67" s="1516"/>
      <c r="M67" s="642"/>
      <c r="N67" s="642"/>
      <c r="O67" s="642"/>
      <c r="P67" s="642"/>
      <c r="Q67" s="642"/>
    </row>
    <row r="68" spans="1:17" s="643" customFormat="1" hidden="1" x14ac:dyDescent="0.3">
      <c r="A68" s="634">
        <v>63</v>
      </c>
      <c r="B68" s="635">
        <v>44648</v>
      </c>
      <c r="C68" s="636" t="s">
        <v>164</v>
      </c>
      <c r="D68" s="637">
        <v>15</v>
      </c>
      <c r="E68" s="637"/>
      <c r="F68" s="638"/>
      <c r="G68" s="901" t="b">
        <f t="shared" si="0"/>
        <v>0</v>
      </c>
      <c r="H68" s="901"/>
      <c r="I68" s="1514"/>
      <c r="J68" s="1515"/>
      <c r="K68" s="1515"/>
      <c r="L68" s="1516"/>
      <c r="M68" s="642"/>
      <c r="N68" s="642"/>
      <c r="O68" s="642"/>
      <c r="P68" s="642"/>
      <c r="Q68" s="642"/>
    </row>
    <row r="69" spans="1:17" s="643" customFormat="1" hidden="1" x14ac:dyDescent="0.3">
      <c r="A69" s="634">
        <v>64</v>
      </c>
      <c r="B69" s="635">
        <v>44648</v>
      </c>
      <c r="C69" s="636" t="s">
        <v>2384</v>
      </c>
      <c r="D69" s="637">
        <v>100</v>
      </c>
      <c r="E69" s="637"/>
      <c r="F69" s="638"/>
      <c r="G69" s="901" t="b">
        <f t="shared" si="0"/>
        <v>0</v>
      </c>
      <c r="H69" s="901"/>
      <c r="I69" s="1514"/>
      <c r="J69" s="1515"/>
      <c r="K69" s="1515"/>
      <c r="L69" s="1516"/>
      <c r="M69" s="642"/>
      <c r="N69" s="642"/>
      <c r="O69" s="642"/>
      <c r="P69" s="642"/>
      <c r="Q69" s="642"/>
    </row>
    <row r="70" spans="1:17" s="643" customFormat="1" x14ac:dyDescent="0.3">
      <c r="A70" s="634">
        <v>65</v>
      </c>
      <c r="B70" s="635">
        <v>44648</v>
      </c>
      <c r="C70" s="636" t="s">
        <v>1982</v>
      </c>
      <c r="D70" s="637">
        <v>200</v>
      </c>
      <c r="E70" s="637"/>
      <c r="F70" s="638"/>
      <c r="G70" s="901" t="b">
        <f t="shared" ref="G70:G103" si="1">IF(C70="060102","VERIFICARE AVVENUTO SMALTIMENTO",IF(C70="070101","VERIFICARE AVVENUTO SMALTIMENTO",IF(C70="160303","VERIFICARE AVVENUTO SMALTIMENTO",IF(C70="161001","VERIFICARE AVVENUTO SMALTIMENTO",IF(C70="170603","VERIFICARE AVVENUTO SMALTIMENTO",IF(C70="170904","VERIFICARE AVVENUTO SMALTIMENTO"))))))</f>
        <v>0</v>
      </c>
      <c r="H70" s="901"/>
      <c r="I70" s="1514"/>
      <c r="J70" s="1515"/>
      <c r="K70" s="1515"/>
      <c r="L70" s="1516"/>
      <c r="M70" s="642"/>
      <c r="N70" s="642"/>
      <c r="O70" s="642"/>
      <c r="P70" s="642"/>
      <c r="Q70" s="642"/>
    </row>
    <row r="71" spans="1:17" s="643" customFormat="1" hidden="1" x14ac:dyDescent="0.3">
      <c r="A71" s="634">
        <v>66</v>
      </c>
      <c r="B71" s="635">
        <v>44648</v>
      </c>
      <c r="C71" s="636" t="s">
        <v>2381</v>
      </c>
      <c r="D71" s="637">
        <v>10</v>
      </c>
      <c r="E71" s="637"/>
      <c r="F71" s="638"/>
      <c r="G71" s="901" t="b">
        <f t="shared" si="1"/>
        <v>0</v>
      </c>
      <c r="H71" s="901"/>
      <c r="I71" s="1514"/>
      <c r="J71" s="1515"/>
      <c r="K71" s="1515"/>
      <c r="L71" s="1516"/>
      <c r="M71" s="642"/>
      <c r="N71" s="642"/>
      <c r="O71" s="642"/>
      <c r="P71" s="642"/>
      <c r="Q71" s="642"/>
    </row>
    <row r="72" spans="1:17" s="643" customFormat="1" hidden="1" x14ac:dyDescent="0.3">
      <c r="A72" s="634">
        <v>67</v>
      </c>
      <c r="B72" s="635">
        <v>44648</v>
      </c>
      <c r="C72" s="636" t="s">
        <v>2516</v>
      </c>
      <c r="D72" s="637">
        <v>50</v>
      </c>
      <c r="E72" s="637"/>
      <c r="F72" s="638"/>
      <c r="G72" s="901" t="b">
        <f t="shared" si="1"/>
        <v>0</v>
      </c>
      <c r="H72" s="901"/>
      <c r="I72" s="1514"/>
      <c r="J72" s="1515"/>
      <c r="K72" s="1515"/>
      <c r="L72" s="1516"/>
      <c r="M72" s="642"/>
      <c r="N72" s="642"/>
      <c r="O72" s="642"/>
      <c r="P72" s="642"/>
      <c r="Q72" s="642"/>
    </row>
    <row r="73" spans="1:17" s="643" customFormat="1" hidden="1" x14ac:dyDescent="0.3">
      <c r="A73" s="634">
        <v>68</v>
      </c>
      <c r="B73" s="635">
        <v>44648</v>
      </c>
      <c r="C73" s="636" t="s">
        <v>2834</v>
      </c>
      <c r="D73" s="637">
        <v>100</v>
      </c>
      <c r="E73" s="637"/>
      <c r="F73" s="638"/>
      <c r="G73" s="901" t="b">
        <f t="shared" si="1"/>
        <v>0</v>
      </c>
      <c r="H73" s="901"/>
      <c r="I73" s="1514"/>
      <c r="J73" s="1515"/>
      <c r="K73" s="1515"/>
      <c r="L73" s="1516"/>
      <c r="M73" s="642"/>
      <c r="N73" s="642"/>
      <c r="O73" s="642"/>
      <c r="P73" s="642"/>
      <c r="Q73" s="642"/>
    </row>
    <row r="74" spans="1:17" s="643" customFormat="1" hidden="1" x14ac:dyDescent="0.3">
      <c r="A74" s="634">
        <v>69</v>
      </c>
      <c r="B74" s="635">
        <v>44652</v>
      </c>
      <c r="C74" s="636" t="s">
        <v>2359</v>
      </c>
      <c r="D74" s="637">
        <v>1500</v>
      </c>
      <c r="E74" s="637"/>
      <c r="F74" s="638"/>
      <c r="G74" s="901" t="b">
        <f t="shared" si="1"/>
        <v>0</v>
      </c>
      <c r="H74" s="901"/>
      <c r="I74" s="1514"/>
      <c r="J74" s="1515"/>
      <c r="K74" s="1515"/>
      <c r="L74" s="1516"/>
      <c r="M74" s="642"/>
      <c r="N74" s="642"/>
      <c r="O74" s="642"/>
      <c r="P74" s="642"/>
      <c r="Q74" s="642"/>
    </row>
    <row r="75" spans="1:17" s="643" customFormat="1" hidden="1" x14ac:dyDescent="0.3">
      <c r="A75" s="634">
        <v>70</v>
      </c>
      <c r="B75" s="635">
        <v>44655</v>
      </c>
      <c r="C75" s="636" t="s">
        <v>2359</v>
      </c>
      <c r="D75" s="637">
        <v>1320</v>
      </c>
      <c r="E75" s="637"/>
      <c r="F75" s="638"/>
      <c r="G75" s="901" t="b">
        <f t="shared" si="1"/>
        <v>0</v>
      </c>
      <c r="H75" s="901"/>
      <c r="I75" s="1514"/>
      <c r="J75" s="1515"/>
      <c r="K75" s="1515"/>
      <c r="L75" s="1516"/>
      <c r="M75" s="642"/>
      <c r="N75" s="642"/>
      <c r="O75" s="642"/>
      <c r="P75" s="642"/>
      <c r="Q75" s="642"/>
    </row>
    <row r="76" spans="1:17" s="643" customFormat="1" ht="13.8" hidden="1" x14ac:dyDescent="0.3">
      <c r="A76" s="634">
        <v>71</v>
      </c>
      <c r="B76" s="635">
        <v>44655</v>
      </c>
      <c r="C76" s="636" t="s">
        <v>2359</v>
      </c>
      <c r="D76" s="637"/>
      <c r="E76" s="637">
        <v>5820</v>
      </c>
      <c r="F76" s="638">
        <v>5820</v>
      </c>
      <c r="G76" s="901" t="b">
        <f t="shared" si="1"/>
        <v>0</v>
      </c>
      <c r="H76" s="901"/>
      <c r="I76" s="1514" t="s">
        <v>3492</v>
      </c>
      <c r="J76" s="1515"/>
      <c r="K76" s="1515"/>
      <c r="L76" s="1516"/>
      <c r="M76" s="642" t="s">
        <v>3493</v>
      </c>
      <c r="N76" s="646">
        <v>44652</v>
      </c>
      <c r="O76" s="573" t="s">
        <v>1531</v>
      </c>
      <c r="P76" s="642" t="s">
        <v>1980</v>
      </c>
      <c r="Q76" s="1040" t="s">
        <v>1706</v>
      </c>
    </row>
    <row r="77" spans="1:17" s="643" customFormat="1" ht="13.8" hidden="1" x14ac:dyDescent="0.3">
      <c r="A77" s="634">
        <v>72</v>
      </c>
      <c r="B77" s="635">
        <v>44656</v>
      </c>
      <c r="C77" s="636" t="s">
        <v>2834</v>
      </c>
      <c r="D77" s="637"/>
      <c r="E77" s="637">
        <v>600</v>
      </c>
      <c r="F77" s="638">
        <v>600</v>
      </c>
      <c r="G77" s="901" t="b">
        <f t="shared" si="1"/>
        <v>0</v>
      </c>
      <c r="H77" s="901"/>
      <c r="I77" s="1514" t="s">
        <v>3494</v>
      </c>
      <c r="J77" s="1515"/>
      <c r="K77" s="1515"/>
      <c r="L77" s="1516"/>
      <c r="M77" s="642" t="s">
        <v>3495</v>
      </c>
      <c r="N77" s="646">
        <v>44655</v>
      </c>
      <c r="O77" s="573" t="s">
        <v>1531</v>
      </c>
      <c r="P77" s="146" t="s">
        <v>2066</v>
      </c>
      <c r="Q77" s="935" t="s">
        <v>1762</v>
      </c>
    </row>
    <row r="78" spans="1:17" s="643" customFormat="1" hidden="1" x14ac:dyDescent="0.3">
      <c r="A78" s="634">
        <v>73</v>
      </c>
      <c r="B78" s="635">
        <v>44659</v>
      </c>
      <c r="C78" s="636" t="s">
        <v>2359</v>
      </c>
      <c r="D78" s="637">
        <v>1000</v>
      </c>
      <c r="E78" s="637"/>
      <c r="F78" s="638"/>
      <c r="G78" s="901" t="b">
        <f t="shared" si="1"/>
        <v>0</v>
      </c>
      <c r="H78" s="901"/>
      <c r="I78" s="1514"/>
      <c r="J78" s="1515"/>
      <c r="K78" s="1515"/>
      <c r="L78" s="1516"/>
      <c r="M78" s="642"/>
      <c r="N78" s="642"/>
      <c r="O78" s="642"/>
      <c r="P78" s="642"/>
      <c r="Q78" s="642"/>
    </row>
    <row r="79" spans="1:17" s="643" customFormat="1" hidden="1" x14ac:dyDescent="0.3">
      <c r="A79" s="634">
        <v>74</v>
      </c>
      <c r="B79" s="635">
        <v>44662</v>
      </c>
      <c r="C79" s="636" t="s">
        <v>2834</v>
      </c>
      <c r="D79" s="637">
        <v>50</v>
      </c>
      <c r="E79" s="637"/>
      <c r="F79" s="638"/>
      <c r="G79" s="901" t="b">
        <f t="shared" si="1"/>
        <v>0</v>
      </c>
      <c r="H79" s="901"/>
      <c r="I79" s="1514"/>
      <c r="J79" s="1515"/>
      <c r="K79" s="1515"/>
      <c r="L79" s="1516"/>
      <c r="M79" s="642"/>
      <c r="N79" s="642"/>
      <c r="O79" s="642"/>
      <c r="P79" s="642"/>
      <c r="Q79" s="642"/>
    </row>
    <row r="80" spans="1:17" s="643" customFormat="1" hidden="1" x14ac:dyDescent="0.3">
      <c r="A80" s="634">
        <v>75</v>
      </c>
      <c r="B80" s="635">
        <v>44666</v>
      </c>
      <c r="C80" s="636" t="s">
        <v>2359</v>
      </c>
      <c r="D80" s="637">
        <v>1000</v>
      </c>
      <c r="E80" s="637"/>
      <c r="F80" s="638"/>
      <c r="G80" s="901" t="b">
        <f t="shared" si="1"/>
        <v>0</v>
      </c>
      <c r="H80" s="901"/>
      <c r="I80" s="1514"/>
      <c r="J80" s="1515"/>
      <c r="K80" s="1515"/>
      <c r="L80" s="1516"/>
      <c r="M80" s="642"/>
      <c r="N80" s="642"/>
      <c r="O80" s="642"/>
      <c r="P80" s="642"/>
      <c r="Q80" s="642"/>
    </row>
    <row r="81" spans="1:17" s="643" customFormat="1" hidden="1" x14ac:dyDescent="0.3">
      <c r="A81" s="634">
        <v>76</v>
      </c>
      <c r="B81" s="635">
        <v>44666</v>
      </c>
      <c r="C81" s="636" t="s">
        <v>2384</v>
      </c>
      <c r="D81" s="637">
        <v>100</v>
      </c>
      <c r="E81" s="637"/>
      <c r="F81" s="638"/>
      <c r="G81" s="901" t="b">
        <f t="shared" si="1"/>
        <v>0</v>
      </c>
      <c r="H81" s="901"/>
      <c r="I81" s="1514"/>
      <c r="J81" s="1515"/>
      <c r="K81" s="1515"/>
      <c r="L81" s="1516"/>
      <c r="M81" s="642"/>
      <c r="N81" s="642"/>
      <c r="O81" s="642"/>
      <c r="P81" s="642"/>
      <c r="Q81" s="642"/>
    </row>
    <row r="82" spans="1:17" s="643" customFormat="1" hidden="1" x14ac:dyDescent="0.3">
      <c r="A82" s="634">
        <v>77</v>
      </c>
      <c r="B82" s="635">
        <v>44666</v>
      </c>
      <c r="C82" s="636" t="s">
        <v>164</v>
      </c>
      <c r="D82" s="637">
        <v>15</v>
      </c>
      <c r="E82" s="637"/>
      <c r="F82" s="638"/>
      <c r="G82" s="901" t="b">
        <f t="shared" si="1"/>
        <v>0</v>
      </c>
      <c r="H82" s="901"/>
      <c r="I82" s="1514"/>
      <c r="J82" s="1515"/>
      <c r="K82" s="1515"/>
      <c r="L82" s="1516"/>
      <c r="M82" s="642"/>
      <c r="N82" s="642"/>
      <c r="O82" s="642"/>
      <c r="P82" s="642"/>
      <c r="Q82" s="642"/>
    </row>
    <row r="83" spans="1:17" s="643" customFormat="1" x14ac:dyDescent="0.3">
      <c r="A83" s="634">
        <v>78</v>
      </c>
      <c r="B83" s="635">
        <v>44666</v>
      </c>
      <c r="C83" s="636" t="s">
        <v>1982</v>
      </c>
      <c r="D83" s="637">
        <v>200</v>
      </c>
      <c r="E83" s="637"/>
      <c r="F83" s="638"/>
      <c r="G83" s="901" t="b">
        <f t="shared" si="1"/>
        <v>0</v>
      </c>
      <c r="H83" s="901"/>
      <c r="I83" s="1514"/>
      <c r="J83" s="1515"/>
      <c r="K83" s="1515"/>
      <c r="L83" s="1516"/>
      <c r="M83" s="642"/>
      <c r="N83" s="642"/>
      <c r="O83" s="642"/>
      <c r="P83" s="642"/>
      <c r="Q83" s="642"/>
    </row>
    <row r="84" spans="1:17" s="643" customFormat="1" hidden="1" x14ac:dyDescent="0.3">
      <c r="A84" s="634">
        <v>79</v>
      </c>
      <c r="B84" s="635">
        <v>44673</v>
      </c>
      <c r="C84" s="636" t="s">
        <v>2834</v>
      </c>
      <c r="D84" s="637">
        <v>50</v>
      </c>
      <c r="E84" s="637"/>
      <c r="F84" s="638"/>
      <c r="G84" s="901" t="b">
        <f t="shared" si="1"/>
        <v>0</v>
      </c>
      <c r="H84" s="901"/>
      <c r="I84" s="1514"/>
      <c r="J84" s="1515"/>
      <c r="K84" s="1515"/>
      <c r="L84" s="1516"/>
      <c r="M84" s="642"/>
      <c r="N84" s="642"/>
      <c r="O84" s="642"/>
      <c r="P84" s="642"/>
      <c r="Q84" s="642"/>
    </row>
    <row r="85" spans="1:17" s="643" customFormat="1" hidden="1" x14ac:dyDescent="0.3">
      <c r="A85" s="634">
        <v>80</v>
      </c>
      <c r="B85" s="635">
        <v>44673</v>
      </c>
      <c r="C85" s="636" t="s">
        <v>2359</v>
      </c>
      <c r="D85" s="637">
        <v>880</v>
      </c>
      <c r="E85" s="637"/>
      <c r="F85" s="638"/>
      <c r="G85" s="901" t="b">
        <f t="shared" si="1"/>
        <v>0</v>
      </c>
      <c r="H85" s="901"/>
      <c r="I85" s="1514"/>
      <c r="J85" s="1515"/>
      <c r="K85" s="1515"/>
      <c r="L85" s="1516"/>
      <c r="M85" s="642"/>
      <c r="N85" s="642"/>
      <c r="O85" s="642"/>
      <c r="P85" s="642"/>
      <c r="Q85" s="642"/>
    </row>
    <row r="86" spans="1:17" s="643" customFormat="1" hidden="1" x14ac:dyDescent="0.3">
      <c r="A86" s="634">
        <v>81</v>
      </c>
      <c r="B86" s="635">
        <v>44677</v>
      </c>
      <c r="C86" s="636" t="s">
        <v>164</v>
      </c>
      <c r="D86" s="637">
        <v>10</v>
      </c>
      <c r="E86" s="637"/>
      <c r="F86" s="638"/>
      <c r="G86" s="901" t="b">
        <f t="shared" si="1"/>
        <v>0</v>
      </c>
      <c r="H86" s="901"/>
      <c r="I86" s="1514"/>
      <c r="J86" s="1515"/>
      <c r="K86" s="1515"/>
      <c r="L86" s="1516"/>
      <c r="M86" s="642"/>
      <c r="N86" s="642"/>
      <c r="O86" s="642"/>
      <c r="P86" s="642"/>
      <c r="Q86" s="642"/>
    </row>
    <row r="87" spans="1:17" s="643" customFormat="1" hidden="1" x14ac:dyDescent="0.3">
      <c r="A87" s="634">
        <v>82</v>
      </c>
      <c r="B87" s="635">
        <v>44677</v>
      </c>
      <c r="C87" s="636" t="s">
        <v>1777</v>
      </c>
      <c r="D87" s="637">
        <v>1000</v>
      </c>
      <c r="E87" s="637"/>
      <c r="F87" s="638"/>
      <c r="G87" s="901" t="b">
        <f t="shared" si="1"/>
        <v>0</v>
      </c>
      <c r="H87" s="901"/>
      <c r="I87" s="1514"/>
      <c r="J87" s="1515"/>
      <c r="K87" s="1515"/>
      <c r="L87" s="1516"/>
      <c r="M87" s="642"/>
      <c r="N87" s="642"/>
      <c r="O87" s="642"/>
      <c r="P87" s="642"/>
      <c r="Q87" s="642"/>
    </row>
    <row r="88" spans="1:17" s="643" customFormat="1" hidden="1" x14ac:dyDescent="0.3">
      <c r="A88" s="634">
        <v>83</v>
      </c>
      <c r="B88" s="635">
        <v>44684</v>
      </c>
      <c r="C88" s="636" t="s">
        <v>2381</v>
      </c>
      <c r="D88" s="637">
        <v>40</v>
      </c>
      <c r="E88" s="637"/>
      <c r="F88" s="638"/>
      <c r="G88" s="901" t="b">
        <f t="shared" si="1"/>
        <v>0</v>
      </c>
      <c r="H88" s="901"/>
      <c r="I88" s="1514"/>
      <c r="J88" s="1515"/>
      <c r="K88" s="1515"/>
      <c r="L88" s="1516"/>
      <c r="M88" s="642"/>
      <c r="N88" s="642"/>
      <c r="O88" s="642"/>
      <c r="P88" s="642"/>
      <c r="Q88" s="642"/>
    </row>
    <row r="89" spans="1:17" s="643" customFormat="1" ht="13.8" hidden="1" x14ac:dyDescent="0.3">
      <c r="A89" s="634">
        <v>84</v>
      </c>
      <c r="B89" s="635">
        <v>44685</v>
      </c>
      <c r="C89" s="636" t="s">
        <v>2359</v>
      </c>
      <c r="D89" s="637"/>
      <c r="E89" s="637">
        <v>2880</v>
      </c>
      <c r="F89" s="638">
        <v>2880</v>
      </c>
      <c r="G89" s="901" t="b">
        <f t="shared" si="1"/>
        <v>0</v>
      </c>
      <c r="H89" s="901"/>
      <c r="I89" s="1514" t="s">
        <v>3496</v>
      </c>
      <c r="J89" s="1515"/>
      <c r="K89" s="1515"/>
      <c r="L89" s="1516"/>
      <c r="M89" s="642" t="s">
        <v>3497</v>
      </c>
      <c r="N89" s="646">
        <v>44683</v>
      </c>
      <c r="O89" s="573" t="s">
        <v>1531</v>
      </c>
      <c r="P89" s="642" t="s">
        <v>1980</v>
      </c>
      <c r="Q89" s="1040" t="s">
        <v>1706</v>
      </c>
    </row>
    <row r="90" spans="1:17" s="643" customFormat="1" x14ac:dyDescent="0.3">
      <c r="A90" s="634">
        <v>85</v>
      </c>
      <c r="B90" s="635">
        <v>44686</v>
      </c>
      <c r="C90" s="636" t="s">
        <v>1982</v>
      </c>
      <c r="D90" s="637">
        <v>1000</v>
      </c>
      <c r="E90" s="637"/>
      <c r="F90" s="638"/>
      <c r="G90" s="901" t="b">
        <f t="shared" si="1"/>
        <v>0</v>
      </c>
      <c r="H90" s="901"/>
      <c r="I90" s="1514"/>
      <c r="J90" s="1515"/>
      <c r="K90" s="1515"/>
      <c r="L90" s="1516"/>
      <c r="M90" s="642"/>
      <c r="N90" s="642"/>
      <c r="O90" s="642"/>
      <c r="P90" s="642"/>
      <c r="Q90" s="642"/>
    </row>
    <row r="91" spans="1:17" s="643" customFormat="1" hidden="1" x14ac:dyDescent="0.3">
      <c r="A91" s="634">
        <v>86</v>
      </c>
      <c r="B91" s="635">
        <v>44690</v>
      </c>
      <c r="C91" s="636" t="s">
        <v>2359</v>
      </c>
      <c r="D91" s="637">
        <v>500</v>
      </c>
      <c r="E91" s="637"/>
      <c r="F91" s="638"/>
      <c r="G91" s="901" t="b">
        <f t="shared" si="1"/>
        <v>0</v>
      </c>
      <c r="H91" s="901"/>
      <c r="I91" s="1514"/>
      <c r="J91" s="1515"/>
      <c r="K91" s="1515"/>
      <c r="L91" s="1516"/>
      <c r="M91" s="642"/>
      <c r="N91" s="642"/>
      <c r="O91" s="642"/>
      <c r="P91" s="642"/>
      <c r="Q91" s="642"/>
    </row>
    <row r="92" spans="1:17" s="643" customFormat="1" hidden="1" x14ac:dyDescent="0.3">
      <c r="A92" s="634">
        <v>87</v>
      </c>
      <c r="B92" s="635">
        <v>44690</v>
      </c>
      <c r="C92" s="636" t="s">
        <v>2834</v>
      </c>
      <c r="D92" s="637">
        <v>50</v>
      </c>
      <c r="E92" s="637"/>
      <c r="F92" s="638"/>
      <c r="G92" s="901" t="b">
        <f t="shared" si="1"/>
        <v>0</v>
      </c>
      <c r="H92" s="901"/>
      <c r="I92" s="1514"/>
      <c r="J92" s="1515"/>
      <c r="K92" s="1515"/>
      <c r="L92" s="1516"/>
      <c r="M92" s="642"/>
      <c r="N92" s="642"/>
      <c r="O92" s="642"/>
      <c r="P92" s="642"/>
      <c r="Q92" s="642"/>
    </row>
    <row r="93" spans="1:17" s="643" customFormat="1" hidden="1" x14ac:dyDescent="0.3">
      <c r="A93" s="634">
        <v>88</v>
      </c>
      <c r="B93" s="635">
        <v>44690</v>
      </c>
      <c r="C93" s="636" t="s">
        <v>2384</v>
      </c>
      <c r="D93" s="637">
        <v>100</v>
      </c>
      <c r="E93" s="637"/>
      <c r="F93" s="638"/>
      <c r="G93" s="901" t="b">
        <f t="shared" si="1"/>
        <v>0</v>
      </c>
      <c r="H93" s="901"/>
      <c r="I93" s="1514"/>
      <c r="J93" s="1515"/>
      <c r="K93" s="1515"/>
      <c r="L93" s="1516"/>
      <c r="M93" s="642"/>
      <c r="N93" s="642"/>
      <c r="O93" s="642"/>
      <c r="P93" s="642"/>
      <c r="Q93" s="642"/>
    </row>
    <row r="94" spans="1:17" s="643" customFormat="1" hidden="1" x14ac:dyDescent="0.3">
      <c r="A94" s="634">
        <v>89</v>
      </c>
      <c r="B94" s="635">
        <v>44697</v>
      </c>
      <c r="C94" s="636" t="s">
        <v>2359</v>
      </c>
      <c r="D94" s="637">
        <v>500</v>
      </c>
      <c r="E94" s="637"/>
      <c r="F94" s="638"/>
      <c r="G94" s="901" t="b">
        <f t="shared" si="1"/>
        <v>0</v>
      </c>
      <c r="H94" s="901"/>
      <c r="I94" s="1514"/>
      <c r="J94" s="1515"/>
      <c r="K94" s="1515"/>
      <c r="L94" s="1516"/>
      <c r="M94" s="642"/>
      <c r="N94" s="642"/>
      <c r="O94" s="642"/>
      <c r="P94" s="642"/>
      <c r="Q94" s="642"/>
    </row>
    <row r="95" spans="1:17" s="643" customFormat="1" hidden="1" x14ac:dyDescent="0.3">
      <c r="A95" s="634">
        <v>90</v>
      </c>
      <c r="B95" s="635">
        <v>44697</v>
      </c>
      <c r="C95" s="636" t="s">
        <v>164</v>
      </c>
      <c r="D95" s="637">
        <v>10</v>
      </c>
      <c r="E95" s="637"/>
      <c r="F95" s="638"/>
      <c r="G95" s="901" t="b">
        <f t="shared" si="1"/>
        <v>0</v>
      </c>
      <c r="H95" s="901"/>
      <c r="I95" s="1514"/>
      <c r="J95" s="1515"/>
      <c r="K95" s="1515"/>
      <c r="L95" s="1516"/>
      <c r="M95" s="642"/>
      <c r="N95" s="642"/>
      <c r="O95" s="642"/>
      <c r="P95" s="642"/>
      <c r="Q95" s="642"/>
    </row>
    <row r="96" spans="1:17" s="643" customFormat="1" hidden="1" x14ac:dyDescent="0.3">
      <c r="A96" s="634">
        <v>91</v>
      </c>
      <c r="B96" s="635">
        <v>44704</v>
      </c>
      <c r="C96" s="636" t="s">
        <v>2359</v>
      </c>
      <c r="D96" s="637">
        <v>500</v>
      </c>
      <c r="E96" s="637"/>
      <c r="F96" s="638"/>
      <c r="G96" s="901" t="b">
        <f t="shared" si="1"/>
        <v>0</v>
      </c>
      <c r="H96" s="901"/>
      <c r="I96" s="1514"/>
      <c r="J96" s="1515"/>
      <c r="K96" s="1515"/>
      <c r="L96" s="1516"/>
      <c r="M96" s="642"/>
      <c r="N96" s="642"/>
      <c r="O96" s="642"/>
      <c r="P96" s="642"/>
      <c r="Q96" s="642"/>
    </row>
    <row r="97" spans="1:17" s="643" customFormat="1" x14ac:dyDescent="0.3">
      <c r="A97" s="634">
        <v>92</v>
      </c>
      <c r="B97" s="635">
        <v>44704</v>
      </c>
      <c r="C97" s="636" t="s">
        <v>1982</v>
      </c>
      <c r="D97" s="637">
        <v>300</v>
      </c>
      <c r="E97" s="637"/>
      <c r="F97" s="638"/>
      <c r="G97" s="901" t="b">
        <f t="shared" si="1"/>
        <v>0</v>
      </c>
      <c r="H97" s="901"/>
      <c r="I97" s="1514"/>
      <c r="J97" s="1515"/>
      <c r="K97" s="1515"/>
      <c r="L97" s="1516"/>
      <c r="M97" s="642"/>
      <c r="N97" s="642"/>
      <c r="O97" s="642"/>
      <c r="P97" s="642"/>
      <c r="Q97" s="642"/>
    </row>
    <row r="98" spans="1:17" s="643" customFormat="1" hidden="1" x14ac:dyDescent="0.3">
      <c r="A98" s="634">
        <v>93</v>
      </c>
      <c r="B98" s="1080">
        <v>44706</v>
      </c>
      <c r="C98" s="634">
        <v>150203</v>
      </c>
      <c r="D98" s="1098">
        <v>50</v>
      </c>
      <c r="E98" s="637"/>
      <c r="F98" s="638"/>
      <c r="G98" s="901" t="b">
        <f t="shared" si="1"/>
        <v>0</v>
      </c>
      <c r="H98" s="901"/>
      <c r="I98" s="1514"/>
      <c r="J98" s="1515"/>
      <c r="K98" s="1515"/>
      <c r="L98" s="1516"/>
      <c r="M98" s="642"/>
      <c r="N98" s="642"/>
      <c r="O98" s="642"/>
      <c r="P98" s="642"/>
      <c r="Q98" s="642"/>
    </row>
    <row r="99" spans="1:17" s="643" customFormat="1" hidden="1" x14ac:dyDescent="0.3">
      <c r="A99" s="634">
        <v>94</v>
      </c>
      <c r="B99" s="1080">
        <v>44707</v>
      </c>
      <c r="C99" s="634">
        <v>150203</v>
      </c>
      <c r="D99" s="1098">
        <v>50</v>
      </c>
      <c r="E99" s="637"/>
      <c r="F99" s="638"/>
      <c r="G99" s="901" t="b">
        <f t="shared" si="1"/>
        <v>0</v>
      </c>
      <c r="H99" s="901"/>
      <c r="I99" s="1514"/>
      <c r="J99" s="1515"/>
      <c r="K99" s="1515"/>
      <c r="L99" s="1516"/>
      <c r="M99" s="642"/>
      <c r="N99" s="642"/>
      <c r="O99" s="642"/>
      <c r="P99" s="642"/>
      <c r="Q99" s="642"/>
    </row>
    <row r="100" spans="1:17" s="643" customFormat="1" hidden="1" x14ac:dyDescent="0.3">
      <c r="A100" s="634">
        <v>95</v>
      </c>
      <c r="B100" s="1080">
        <v>44711</v>
      </c>
      <c r="C100" s="634">
        <v>150203</v>
      </c>
      <c r="D100" s="1098">
        <v>50</v>
      </c>
      <c r="E100" s="637"/>
      <c r="F100" s="638"/>
      <c r="G100" s="901" t="b">
        <f t="shared" si="1"/>
        <v>0</v>
      </c>
      <c r="H100" s="901"/>
      <c r="I100" s="1514"/>
      <c r="J100" s="1515"/>
      <c r="K100" s="1515"/>
      <c r="L100" s="1516"/>
      <c r="M100" s="642"/>
      <c r="N100" s="642"/>
      <c r="O100" s="642"/>
      <c r="P100" s="642"/>
      <c r="Q100" s="642"/>
    </row>
    <row r="101" spans="1:17" s="643" customFormat="1" hidden="1" x14ac:dyDescent="0.3">
      <c r="A101" s="634">
        <v>96</v>
      </c>
      <c r="B101" s="1080">
        <v>44711</v>
      </c>
      <c r="C101" s="636" t="s">
        <v>164</v>
      </c>
      <c r="D101" s="1098">
        <v>10</v>
      </c>
      <c r="E101" s="637"/>
      <c r="F101" s="638"/>
      <c r="G101" s="901" t="b">
        <f t="shared" si="1"/>
        <v>0</v>
      </c>
      <c r="H101" s="901"/>
      <c r="I101" s="1514"/>
      <c r="J101" s="1515"/>
      <c r="K101" s="1515"/>
      <c r="L101" s="1516"/>
      <c r="M101" s="642"/>
      <c r="N101" s="642"/>
      <c r="O101" s="642"/>
      <c r="P101" s="642"/>
      <c r="Q101" s="642"/>
    </row>
    <row r="102" spans="1:17" s="643" customFormat="1" hidden="1" x14ac:dyDescent="0.3">
      <c r="A102" s="634">
        <v>97</v>
      </c>
      <c r="B102" s="1080">
        <v>44711</v>
      </c>
      <c r="C102" s="636" t="s">
        <v>1777</v>
      </c>
      <c r="D102" s="1098">
        <v>1000</v>
      </c>
      <c r="E102" s="637"/>
      <c r="F102" s="638"/>
      <c r="G102" s="901" t="b">
        <f t="shared" si="1"/>
        <v>0</v>
      </c>
      <c r="H102" s="901"/>
      <c r="I102" s="1514"/>
      <c r="J102" s="1515"/>
      <c r="K102" s="1515"/>
      <c r="L102" s="1516"/>
      <c r="M102" s="642"/>
      <c r="N102" s="642"/>
      <c r="O102" s="642"/>
      <c r="P102" s="642"/>
      <c r="Q102" s="642"/>
    </row>
    <row r="103" spans="1:17" s="643" customFormat="1" hidden="1" x14ac:dyDescent="0.3">
      <c r="A103" s="634">
        <v>98</v>
      </c>
      <c r="B103" s="1080">
        <v>44711</v>
      </c>
      <c r="C103" s="634">
        <v>150102</v>
      </c>
      <c r="D103" s="1098">
        <v>50</v>
      </c>
      <c r="E103" s="637"/>
      <c r="F103" s="638"/>
      <c r="G103" s="901" t="b">
        <f t="shared" si="1"/>
        <v>0</v>
      </c>
      <c r="H103" s="901"/>
      <c r="I103" s="1514"/>
      <c r="J103" s="1515"/>
      <c r="K103" s="1515"/>
      <c r="L103" s="1516"/>
      <c r="M103" s="642"/>
      <c r="N103" s="642"/>
      <c r="O103" s="642"/>
      <c r="P103" s="642"/>
      <c r="Q103" s="642"/>
    </row>
    <row r="104" spans="1:17" s="643" customFormat="1" hidden="1" x14ac:dyDescent="0.3">
      <c r="A104" s="634">
        <v>99</v>
      </c>
      <c r="B104" s="1080">
        <v>44711</v>
      </c>
      <c r="C104" s="634">
        <v>150106</v>
      </c>
      <c r="D104" s="1098">
        <v>100</v>
      </c>
      <c r="E104" s="637"/>
      <c r="F104" s="638"/>
      <c r="G104" s="901" t="b">
        <f t="shared" ref="G104:G112" si="2">IF(C104="060102","VERIFICARE AVVENUTO SMALTIMENTO",IF(C104="070101","VERIFICARE AVVENUTO SMALTIMENTO",IF(C104="160303","VERIFICARE AVVENUTO SMALTIMENTO",IF(C104="161001","VERIFICARE AVVENUTO SMALTIMENTO",IF(C104="170603","VERIFICARE AVVENUTO SMALTIMENTO",IF(C104="170904","VERIFICARE AVVENUTO SMALTIMENTO"))))))</f>
        <v>0</v>
      </c>
      <c r="H104" s="901"/>
      <c r="I104" s="1514"/>
      <c r="J104" s="1515"/>
      <c r="K104" s="1515"/>
      <c r="L104" s="1516"/>
      <c r="M104" s="642"/>
      <c r="N104" s="642"/>
      <c r="O104" s="642"/>
      <c r="P104" s="642"/>
      <c r="Q104" s="642"/>
    </row>
    <row r="105" spans="1:17" s="643" customFormat="1" hidden="1" x14ac:dyDescent="0.3">
      <c r="A105" s="634">
        <v>100</v>
      </c>
      <c r="B105" s="1080">
        <v>44711</v>
      </c>
      <c r="C105" s="634">
        <v>170405</v>
      </c>
      <c r="D105" s="1098">
        <v>50</v>
      </c>
      <c r="E105" s="637"/>
      <c r="F105" s="638"/>
      <c r="G105" s="901" t="b">
        <f t="shared" si="2"/>
        <v>0</v>
      </c>
      <c r="H105" s="901"/>
      <c r="I105" s="1514"/>
      <c r="J105" s="1515"/>
      <c r="K105" s="1515"/>
      <c r="L105" s="1516"/>
      <c r="M105" s="642"/>
      <c r="N105" s="642"/>
      <c r="O105" s="642"/>
      <c r="P105" s="642"/>
      <c r="Q105" s="642"/>
    </row>
    <row r="106" spans="1:17" s="643" customFormat="1" hidden="1" x14ac:dyDescent="0.3">
      <c r="A106" s="634">
        <v>101</v>
      </c>
      <c r="B106" s="1080">
        <v>44711</v>
      </c>
      <c r="C106" s="634">
        <v>200121</v>
      </c>
      <c r="D106" s="1098">
        <v>20</v>
      </c>
      <c r="E106" s="637"/>
      <c r="F106" s="638"/>
      <c r="G106" s="901" t="b">
        <f t="shared" si="2"/>
        <v>0</v>
      </c>
      <c r="H106" s="901"/>
      <c r="I106" s="1514"/>
      <c r="J106" s="1515"/>
      <c r="K106" s="1515"/>
      <c r="L106" s="1516"/>
      <c r="M106" s="642"/>
      <c r="N106" s="642"/>
      <c r="O106" s="642"/>
      <c r="P106" s="642"/>
      <c r="Q106" s="642"/>
    </row>
    <row r="107" spans="1:17" s="643" customFormat="1" hidden="1" x14ac:dyDescent="0.3">
      <c r="A107" s="634">
        <v>102</v>
      </c>
      <c r="B107" s="635">
        <v>44715</v>
      </c>
      <c r="C107" s="636" t="s">
        <v>2359</v>
      </c>
      <c r="D107" s="637">
        <v>580</v>
      </c>
      <c r="E107" s="637"/>
      <c r="F107" s="638"/>
      <c r="G107" s="901" t="b">
        <f t="shared" si="2"/>
        <v>0</v>
      </c>
      <c r="H107" s="901"/>
      <c r="I107" s="1514"/>
      <c r="J107" s="1515"/>
      <c r="K107" s="1515"/>
      <c r="L107" s="1516"/>
      <c r="M107" s="642"/>
      <c r="N107" s="642"/>
      <c r="O107" s="642"/>
      <c r="P107" s="642"/>
      <c r="Q107" s="642"/>
    </row>
    <row r="108" spans="1:17" s="643" customFormat="1" hidden="1" x14ac:dyDescent="0.3">
      <c r="A108" s="634">
        <v>103</v>
      </c>
      <c r="B108" s="635">
        <v>44715</v>
      </c>
      <c r="C108" s="636" t="s">
        <v>2574</v>
      </c>
      <c r="D108" s="637">
        <v>200</v>
      </c>
      <c r="E108" s="637"/>
      <c r="F108" s="638"/>
      <c r="G108" s="901" t="b">
        <f t="shared" si="2"/>
        <v>0</v>
      </c>
      <c r="H108" s="901"/>
      <c r="I108" s="1514"/>
      <c r="J108" s="1515"/>
      <c r="K108" s="1515"/>
      <c r="L108" s="1516"/>
      <c r="M108" s="642"/>
      <c r="N108" s="642"/>
      <c r="O108" s="642"/>
      <c r="P108" s="642"/>
      <c r="Q108" s="642"/>
    </row>
    <row r="109" spans="1:17" s="643" customFormat="1" ht="13.8" hidden="1" x14ac:dyDescent="0.3">
      <c r="A109" s="634">
        <v>104</v>
      </c>
      <c r="B109" s="635">
        <v>44718</v>
      </c>
      <c r="C109" s="636" t="s">
        <v>2359</v>
      </c>
      <c r="D109" s="637"/>
      <c r="E109" s="637">
        <v>2080</v>
      </c>
      <c r="F109" s="638" t="s">
        <v>1431</v>
      </c>
      <c r="G109" s="901" t="b">
        <f t="shared" si="2"/>
        <v>0</v>
      </c>
      <c r="H109" s="901"/>
      <c r="I109" s="1514" t="s">
        <v>3564</v>
      </c>
      <c r="J109" s="1515"/>
      <c r="K109" s="1515"/>
      <c r="L109" s="1516"/>
      <c r="M109" s="642" t="s">
        <v>3565</v>
      </c>
      <c r="N109" s="646">
        <v>44715</v>
      </c>
      <c r="O109" s="573" t="s">
        <v>1531</v>
      </c>
      <c r="P109" s="642" t="s">
        <v>1980</v>
      </c>
      <c r="Q109" s="1040" t="s">
        <v>1706</v>
      </c>
    </row>
    <row r="110" spans="1:17" s="643" customFormat="1" hidden="1" x14ac:dyDescent="0.3">
      <c r="A110" s="634">
        <v>105</v>
      </c>
      <c r="B110" s="635">
        <v>44725</v>
      </c>
      <c r="C110" s="636" t="s">
        <v>2359</v>
      </c>
      <c r="D110" s="637">
        <v>300</v>
      </c>
      <c r="E110" s="637"/>
      <c r="F110" s="638"/>
      <c r="G110" s="901" t="b">
        <f t="shared" si="2"/>
        <v>0</v>
      </c>
      <c r="H110" s="901"/>
      <c r="I110" s="1514"/>
      <c r="J110" s="1515"/>
      <c r="K110" s="1515"/>
      <c r="L110" s="1516"/>
      <c r="M110" s="642"/>
      <c r="N110" s="642"/>
      <c r="O110" s="642"/>
      <c r="P110" s="642"/>
      <c r="Q110" s="642"/>
    </row>
    <row r="111" spans="1:17" s="643" customFormat="1" hidden="1" x14ac:dyDescent="0.3">
      <c r="A111" s="634">
        <v>106</v>
      </c>
      <c r="B111" s="635">
        <v>44725</v>
      </c>
      <c r="C111" s="636" t="s">
        <v>2384</v>
      </c>
      <c r="D111" s="637">
        <v>400</v>
      </c>
      <c r="E111" s="637"/>
      <c r="F111" s="638"/>
      <c r="G111" s="901" t="b">
        <f t="shared" si="2"/>
        <v>0</v>
      </c>
      <c r="H111" s="901"/>
      <c r="I111" s="1514"/>
      <c r="J111" s="1515"/>
      <c r="K111" s="1515"/>
      <c r="L111" s="1516"/>
      <c r="M111" s="642"/>
      <c r="N111" s="642"/>
      <c r="O111" s="642"/>
      <c r="P111" s="642"/>
      <c r="Q111" s="642"/>
    </row>
    <row r="112" spans="1:17" s="643" customFormat="1" hidden="1" x14ac:dyDescent="0.3">
      <c r="A112" s="634">
        <v>107</v>
      </c>
      <c r="B112" s="635">
        <v>44728</v>
      </c>
      <c r="C112" s="636" t="s">
        <v>2574</v>
      </c>
      <c r="D112" s="637">
        <v>50</v>
      </c>
      <c r="E112" s="637"/>
      <c r="F112" s="638"/>
      <c r="G112" s="901" t="b">
        <f t="shared" si="2"/>
        <v>0</v>
      </c>
      <c r="H112" s="901"/>
      <c r="I112" s="1514"/>
      <c r="J112" s="1515"/>
      <c r="K112" s="1515"/>
      <c r="L112" s="1516"/>
      <c r="M112" s="642"/>
      <c r="N112" s="642"/>
      <c r="O112" s="642"/>
      <c r="P112" s="642"/>
      <c r="Q112" s="642"/>
    </row>
    <row r="113" spans="1:17" s="643" customFormat="1" hidden="1" x14ac:dyDescent="0.3">
      <c r="A113" s="634">
        <v>108</v>
      </c>
      <c r="B113" s="635">
        <v>44732</v>
      </c>
      <c r="C113" s="636" t="s">
        <v>164</v>
      </c>
      <c r="D113" s="637">
        <v>10</v>
      </c>
      <c r="E113" s="637"/>
      <c r="F113" s="638"/>
      <c r="G113" s="901" t="b">
        <f t="shared" ref="G113:G176" si="3">IF(C113="060102","VERIFICARE AVVENUTO SMALTIMENTO",IF(C113="070101","VERIFICARE AVVENUTO SMALTIMENTO",IF(C113="160303","VERIFICARE AVVENUTO SMALTIMENTO",IF(C113="161001","VERIFICARE AVVENUTO SMALTIMENTO",IF(C113="170603","VERIFICARE AVVENUTO SMALTIMENTO",IF(C113="170904","VERIFICARE AVVENUTO SMALTIMENTO"))))))</f>
        <v>0</v>
      </c>
      <c r="H113" s="901"/>
      <c r="I113" s="1514"/>
      <c r="J113" s="1515"/>
      <c r="K113" s="1515"/>
      <c r="L113" s="1516"/>
      <c r="M113" s="642"/>
      <c r="N113" s="642"/>
      <c r="O113" s="642"/>
      <c r="P113" s="642"/>
      <c r="Q113" s="642"/>
    </row>
    <row r="114" spans="1:17" s="643" customFormat="1" hidden="1" x14ac:dyDescent="0.3">
      <c r="A114" s="634">
        <v>109</v>
      </c>
      <c r="B114" s="635">
        <v>44732</v>
      </c>
      <c r="C114" s="636" t="s">
        <v>2359</v>
      </c>
      <c r="D114" s="637">
        <v>300</v>
      </c>
      <c r="E114" s="637"/>
      <c r="F114" s="638"/>
      <c r="G114" s="901" t="b">
        <f t="shared" si="3"/>
        <v>0</v>
      </c>
      <c r="H114" s="901"/>
      <c r="I114" s="1514"/>
      <c r="J114" s="1515"/>
      <c r="K114" s="1515"/>
      <c r="L114" s="1516"/>
      <c r="M114" s="642"/>
      <c r="N114" s="642"/>
      <c r="O114" s="642"/>
      <c r="P114" s="642"/>
      <c r="Q114" s="642"/>
    </row>
    <row r="115" spans="1:17" s="643" customFormat="1" hidden="1" x14ac:dyDescent="0.3">
      <c r="A115" s="634">
        <v>110</v>
      </c>
      <c r="B115" s="635">
        <v>44739</v>
      </c>
      <c r="C115" s="636" t="s">
        <v>2359</v>
      </c>
      <c r="D115" s="637">
        <v>400</v>
      </c>
      <c r="E115" s="637"/>
      <c r="F115" s="638"/>
      <c r="G115" s="901" t="b">
        <f t="shared" si="3"/>
        <v>0</v>
      </c>
      <c r="H115" s="901"/>
      <c r="I115" s="1514"/>
      <c r="J115" s="1515"/>
      <c r="K115" s="1515"/>
      <c r="L115" s="1516"/>
      <c r="M115" s="642"/>
      <c r="N115" s="642"/>
      <c r="O115" s="642"/>
      <c r="P115" s="642"/>
      <c r="Q115" s="642"/>
    </row>
    <row r="116" spans="1:17" s="643" customFormat="1" hidden="1" x14ac:dyDescent="0.3">
      <c r="A116" s="634">
        <v>111</v>
      </c>
      <c r="B116" s="635">
        <v>44739</v>
      </c>
      <c r="C116" s="636" t="s">
        <v>2834</v>
      </c>
      <c r="D116" s="637">
        <v>50</v>
      </c>
      <c r="E116" s="637"/>
      <c r="F116" s="638"/>
      <c r="G116" s="901" t="b">
        <f t="shared" si="3"/>
        <v>0</v>
      </c>
      <c r="H116" s="901"/>
      <c r="I116" s="1514"/>
      <c r="J116" s="1515"/>
      <c r="K116" s="1515"/>
      <c r="L116" s="1516"/>
      <c r="M116" s="642"/>
      <c r="N116" s="642"/>
      <c r="O116" s="642"/>
      <c r="P116" s="642"/>
      <c r="Q116" s="642"/>
    </row>
    <row r="117" spans="1:17" s="643" customFormat="1" x14ac:dyDescent="0.3">
      <c r="A117" s="634">
        <v>112</v>
      </c>
      <c r="B117" s="635">
        <v>44739</v>
      </c>
      <c r="C117" s="636" t="s">
        <v>1982</v>
      </c>
      <c r="D117" s="637">
        <v>300</v>
      </c>
      <c r="E117" s="637"/>
      <c r="F117" s="638"/>
      <c r="G117" s="901" t="b">
        <f t="shared" si="3"/>
        <v>0</v>
      </c>
      <c r="H117" s="901"/>
      <c r="I117" s="1514"/>
      <c r="J117" s="1515"/>
      <c r="K117" s="1515"/>
      <c r="L117" s="1516"/>
      <c r="M117" s="642"/>
      <c r="N117" s="642"/>
      <c r="O117" s="642"/>
      <c r="P117" s="642"/>
      <c r="Q117" s="642"/>
    </row>
    <row r="118" spans="1:17" s="643" customFormat="1" hidden="1" x14ac:dyDescent="0.3">
      <c r="A118" s="634">
        <v>113</v>
      </c>
      <c r="B118" s="635">
        <v>44739</v>
      </c>
      <c r="C118" s="636" t="s">
        <v>2384</v>
      </c>
      <c r="D118" s="637">
        <v>200</v>
      </c>
      <c r="E118" s="637"/>
      <c r="F118" s="638"/>
      <c r="G118" s="901" t="b">
        <f t="shared" si="3"/>
        <v>0</v>
      </c>
      <c r="H118" s="901"/>
      <c r="I118" s="1514"/>
      <c r="J118" s="1515"/>
      <c r="K118" s="1515"/>
      <c r="L118" s="1516"/>
      <c r="M118" s="642"/>
      <c r="N118" s="642"/>
      <c r="O118" s="642"/>
      <c r="P118" s="642"/>
      <c r="Q118" s="642"/>
    </row>
    <row r="119" spans="1:17" s="643" customFormat="1" hidden="1" x14ac:dyDescent="0.3">
      <c r="A119" s="634">
        <v>114</v>
      </c>
      <c r="B119" s="635">
        <v>44741</v>
      </c>
      <c r="C119" s="636" t="s">
        <v>2574</v>
      </c>
      <c r="D119" s="637">
        <v>50</v>
      </c>
      <c r="E119" s="637"/>
      <c r="F119" s="638"/>
      <c r="G119" s="901" t="b">
        <f t="shared" si="3"/>
        <v>0</v>
      </c>
      <c r="H119" s="901"/>
      <c r="I119" s="1514"/>
      <c r="J119" s="1515"/>
      <c r="K119" s="1515"/>
      <c r="L119" s="1516"/>
      <c r="M119" s="642"/>
      <c r="N119" s="642"/>
      <c r="O119" s="642"/>
      <c r="P119" s="642"/>
      <c r="Q119" s="642"/>
    </row>
    <row r="120" spans="1:17" s="643" customFormat="1" hidden="1" x14ac:dyDescent="0.3">
      <c r="A120" s="634">
        <v>115</v>
      </c>
      <c r="B120" s="635">
        <v>44741</v>
      </c>
      <c r="C120" s="636" t="s">
        <v>2516</v>
      </c>
      <c r="D120" s="637">
        <v>50</v>
      </c>
      <c r="E120" s="637"/>
      <c r="F120" s="638"/>
      <c r="G120" s="901" t="b">
        <f t="shared" si="3"/>
        <v>0</v>
      </c>
      <c r="H120" s="901"/>
      <c r="I120" s="1514"/>
      <c r="J120" s="1515"/>
      <c r="K120" s="1515"/>
      <c r="L120" s="1516"/>
      <c r="M120" s="642"/>
      <c r="N120" s="642"/>
      <c r="O120" s="642"/>
      <c r="P120" s="642"/>
      <c r="Q120" s="642"/>
    </row>
    <row r="121" spans="1:17" s="643" customFormat="1" hidden="1" x14ac:dyDescent="0.3">
      <c r="A121" s="634">
        <v>116</v>
      </c>
      <c r="B121" s="635">
        <v>44741</v>
      </c>
      <c r="C121" s="636" t="s">
        <v>2381</v>
      </c>
      <c r="D121" s="637">
        <v>15</v>
      </c>
      <c r="E121" s="637"/>
      <c r="F121" s="638"/>
      <c r="G121" s="901" t="b">
        <f t="shared" si="3"/>
        <v>0</v>
      </c>
      <c r="H121" s="901"/>
      <c r="I121" s="1514"/>
      <c r="J121" s="1515"/>
      <c r="K121" s="1515"/>
      <c r="L121" s="1516"/>
      <c r="M121" s="642"/>
      <c r="N121" s="642"/>
      <c r="O121" s="642"/>
      <c r="P121" s="642"/>
      <c r="Q121" s="642"/>
    </row>
    <row r="122" spans="1:17" s="643" customFormat="1" hidden="1" x14ac:dyDescent="0.3">
      <c r="A122" s="634">
        <v>117</v>
      </c>
      <c r="B122" s="635">
        <v>44741</v>
      </c>
      <c r="C122" s="636" t="s">
        <v>2408</v>
      </c>
      <c r="D122" s="637">
        <v>2</v>
      </c>
      <c r="E122" s="637"/>
      <c r="F122" s="638"/>
      <c r="G122" s="901" t="b">
        <f t="shared" si="3"/>
        <v>0</v>
      </c>
      <c r="H122" s="901"/>
      <c r="I122" s="1514"/>
      <c r="J122" s="1515"/>
      <c r="K122" s="1515"/>
      <c r="L122" s="1516"/>
      <c r="M122" s="642"/>
      <c r="N122" s="642"/>
      <c r="O122" s="642"/>
      <c r="P122" s="642"/>
      <c r="Q122" s="642"/>
    </row>
    <row r="123" spans="1:17" s="643" customFormat="1" hidden="1" x14ac:dyDescent="0.3">
      <c r="A123" s="634">
        <v>118</v>
      </c>
      <c r="B123" s="635">
        <v>44743</v>
      </c>
      <c r="C123" s="636" t="s">
        <v>2834</v>
      </c>
      <c r="D123" s="637">
        <v>30</v>
      </c>
      <c r="E123" s="637"/>
      <c r="F123" s="638"/>
      <c r="G123" s="901" t="b">
        <f t="shared" si="3"/>
        <v>0</v>
      </c>
      <c r="H123" s="901"/>
      <c r="I123" s="1514"/>
      <c r="J123" s="1515"/>
      <c r="K123" s="1515"/>
      <c r="L123" s="1516"/>
      <c r="M123" s="642"/>
      <c r="N123" s="642"/>
      <c r="O123" s="642"/>
      <c r="P123" s="642"/>
      <c r="Q123" s="642"/>
    </row>
    <row r="124" spans="1:17" s="643" customFormat="1" hidden="1" x14ac:dyDescent="0.3">
      <c r="A124" s="634">
        <v>119</v>
      </c>
      <c r="B124" s="635">
        <v>44743</v>
      </c>
      <c r="C124" s="636" t="s">
        <v>2384</v>
      </c>
      <c r="D124" s="637">
        <v>380</v>
      </c>
      <c r="E124" s="637"/>
      <c r="F124" s="638"/>
      <c r="G124" s="901" t="b">
        <f t="shared" si="3"/>
        <v>0</v>
      </c>
      <c r="H124" s="901"/>
      <c r="I124" s="1514"/>
      <c r="J124" s="1515"/>
      <c r="K124" s="1515"/>
      <c r="L124" s="1516"/>
      <c r="M124" s="642"/>
      <c r="N124" s="642"/>
      <c r="O124" s="642"/>
      <c r="P124" s="642"/>
      <c r="Q124" s="642"/>
    </row>
    <row r="125" spans="1:17" s="643" customFormat="1" hidden="1" x14ac:dyDescent="0.3">
      <c r="A125" s="634">
        <v>120</v>
      </c>
      <c r="B125" s="635">
        <v>44743</v>
      </c>
      <c r="C125" s="636" t="s">
        <v>2384</v>
      </c>
      <c r="D125" s="637"/>
      <c r="E125" s="637">
        <v>1480</v>
      </c>
      <c r="F125" s="638">
        <v>1480</v>
      </c>
      <c r="G125" s="901" t="b">
        <f t="shared" si="3"/>
        <v>0</v>
      </c>
      <c r="H125" s="901"/>
      <c r="I125" s="1514" t="s">
        <v>3594</v>
      </c>
      <c r="J125" s="1515"/>
      <c r="K125" s="1515"/>
      <c r="L125" s="1516"/>
      <c r="M125" s="642" t="s">
        <v>3595</v>
      </c>
      <c r="N125" s="646">
        <v>44742</v>
      </c>
      <c r="O125" s="642" t="s">
        <v>1531</v>
      </c>
      <c r="P125" s="146" t="s">
        <v>1762</v>
      </c>
      <c r="Q125" s="935" t="s">
        <v>1762</v>
      </c>
    </row>
    <row r="126" spans="1:17" s="643" customFormat="1" hidden="1" x14ac:dyDescent="0.3">
      <c r="A126" s="634">
        <v>121</v>
      </c>
      <c r="B126" s="635">
        <v>44743</v>
      </c>
      <c r="C126" s="636" t="s">
        <v>2834</v>
      </c>
      <c r="D126" s="637"/>
      <c r="E126" s="637">
        <v>280</v>
      </c>
      <c r="F126" s="638">
        <v>280</v>
      </c>
      <c r="G126" s="901" t="b">
        <f t="shared" si="3"/>
        <v>0</v>
      </c>
      <c r="H126" s="901"/>
      <c r="I126" s="1514" t="s">
        <v>3596</v>
      </c>
      <c r="J126" s="1515"/>
      <c r="K126" s="1515"/>
      <c r="L126" s="1516"/>
      <c r="M126" s="642" t="s">
        <v>3597</v>
      </c>
      <c r="N126" s="646">
        <v>44742</v>
      </c>
      <c r="O126" s="642" t="s">
        <v>1531</v>
      </c>
      <c r="P126" s="146" t="s">
        <v>1762</v>
      </c>
      <c r="Q126" s="935" t="s">
        <v>1762</v>
      </c>
    </row>
    <row r="127" spans="1:17" s="643" customFormat="1" hidden="1" x14ac:dyDescent="0.3">
      <c r="A127" s="634">
        <v>122</v>
      </c>
      <c r="B127" s="635">
        <v>44746</v>
      </c>
      <c r="C127" s="636" t="s">
        <v>2359</v>
      </c>
      <c r="D127" s="637">
        <v>380</v>
      </c>
      <c r="E127" s="637"/>
      <c r="F127" s="638"/>
      <c r="G127" s="901" t="b">
        <f t="shared" si="3"/>
        <v>0</v>
      </c>
      <c r="H127" s="901"/>
      <c r="I127" s="1514"/>
      <c r="J127" s="1515"/>
      <c r="K127" s="1515"/>
      <c r="L127" s="1516"/>
      <c r="M127" s="642"/>
      <c r="N127" s="642"/>
      <c r="O127" s="642"/>
      <c r="P127" s="642"/>
      <c r="Q127" s="642"/>
    </row>
    <row r="128" spans="1:17" s="643" customFormat="1" hidden="1" x14ac:dyDescent="0.3">
      <c r="A128" s="634">
        <v>123</v>
      </c>
      <c r="B128" s="635">
        <v>44746</v>
      </c>
      <c r="C128" s="636" t="s">
        <v>164</v>
      </c>
      <c r="D128" s="637">
        <v>10</v>
      </c>
      <c r="E128" s="637"/>
      <c r="F128" s="638"/>
      <c r="G128" s="901" t="b">
        <f t="shared" si="3"/>
        <v>0</v>
      </c>
      <c r="H128" s="901"/>
      <c r="I128" s="1514"/>
      <c r="J128" s="1515"/>
      <c r="K128" s="1515"/>
      <c r="L128" s="1516"/>
      <c r="M128" s="642"/>
      <c r="N128" s="642"/>
      <c r="O128" s="642"/>
      <c r="P128" s="642"/>
      <c r="Q128" s="642"/>
    </row>
    <row r="129" spans="1:17" s="643" customFormat="1" ht="13.8" hidden="1" x14ac:dyDescent="0.3">
      <c r="A129" s="634">
        <v>124</v>
      </c>
      <c r="B129" s="635">
        <v>44747</v>
      </c>
      <c r="C129" s="636" t="s">
        <v>2359</v>
      </c>
      <c r="D129" s="637"/>
      <c r="E129" s="637">
        <v>1380</v>
      </c>
      <c r="F129" s="637">
        <v>1380</v>
      </c>
      <c r="G129" s="901" t="b">
        <f t="shared" si="3"/>
        <v>0</v>
      </c>
      <c r="H129" s="901"/>
      <c r="I129" s="1514" t="s">
        <v>3598</v>
      </c>
      <c r="J129" s="1515"/>
      <c r="K129" s="1515"/>
      <c r="L129" s="1516"/>
      <c r="M129" s="642" t="s">
        <v>3599</v>
      </c>
      <c r="N129" s="646">
        <v>44746</v>
      </c>
      <c r="O129" s="573" t="s">
        <v>1531</v>
      </c>
      <c r="P129" s="642" t="s">
        <v>1980</v>
      </c>
      <c r="Q129" s="1040" t="s">
        <v>1706</v>
      </c>
    </row>
    <row r="130" spans="1:17" s="643" customFormat="1" hidden="1" x14ac:dyDescent="0.3">
      <c r="A130" s="634">
        <v>125</v>
      </c>
      <c r="B130" s="635">
        <v>44753</v>
      </c>
      <c r="C130" s="636" t="s">
        <v>2359</v>
      </c>
      <c r="D130" s="637">
        <v>500</v>
      </c>
      <c r="E130" s="637"/>
      <c r="F130" s="638"/>
      <c r="G130" s="901" t="b">
        <f t="shared" si="3"/>
        <v>0</v>
      </c>
      <c r="H130" s="901"/>
      <c r="I130" s="1514"/>
      <c r="J130" s="1515"/>
      <c r="K130" s="1515"/>
      <c r="L130" s="1516"/>
      <c r="M130" s="642"/>
      <c r="N130" s="642"/>
      <c r="O130" s="642"/>
      <c r="P130" s="642"/>
      <c r="Q130" s="642"/>
    </row>
    <row r="131" spans="1:17" s="643" customFormat="1" hidden="1" x14ac:dyDescent="0.3">
      <c r="A131" s="634">
        <v>126</v>
      </c>
      <c r="B131" s="635">
        <v>44753</v>
      </c>
      <c r="C131" s="636" t="s">
        <v>2834</v>
      </c>
      <c r="D131" s="637">
        <v>50</v>
      </c>
      <c r="E131" s="637"/>
      <c r="F131" s="638"/>
      <c r="G131" s="901" t="b">
        <f t="shared" si="3"/>
        <v>0</v>
      </c>
      <c r="H131" s="901"/>
      <c r="I131" s="1514"/>
      <c r="J131" s="1515"/>
      <c r="K131" s="1515"/>
      <c r="L131" s="1516"/>
      <c r="M131" s="642"/>
      <c r="N131" s="642"/>
      <c r="O131" s="642"/>
      <c r="P131" s="642"/>
      <c r="Q131" s="642"/>
    </row>
    <row r="132" spans="1:17" s="643" customFormat="1" x14ac:dyDescent="0.3">
      <c r="A132" s="634">
        <v>127</v>
      </c>
      <c r="B132" s="635">
        <v>44757</v>
      </c>
      <c r="C132" s="636" t="s">
        <v>1982</v>
      </c>
      <c r="D132" s="637">
        <v>500</v>
      </c>
      <c r="E132" s="637"/>
      <c r="F132" s="638"/>
      <c r="G132" s="901" t="b">
        <f t="shared" si="3"/>
        <v>0</v>
      </c>
      <c r="H132" s="901"/>
      <c r="I132" s="1514"/>
      <c r="J132" s="1515"/>
      <c r="K132" s="1515"/>
      <c r="L132" s="1516"/>
      <c r="M132" s="642"/>
      <c r="N132" s="642"/>
      <c r="O132" s="642"/>
      <c r="P132" s="642"/>
      <c r="Q132" s="642"/>
    </row>
    <row r="133" spans="1:17" s="643" customFormat="1" hidden="1" x14ac:dyDescent="0.3">
      <c r="A133" s="634">
        <v>128</v>
      </c>
      <c r="B133" s="635">
        <v>44760</v>
      </c>
      <c r="C133" s="636" t="s">
        <v>2359</v>
      </c>
      <c r="D133" s="637">
        <v>500</v>
      </c>
      <c r="E133" s="637"/>
      <c r="F133" s="638"/>
      <c r="G133" s="901" t="b">
        <f t="shared" si="3"/>
        <v>0</v>
      </c>
      <c r="H133" s="901"/>
      <c r="I133" s="1514"/>
      <c r="J133" s="1515"/>
      <c r="K133" s="1515"/>
      <c r="L133" s="1516"/>
      <c r="M133" s="642"/>
      <c r="N133" s="642"/>
      <c r="O133" s="642"/>
      <c r="P133" s="642"/>
      <c r="Q133" s="642"/>
    </row>
    <row r="134" spans="1:17" s="643" customFormat="1" hidden="1" x14ac:dyDescent="0.3">
      <c r="A134" s="634">
        <v>129</v>
      </c>
      <c r="B134" s="635">
        <v>44760</v>
      </c>
      <c r="C134" s="636" t="s">
        <v>1777</v>
      </c>
      <c r="D134" s="637">
        <v>1000</v>
      </c>
      <c r="E134" s="637"/>
      <c r="F134" s="638"/>
      <c r="G134" s="901" t="b">
        <f t="shared" si="3"/>
        <v>0</v>
      </c>
      <c r="H134" s="901"/>
      <c r="I134" s="1514"/>
      <c r="J134" s="1515"/>
      <c r="K134" s="1515"/>
      <c r="L134" s="1516"/>
      <c r="M134" s="642"/>
      <c r="N134" s="642"/>
      <c r="O134" s="642"/>
      <c r="P134" s="642"/>
      <c r="Q134" s="642"/>
    </row>
    <row r="135" spans="1:17" s="643" customFormat="1" hidden="1" x14ac:dyDescent="0.3">
      <c r="A135" s="634">
        <v>130</v>
      </c>
      <c r="B135" s="635">
        <v>44764</v>
      </c>
      <c r="C135" s="636" t="s">
        <v>2359</v>
      </c>
      <c r="D135" s="637">
        <v>500</v>
      </c>
      <c r="E135" s="637"/>
      <c r="F135" s="638"/>
      <c r="G135" s="901" t="b">
        <f t="shared" si="3"/>
        <v>0</v>
      </c>
      <c r="H135" s="901"/>
      <c r="I135" s="1514"/>
      <c r="J135" s="1515"/>
      <c r="K135" s="1515"/>
      <c r="L135" s="1516"/>
      <c r="M135" s="642"/>
      <c r="N135" s="642"/>
      <c r="O135" s="642"/>
      <c r="P135" s="642"/>
      <c r="Q135" s="642"/>
    </row>
    <row r="136" spans="1:17" s="643" customFormat="1" hidden="1" x14ac:dyDescent="0.3">
      <c r="A136" s="634">
        <v>131</v>
      </c>
      <c r="B136" s="635">
        <v>44767</v>
      </c>
      <c r="C136" s="636" t="s">
        <v>2834</v>
      </c>
      <c r="D136" s="637">
        <v>50</v>
      </c>
      <c r="E136" s="637"/>
      <c r="F136" s="638"/>
      <c r="G136" s="901" t="b">
        <f t="shared" si="3"/>
        <v>0</v>
      </c>
      <c r="H136" s="901"/>
      <c r="I136" s="1514"/>
      <c r="J136" s="1515"/>
      <c r="K136" s="1515"/>
      <c r="L136" s="1516"/>
      <c r="M136" s="642"/>
      <c r="N136" s="642"/>
      <c r="O136" s="642"/>
      <c r="P136" s="642"/>
      <c r="Q136" s="642"/>
    </row>
    <row r="137" spans="1:17" s="643" customFormat="1" hidden="1" x14ac:dyDescent="0.3">
      <c r="A137" s="634">
        <v>132</v>
      </c>
      <c r="B137" s="635">
        <v>44771</v>
      </c>
      <c r="C137" s="636" t="s">
        <v>2359</v>
      </c>
      <c r="D137" s="637">
        <v>500</v>
      </c>
      <c r="E137" s="637"/>
      <c r="F137" s="638"/>
      <c r="G137" s="901" t="b">
        <f t="shared" si="3"/>
        <v>0</v>
      </c>
      <c r="H137" s="901"/>
      <c r="I137" s="1514"/>
      <c r="J137" s="1515"/>
      <c r="K137" s="1515"/>
      <c r="L137" s="1516"/>
      <c r="M137" s="642"/>
      <c r="N137" s="642"/>
      <c r="O137" s="642"/>
      <c r="P137" s="642"/>
      <c r="Q137" s="642"/>
    </row>
    <row r="138" spans="1:17" s="643" customFormat="1" x14ac:dyDescent="0.3">
      <c r="A138" s="634">
        <v>133</v>
      </c>
      <c r="B138" s="635">
        <v>44771</v>
      </c>
      <c r="C138" s="636" t="s">
        <v>1982</v>
      </c>
      <c r="D138" s="637">
        <v>500</v>
      </c>
      <c r="E138" s="637"/>
      <c r="F138" s="638"/>
      <c r="G138" s="901" t="b">
        <f t="shared" si="3"/>
        <v>0</v>
      </c>
      <c r="H138" s="901"/>
      <c r="I138" s="1514"/>
      <c r="J138" s="1515"/>
      <c r="K138" s="1515"/>
      <c r="L138" s="1516"/>
      <c r="M138" s="642"/>
      <c r="N138" s="642"/>
      <c r="O138" s="642"/>
      <c r="P138" s="642"/>
      <c r="Q138" s="642"/>
    </row>
    <row r="139" spans="1:17" s="643" customFormat="1" hidden="1" x14ac:dyDescent="0.3">
      <c r="A139" s="634">
        <v>134</v>
      </c>
      <c r="B139" s="635">
        <v>44771</v>
      </c>
      <c r="C139" s="636" t="s">
        <v>164</v>
      </c>
      <c r="D139" s="637">
        <v>10</v>
      </c>
      <c r="E139" s="637"/>
      <c r="F139" s="638"/>
      <c r="G139" s="901" t="b">
        <f t="shared" si="3"/>
        <v>0</v>
      </c>
      <c r="H139" s="901"/>
      <c r="I139" s="1514"/>
      <c r="J139" s="1515"/>
      <c r="K139" s="1515"/>
      <c r="L139" s="1516"/>
      <c r="M139" s="642"/>
      <c r="N139" s="642"/>
      <c r="O139" s="642"/>
      <c r="P139" s="642"/>
      <c r="Q139" s="642"/>
    </row>
    <row r="140" spans="1:17" s="643" customFormat="1" hidden="1" x14ac:dyDescent="0.3">
      <c r="A140" s="634">
        <v>135</v>
      </c>
      <c r="B140" s="635">
        <v>44771</v>
      </c>
      <c r="C140" s="636" t="s">
        <v>2516</v>
      </c>
      <c r="D140" s="637">
        <v>50</v>
      </c>
      <c r="E140" s="637"/>
      <c r="F140" s="638"/>
      <c r="G140" s="901" t="b">
        <f t="shared" si="3"/>
        <v>0</v>
      </c>
      <c r="H140" s="901"/>
      <c r="I140" s="1514"/>
      <c r="J140" s="1515"/>
      <c r="K140" s="1515"/>
      <c r="L140" s="1516"/>
      <c r="M140" s="642"/>
      <c r="N140" s="642"/>
      <c r="O140" s="642"/>
      <c r="P140" s="642"/>
      <c r="Q140" s="642"/>
    </row>
    <row r="141" spans="1:17" s="643" customFormat="1" hidden="1" x14ac:dyDescent="0.3">
      <c r="A141" s="634">
        <v>136</v>
      </c>
      <c r="B141" s="635">
        <v>44771</v>
      </c>
      <c r="C141" s="636" t="s">
        <v>2528</v>
      </c>
      <c r="D141" s="637">
        <v>50</v>
      </c>
      <c r="E141" s="637"/>
      <c r="F141" s="638"/>
      <c r="G141" s="901" t="b">
        <f t="shared" si="3"/>
        <v>0</v>
      </c>
      <c r="H141" s="901"/>
      <c r="I141" s="1514"/>
      <c r="J141" s="1515"/>
      <c r="K141" s="1515"/>
      <c r="L141" s="1516"/>
      <c r="M141" s="642"/>
      <c r="N141" s="642"/>
      <c r="O141" s="642"/>
      <c r="P141" s="642"/>
      <c r="Q141" s="642"/>
    </row>
    <row r="142" spans="1:17" s="643" customFormat="1" hidden="1" x14ac:dyDescent="0.3">
      <c r="A142" s="634">
        <v>137</v>
      </c>
      <c r="B142" s="635">
        <v>44771</v>
      </c>
      <c r="C142" s="636" t="s">
        <v>2407</v>
      </c>
      <c r="D142" s="637">
        <v>5</v>
      </c>
      <c r="E142" s="637"/>
      <c r="F142" s="638"/>
      <c r="G142" s="901" t="b">
        <f t="shared" si="3"/>
        <v>0</v>
      </c>
      <c r="H142" s="901"/>
      <c r="I142" s="1514"/>
      <c r="J142" s="1515"/>
      <c r="K142" s="1515"/>
      <c r="L142" s="1516"/>
      <c r="M142" s="642"/>
      <c r="N142" s="642"/>
      <c r="O142" s="642"/>
      <c r="P142" s="642"/>
      <c r="Q142" s="642"/>
    </row>
    <row r="143" spans="1:17" s="643" customFormat="1" hidden="1" x14ac:dyDescent="0.3">
      <c r="A143" s="634">
        <v>138</v>
      </c>
      <c r="B143" s="635">
        <v>44771</v>
      </c>
      <c r="C143" s="636" t="s">
        <v>2381</v>
      </c>
      <c r="D143" s="637">
        <v>10</v>
      </c>
      <c r="E143" s="637"/>
      <c r="F143" s="638"/>
      <c r="G143" s="901" t="b">
        <f t="shared" si="3"/>
        <v>0</v>
      </c>
      <c r="H143" s="901"/>
      <c r="I143" s="1514"/>
      <c r="J143" s="1515"/>
      <c r="K143" s="1515"/>
      <c r="L143" s="1516"/>
      <c r="M143" s="642"/>
      <c r="N143" s="642"/>
      <c r="O143" s="642"/>
      <c r="P143" s="642"/>
      <c r="Q143" s="642"/>
    </row>
    <row r="144" spans="1:17" s="643" customFormat="1" x14ac:dyDescent="0.3">
      <c r="A144" s="634">
        <v>139</v>
      </c>
      <c r="B144" s="635">
        <v>44778</v>
      </c>
      <c r="C144" s="636" t="s">
        <v>1982</v>
      </c>
      <c r="D144" s="637">
        <v>700</v>
      </c>
      <c r="E144" s="637"/>
      <c r="F144" s="638"/>
      <c r="G144" s="901" t="b">
        <f t="shared" si="3"/>
        <v>0</v>
      </c>
      <c r="H144" s="901"/>
      <c r="I144" s="1514"/>
      <c r="J144" s="1515"/>
      <c r="K144" s="1515"/>
      <c r="L144" s="1516"/>
      <c r="M144" s="642"/>
      <c r="N144" s="642"/>
      <c r="O144" s="642"/>
      <c r="P144" s="642"/>
      <c r="Q144" s="642"/>
    </row>
    <row r="145" spans="1:17" s="643" customFormat="1" hidden="1" x14ac:dyDescent="0.3">
      <c r="A145" s="634">
        <v>140</v>
      </c>
      <c r="B145" s="635">
        <v>44778</v>
      </c>
      <c r="C145" s="636" t="s">
        <v>2359</v>
      </c>
      <c r="D145" s="637">
        <v>500</v>
      </c>
      <c r="E145" s="637"/>
      <c r="F145" s="638"/>
      <c r="G145" s="901" t="b">
        <f t="shared" si="3"/>
        <v>0</v>
      </c>
      <c r="H145" s="901"/>
      <c r="I145" s="1514"/>
      <c r="J145" s="1515"/>
      <c r="K145" s="1515"/>
      <c r="L145" s="1516"/>
      <c r="M145" s="642"/>
      <c r="N145" s="642"/>
      <c r="O145" s="642"/>
      <c r="P145" s="642"/>
      <c r="Q145" s="642"/>
    </row>
    <row r="146" spans="1:17" s="643" customFormat="1" hidden="1" x14ac:dyDescent="0.3">
      <c r="A146" s="634">
        <v>141</v>
      </c>
      <c r="B146" s="635">
        <v>44778</v>
      </c>
      <c r="C146" s="636" t="s">
        <v>2384</v>
      </c>
      <c r="D146" s="637">
        <v>100</v>
      </c>
      <c r="E146" s="637"/>
      <c r="F146" s="638"/>
      <c r="G146" s="901" t="b">
        <f t="shared" si="3"/>
        <v>0</v>
      </c>
      <c r="H146" s="901"/>
      <c r="I146" s="1514"/>
      <c r="J146" s="1515"/>
      <c r="K146" s="1515"/>
      <c r="L146" s="1516"/>
      <c r="M146" s="642"/>
      <c r="N146" s="642"/>
      <c r="O146" s="642"/>
      <c r="P146" s="642"/>
      <c r="Q146" s="642"/>
    </row>
    <row r="147" spans="1:17" s="643" customFormat="1" hidden="1" x14ac:dyDescent="0.3">
      <c r="A147" s="634">
        <v>142</v>
      </c>
      <c r="B147" s="635">
        <v>44778</v>
      </c>
      <c r="C147" s="636" t="s">
        <v>2834</v>
      </c>
      <c r="D147" s="637">
        <v>50</v>
      </c>
      <c r="E147" s="637"/>
      <c r="F147" s="638"/>
      <c r="G147" s="901" t="b">
        <f t="shared" si="3"/>
        <v>0</v>
      </c>
      <c r="H147" s="901"/>
      <c r="I147" s="1514"/>
      <c r="J147" s="1515"/>
      <c r="K147" s="1515"/>
      <c r="L147" s="1516"/>
      <c r="M147" s="642"/>
      <c r="N147" s="642"/>
      <c r="O147" s="642"/>
      <c r="P147" s="642"/>
      <c r="Q147" s="642"/>
    </row>
    <row r="148" spans="1:17" s="643" customFormat="1" x14ac:dyDescent="0.3">
      <c r="A148" s="634">
        <v>143</v>
      </c>
      <c r="B148" s="635">
        <v>44783</v>
      </c>
      <c r="C148" s="636" t="s">
        <v>1982</v>
      </c>
      <c r="D148" s="637"/>
      <c r="E148" s="637">
        <v>5000</v>
      </c>
      <c r="F148" s="694">
        <v>4340</v>
      </c>
      <c r="G148" s="901" t="b">
        <f t="shared" si="3"/>
        <v>0</v>
      </c>
      <c r="H148" s="901"/>
      <c r="I148" s="1514" t="s">
        <v>3600</v>
      </c>
      <c r="J148" s="1515"/>
      <c r="K148" s="1515"/>
      <c r="L148" s="1516"/>
      <c r="M148" s="642" t="s">
        <v>3601</v>
      </c>
      <c r="N148" s="646">
        <v>44783</v>
      </c>
      <c r="O148" s="642" t="s">
        <v>1531</v>
      </c>
      <c r="P148" s="146" t="s">
        <v>1762</v>
      </c>
      <c r="Q148" s="146" t="s">
        <v>1213</v>
      </c>
    </row>
    <row r="149" spans="1:17" s="643" customFormat="1" hidden="1" x14ac:dyDescent="0.3">
      <c r="A149" s="634">
        <v>144</v>
      </c>
      <c r="B149" s="635">
        <v>44784</v>
      </c>
      <c r="C149" s="636" t="s">
        <v>2359</v>
      </c>
      <c r="D149" s="637">
        <v>380</v>
      </c>
      <c r="E149" s="637"/>
      <c r="F149" s="638"/>
      <c r="G149" s="901" t="b">
        <f t="shared" si="3"/>
        <v>0</v>
      </c>
      <c r="H149" s="901"/>
      <c r="I149" s="1514"/>
      <c r="J149" s="1515"/>
      <c r="K149" s="1515"/>
      <c r="L149" s="1516"/>
      <c r="M149" s="642"/>
      <c r="N149" s="642"/>
      <c r="O149" s="642"/>
      <c r="P149" s="642"/>
      <c r="Q149" s="642"/>
    </row>
    <row r="150" spans="1:17" s="643" customFormat="1" ht="13.8" hidden="1" x14ac:dyDescent="0.3">
      <c r="A150" s="634">
        <v>145</v>
      </c>
      <c r="B150" s="635">
        <v>44784</v>
      </c>
      <c r="C150" s="636" t="s">
        <v>2359</v>
      </c>
      <c r="D150" s="637"/>
      <c r="E150" s="637">
        <v>2880</v>
      </c>
      <c r="F150" s="638">
        <v>2880</v>
      </c>
      <c r="G150" s="901" t="b">
        <f t="shared" si="3"/>
        <v>0</v>
      </c>
      <c r="H150" s="901"/>
      <c r="I150" s="1514" t="s">
        <v>3602</v>
      </c>
      <c r="J150" s="1515"/>
      <c r="K150" s="1515"/>
      <c r="L150" s="1516"/>
      <c r="M150" s="642" t="s">
        <v>3603</v>
      </c>
      <c r="N150" s="646">
        <v>44784</v>
      </c>
      <c r="O150" s="573" t="s">
        <v>1531</v>
      </c>
      <c r="P150" s="642" t="s">
        <v>1980</v>
      </c>
      <c r="Q150" s="1040" t="s">
        <v>1706</v>
      </c>
    </row>
    <row r="151" spans="1:17" s="643" customFormat="1" hidden="1" x14ac:dyDescent="0.3">
      <c r="A151" s="634">
        <v>146</v>
      </c>
      <c r="B151" s="635">
        <v>44789</v>
      </c>
      <c r="C151" s="636" t="s">
        <v>164</v>
      </c>
      <c r="D151" s="637">
        <v>10</v>
      </c>
      <c r="E151" s="637"/>
      <c r="F151" s="638"/>
      <c r="G151" s="901" t="b">
        <f t="shared" si="3"/>
        <v>0</v>
      </c>
      <c r="H151" s="901"/>
      <c r="I151" s="1514"/>
      <c r="J151" s="1515"/>
      <c r="K151" s="1515"/>
      <c r="L151" s="1516"/>
      <c r="M151" s="642"/>
      <c r="N151" s="642"/>
      <c r="O151" s="642"/>
      <c r="P151" s="642"/>
      <c r="Q151" s="642"/>
    </row>
    <row r="152" spans="1:17" s="643" customFormat="1" hidden="1" x14ac:dyDescent="0.3">
      <c r="A152" s="634">
        <v>147</v>
      </c>
      <c r="B152" s="635">
        <v>44792</v>
      </c>
      <c r="C152" s="636" t="s">
        <v>2359</v>
      </c>
      <c r="D152" s="637">
        <v>500</v>
      </c>
      <c r="E152" s="637"/>
      <c r="F152" s="638"/>
      <c r="G152" s="901" t="b">
        <f t="shared" si="3"/>
        <v>0</v>
      </c>
      <c r="H152" s="901"/>
      <c r="I152" s="1514"/>
      <c r="J152" s="1515"/>
      <c r="K152" s="1515"/>
      <c r="L152" s="1516"/>
      <c r="M152" s="642"/>
      <c r="N152" s="642"/>
      <c r="O152" s="642"/>
      <c r="P152" s="642"/>
      <c r="Q152" s="642"/>
    </row>
    <row r="153" spans="1:17" s="643" customFormat="1" hidden="1" x14ac:dyDescent="0.3">
      <c r="A153" s="634">
        <v>148</v>
      </c>
      <c r="B153" s="635">
        <v>44792</v>
      </c>
      <c r="C153" s="636" t="s">
        <v>2834</v>
      </c>
      <c r="D153" s="637">
        <v>50</v>
      </c>
      <c r="E153" s="637"/>
      <c r="F153" s="638"/>
      <c r="G153" s="901" t="b">
        <f t="shared" si="3"/>
        <v>0</v>
      </c>
      <c r="H153" s="901"/>
      <c r="I153" s="1514"/>
      <c r="J153" s="1515"/>
      <c r="K153" s="1515"/>
      <c r="L153" s="1516"/>
      <c r="M153" s="642"/>
      <c r="N153" s="642"/>
      <c r="O153" s="642"/>
      <c r="P153" s="642"/>
      <c r="Q153" s="642"/>
    </row>
    <row r="154" spans="1:17" s="643" customFormat="1" hidden="1" x14ac:dyDescent="0.3">
      <c r="A154" s="634">
        <v>149</v>
      </c>
      <c r="B154" s="635">
        <v>44799</v>
      </c>
      <c r="C154" s="636" t="s">
        <v>2359</v>
      </c>
      <c r="D154" s="637">
        <v>500</v>
      </c>
      <c r="E154" s="637"/>
      <c r="F154" s="638"/>
      <c r="G154" s="901" t="b">
        <f t="shared" si="3"/>
        <v>0</v>
      </c>
      <c r="H154" s="901"/>
      <c r="I154" s="1514"/>
      <c r="J154" s="1515"/>
      <c r="K154" s="1515"/>
      <c r="L154" s="1516"/>
      <c r="M154" s="642"/>
      <c r="N154" s="642"/>
      <c r="O154" s="642"/>
      <c r="P154" s="642"/>
      <c r="Q154" s="642"/>
    </row>
    <row r="155" spans="1:17" s="643" customFormat="1" x14ac:dyDescent="0.3">
      <c r="A155" s="634">
        <v>150</v>
      </c>
      <c r="B155" s="635">
        <v>44804</v>
      </c>
      <c r="C155" s="636" t="s">
        <v>1982</v>
      </c>
      <c r="D155" s="637">
        <v>1000</v>
      </c>
      <c r="E155" s="637"/>
      <c r="F155" s="638"/>
      <c r="G155" s="901" t="b">
        <f t="shared" si="3"/>
        <v>0</v>
      </c>
      <c r="H155" s="901"/>
      <c r="I155" s="1514"/>
      <c r="J155" s="1515"/>
      <c r="K155" s="1515"/>
      <c r="L155" s="1516"/>
      <c r="M155" s="642"/>
      <c r="N155" s="642"/>
      <c r="O155" s="642"/>
      <c r="P155" s="642"/>
      <c r="Q155" s="642"/>
    </row>
    <row r="156" spans="1:17" s="643" customFormat="1" hidden="1" x14ac:dyDescent="0.3">
      <c r="A156" s="634">
        <v>151</v>
      </c>
      <c r="B156" s="635">
        <v>44804</v>
      </c>
      <c r="C156" s="636" t="s">
        <v>2381</v>
      </c>
      <c r="D156" s="637">
        <v>10</v>
      </c>
      <c r="E156" s="637"/>
      <c r="F156" s="638"/>
      <c r="G156" s="901" t="b">
        <f t="shared" si="3"/>
        <v>0</v>
      </c>
      <c r="H156" s="901"/>
      <c r="I156" s="1514"/>
      <c r="J156" s="1515"/>
      <c r="K156" s="1515"/>
      <c r="L156" s="1516"/>
      <c r="M156" s="642"/>
      <c r="N156" s="642"/>
      <c r="O156" s="642"/>
      <c r="P156" s="642"/>
      <c r="Q156" s="642"/>
    </row>
    <row r="157" spans="1:17" s="643" customFormat="1" hidden="1" x14ac:dyDescent="0.3">
      <c r="A157" s="634">
        <v>152</v>
      </c>
      <c r="B157" s="635">
        <v>44804</v>
      </c>
      <c r="C157" s="636" t="s">
        <v>2834</v>
      </c>
      <c r="D157" s="637">
        <v>100</v>
      </c>
      <c r="E157" s="637"/>
      <c r="F157" s="638"/>
      <c r="G157" s="901" t="b">
        <f t="shared" si="3"/>
        <v>0</v>
      </c>
      <c r="H157" s="901"/>
      <c r="I157" s="1514"/>
      <c r="J157" s="1515"/>
      <c r="K157" s="1515"/>
      <c r="L157" s="1516"/>
      <c r="M157" s="642"/>
      <c r="N157" s="642"/>
      <c r="O157" s="642"/>
      <c r="P157" s="642"/>
      <c r="Q157" s="642"/>
    </row>
    <row r="158" spans="1:17" s="643" customFormat="1" hidden="1" x14ac:dyDescent="0.3">
      <c r="A158" s="634">
        <v>153</v>
      </c>
      <c r="B158" s="635">
        <v>44804</v>
      </c>
      <c r="C158" s="636" t="s">
        <v>2384</v>
      </c>
      <c r="D158" s="637">
        <v>100</v>
      </c>
      <c r="E158" s="637"/>
      <c r="F158" s="638"/>
      <c r="G158" s="901" t="b">
        <f t="shared" si="3"/>
        <v>0</v>
      </c>
      <c r="H158" s="901"/>
      <c r="I158" s="1514"/>
      <c r="J158" s="1515"/>
      <c r="K158" s="1515"/>
      <c r="L158" s="1516"/>
      <c r="M158" s="642"/>
      <c r="N158" s="642"/>
      <c r="O158" s="642"/>
      <c r="P158" s="642"/>
      <c r="Q158" s="642"/>
    </row>
    <row r="159" spans="1:17" s="643" customFormat="1" hidden="1" x14ac:dyDescent="0.3">
      <c r="A159" s="634">
        <v>154</v>
      </c>
      <c r="B159" s="635">
        <v>44804</v>
      </c>
      <c r="C159" s="636" t="s">
        <v>1777</v>
      </c>
      <c r="D159" s="637">
        <v>1000</v>
      </c>
      <c r="E159" s="637"/>
      <c r="F159" s="638"/>
      <c r="G159" s="901" t="b">
        <f t="shared" si="3"/>
        <v>0</v>
      </c>
      <c r="H159" s="901"/>
      <c r="I159" s="1514"/>
      <c r="J159" s="1515"/>
      <c r="K159" s="1515"/>
      <c r="L159" s="1516"/>
      <c r="M159" s="642"/>
      <c r="N159" s="642"/>
      <c r="O159" s="642"/>
      <c r="P159" s="642"/>
      <c r="Q159" s="642"/>
    </row>
    <row r="160" spans="1:17" s="643" customFormat="1" hidden="1" x14ac:dyDescent="0.3">
      <c r="A160" s="634">
        <v>155</v>
      </c>
      <c r="B160" s="635">
        <v>44804</v>
      </c>
      <c r="C160" s="636" t="s">
        <v>2528</v>
      </c>
      <c r="D160" s="637">
        <v>50</v>
      </c>
      <c r="E160" s="637"/>
      <c r="F160" s="638"/>
      <c r="G160" s="901" t="b">
        <f t="shared" si="3"/>
        <v>0</v>
      </c>
      <c r="H160" s="901"/>
      <c r="I160" s="1514"/>
      <c r="J160" s="1515"/>
      <c r="K160" s="1515"/>
      <c r="L160" s="1516"/>
      <c r="M160" s="642"/>
      <c r="N160" s="642"/>
      <c r="O160" s="642"/>
      <c r="P160" s="642"/>
      <c r="Q160" s="642"/>
    </row>
    <row r="161" spans="1:17" s="643" customFormat="1" hidden="1" x14ac:dyDescent="0.3">
      <c r="A161" s="634">
        <v>156</v>
      </c>
      <c r="B161" s="635">
        <v>44809</v>
      </c>
      <c r="C161" s="636" t="s">
        <v>2359</v>
      </c>
      <c r="D161" s="637">
        <v>500</v>
      </c>
      <c r="E161" s="637"/>
      <c r="F161" s="638"/>
      <c r="G161" s="901" t="b">
        <f t="shared" si="3"/>
        <v>0</v>
      </c>
      <c r="H161" s="901"/>
      <c r="I161" s="1514"/>
      <c r="J161" s="1515"/>
      <c r="K161" s="1515"/>
      <c r="L161" s="1516"/>
      <c r="M161" s="642"/>
      <c r="N161" s="642"/>
      <c r="O161" s="642"/>
      <c r="P161" s="642"/>
      <c r="Q161" s="642"/>
    </row>
    <row r="162" spans="1:17" s="643" customFormat="1" hidden="1" x14ac:dyDescent="0.3">
      <c r="A162" s="634">
        <v>157</v>
      </c>
      <c r="B162" s="635">
        <v>44809</v>
      </c>
      <c r="C162" s="636" t="s">
        <v>164</v>
      </c>
      <c r="D162" s="637">
        <v>5</v>
      </c>
      <c r="E162" s="637"/>
      <c r="F162" s="638"/>
      <c r="G162" s="901" t="b">
        <f t="shared" si="3"/>
        <v>0</v>
      </c>
      <c r="H162" s="901"/>
      <c r="I162" s="1514"/>
      <c r="J162" s="1515"/>
      <c r="K162" s="1515"/>
      <c r="L162" s="1516"/>
      <c r="M162" s="642"/>
      <c r="N162" s="642"/>
      <c r="O162" s="642"/>
      <c r="P162" s="642"/>
      <c r="Q162" s="642"/>
    </row>
    <row r="163" spans="1:17" s="643" customFormat="1" hidden="1" x14ac:dyDescent="0.3">
      <c r="A163" s="634">
        <v>158</v>
      </c>
      <c r="B163" s="635">
        <v>44810</v>
      </c>
      <c r="C163" s="636" t="s">
        <v>2574</v>
      </c>
      <c r="D163" s="637">
        <v>50</v>
      </c>
      <c r="E163" s="637"/>
      <c r="F163" s="638"/>
      <c r="G163" s="901" t="b">
        <f t="shared" si="3"/>
        <v>0</v>
      </c>
      <c r="H163" s="901"/>
      <c r="I163" s="1514"/>
      <c r="J163" s="1515"/>
      <c r="K163" s="1515"/>
      <c r="L163" s="1516"/>
      <c r="M163" s="642"/>
      <c r="N163" s="642"/>
      <c r="O163" s="642"/>
      <c r="P163" s="642"/>
      <c r="Q163" s="642"/>
    </row>
    <row r="164" spans="1:17" s="643" customFormat="1" hidden="1" x14ac:dyDescent="0.3">
      <c r="A164" s="634">
        <v>159</v>
      </c>
      <c r="B164" s="635">
        <v>44816</v>
      </c>
      <c r="C164" s="636" t="s">
        <v>2359</v>
      </c>
      <c r="D164" s="637">
        <v>500</v>
      </c>
      <c r="E164" s="637"/>
      <c r="F164" s="638"/>
      <c r="G164" s="901" t="b">
        <f t="shared" si="3"/>
        <v>0</v>
      </c>
      <c r="H164" s="901"/>
      <c r="I164" s="1514"/>
      <c r="J164" s="1515"/>
      <c r="K164" s="1515"/>
      <c r="L164" s="1516"/>
      <c r="M164" s="642"/>
      <c r="N164" s="642"/>
      <c r="O164" s="642"/>
      <c r="P164" s="642"/>
      <c r="Q164" s="642"/>
    </row>
    <row r="165" spans="1:17" s="643" customFormat="1" hidden="1" x14ac:dyDescent="0.3">
      <c r="A165" s="634">
        <v>160</v>
      </c>
      <c r="B165" s="635">
        <v>44816</v>
      </c>
      <c r="C165" s="636" t="s">
        <v>2834</v>
      </c>
      <c r="D165" s="637">
        <v>50</v>
      </c>
      <c r="E165" s="637"/>
      <c r="F165" s="638"/>
      <c r="G165" s="901" t="b">
        <f t="shared" si="3"/>
        <v>0</v>
      </c>
      <c r="H165" s="901"/>
      <c r="I165" s="1514"/>
      <c r="J165" s="1515"/>
      <c r="K165" s="1515"/>
      <c r="L165" s="1516"/>
      <c r="M165" s="642"/>
      <c r="N165" s="642"/>
      <c r="O165" s="642"/>
      <c r="P165" s="642"/>
      <c r="Q165" s="642"/>
    </row>
    <row r="166" spans="1:17" s="643" customFormat="1" hidden="1" x14ac:dyDescent="0.3">
      <c r="A166" s="634">
        <v>161</v>
      </c>
      <c r="B166" s="635">
        <v>44823</v>
      </c>
      <c r="C166" s="636" t="s">
        <v>2359</v>
      </c>
      <c r="D166" s="637">
        <v>780</v>
      </c>
      <c r="E166" s="637"/>
      <c r="F166" s="638"/>
      <c r="G166" s="901" t="b">
        <f t="shared" si="3"/>
        <v>0</v>
      </c>
      <c r="H166" s="901"/>
      <c r="I166" s="1514"/>
      <c r="J166" s="1515"/>
      <c r="K166" s="1515"/>
      <c r="L166" s="1516"/>
      <c r="M166" s="642"/>
      <c r="N166" s="642"/>
      <c r="O166" s="642"/>
      <c r="P166" s="642"/>
      <c r="Q166" s="642"/>
    </row>
    <row r="167" spans="1:17" s="643" customFormat="1" hidden="1" x14ac:dyDescent="0.3">
      <c r="A167" s="634">
        <v>162</v>
      </c>
      <c r="B167" s="635">
        <v>44823</v>
      </c>
      <c r="C167" s="636" t="s">
        <v>2834</v>
      </c>
      <c r="D167" s="637">
        <v>100</v>
      </c>
      <c r="E167" s="637"/>
      <c r="F167" s="638"/>
      <c r="G167" s="901" t="b">
        <f t="shared" si="3"/>
        <v>0</v>
      </c>
      <c r="H167" s="901"/>
      <c r="I167" s="1514"/>
      <c r="J167" s="1515"/>
      <c r="K167" s="1515"/>
      <c r="L167" s="1516"/>
      <c r="M167" s="642"/>
      <c r="N167" s="642"/>
      <c r="O167" s="642"/>
      <c r="P167" s="642"/>
      <c r="Q167" s="642"/>
    </row>
    <row r="168" spans="1:17" s="643" customFormat="1" ht="13.8" hidden="1" x14ac:dyDescent="0.3">
      <c r="A168" s="634">
        <v>163</v>
      </c>
      <c r="B168" s="635">
        <v>44824</v>
      </c>
      <c r="C168" s="636" t="s">
        <v>2359</v>
      </c>
      <c r="D168" s="637"/>
      <c r="E168" s="637">
        <v>2780</v>
      </c>
      <c r="F168" s="638">
        <v>2780</v>
      </c>
      <c r="G168" s="901" t="b">
        <f t="shared" si="3"/>
        <v>0</v>
      </c>
      <c r="H168" s="901"/>
      <c r="I168" s="1514" t="s">
        <v>3604</v>
      </c>
      <c r="J168" s="1515"/>
      <c r="K168" s="1515"/>
      <c r="L168" s="1516"/>
      <c r="M168" s="642" t="s">
        <v>3605</v>
      </c>
      <c r="N168" s="646">
        <v>44774</v>
      </c>
      <c r="O168" s="573" t="s">
        <v>1531</v>
      </c>
      <c r="P168" s="642" t="s">
        <v>1980</v>
      </c>
      <c r="Q168" s="1040" t="s">
        <v>1706</v>
      </c>
    </row>
    <row r="169" spans="1:17" s="643" customFormat="1" hidden="1" x14ac:dyDescent="0.3">
      <c r="A169" s="634">
        <v>164</v>
      </c>
      <c r="B169" s="635">
        <v>44830</v>
      </c>
      <c r="C169" s="636" t="s">
        <v>2359</v>
      </c>
      <c r="D169" s="637">
        <v>500</v>
      </c>
      <c r="E169" s="637"/>
      <c r="F169" s="638"/>
      <c r="G169" s="901" t="b">
        <f t="shared" si="3"/>
        <v>0</v>
      </c>
      <c r="H169" s="901"/>
      <c r="I169" s="1514"/>
      <c r="J169" s="1515"/>
      <c r="K169" s="1515"/>
      <c r="L169" s="1516"/>
      <c r="M169" s="642"/>
      <c r="N169" s="642"/>
      <c r="O169" s="642"/>
      <c r="P169" s="642"/>
      <c r="Q169" s="642"/>
    </row>
    <row r="170" spans="1:17" s="643" customFormat="1" hidden="1" x14ac:dyDescent="0.3">
      <c r="A170" s="634">
        <v>165</v>
      </c>
      <c r="B170" s="635">
        <v>44830</v>
      </c>
      <c r="C170" s="636" t="s">
        <v>2834</v>
      </c>
      <c r="D170" s="637">
        <v>100</v>
      </c>
      <c r="E170" s="637"/>
      <c r="F170" s="638"/>
      <c r="G170" s="901" t="b">
        <f t="shared" si="3"/>
        <v>0</v>
      </c>
      <c r="H170" s="901"/>
      <c r="I170" s="1514"/>
      <c r="J170" s="1515"/>
      <c r="K170" s="1515"/>
      <c r="L170" s="1516"/>
      <c r="M170" s="642"/>
      <c r="N170" s="642"/>
      <c r="O170" s="642"/>
      <c r="P170" s="642"/>
      <c r="Q170" s="642"/>
    </row>
    <row r="171" spans="1:17" s="643" customFormat="1" hidden="1" x14ac:dyDescent="0.3">
      <c r="A171" s="634">
        <v>166</v>
      </c>
      <c r="B171" s="635">
        <v>44834</v>
      </c>
      <c r="C171" s="636" t="s">
        <v>1777</v>
      </c>
      <c r="D171" s="637">
        <v>1000</v>
      </c>
      <c r="E171" s="637"/>
      <c r="F171" s="638"/>
      <c r="G171" s="901" t="b">
        <f t="shared" si="3"/>
        <v>0</v>
      </c>
      <c r="H171" s="901"/>
      <c r="I171" s="1514"/>
      <c r="J171" s="1515"/>
      <c r="K171" s="1515"/>
      <c r="L171" s="1516"/>
      <c r="M171" s="642"/>
      <c r="N171" s="642"/>
      <c r="O171" s="642"/>
      <c r="P171" s="642"/>
      <c r="Q171" s="642"/>
    </row>
    <row r="172" spans="1:17" s="643" customFormat="1" hidden="1" x14ac:dyDescent="0.3">
      <c r="A172" s="634">
        <v>167</v>
      </c>
      <c r="B172" s="635">
        <v>44834</v>
      </c>
      <c r="C172" s="636" t="s">
        <v>164</v>
      </c>
      <c r="D172" s="637">
        <v>5</v>
      </c>
      <c r="E172" s="637"/>
      <c r="F172" s="638"/>
      <c r="G172" s="901" t="b">
        <f t="shared" si="3"/>
        <v>0</v>
      </c>
      <c r="H172" s="901"/>
      <c r="I172" s="1514"/>
      <c r="J172" s="1515"/>
      <c r="K172" s="1515"/>
      <c r="L172" s="1516"/>
      <c r="M172" s="642"/>
      <c r="N172" s="642"/>
      <c r="O172" s="642"/>
      <c r="P172" s="642"/>
      <c r="Q172" s="642"/>
    </row>
    <row r="173" spans="1:17" s="643" customFormat="1" hidden="1" x14ac:dyDescent="0.3">
      <c r="A173" s="634">
        <v>168</v>
      </c>
      <c r="B173" s="635">
        <v>44834</v>
      </c>
      <c r="C173" s="636" t="s">
        <v>2516</v>
      </c>
      <c r="D173" s="637">
        <v>50</v>
      </c>
      <c r="E173" s="637"/>
      <c r="F173" s="638"/>
      <c r="G173" s="901" t="b">
        <f t="shared" si="3"/>
        <v>0</v>
      </c>
      <c r="H173" s="901"/>
      <c r="I173" s="1514"/>
      <c r="J173" s="1515"/>
      <c r="K173" s="1515"/>
      <c r="L173" s="1516"/>
      <c r="M173" s="642"/>
      <c r="N173" s="642"/>
      <c r="O173" s="642"/>
      <c r="P173" s="642"/>
      <c r="Q173" s="642"/>
    </row>
    <row r="174" spans="1:17" s="643" customFormat="1" x14ac:dyDescent="0.3">
      <c r="A174" s="634">
        <v>169</v>
      </c>
      <c r="B174" s="635">
        <v>44834</v>
      </c>
      <c r="C174" s="636" t="s">
        <v>1982</v>
      </c>
      <c r="D174" s="637">
        <v>200</v>
      </c>
      <c r="E174" s="637"/>
      <c r="F174" s="638"/>
      <c r="G174" s="901" t="b">
        <f t="shared" si="3"/>
        <v>0</v>
      </c>
      <c r="H174" s="901"/>
      <c r="I174" s="1514"/>
      <c r="J174" s="1515"/>
      <c r="K174" s="1515"/>
      <c r="L174" s="1516"/>
      <c r="M174" s="642"/>
      <c r="N174" s="642"/>
      <c r="O174" s="642"/>
      <c r="P174" s="642"/>
      <c r="Q174" s="642"/>
    </row>
    <row r="175" spans="1:17" s="643" customFormat="1" hidden="1" x14ac:dyDescent="0.3">
      <c r="A175" s="634">
        <v>170</v>
      </c>
      <c r="B175" s="635">
        <v>44834</v>
      </c>
      <c r="C175" s="636" t="s">
        <v>2384</v>
      </c>
      <c r="D175" s="637">
        <v>50</v>
      </c>
      <c r="E175" s="637"/>
      <c r="F175" s="638"/>
      <c r="G175" s="901" t="b">
        <f t="shared" si="3"/>
        <v>0</v>
      </c>
      <c r="H175" s="901"/>
      <c r="I175" s="1514"/>
      <c r="J175" s="1515"/>
      <c r="K175" s="1515"/>
      <c r="L175" s="1516"/>
      <c r="M175" s="642"/>
      <c r="N175" s="642"/>
      <c r="O175" s="642"/>
      <c r="P175" s="642"/>
      <c r="Q175" s="642"/>
    </row>
    <row r="176" spans="1:17" s="643" customFormat="1" hidden="1" x14ac:dyDescent="0.3">
      <c r="A176" s="634">
        <v>171</v>
      </c>
      <c r="B176" s="635">
        <v>44837</v>
      </c>
      <c r="C176" s="636" t="s">
        <v>2834</v>
      </c>
      <c r="D176" s="637">
        <v>50</v>
      </c>
      <c r="E176" s="637"/>
      <c r="F176" s="638"/>
      <c r="G176" s="901" t="b">
        <f t="shared" si="3"/>
        <v>0</v>
      </c>
      <c r="H176" s="901"/>
      <c r="I176" s="1514"/>
      <c r="J176" s="1515"/>
      <c r="K176" s="1515"/>
      <c r="L176" s="1516"/>
      <c r="M176" s="642"/>
      <c r="N176" s="642"/>
      <c r="O176" s="642"/>
      <c r="P176" s="642"/>
      <c r="Q176" s="642"/>
    </row>
    <row r="177" spans="1:17" s="643" customFormat="1" hidden="1" x14ac:dyDescent="0.3">
      <c r="A177" s="634">
        <v>172</v>
      </c>
      <c r="B177" s="635">
        <v>44841</v>
      </c>
      <c r="C177" s="636" t="s">
        <v>2359</v>
      </c>
      <c r="D177" s="637">
        <v>1000</v>
      </c>
      <c r="E177" s="637"/>
      <c r="F177" s="638"/>
      <c r="G177" s="901" t="b">
        <f t="shared" ref="G177:G240" si="4">IF(C177="060102","VERIFICARE AVVENUTO SMALTIMENTO",IF(C177="070101","VERIFICARE AVVENUTO SMALTIMENTO",IF(C177="160303","VERIFICARE AVVENUTO SMALTIMENTO",IF(C177="161001","VERIFICARE AVVENUTO SMALTIMENTO",IF(C177="170603","VERIFICARE AVVENUTO SMALTIMENTO",IF(C177="170904","VERIFICARE AVVENUTO SMALTIMENTO"))))))</f>
        <v>0</v>
      </c>
      <c r="H177" s="901"/>
      <c r="I177" s="1514"/>
      <c r="J177" s="1515"/>
      <c r="K177" s="1515"/>
      <c r="L177" s="1516"/>
      <c r="M177" s="642"/>
      <c r="N177" s="642"/>
      <c r="O177" s="642"/>
      <c r="P177" s="642"/>
      <c r="Q177" s="642"/>
    </row>
    <row r="178" spans="1:17" s="643" customFormat="1" hidden="1" x14ac:dyDescent="0.3">
      <c r="A178" s="634">
        <v>173</v>
      </c>
      <c r="B178" s="635">
        <v>44844</v>
      </c>
      <c r="C178" s="636" t="s">
        <v>2359</v>
      </c>
      <c r="D178" s="637">
        <v>500</v>
      </c>
      <c r="E178" s="637"/>
      <c r="F178" s="638"/>
      <c r="G178" s="901" t="b">
        <f t="shared" si="4"/>
        <v>0</v>
      </c>
      <c r="H178" s="901"/>
      <c r="I178" s="1514"/>
      <c r="J178" s="1515"/>
      <c r="K178" s="1515"/>
      <c r="L178" s="1516"/>
      <c r="M178" s="642"/>
      <c r="N178" s="642"/>
      <c r="O178" s="642"/>
      <c r="P178" s="642"/>
      <c r="Q178" s="642"/>
    </row>
    <row r="179" spans="1:17" s="643" customFormat="1" hidden="1" x14ac:dyDescent="0.3">
      <c r="A179" s="634">
        <v>174</v>
      </c>
      <c r="B179" s="635">
        <v>44844</v>
      </c>
      <c r="C179" s="636" t="s">
        <v>2834</v>
      </c>
      <c r="D179" s="637"/>
      <c r="E179" s="637">
        <v>600</v>
      </c>
      <c r="F179" s="638">
        <v>600</v>
      </c>
      <c r="G179" s="901" t="b">
        <f t="shared" si="4"/>
        <v>0</v>
      </c>
      <c r="H179" s="901"/>
      <c r="I179" s="1514" t="s">
        <v>3607</v>
      </c>
      <c r="J179" s="1515"/>
      <c r="K179" s="1515"/>
      <c r="L179" s="1516"/>
      <c r="M179" s="642" t="s">
        <v>3606</v>
      </c>
      <c r="N179" s="646">
        <v>44844</v>
      </c>
      <c r="O179" s="642" t="s">
        <v>1531</v>
      </c>
      <c r="P179" s="146" t="s">
        <v>1762</v>
      </c>
      <c r="Q179" s="935" t="s">
        <v>1762</v>
      </c>
    </row>
    <row r="180" spans="1:17" s="643" customFormat="1" hidden="1" x14ac:dyDescent="0.3">
      <c r="A180" s="634">
        <v>175</v>
      </c>
      <c r="B180" s="635">
        <v>44848</v>
      </c>
      <c r="C180" s="636" t="s">
        <v>2359</v>
      </c>
      <c r="D180" s="637">
        <v>2000</v>
      </c>
      <c r="E180" s="637"/>
      <c r="F180" s="638"/>
      <c r="G180" s="901" t="b">
        <f t="shared" si="4"/>
        <v>0</v>
      </c>
      <c r="H180" s="901"/>
      <c r="I180" s="1514"/>
      <c r="J180" s="1515"/>
      <c r="K180" s="1515"/>
      <c r="L180" s="1516"/>
      <c r="M180" s="642"/>
      <c r="N180" s="642"/>
      <c r="O180" s="642"/>
      <c r="P180" s="642"/>
      <c r="Q180" s="642"/>
    </row>
    <row r="181" spans="1:17" s="643" customFormat="1" hidden="1" x14ac:dyDescent="0.3">
      <c r="A181" s="634">
        <v>176</v>
      </c>
      <c r="B181" s="635">
        <v>44848</v>
      </c>
      <c r="C181" s="636" t="s">
        <v>1777</v>
      </c>
      <c r="D181" s="637">
        <v>260</v>
      </c>
      <c r="E181" s="637"/>
      <c r="F181" s="638"/>
      <c r="G181" s="901" t="b">
        <f t="shared" si="4"/>
        <v>0</v>
      </c>
      <c r="H181" s="901"/>
      <c r="I181" s="1514"/>
      <c r="J181" s="1515"/>
      <c r="K181" s="1515"/>
      <c r="L181" s="1516"/>
      <c r="M181" s="642"/>
      <c r="N181" s="642"/>
      <c r="O181" s="642"/>
      <c r="P181" s="642"/>
      <c r="Q181" s="642"/>
    </row>
    <row r="182" spans="1:17" s="643" customFormat="1" hidden="1" x14ac:dyDescent="0.3">
      <c r="A182" s="634">
        <v>177</v>
      </c>
      <c r="B182" s="635">
        <v>44848</v>
      </c>
      <c r="C182" s="636" t="s">
        <v>164</v>
      </c>
      <c r="D182" s="637">
        <v>15</v>
      </c>
      <c r="E182" s="637"/>
      <c r="F182" s="638"/>
      <c r="G182" s="901" t="b">
        <f t="shared" si="4"/>
        <v>0</v>
      </c>
      <c r="H182" s="901"/>
      <c r="I182" s="1514"/>
      <c r="J182" s="1515"/>
      <c r="K182" s="1515"/>
      <c r="L182" s="1516"/>
      <c r="M182" s="642"/>
      <c r="N182" s="642"/>
      <c r="O182" s="642"/>
      <c r="P182" s="642"/>
      <c r="Q182" s="642"/>
    </row>
    <row r="183" spans="1:17" s="643" customFormat="1" hidden="1" x14ac:dyDescent="0.3">
      <c r="A183" s="634">
        <v>178</v>
      </c>
      <c r="B183" s="635">
        <v>44851</v>
      </c>
      <c r="C183" s="636" t="s">
        <v>2359</v>
      </c>
      <c r="D183" s="637">
        <v>1380</v>
      </c>
      <c r="E183" s="637"/>
      <c r="F183" s="638"/>
      <c r="G183" s="901" t="b">
        <f t="shared" si="4"/>
        <v>0</v>
      </c>
      <c r="H183" s="901"/>
      <c r="I183" s="1514"/>
      <c r="J183" s="1515"/>
      <c r="K183" s="1515"/>
      <c r="L183" s="1516"/>
      <c r="M183" s="642"/>
      <c r="N183" s="642"/>
      <c r="O183" s="642"/>
      <c r="P183" s="642"/>
      <c r="Q183" s="642"/>
    </row>
    <row r="184" spans="1:17" s="643" customFormat="1" hidden="1" x14ac:dyDescent="0.3">
      <c r="A184" s="634">
        <v>179</v>
      </c>
      <c r="B184" s="635">
        <v>44851</v>
      </c>
      <c r="C184" s="636" t="s">
        <v>2834</v>
      </c>
      <c r="D184" s="637">
        <v>100</v>
      </c>
      <c r="E184" s="637"/>
      <c r="F184" s="638"/>
      <c r="G184" s="901" t="b">
        <f t="shared" si="4"/>
        <v>0</v>
      </c>
      <c r="H184" s="901"/>
      <c r="I184" s="1514"/>
      <c r="J184" s="1515"/>
      <c r="K184" s="1515"/>
      <c r="L184" s="1516"/>
      <c r="M184" s="642"/>
      <c r="N184" s="642"/>
      <c r="O184" s="642"/>
      <c r="P184" s="642"/>
      <c r="Q184" s="642"/>
    </row>
    <row r="185" spans="1:17" s="643" customFormat="1" hidden="1" x14ac:dyDescent="0.3">
      <c r="A185" s="634">
        <v>180</v>
      </c>
      <c r="B185" s="635">
        <v>44851</v>
      </c>
      <c r="C185" s="636" t="s">
        <v>2384</v>
      </c>
      <c r="D185" s="637">
        <v>50</v>
      </c>
      <c r="E185" s="637"/>
      <c r="F185" s="638"/>
      <c r="G185" s="901" t="b">
        <f t="shared" si="4"/>
        <v>0</v>
      </c>
      <c r="H185" s="901"/>
      <c r="I185" s="1514"/>
      <c r="J185" s="1515"/>
      <c r="K185" s="1515"/>
      <c r="L185" s="1516"/>
      <c r="M185" s="642"/>
      <c r="N185" s="642"/>
      <c r="O185" s="642"/>
      <c r="P185" s="642"/>
      <c r="Q185" s="642"/>
    </row>
    <row r="186" spans="1:17" s="643" customFormat="1" hidden="1" x14ac:dyDescent="0.3">
      <c r="A186" s="634">
        <v>181</v>
      </c>
      <c r="B186" s="635">
        <v>44851</v>
      </c>
      <c r="C186" s="636" t="s">
        <v>1777</v>
      </c>
      <c r="D186" s="637"/>
      <c r="E186" s="637">
        <v>8260</v>
      </c>
      <c r="F186" s="694">
        <v>8380</v>
      </c>
      <c r="G186" s="901" t="b">
        <f t="shared" si="4"/>
        <v>0</v>
      </c>
      <c r="H186" s="901"/>
      <c r="I186" s="1514" t="s">
        <v>3608</v>
      </c>
      <c r="J186" s="1515"/>
      <c r="K186" s="1515"/>
      <c r="L186" s="1516"/>
      <c r="M186" s="642" t="s">
        <v>3609</v>
      </c>
      <c r="N186" s="646">
        <v>44851</v>
      </c>
      <c r="O186" s="642" t="s">
        <v>1531</v>
      </c>
      <c r="P186" s="146" t="s">
        <v>3448</v>
      </c>
      <c r="Q186" s="935" t="s">
        <v>3449</v>
      </c>
    </row>
    <row r="187" spans="1:17" s="643" customFormat="1" ht="13.8" hidden="1" x14ac:dyDescent="0.3">
      <c r="A187" s="634">
        <v>182</v>
      </c>
      <c r="B187" s="635">
        <v>44853</v>
      </c>
      <c r="C187" s="636" t="s">
        <v>2359</v>
      </c>
      <c r="D187" s="637"/>
      <c r="E187" s="637">
        <v>5380</v>
      </c>
      <c r="F187" s="637">
        <v>5380</v>
      </c>
      <c r="G187" s="901" t="b">
        <f t="shared" si="4"/>
        <v>0</v>
      </c>
      <c r="H187" s="901"/>
      <c r="I187" s="1514" t="s">
        <v>3610</v>
      </c>
      <c r="J187" s="1515"/>
      <c r="K187" s="1515"/>
      <c r="L187" s="1516"/>
      <c r="M187" s="642" t="s">
        <v>3611</v>
      </c>
      <c r="N187" s="646">
        <v>44853</v>
      </c>
      <c r="O187" s="573" t="s">
        <v>1531</v>
      </c>
      <c r="P187" s="642" t="s">
        <v>1980</v>
      </c>
      <c r="Q187" s="1040" t="s">
        <v>1706</v>
      </c>
    </row>
    <row r="188" spans="1:17" s="643" customFormat="1" hidden="1" x14ac:dyDescent="0.3">
      <c r="A188" s="634">
        <v>183</v>
      </c>
      <c r="B188" s="635">
        <v>44858</v>
      </c>
      <c r="C188" s="636" t="s">
        <v>2359</v>
      </c>
      <c r="D188" s="637">
        <v>1000</v>
      </c>
      <c r="E188" s="637"/>
      <c r="F188" s="638"/>
      <c r="G188" s="901" t="b">
        <f t="shared" si="4"/>
        <v>0</v>
      </c>
      <c r="H188" s="901"/>
      <c r="I188" s="1514"/>
      <c r="J188" s="1515"/>
      <c r="K188" s="1515"/>
      <c r="L188" s="1516"/>
      <c r="M188" s="642"/>
      <c r="N188" s="642"/>
      <c r="O188" s="642"/>
      <c r="P188" s="642"/>
      <c r="Q188" s="642"/>
    </row>
    <row r="189" spans="1:17" s="643" customFormat="1" hidden="1" x14ac:dyDescent="0.3">
      <c r="A189" s="634">
        <v>184</v>
      </c>
      <c r="B189" s="635">
        <v>44858</v>
      </c>
      <c r="C189" s="636" t="s">
        <v>2834</v>
      </c>
      <c r="D189" s="637">
        <v>100</v>
      </c>
      <c r="E189" s="637"/>
      <c r="F189" s="638"/>
      <c r="G189" s="901" t="b">
        <f t="shared" si="4"/>
        <v>0</v>
      </c>
      <c r="H189" s="901"/>
      <c r="I189" s="1514"/>
      <c r="J189" s="1515"/>
      <c r="K189" s="1515"/>
      <c r="L189" s="1516"/>
      <c r="M189" s="642"/>
      <c r="N189" s="642"/>
      <c r="O189" s="642"/>
      <c r="P189" s="642"/>
      <c r="Q189" s="642"/>
    </row>
    <row r="190" spans="1:17" s="643" customFormat="1" hidden="1" x14ac:dyDescent="0.3">
      <c r="A190" s="634">
        <v>185</v>
      </c>
      <c r="B190" s="635">
        <v>44861</v>
      </c>
      <c r="C190" s="636" t="s">
        <v>2574</v>
      </c>
      <c r="D190" s="637">
        <v>50</v>
      </c>
      <c r="E190" s="637"/>
      <c r="F190" s="638"/>
      <c r="G190" s="901" t="b">
        <f t="shared" si="4"/>
        <v>0</v>
      </c>
      <c r="H190" s="901"/>
      <c r="I190" s="1514"/>
      <c r="J190" s="1515"/>
      <c r="K190" s="1515"/>
      <c r="L190" s="1516"/>
      <c r="M190" s="642"/>
      <c r="N190" s="642"/>
      <c r="O190" s="642"/>
      <c r="P190" s="642"/>
      <c r="Q190" s="642"/>
    </row>
    <row r="191" spans="1:17" s="643" customFormat="1" hidden="1" x14ac:dyDescent="0.3">
      <c r="A191" s="634">
        <v>186</v>
      </c>
      <c r="B191" s="635">
        <v>44865</v>
      </c>
      <c r="C191" s="636" t="s">
        <v>2359</v>
      </c>
      <c r="D191" s="637">
        <v>1000</v>
      </c>
      <c r="E191" s="637"/>
      <c r="F191" s="638"/>
      <c r="G191" s="901" t="b">
        <f t="shared" si="4"/>
        <v>0</v>
      </c>
      <c r="H191" s="901"/>
      <c r="I191" s="1514"/>
      <c r="J191" s="1515"/>
      <c r="K191" s="1515"/>
      <c r="L191" s="1516"/>
      <c r="M191" s="642"/>
      <c r="N191" s="642"/>
      <c r="O191" s="642"/>
      <c r="P191" s="642"/>
      <c r="Q191" s="642"/>
    </row>
    <row r="192" spans="1:17" s="643" customFormat="1" x14ac:dyDescent="0.3">
      <c r="A192" s="634">
        <v>187</v>
      </c>
      <c r="B192" s="635">
        <v>44865</v>
      </c>
      <c r="C192" s="636" t="s">
        <v>1982</v>
      </c>
      <c r="D192" s="637">
        <v>300</v>
      </c>
      <c r="E192" s="637"/>
      <c r="F192" s="638"/>
      <c r="G192" s="901" t="b">
        <f t="shared" si="4"/>
        <v>0</v>
      </c>
      <c r="H192" s="901"/>
      <c r="I192" s="1514"/>
      <c r="J192" s="1515"/>
      <c r="K192" s="1515"/>
      <c r="L192" s="1516"/>
      <c r="M192" s="642"/>
      <c r="N192" s="642"/>
      <c r="O192" s="642"/>
      <c r="P192" s="642"/>
      <c r="Q192" s="642"/>
    </row>
    <row r="193" spans="1:17" s="643" customFormat="1" hidden="1" x14ac:dyDescent="0.3">
      <c r="A193" s="634">
        <v>188</v>
      </c>
      <c r="B193" s="635">
        <v>44865</v>
      </c>
      <c r="C193" s="636" t="s">
        <v>164</v>
      </c>
      <c r="D193" s="637">
        <v>10</v>
      </c>
      <c r="E193" s="637"/>
      <c r="F193" s="638"/>
      <c r="G193" s="901" t="b">
        <f t="shared" si="4"/>
        <v>0</v>
      </c>
      <c r="H193" s="901"/>
      <c r="I193" s="1514"/>
      <c r="J193" s="1515"/>
      <c r="K193" s="1515"/>
      <c r="L193" s="1516"/>
      <c r="M193" s="642"/>
      <c r="N193" s="642"/>
      <c r="O193" s="642"/>
      <c r="P193" s="642"/>
      <c r="Q193" s="642"/>
    </row>
    <row r="194" spans="1:17" s="643" customFormat="1" hidden="1" x14ac:dyDescent="0.3">
      <c r="A194" s="634">
        <v>189</v>
      </c>
      <c r="B194" s="635">
        <v>44865</v>
      </c>
      <c r="C194" s="636" t="s">
        <v>2410</v>
      </c>
      <c r="D194" s="637">
        <v>150</v>
      </c>
      <c r="E194" s="637"/>
      <c r="F194" s="638"/>
      <c r="G194" s="901" t="b">
        <f t="shared" si="4"/>
        <v>0</v>
      </c>
      <c r="H194" s="901"/>
      <c r="I194" s="1514"/>
      <c r="J194" s="1515"/>
      <c r="K194" s="1515"/>
      <c r="L194" s="1516"/>
      <c r="M194" s="642"/>
      <c r="N194" s="642"/>
      <c r="O194" s="642"/>
      <c r="P194" s="642"/>
      <c r="Q194" s="642"/>
    </row>
    <row r="195" spans="1:17" s="643" customFormat="1" hidden="1" x14ac:dyDescent="0.3">
      <c r="A195" s="634">
        <v>190</v>
      </c>
      <c r="B195" s="635">
        <v>44865</v>
      </c>
      <c r="C195" s="636" t="s">
        <v>2528</v>
      </c>
      <c r="D195" s="637">
        <v>50</v>
      </c>
      <c r="E195" s="637"/>
      <c r="F195" s="638"/>
      <c r="G195" s="901" t="b">
        <f t="shared" si="4"/>
        <v>0</v>
      </c>
      <c r="H195" s="901"/>
      <c r="I195" s="1514"/>
      <c r="J195" s="1515"/>
      <c r="K195" s="1515"/>
      <c r="L195" s="1516"/>
      <c r="M195" s="642"/>
      <c r="N195" s="642"/>
      <c r="O195" s="642"/>
      <c r="P195" s="642"/>
      <c r="Q195" s="642"/>
    </row>
    <row r="196" spans="1:17" s="643" customFormat="1" hidden="1" x14ac:dyDescent="0.3">
      <c r="A196" s="634">
        <v>191</v>
      </c>
      <c r="B196" s="635">
        <v>44865</v>
      </c>
      <c r="C196" s="636" t="s">
        <v>2407</v>
      </c>
      <c r="D196" s="637">
        <v>5</v>
      </c>
      <c r="E196" s="637"/>
      <c r="F196" s="638"/>
      <c r="G196" s="901" t="b">
        <f t="shared" si="4"/>
        <v>0</v>
      </c>
      <c r="H196" s="901"/>
      <c r="I196" s="1514"/>
      <c r="J196" s="1515"/>
      <c r="K196" s="1515"/>
      <c r="L196" s="1516"/>
      <c r="M196" s="642"/>
      <c r="N196" s="642"/>
      <c r="O196" s="642"/>
      <c r="P196" s="642"/>
      <c r="Q196" s="642"/>
    </row>
    <row r="197" spans="1:17" s="643" customFormat="1" hidden="1" x14ac:dyDescent="0.3">
      <c r="A197" s="634">
        <v>192</v>
      </c>
      <c r="B197" s="635">
        <v>44865</v>
      </c>
      <c r="C197" s="636" t="s">
        <v>2408</v>
      </c>
      <c r="D197" s="637">
        <v>1</v>
      </c>
      <c r="E197" s="637"/>
      <c r="F197" s="638"/>
      <c r="G197" s="901" t="b">
        <f t="shared" si="4"/>
        <v>0</v>
      </c>
      <c r="H197" s="901"/>
      <c r="I197" s="1514"/>
      <c r="J197" s="1515"/>
      <c r="K197" s="1515"/>
      <c r="L197" s="1516"/>
      <c r="M197" s="642"/>
      <c r="N197" s="642"/>
      <c r="O197" s="642"/>
      <c r="P197" s="642"/>
      <c r="Q197" s="642"/>
    </row>
    <row r="198" spans="1:17" s="643" customFormat="1" hidden="1" x14ac:dyDescent="0.3">
      <c r="A198" s="634">
        <v>193</v>
      </c>
      <c r="B198" s="635">
        <v>44865</v>
      </c>
      <c r="C198" s="636" t="s">
        <v>2381</v>
      </c>
      <c r="D198" s="637">
        <v>10</v>
      </c>
      <c r="E198" s="637"/>
      <c r="F198" s="638"/>
      <c r="G198" s="901" t="b">
        <f t="shared" si="4"/>
        <v>0</v>
      </c>
      <c r="H198" s="901"/>
      <c r="I198" s="1514"/>
      <c r="J198" s="1515"/>
      <c r="K198" s="1515"/>
      <c r="L198" s="1516"/>
      <c r="M198" s="642"/>
      <c r="N198" s="642"/>
      <c r="O198" s="642"/>
      <c r="P198" s="642"/>
      <c r="Q198" s="642"/>
    </row>
    <row r="199" spans="1:17" s="643" customFormat="1" hidden="1" x14ac:dyDescent="0.3">
      <c r="A199" s="634">
        <v>194</v>
      </c>
      <c r="B199" s="635">
        <v>44865</v>
      </c>
      <c r="C199" s="636" t="s">
        <v>2516</v>
      </c>
      <c r="D199" s="637">
        <v>50</v>
      </c>
      <c r="E199" s="637"/>
      <c r="F199" s="638"/>
      <c r="G199" s="901" t="b">
        <f t="shared" si="4"/>
        <v>0</v>
      </c>
      <c r="H199" s="901"/>
      <c r="I199" s="1514"/>
      <c r="J199" s="1515"/>
      <c r="K199" s="1515"/>
      <c r="L199" s="1516"/>
      <c r="M199" s="642"/>
      <c r="N199" s="642"/>
      <c r="O199" s="642"/>
      <c r="P199" s="642"/>
      <c r="Q199" s="642"/>
    </row>
    <row r="200" spans="1:17" s="643" customFormat="1" hidden="1" x14ac:dyDescent="0.3">
      <c r="A200" s="634">
        <v>195</v>
      </c>
      <c r="B200" s="635">
        <v>44872</v>
      </c>
      <c r="C200" s="636" t="s">
        <v>2359</v>
      </c>
      <c r="D200" s="637">
        <v>1000</v>
      </c>
      <c r="E200" s="637"/>
      <c r="F200" s="638"/>
      <c r="G200" s="901" t="b">
        <f t="shared" si="4"/>
        <v>0</v>
      </c>
      <c r="H200" s="901"/>
      <c r="I200" s="1514"/>
      <c r="J200" s="1515"/>
      <c r="K200" s="1515"/>
      <c r="L200" s="1516"/>
      <c r="M200" s="642"/>
      <c r="N200" s="642"/>
      <c r="O200" s="642"/>
      <c r="P200" s="642"/>
      <c r="Q200" s="642"/>
    </row>
    <row r="201" spans="1:17" s="643" customFormat="1" hidden="1" x14ac:dyDescent="0.3">
      <c r="A201" s="634">
        <v>196</v>
      </c>
      <c r="B201" s="635">
        <v>44872</v>
      </c>
      <c r="C201" s="636" t="s">
        <v>2834</v>
      </c>
      <c r="D201" s="637">
        <v>100</v>
      </c>
      <c r="E201" s="637"/>
      <c r="F201" s="638"/>
      <c r="G201" s="901" t="b">
        <f t="shared" si="4"/>
        <v>0</v>
      </c>
      <c r="H201" s="901"/>
      <c r="I201" s="1514"/>
      <c r="J201" s="1515"/>
      <c r="K201" s="1515"/>
      <c r="L201" s="1516"/>
      <c r="M201" s="642"/>
      <c r="N201" s="642"/>
      <c r="O201" s="642"/>
      <c r="P201" s="642"/>
      <c r="Q201" s="642"/>
    </row>
    <row r="202" spans="1:17" s="643" customFormat="1" hidden="1" x14ac:dyDescent="0.3">
      <c r="A202" s="634">
        <v>197</v>
      </c>
      <c r="B202" s="635">
        <v>44879</v>
      </c>
      <c r="C202" s="636" t="s">
        <v>2359</v>
      </c>
      <c r="D202" s="637">
        <v>1000</v>
      </c>
      <c r="E202" s="637"/>
      <c r="F202" s="638"/>
      <c r="G202" s="901" t="b">
        <f t="shared" si="4"/>
        <v>0</v>
      </c>
      <c r="H202" s="901"/>
      <c r="I202" s="1514"/>
      <c r="J202" s="1515"/>
      <c r="K202" s="1515"/>
      <c r="L202" s="1516"/>
      <c r="M202" s="642"/>
      <c r="N202" s="642"/>
      <c r="O202" s="642"/>
      <c r="P202" s="642"/>
      <c r="Q202" s="642"/>
    </row>
    <row r="203" spans="1:17" s="643" customFormat="1" hidden="1" x14ac:dyDescent="0.3">
      <c r="A203" s="634">
        <v>198</v>
      </c>
      <c r="B203" s="635">
        <v>44879</v>
      </c>
      <c r="C203" s="636" t="s">
        <v>2383</v>
      </c>
      <c r="D203" s="637">
        <v>100</v>
      </c>
      <c r="E203" s="637"/>
      <c r="F203" s="638"/>
      <c r="G203" s="901" t="b">
        <f t="shared" si="4"/>
        <v>0</v>
      </c>
      <c r="H203" s="901"/>
      <c r="I203" s="1514"/>
      <c r="J203" s="1515"/>
      <c r="K203" s="1515"/>
      <c r="L203" s="1516"/>
      <c r="M203" s="642"/>
      <c r="N203" s="642"/>
      <c r="O203" s="642"/>
      <c r="P203" s="642"/>
      <c r="Q203" s="642"/>
    </row>
    <row r="204" spans="1:17" s="643" customFormat="1" hidden="1" x14ac:dyDescent="0.3">
      <c r="A204" s="634">
        <v>199</v>
      </c>
      <c r="B204" s="635">
        <v>44879</v>
      </c>
      <c r="C204" s="636" t="s">
        <v>164</v>
      </c>
      <c r="D204" s="637">
        <v>10</v>
      </c>
      <c r="E204" s="637"/>
      <c r="F204" s="638"/>
      <c r="G204" s="901" t="b">
        <f t="shared" si="4"/>
        <v>0</v>
      </c>
      <c r="H204" s="901"/>
      <c r="I204" s="1514"/>
      <c r="J204" s="1515"/>
      <c r="K204" s="1515"/>
      <c r="L204" s="1516"/>
      <c r="M204" s="642"/>
      <c r="N204" s="642"/>
      <c r="O204" s="642"/>
      <c r="P204" s="642"/>
      <c r="Q204" s="642"/>
    </row>
    <row r="205" spans="1:17" s="643" customFormat="1" hidden="1" x14ac:dyDescent="0.3">
      <c r="A205" s="634">
        <v>200</v>
      </c>
      <c r="B205" s="635">
        <v>44882</v>
      </c>
      <c r="C205" s="636" t="s">
        <v>2359</v>
      </c>
      <c r="D205" s="637">
        <v>220</v>
      </c>
      <c r="E205" s="637"/>
      <c r="F205" s="638"/>
      <c r="G205" s="901" t="b">
        <f t="shared" si="4"/>
        <v>0</v>
      </c>
      <c r="H205" s="901"/>
      <c r="I205" s="1514"/>
      <c r="J205" s="1515"/>
      <c r="K205" s="1515"/>
      <c r="L205" s="1516"/>
      <c r="M205" s="642"/>
      <c r="N205" s="642"/>
      <c r="O205" s="642"/>
      <c r="P205" s="642"/>
      <c r="Q205" s="642"/>
    </row>
    <row r="206" spans="1:17" s="643" customFormat="1" ht="13.8" hidden="1" x14ac:dyDescent="0.3">
      <c r="A206" s="634">
        <v>201</v>
      </c>
      <c r="B206" s="635">
        <v>44882</v>
      </c>
      <c r="C206" s="636" t="s">
        <v>2359</v>
      </c>
      <c r="D206" s="637"/>
      <c r="E206" s="637">
        <v>4220</v>
      </c>
      <c r="F206" s="638">
        <v>4220</v>
      </c>
      <c r="G206" s="901" t="b">
        <f t="shared" si="4"/>
        <v>0</v>
      </c>
      <c r="H206" s="901"/>
      <c r="I206" s="1514" t="s">
        <v>3614</v>
      </c>
      <c r="J206" s="1515"/>
      <c r="K206" s="1515"/>
      <c r="L206" s="1516"/>
      <c r="M206" s="642" t="s">
        <v>3615</v>
      </c>
      <c r="N206" s="646">
        <v>44881</v>
      </c>
      <c r="O206" s="573" t="s">
        <v>1531</v>
      </c>
      <c r="P206" s="642" t="s">
        <v>1980</v>
      </c>
      <c r="Q206" s="1040" t="s">
        <v>1706</v>
      </c>
    </row>
    <row r="207" spans="1:17" s="643" customFormat="1" hidden="1" x14ac:dyDescent="0.3">
      <c r="A207" s="634">
        <v>202</v>
      </c>
      <c r="B207" s="635">
        <v>44886</v>
      </c>
      <c r="C207" s="636" t="s">
        <v>2383</v>
      </c>
      <c r="D207" s="637">
        <v>440</v>
      </c>
      <c r="E207" s="637"/>
      <c r="F207" s="638"/>
      <c r="G207" s="901" t="b">
        <f t="shared" si="4"/>
        <v>0</v>
      </c>
      <c r="H207" s="901"/>
      <c r="I207" s="1514"/>
      <c r="J207" s="1515"/>
      <c r="K207" s="1515"/>
      <c r="L207" s="1516"/>
      <c r="M207" s="642"/>
      <c r="N207" s="642"/>
      <c r="O207" s="642"/>
      <c r="P207" s="642"/>
      <c r="Q207" s="642"/>
    </row>
    <row r="208" spans="1:17" s="643" customFormat="1" hidden="1" x14ac:dyDescent="0.3">
      <c r="A208" s="634">
        <v>203</v>
      </c>
      <c r="B208" s="635">
        <v>44886</v>
      </c>
      <c r="C208" s="636" t="s">
        <v>2834</v>
      </c>
      <c r="D208" s="637">
        <v>150</v>
      </c>
      <c r="E208" s="637"/>
      <c r="F208" s="638"/>
      <c r="G208" s="901" t="b">
        <f t="shared" si="4"/>
        <v>0</v>
      </c>
      <c r="H208" s="901"/>
      <c r="I208" s="1514"/>
      <c r="J208" s="1515"/>
      <c r="K208" s="1515"/>
      <c r="L208" s="1516"/>
      <c r="M208" s="642"/>
      <c r="N208" s="642"/>
      <c r="O208" s="642"/>
      <c r="P208" s="642"/>
      <c r="Q208" s="642"/>
    </row>
    <row r="209" spans="1:17" s="643" customFormat="1" hidden="1" x14ac:dyDescent="0.3">
      <c r="A209" s="634">
        <v>204</v>
      </c>
      <c r="B209" s="635">
        <v>44886</v>
      </c>
      <c r="C209" s="636" t="s">
        <v>2359</v>
      </c>
      <c r="D209" s="637">
        <v>500</v>
      </c>
      <c r="E209" s="637"/>
      <c r="F209" s="638"/>
      <c r="G209" s="901" t="b">
        <f t="shared" si="4"/>
        <v>0</v>
      </c>
      <c r="H209" s="901"/>
      <c r="I209" s="1514"/>
      <c r="J209" s="1515"/>
      <c r="K209" s="1515"/>
      <c r="L209" s="1516"/>
      <c r="M209" s="642"/>
      <c r="N209" s="642"/>
      <c r="O209" s="642"/>
      <c r="P209" s="642"/>
      <c r="Q209" s="642"/>
    </row>
    <row r="210" spans="1:17" s="643" customFormat="1" hidden="1" x14ac:dyDescent="0.3">
      <c r="A210" s="634">
        <v>205</v>
      </c>
      <c r="B210" s="635">
        <v>44886</v>
      </c>
      <c r="C210" s="636" t="s">
        <v>164</v>
      </c>
      <c r="D210" s="637">
        <v>20</v>
      </c>
      <c r="E210" s="637"/>
      <c r="F210" s="638"/>
      <c r="G210" s="901" t="b">
        <f t="shared" si="4"/>
        <v>0</v>
      </c>
      <c r="H210" s="901"/>
      <c r="I210" s="1514"/>
      <c r="J210" s="1515"/>
      <c r="K210" s="1515"/>
      <c r="L210" s="1516"/>
      <c r="M210" s="642"/>
      <c r="N210" s="642"/>
      <c r="O210" s="642"/>
      <c r="P210" s="642"/>
      <c r="Q210" s="642"/>
    </row>
    <row r="211" spans="1:17" s="643" customFormat="1" ht="13.8" hidden="1" x14ac:dyDescent="0.3">
      <c r="A211" s="634">
        <v>206</v>
      </c>
      <c r="B211" s="635">
        <v>44887</v>
      </c>
      <c r="C211" s="636" t="s">
        <v>2383</v>
      </c>
      <c r="D211" s="637"/>
      <c r="E211" s="637">
        <v>540</v>
      </c>
      <c r="F211" s="638">
        <v>540</v>
      </c>
      <c r="G211" s="901" t="b">
        <f t="shared" si="4"/>
        <v>0</v>
      </c>
      <c r="H211" s="901"/>
      <c r="I211" s="1514" t="s">
        <v>3616</v>
      </c>
      <c r="J211" s="1515"/>
      <c r="K211" s="1515"/>
      <c r="L211" s="1516"/>
      <c r="M211" s="642" t="s">
        <v>3617</v>
      </c>
      <c r="N211" s="646">
        <v>44887</v>
      </c>
      <c r="O211" s="573" t="s">
        <v>1531</v>
      </c>
      <c r="P211" s="146" t="s">
        <v>3448</v>
      </c>
      <c r="Q211" s="935" t="s">
        <v>3449</v>
      </c>
    </row>
    <row r="212" spans="1:17" s="643" customFormat="1" hidden="1" x14ac:dyDescent="0.3">
      <c r="A212" s="634">
        <v>207</v>
      </c>
      <c r="B212" s="635">
        <v>44890</v>
      </c>
      <c r="C212" s="636" t="s">
        <v>2359</v>
      </c>
      <c r="D212" s="637">
        <v>1000</v>
      </c>
      <c r="E212" s="637"/>
      <c r="F212" s="638"/>
      <c r="G212" s="901" t="b">
        <f t="shared" si="4"/>
        <v>0</v>
      </c>
      <c r="H212" s="901"/>
      <c r="I212" s="1514"/>
      <c r="J212" s="1515"/>
      <c r="K212" s="1515"/>
      <c r="L212" s="1516"/>
      <c r="M212" s="642"/>
      <c r="N212" s="642"/>
      <c r="O212" s="642"/>
      <c r="P212" s="642"/>
      <c r="Q212" s="642"/>
    </row>
    <row r="213" spans="1:17" s="643" customFormat="1" hidden="1" x14ac:dyDescent="0.3">
      <c r="A213" s="634">
        <v>208</v>
      </c>
      <c r="B213" s="635">
        <v>44893</v>
      </c>
      <c r="C213" s="636" t="s">
        <v>2834</v>
      </c>
      <c r="D213" s="637">
        <v>190</v>
      </c>
      <c r="E213" s="637"/>
      <c r="F213" s="638"/>
      <c r="G213" s="901" t="b">
        <f t="shared" si="4"/>
        <v>0</v>
      </c>
      <c r="H213" s="901"/>
      <c r="I213" s="1514"/>
      <c r="J213" s="1515"/>
      <c r="K213" s="1515"/>
      <c r="L213" s="1516"/>
      <c r="M213" s="642"/>
      <c r="N213" s="642"/>
      <c r="O213" s="642"/>
      <c r="P213" s="642"/>
      <c r="Q213" s="642"/>
    </row>
    <row r="214" spans="1:17" s="643" customFormat="1" hidden="1" x14ac:dyDescent="0.3">
      <c r="A214" s="634">
        <v>209</v>
      </c>
      <c r="B214" s="635">
        <v>44893</v>
      </c>
      <c r="C214" s="636" t="s">
        <v>164</v>
      </c>
      <c r="D214" s="637">
        <v>20</v>
      </c>
      <c r="E214" s="637"/>
      <c r="F214" s="638"/>
      <c r="G214" s="901" t="b">
        <f t="shared" si="4"/>
        <v>0</v>
      </c>
      <c r="H214" s="901"/>
      <c r="I214" s="1514"/>
      <c r="J214" s="1515"/>
      <c r="K214" s="1515"/>
      <c r="L214" s="1516"/>
      <c r="M214" s="642"/>
      <c r="N214" s="642"/>
      <c r="O214" s="642"/>
      <c r="P214" s="642"/>
      <c r="Q214" s="642"/>
    </row>
    <row r="215" spans="1:17" s="643" customFormat="1" x14ac:dyDescent="0.3">
      <c r="A215" s="634">
        <v>210</v>
      </c>
      <c r="B215" s="635">
        <v>44893</v>
      </c>
      <c r="C215" s="636" t="s">
        <v>1982</v>
      </c>
      <c r="D215" s="637">
        <v>200</v>
      </c>
      <c r="E215" s="637"/>
      <c r="F215" s="638"/>
      <c r="G215" s="901" t="b">
        <f t="shared" si="4"/>
        <v>0</v>
      </c>
      <c r="H215" s="901"/>
      <c r="I215" s="1514"/>
      <c r="J215" s="1515"/>
      <c r="K215" s="1515"/>
      <c r="L215" s="1516"/>
      <c r="M215" s="642"/>
      <c r="N215" s="642"/>
      <c r="O215" s="642"/>
      <c r="P215" s="642"/>
      <c r="Q215" s="642"/>
    </row>
    <row r="216" spans="1:17" s="643" customFormat="1" hidden="1" x14ac:dyDescent="0.3">
      <c r="A216" s="634">
        <v>211</v>
      </c>
      <c r="B216" s="635">
        <v>44893</v>
      </c>
      <c r="C216" s="636" t="s">
        <v>2516</v>
      </c>
      <c r="D216" s="637">
        <v>200</v>
      </c>
      <c r="E216" s="637"/>
      <c r="F216" s="638"/>
      <c r="G216" s="901" t="b">
        <f t="shared" si="4"/>
        <v>0</v>
      </c>
      <c r="H216" s="901"/>
      <c r="I216" s="1514"/>
      <c r="J216" s="1515"/>
      <c r="K216" s="1515"/>
      <c r="L216" s="1516"/>
      <c r="M216" s="642"/>
      <c r="N216" s="642"/>
      <c r="O216" s="642"/>
      <c r="P216" s="642"/>
      <c r="Q216" s="642"/>
    </row>
    <row r="217" spans="1:17" s="643" customFormat="1" hidden="1" x14ac:dyDescent="0.3">
      <c r="A217" s="634">
        <v>212</v>
      </c>
      <c r="B217" s="635">
        <v>44893</v>
      </c>
      <c r="C217" s="636" t="s">
        <v>2409</v>
      </c>
      <c r="D217" s="637">
        <v>30</v>
      </c>
      <c r="E217" s="637"/>
      <c r="F217" s="638"/>
      <c r="G217" s="901" t="b">
        <f t="shared" si="4"/>
        <v>0</v>
      </c>
      <c r="H217" s="901"/>
      <c r="I217" s="1514"/>
      <c r="J217" s="1515"/>
      <c r="K217" s="1515"/>
      <c r="L217" s="1516"/>
      <c r="M217" s="642"/>
      <c r="N217" s="642"/>
      <c r="O217" s="642"/>
      <c r="P217" s="642"/>
      <c r="Q217" s="642"/>
    </row>
    <row r="218" spans="1:17" s="643" customFormat="1" hidden="1" x14ac:dyDescent="0.3">
      <c r="A218" s="634">
        <v>213</v>
      </c>
      <c r="B218" s="635">
        <v>44893</v>
      </c>
      <c r="C218" s="636" t="s">
        <v>2407</v>
      </c>
      <c r="D218" s="637">
        <v>10</v>
      </c>
      <c r="E218" s="637"/>
      <c r="F218" s="638"/>
      <c r="G218" s="901" t="b">
        <f t="shared" si="4"/>
        <v>0</v>
      </c>
      <c r="H218" s="901"/>
      <c r="I218" s="1514"/>
      <c r="J218" s="1515"/>
      <c r="K218" s="1515"/>
      <c r="L218" s="1516"/>
      <c r="M218" s="642"/>
      <c r="N218" s="642"/>
      <c r="O218" s="642"/>
      <c r="P218" s="642"/>
      <c r="Q218" s="642"/>
    </row>
    <row r="219" spans="1:17" s="643" customFormat="1" hidden="1" x14ac:dyDescent="0.3">
      <c r="A219" s="634">
        <v>214</v>
      </c>
      <c r="B219" s="635">
        <v>44893</v>
      </c>
      <c r="C219" s="636" t="s">
        <v>1777</v>
      </c>
      <c r="D219" s="637">
        <v>1000</v>
      </c>
      <c r="E219" s="637"/>
      <c r="F219" s="638"/>
      <c r="G219" s="901" t="b">
        <f t="shared" si="4"/>
        <v>0</v>
      </c>
      <c r="H219" s="901"/>
      <c r="I219" s="1514"/>
      <c r="J219" s="1515"/>
      <c r="K219" s="1515"/>
      <c r="L219" s="1516"/>
      <c r="M219" s="642"/>
      <c r="N219" s="642"/>
      <c r="O219" s="642"/>
      <c r="P219" s="642"/>
      <c r="Q219" s="642"/>
    </row>
    <row r="220" spans="1:17" s="643" customFormat="1" hidden="1" x14ac:dyDescent="0.3">
      <c r="A220" s="634">
        <v>215</v>
      </c>
      <c r="B220" s="635">
        <v>44893</v>
      </c>
      <c r="C220" s="636" t="s">
        <v>2584</v>
      </c>
      <c r="D220" s="637">
        <v>40</v>
      </c>
      <c r="E220" s="637"/>
      <c r="F220" s="638"/>
      <c r="G220" s="901" t="b">
        <f t="shared" si="4"/>
        <v>0</v>
      </c>
      <c r="H220" s="901"/>
      <c r="I220" s="1514"/>
      <c r="J220" s="1515"/>
      <c r="K220" s="1515"/>
      <c r="L220" s="1516"/>
      <c r="M220" s="642"/>
      <c r="N220" s="642"/>
      <c r="O220" s="642"/>
      <c r="P220" s="642"/>
      <c r="Q220" s="642"/>
    </row>
    <row r="221" spans="1:17" s="643" customFormat="1" hidden="1" x14ac:dyDescent="0.3">
      <c r="A221" s="634">
        <v>216</v>
      </c>
      <c r="B221" s="635">
        <v>44894</v>
      </c>
      <c r="C221" s="636" t="s">
        <v>2834</v>
      </c>
      <c r="D221" s="637"/>
      <c r="E221" s="637">
        <v>640</v>
      </c>
      <c r="F221" s="638">
        <v>640</v>
      </c>
      <c r="G221" s="901" t="b">
        <f t="shared" si="4"/>
        <v>0</v>
      </c>
      <c r="H221" s="901"/>
      <c r="I221" s="1514" t="s">
        <v>3618</v>
      </c>
      <c r="J221" s="1515"/>
      <c r="K221" s="1515"/>
      <c r="L221" s="1516"/>
      <c r="M221" s="642" t="s">
        <v>3619</v>
      </c>
      <c r="N221" s="646">
        <v>44893</v>
      </c>
      <c r="O221" s="642" t="s">
        <v>1531</v>
      </c>
      <c r="P221" s="146" t="s">
        <v>1762</v>
      </c>
      <c r="Q221" s="935" t="s">
        <v>1762</v>
      </c>
    </row>
    <row r="222" spans="1:17" s="643" customFormat="1" hidden="1" x14ac:dyDescent="0.3">
      <c r="A222" s="634">
        <v>217</v>
      </c>
      <c r="B222" s="635">
        <v>44897</v>
      </c>
      <c r="C222" s="636" t="s">
        <v>2359</v>
      </c>
      <c r="D222" s="637">
        <v>1000</v>
      </c>
      <c r="E222" s="637"/>
      <c r="F222" s="638"/>
      <c r="G222" s="901" t="b">
        <f t="shared" si="4"/>
        <v>0</v>
      </c>
      <c r="H222" s="901"/>
      <c r="I222" s="1514"/>
      <c r="J222" s="1515"/>
      <c r="K222" s="1515"/>
      <c r="L222" s="1516"/>
      <c r="M222" s="642"/>
      <c r="N222" s="642"/>
      <c r="O222" s="642"/>
      <c r="P222" s="642"/>
      <c r="Q222" s="642"/>
    </row>
    <row r="223" spans="1:17" s="643" customFormat="1" hidden="1" x14ac:dyDescent="0.3">
      <c r="A223" s="634">
        <v>218</v>
      </c>
      <c r="B223" s="635">
        <v>44900</v>
      </c>
      <c r="C223" s="636" t="s">
        <v>2359</v>
      </c>
      <c r="D223" s="637">
        <v>500</v>
      </c>
      <c r="E223" s="637"/>
      <c r="F223" s="638"/>
      <c r="G223" s="901" t="b">
        <f t="shared" si="4"/>
        <v>0</v>
      </c>
      <c r="H223" s="901"/>
      <c r="I223" s="1514"/>
      <c r="J223" s="1515"/>
      <c r="K223" s="1515"/>
      <c r="L223" s="1516"/>
      <c r="M223" s="642"/>
      <c r="N223" s="642"/>
      <c r="O223" s="642"/>
      <c r="P223" s="642"/>
      <c r="Q223" s="642"/>
    </row>
    <row r="224" spans="1:17" s="643" customFormat="1" hidden="1" x14ac:dyDescent="0.3">
      <c r="A224" s="634">
        <v>219</v>
      </c>
      <c r="B224" s="635">
        <v>44904</v>
      </c>
      <c r="C224" s="636" t="s">
        <v>2359</v>
      </c>
      <c r="D224" s="637">
        <v>500</v>
      </c>
      <c r="E224" s="637"/>
      <c r="F224" s="638"/>
      <c r="G224" s="901" t="b">
        <f t="shared" si="4"/>
        <v>0</v>
      </c>
      <c r="H224" s="901"/>
      <c r="I224" s="1514"/>
      <c r="J224" s="1515"/>
      <c r="K224" s="1515"/>
      <c r="L224" s="1516"/>
      <c r="M224" s="642"/>
      <c r="N224" s="642"/>
      <c r="O224" s="642"/>
      <c r="P224" s="642"/>
      <c r="Q224" s="642"/>
    </row>
    <row r="225" spans="1:17" s="643" customFormat="1" hidden="1" x14ac:dyDescent="0.3">
      <c r="A225" s="634">
        <v>220</v>
      </c>
      <c r="B225" s="635">
        <v>44904</v>
      </c>
      <c r="C225" s="636" t="s">
        <v>164</v>
      </c>
      <c r="D225" s="637">
        <v>30</v>
      </c>
      <c r="E225" s="637"/>
      <c r="F225" s="638"/>
      <c r="G225" s="901" t="b">
        <f t="shared" si="4"/>
        <v>0</v>
      </c>
      <c r="H225" s="901"/>
      <c r="I225" s="1514"/>
      <c r="J225" s="1515"/>
      <c r="K225" s="1515"/>
      <c r="L225" s="1516"/>
      <c r="M225" s="642"/>
      <c r="N225" s="642"/>
      <c r="O225" s="642"/>
      <c r="P225" s="642"/>
      <c r="Q225" s="642"/>
    </row>
    <row r="226" spans="1:17" s="643" customFormat="1" hidden="1" x14ac:dyDescent="0.3">
      <c r="A226" s="634">
        <v>221</v>
      </c>
      <c r="B226" s="635">
        <v>44910</v>
      </c>
      <c r="C226" s="636" t="s">
        <v>2359</v>
      </c>
      <c r="D226" s="637">
        <v>660</v>
      </c>
      <c r="E226" s="637"/>
      <c r="F226" s="638"/>
      <c r="G226" s="901" t="b">
        <f t="shared" si="4"/>
        <v>0</v>
      </c>
      <c r="H226" s="901"/>
      <c r="I226" s="1514"/>
      <c r="J226" s="1515"/>
      <c r="K226" s="1515"/>
      <c r="L226" s="1516"/>
      <c r="M226" s="642"/>
      <c r="N226" s="642"/>
      <c r="O226" s="642"/>
      <c r="P226" s="642"/>
      <c r="Q226" s="642"/>
    </row>
    <row r="227" spans="1:17" s="643" customFormat="1" ht="13.8" hidden="1" x14ac:dyDescent="0.3">
      <c r="A227" s="634">
        <v>222</v>
      </c>
      <c r="B227" s="635">
        <v>44910</v>
      </c>
      <c r="C227" s="636" t="s">
        <v>2359</v>
      </c>
      <c r="D227" s="637"/>
      <c r="E227" s="637">
        <v>4160</v>
      </c>
      <c r="F227" s="638">
        <v>4160</v>
      </c>
      <c r="G227" s="901" t="b">
        <f t="shared" si="4"/>
        <v>0</v>
      </c>
      <c r="H227" s="901"/>
      <c r="I227" s="1514" t="s">
        <v>3620</v>
      </c>
      <c r="J227" s="1515"/>
      <c r="K227" s="1515"/>
      <c r="L227" s="1516"/>
      <c r="M227" s="642" t="s">
        <v>3621</v>
      </c>
      <c r="N227" s="646">
        <v>44909</v>
      </c>
      <c r="O227" s="573" t="s">
        <v>1531</v>
      </c>
      <c r="P227" s="642" t="s">
        <v>1980</v>
      </c>
      <c r="Q227" s="1040" t="s">
        <v>1706</v>
      </c>
    </row>
    <row r="228" spans="1:17" s="643" customFormat="1" hidden="1" x14ac:dyDescent="0.3">
      <c r="A228" s="634">
        <v>223</v>
      </c>
      <c r="B228" s="635">
        <v>44911</v>
      </c>
      <c r="C228" s="636" t="s">
        <v>2834</v>
      </c>
      <c r="D228" s="637">
        <v>100</v>
      </c>
      <c r="E228" s="637"/>
      <c r="F228" s="638"/>
      <c r="G228" s="901" t="b">
        <f t="shared" si="4"/>
        <v>0</v>
      </c>
      <c r="H228" s="901"/>
      <c r="I228" s="1514"/>
      <c r="J228" s="1515"/>
      <c r="K228" s="1515"/>
      <c r="L228" s="1516"/>
      <c r="M228" s="642"/>
      <c r="N228" s="642"/>
      <c r="O228" s="642"/>
      <c r="P228" s="642"/>
      <c r="Q228" s="642"/>
    </row>
    <row r="229" spans="1:17" s="643" customFormat="1" hidden="1" x14ac:dyDescent="0.3">
      <c r="A229" s="634">
        <v>224</v>
      </c>
      <c r="B229" s="635">
        <v>44914</v>
      </c>
      <c r="C229" s="636" t="s">
        <v>2359</v>
      </c>
      <c r="D229" s="637">
        <v>500</v>
      </c>
      <c r="E229" s="637"/>
      <c r="F229" s="638"/>
      <c r="G229" s="901" t="b">
        <f t="shared" si="4"/>
        <v>0</v>
      </c>
      <c r="H229" s="901"/>
      <c r="I229" s="1514"/>
      <c r="J229" s="1515"/>
      <c r="K229" s="1515"/>
      <c r="L229" s="1516"/>
      <c r="M229" s="642"/>
      <c r="N229" s="642"/>
      <c r="O229" s="642"/>
      <c r="P229" s="642"/>
      <c r="Q229" s="642"/>
    </row>
    <row r="230" spans="1:17" s="643" customFormat="1" hidden="1" x14ac:dyDescent="0.3">
      <c r="A230" s="634">
        <v>225</v>
      </c>
      <c r="B230" s="635">
        <v>44914</v>
      </c>
      <c r="C230" s="636" t="s">
        <v>164</v>
      </c>
      <c r="D230" s="637">
        <v>30</v>
      </c>
      <c r="E230" s="637"/>
      <c r="F230" s="638"/>
      <c r="G230" s="901" t="b">
        <f t="shared" si="4"/>
        <v>0</v>
      </c>
      <c r="H230" s="901"/>
      <c r="I230" s="1514"/>
      <c r="J230" s="1515"/>
      <c r="K230" s="1515"/>
      <c r="L230" s="1516"/>
      <c r="M230" s="642"/>
      <c r="N230" s="642"/>
      <c r="O230" s="642"/>
      <c r="P230" s="642"/>
      <c r="Q230" s="642"/>
    </row>
    <row r="231" spans="1:17" s="643" customFormat="1" hidden="1" x14ac:dyDescent="0.3">
      <c r="A231" s="634">
        <v>226</v>
      </c>
      <c r="B231" s="635">
        <v>44914</v>
      </c>
      <c r="C231" s="636" t="s">
        <v>2381</v>
      </c>
      <c r="D231" s="637">
        <v>10</v>
      </c>
      <c r="E231" s="637"/>
      <c r="F231" s="638"/>
      <c r="G231" s="901" t="b">
        <f t="shared" si="4"/>
        <v>0</v>
      </c>
      <c r="H231" s="901"/>
      <c r="I231" s="1514"/>
      <c r="J231" s="1515"/>
      <c r="K231" s="1515"/>
      <c r="L231" s="1516"/>
      <c r="M231" s="642"/>
      <c r="N231" s="642"/>
      <c r="O231" s="642"/>
      <c r="P231" s="642"/>
      <c r="Q231" s="642"/>
    </row>
    <row r="232" spans="1:17" s="643" customFormat="1" hidden="1" x14ac:dyDescent="0.3">
      <c r="A232" s="634">
        <v>227</v>
      </c>
      <c r="B232" s="635">
        <v>44914</v>
      </c>
      <c r="C232" s="636" t="s">
        <v>2384</v>
      </c>
      <c r="D232" s="637">
        <v>200</v>
      </c>
      <c r="E232" s="637"/>
      <c r="F232" s="638"/>
      <c r="G232" s="901" t="b">
        <f t="shared" si="4"/>
        <v>0</v>
      </c>
      <c r="H232" s="901"/>
      <c r="I232" s="1514"/>
      <c r="J232" s="1515"/>
      <c r="K232" s="1515"/>
      <c r="L232" s="1516"/>
      <c r="M232" s="642"/>
      <c r="N232" s="642"/>
      <c r="O232" s="642"/>
      <c r="P232" s="642"/>
      <c r="Q232" s="642"/>
    </row>
    <row r="233" spans="1:17" s="643" customFormat="1" hidden="1" x14ac:dyDescent="0.3">
      <c r="A233" s="634">
        <v>228</v>
      </c>
      <c r="B233" s="635">
        <v>44918</v>
      </c>
      <c r="C233" s="636" t="s">
        <v>2359</v>
      </c>
      <c r="D233" s="637">
        <v>1000</v>
      </c>
      <c r="E233" s="637"/>
      <c r="F233" s="638"/>
      <c r="G233" s="901" t="b">
        <f t="shared" si="4"/>
        <v>0</v>
      </c>
      <c r="H233" s="901"/>
      <c r="I233" s="1514"/>
      <c r="J233" s="1515"/>
      <c r="K233" s="1515"/>
      <c r="L233" s="1516"/>
      <c r="M233" s="642"/>
      <c r="N233" s="642"/>
      <c r="O233" s="642"/>
      <c r="P233" s="642"/>
      <c r="Q233" s="642"/>
    </row>
    <row r="234" spans="1:17" s="643" customFormat="1" hidden="1" x14ac:dyDescent="0.3">
      <c r="A234" s="634">
        <v>229</v>
      </c>
      <c r="B234" s="635">
        <v>44922</v>
      </c>
      <c r="C234" s="636" t="s">
        <v>2834</v>
      </c>
      <c r="D234" s="637">
        <v>200</v>
      </c>
      <c r="E234" s="637"/>
      <c r="F234" s="638"/>
      <c r="G234" s="901" t="b">
        <f t="shared" si="4"/>
        <v>0</v>
      </c>
      <c r="H234" s="901"/>
      <c r="I234" s="1514"/>
      <c r="J234" s="1515"/>
      <c r="K234" s="1515"/>
      <c r="L234" s="1516"/>
      <c r="M234" s="642"/>
      <c r="N234" s="642"/>
      <c r="O234" s="642"/>
      <c r="P234" s="642"/>
      <c r="Q234" s="642"/>
    </row>
    <row r="235" spans="1:17" s="643" customFormat="1" hidden="1" x14ac:dyDescent="0.3">
      <c r="A235" s="634">
        <v>230</v>
      </c>
      <c r="B235" s="635">
        <v>44922</v>
      </c>
      <c r="C235" s="636" t="s">
        <v>164</v>
      </c>
      <c r="D235" s="637">
        <v>130</v>
      </c>
      <c r="E235" s="637"/>
      <c r="F235" s="638"/>
      <c r="G235" s="901" t="b">
        <f t="shared" si="4"/>
        <v>0</v>
      </c>
      <c r="H235" s="901"/>
      <c r="I235" s="1514"/>
      <c r="J235" s="1515"/>
      <c r="K235" s="1515"/>
      <c r="L235" s="1516"/>
      <c r="M235" s="642"/>
      <c r="N235" s="642"/>
      <c r="O235" s="642"/>
      <c r="P235" s="642"/>
      <c r="Q235" s="642"/>
    </row>
    <row r="236" spans="1:17" s="643" customFormat="1" hidden="1" x14ac:dyDescent="0.3">
      <c r="A236" s="634">
        <v>231</v>
      </c>
      <c r="B236" s="635">
        <v>44922</v>
      </c>
      <c r="C236" s="636" t="s">
        <v>2409</v>
      </c>
      <c r="D236" s="637">
        <v>50</v>
      </c>
      <c r="E236" s="637"/>
      <c r="F236" s="638"/>
      <c r="G236" s="901" t="b">
        <f t="shared" si="4"/>
        <v>0</v>
      </c>
      <c r="H236" s="901"/>
      <c r="I236" s="1514"/>
      <c r="J236" s="1515"/>
      <c r="K236" s="1515"/>
      <c r="L236" s="1516"/>
      <c r="M236" s="642"/>
      <c r="N236" s="642"/>
      <c r="O236" s="642"/>
      <c r="P236" s="642"/>
      <c r="Q236" s="642"/>
    </row>
    <row r="237" spans="1:17" s="643" customFormat="1" hidden="1" x14ac:dyDescent="0.3">
      <c r="A237" s="634">
        <v>232</v>
      </c>
      <c r="B237" s="635">
        <v>44922</v>
      </c>
      <c r="C237" s="636" t="s">
        <v>2408</v>
      </c>
      <c r="D237" s="637">
        <v>1</v>
      </c>
      <c r="E237" s="637"/>
      <c r="F237" s="638"/>
      <c r="G237" s="901" t="b">
        <f t="shared" si="4"/>
        <v>0</v>
      </c>
      <c r="H237" s="901"/>
      <c r="I237" s="1514"/>
      <c r="J237" s="1515"/>
      <c r="K237" s="1515"/>
      <c r="L237" s="1516"/>
      <c r="M237" s="642"/>
      <c r="N237" s="642"/>
      <c r="O237" s="642"/>
      <c r="P237" s="642"/>
      <c r="Q237" s="642"/>
    </row>
    <row r="238" spans="1:17" s="643" customFormat="1" x14ac:dyDescent="0.3">
      <c r="A238" s="634">
        <v>233</v>
      </c>
      <c r="B238" s="635">
        <v>44922</v>
      </c>
      <c r="C238" s="636" t="s">
        <v>1982</v>
      </c>
      <c r="D238" s="637">
        <v>300</v>
      </c>
      <c r="E238" s="637"/>
      <c r="F238" s="638"/>
      <c r="G238" s="901" t="b">
        <f t="shared" si="4"/>
        <v>0</v>
      </c>
      <c r="H238" s="901"/>
      <c r="I238" s="1514"/>
      <c r="J238" s="1515"/>
      <c r="K238" s="1515"/>
      <c r="L238" s="1516"/>
      <c r="M238" s="642"/>
      <c r="N238" s="642"/>
      <c r="O238" s="642"/>
      <c r="P238" s="642"/>
      <c r="Q238" s="642"/>
    </row>
    <row r="239" spans="1:17" s="643" customFormat="1" hidden="1" x14ac:dyDescent="0.3">
      <c r="A239" s="634">
        <v>234</v>
      </c>
      <c r="B239" s="635">
        <v>44922</v>
      </c>
      <c r="C239" s="636" t="s">
        <v>1777</v>
      </c>
      <c r="D239" s="637">
        <v>1000</v>
      </c>
      <c r="E239" s="637"/>
      <c r="F239" s="638"/>
      <c r="G239" s="901" t="b">
        <f t="shared" si="4"/>
        <v>0</v>
      </c>
      <c r="H239" s="901"/>
      <c r="I239" s="1514"/>
      <c r="J239" s="1515"/>
      <c r="K239" s="1515"/>
      <c r="L239" s="1516"/>
      <c r="M239" s="642"/>
      <c r="N239" s="642"/>
      <c r="O239" s="642"/>
      <c r="P239" s="642"/>
      <c r="Q239" s="642"/>
    </row>
    <row r="240" spans="1:17" s="643" customFormat="1" hidden="1" x14ac:dyDescent="0.3">
      <c r="A240" s="634">
        <v>235</v>
      </c>
      <c r="B240" s="635">
        <v>44922</v>
      </c>
      <c r="C240" s="636" t="s">
        <v>2407</v>
      </c>
      <c r="D240" s="637">
        <v>10</v>
      </c>
      <c r="E240" s="637"/>
      <c r="F240" s="638"/>
      <c r="G240" s="901" t="b">
        <f t="shared" si="4"/>
        <v>0</v>
      </c>
      <c r="H240" s="901"/>
      <c r="I240" s="1514"/>
      <c r="J240" s="1515"/>
      <c r="K240" s="1515"/>
      <c r="L240" s="1516"/>
      <c r="M240" s="642"/>
      <c r="N240" s="642"/>
      <c r="O240" s="642"/>
      <c r="P240" s="642"/>
      <c r="Q240" s="642"/>
    </row>
    <row r="241" spans="1:17" s="643" customFormat="1" hidden="1" x14ac:dyDescent="0.3">
      <c r="A241" s="634">
        <v>236</v>
      </c>
      <c r="B241" s="635">
        <v>44922</v>
      </c>
      <c r="C241" s="636" t="s">
        <v>2584</v>
      </c>
      <c r="D241" s="637">
        <v>40</v>
      </c>
      <c r="E241" s="637"/>
      <c r="F241" s="638"/>
      <c r="G241" s="901" t="b">
        <f t="shared" ref="G241:G304" si="5">IF(C241="060102","VERIFICARE AVVENUTO SMALTIMENTO",IF(C241="070101","VERIFICARE AVVENUTO SMALTIMENTO",IF(C241="160303","VERIFICARE AVVENUTO SMALTIMENTO",IF(C241="161001","VERIFICARE AVVENUTO SMALTIMENTO",IF(C241="170603","VERIFICARE AVVENUTO SMALTIMENTO",IF(C241="170904","VERIFICARE AVVENUTO SMALTIMENTO"))))))</f>
        <v>0</v>
      </c>
      <c r="H241" s="901"/>
      <c r="I241" s="1514"/>
      <c r="J241" s="1515"/>
      <c r="K241" s="1515"/>
      <c r="L241" s="1516"/>
      <c r="M241" s="642"/>
      <c r="N241" s="642"/>
      <c r="O241" s="642"/>
      <c r="P241" s="642"/>
      <c r="Q241" s="642"/>
    </row>
    <row r="242" spans="1:17" s="643" customFormat="1" hidden="1" x14ac:dyDescent="0.3">
      <c r="A242" s="634">
        <v>237</v>
      </c>
      <c r="B242" s="635">
        <v>44922</v>
      </c>
      <c r="C242" s="636" t="s">
        <v>2516</v>
      </c>
      <c r="D242" s="637">
        <v>200</v>
      </c>
      <c r="E242" s="637"/>
      <c r="F242" s="638"/>
      <c r="G242" s="901" t="b">
        <f t="shared" si="5"/>
        <v>0</v>
      </c>
      <c r="H242" s="901"/>
      <c r="I242" s="1514"/>
      <c r="J242" s="1515"/>
      <c r="K242" s="1515"/>
      <c r="L242" s="1516"/>
      <c r="M242" s="642"/>
      <c r="N242" s="642"/>
      <c r="O242" s="642"/>
      <c r="P242" s="642"/>
      <c r="Q242" s="642"/>
    </row>
    <row r="243" spans="1:17" s="643" customFormat="1" hidden="1" x14ac:dyDescent="0.3">
      <c r="A243" s="634">
        <v>238</v>
      </c>
      <c r="B243" s="635">
        <v>44923</v>
      </c>
      <c r="C243" s="636" t="s">
        <v>164</v>
      </c>
      <c r="D243" s="637"/>
      <c r="E243" s="637">
        <v>440</v>
      </c>
      <c r="F243" s="694">
        <v>430</v>
      </c>
      <c r="G243" s="901" t="b">
        <f t="shared" si="5"/>
        <v>0</v>
      </c>
      <c r="H243" s="901"/>
      <c r="I243" s="1514" t="s">
        <v>3622</v>
      </c>
      <c r="J243" s="1515"/>
      <c r="K243" s="1515"/>
      <c r="L243" s="1516"/>
      <c r="M243" s="642" t="s">
        <v>3623</v>
      </c>
      <c r="N243" s="646">
        <v>44922</v>
      </c>
      <c r="O243" s="642" t="s">
        <v>1531</v>
      </c>
      <c r="P243" s="146" t="s">
        <v>1762</v>
      </c>
      <c r="Q243" s="146" t="s">
        <v>2982</v>
      </c>
    </row>
    <row r="244" spans="1:17" s="643" customFormat="1" hidden="1" x14ac:dyDescent="0.3">
      <c r="A244" s="634">
        <v>239</v>
      </c>
      <c r="B244" s="635">
        <v>44923</v>
      </c>
      <c r="C244" s="636" t="s">
        <v>2381</v>
      </c>
      <c r="D244" s="637"/>
      <c r="E244" s="637">
        <v>140</v>
      </c>
      <c r="F244" s="694">
        <v>150</v>
      </c>
      <c r="G244" s="901" t="b">
        <f t="shared" si="5"/>
        <v>0</v>
      </c>
      <c r="H244" s="901"/>
      <c r="I244" s="1514" t="s">
        <v>3624</v>
      </c>
      <c r="J244" s="1515"/>
      <c r="K244" s="1515"/>
      <c r="L244" s="1516"/>
      <c r="M244" s="642" t="s">
        <v>3625</v>
      </c>
      <c r="N244" s="646">
        <v>44922</v>
      </c>
      <c r="O244" s="642" t="s">
        <v>1531</v>
      </c>
      <c r="P244" s="146" t="s">
        <v>1762</v>
      </c>
      <c r="Q244" s="146" t="s">
        <v>2982</v>
      </c>
    </row>
    <row r="245" spans="1:17" s="643" customFormat="1" hidden="1" x14ac:dyDescent="0.3">
      <c r="A245" s="634">
        <v>240</v>
      </c>
      <c r="B245" s="635">
        <v>44923</v>
      </c>
      <c r="C245" s="636" t="s">
        <v>2409</v>
      </c>
      <c r="D245" s="637"/>
      <c r="E245" s="637">
        <v>100</v>
      </c>
      <c r="F245" s="638">
        <v>100</v>
      </c>
      <c r="G245" s="901" t="b">
        <f t="shared" si="5"/>
        <v>0</v>
      </c>
      <c r="H245" s="901"/>
      <c r="I245" s="1514" t="s">
        <v>3626</v>
      </c>
      <c r="J245" s="1515"/>
      <c r="K245" s="1515"/>
      <c r="L245" s="1516"/>
      <c r="M245" s="642" t="s">
        <v>3627</v>
      </c>
      <c r="N245" s="646">
        <v>44922</v>
      </c>
      <c r="O245" s="642" t="s">
        <v>1531</v>
      </c>
      <c r="P245" s="146" t="s">
        <v>1762</v>
      </c>
      <c r="Q245" s="146" t="s">
        <v>2982</v>
      </c>
    </row>
    <row r="246" spans="1:17" s="643" customFormat="1" hidden="1" x14ac:dyDescent="0.3">
      <c r="A246" s="634">
        <v>241</v>
      </c>
      <c r="B246" s="635">
        <v>44923</v>
      </c>
      <c r="C246" s="636" t="s">
        <v>2408</v>
      </c>
      <c r="D246" s="637"/>
      <c r="E246" s="637">
        <v>4</v>
      </c>
      <c r="F246" s="638">
        <v>4</v>
      </c>
      <c r="G246" s="901" t="b">
        <f t="shared" si="5"/>
        <v>0</v>
      </c>
      <c r="H246" s="901"/>
      <c r="I246" s="1514" t="s">
        <v>3628</v>
      </c>
      <c r="J246" s="1515"/>
      <c r="K246" s="1515"/>
      <c r="L246" s="1516"/>
      <c r="M246" s="642" t="s">
        <v>3629</v>
      </c>
      <c r="N246" s="646">
        <v>44922</v>
      </c>
      <c r="O246" s="642" t="s">
        <v>1531</v>
      </c>
      <c r="P246" s="146" t="s">
        <v>1762</v>
      </c>
      <c r="Q246" s="146" t="s">
        <v>2982</v>
      </c>
    </row>
    <row r="247" spans="1:17" s="643" customFormat="1" hidden="1" x14ac:dyDescent="0.3">
      <c r="A247" s="634">
        <v>242</v>
      </c>
      <c r="B247" s="635">
        <v>44923</v>
      </c>
      <c r="C247" s="636" t="s">
        <v>2407</v>
      </c>
      <c r="D247" s="637"/>
      <c r="E247" s="637">
        <v>50</v>
      </c>
      <c r="F247" s="694">
        <v>80</v>
      </c>
      <c r="G247" s="901" t="b">
        <f t="shared" si="5"/>
        <v>0</v>
      </c>
      <c r="H247" s="901"/>
      <c r="I247" s="1514" t="s">
        <v>3630</v>
      </c>
      <c r="J247" s="1515"/>
      <c r="K247" s="1515"/>
      <c r="L247" s="1516"/>
      <c r="M247" s="642" t="s">
        <v>3631</v>
      </c>
      <c r="N247" s="646">
        <v>44922</v>
      </c>
      <c r="O247" s="642" t="s">
        <v>1531</v>
      </c>
      <c r="P247" s="146" t="s">
        <v>1762</v>
      </c>
      <c r="Q247" s="146" t="s">
        <v>2982</v>
      </c>
    </row>
    <row r="248" spans="1:17" s="643" customFormat="1" hidden="1" x14ac:dyDescent="0.3">
      <c r="A248" s="634">
        <v>243</v>
      </c>
      <c r="B248" s="635">
        <v>44923</v>
      </c>
      <c r="C248" s="636" t="s">
        <v>2584</v>
      </c>
      <c r="D248" s="637"/>
      <c r="E248" s="637">
        <v>100</v>
      </c>
      <c r="F248" s="638">
        <v>100</v>
      </c>
      <c r="G248" s="901" t="b">
        <f t="shared" si="5"/>
        <v>0</v>
      </c>
      <c r="H248" s="901"/>
      <c r="I248" s="1514" t="s">
        <v>3632</v>
      </c>
      <c r="J248" s="1515"/>
      <c r="K248" s="1515"/>
      <c r="L248" s="1516"/>
      <c r="M248" s="642" t="s">
        <v>3633</v>
      </c>
      <c r="N248" s="646">
        <v>44922</v>
      </c>
      <c r="O248" s="642" t="s">
        <v>1531</v>
      </c>
      <c r="P248" s="146" t="s">
        <v>1762</v>
      </c>
      <c r="Q248" s="935" t="s">
        <v>1762</v>
      </c>
    </row>
    <row r="249" spans="1:17" s="643" customFormat="1" hidden="1" x14ac:dyDescent="0.3">
      <c r="A249" s="634">
        <v>244</v>
      </c>
      <c r="B249" s="635">
        <v>44925</v>
      </c>
      <c r="C249" s="636" t="s">
        <v>2359</v>
      </c>
      <c r="D249" s="637">
        <v>1740</v>
      </c>
      <c r="E249" s="637"/>
      <c r="F249" s="638"/>
      <c r="G249" s="901" t="b">
        <f t="shared" si="5"/>
        <v>0</v>
      </c>
      <c r="H249" s="901"/>
      <c r="I249" s="1514"/>
      <c r="J249" s="1515"/>
      <c r="K249" s="1515"/>
      <c r="L249" s="1516"/>
      <c r="M249" s="642"/>
      <c r="N249" s="642"/>
      <c r="O249" s="642"/>
      <c r="P249" s="642"/>
      <c r="Q249" s="642"/>
    </row>
    <row r="250" spans="1:17" s="643" customFormat="1" ht="13.8" hidden="1" x14ac:dyDescent="0.3">
      <c r="A250" s="634">
        <v>245</v>
      </c>
      <c r="B250" s="635">
        <v>44925</v>
      </c>
      <c r="C250" s="636" t="s">
        <v>2359</v>
      </c>
      <c r="D250" s="637"/>
      <c r="E250" s="637">
        <v>3240</v>
      </c>
      <c r="F250" s="638">
        <v>3240</v>
      </c>
      <c r="G250" s="901" t="b">
        <f t="shared" si="5"/>
        <v>0</v>
      </c>
      <c r="H250" s="901"/>
      <c r="I250" s="1514" t="s">
        <v>3634</v>
      </c>
      <c r="J250" s="1515"/>
      <c r="K250" s="1515"/>
      <c r="L250" s="1516"/>
      <c r="M250" s="642" t="s">
        <v>3635</v>
      </c>
      <c r="N250" s="646">
        <v>44924</v>
      </c>
      <c r="O250" s="573" t="s">
        <v>1531</v>
      </c>
      <c r="P250" s="642" t="s">
        <v>1980</v>
      </c>
      <c r="Q250" s="1040" t="s">
        <v>1706</v>
      </c>
    </row>
    <row r="251" spans="1:17" s="643" customFormat="1" hidden="1" x14ac:dyDescent="0.3">
      <c r="A251" s="634">
        <v>246</v>
      </c>
      <c r="B251" s="635">
        <v>44925</v>
      </c>
      <c r="C251" s="636" t="s">
        <v>2574</v>
      </c>
      <c r="D251" s="637">
        <v>340</v>
      </c>
      <c r="E251" s="637"/>
      <c r="F251" s="638"/>
      <c r="G251" s="901" t="b">
        <f t="shared" si="5"/>
        <v>0</v>
      </c>
      <c r="H251" s="901"/>
      <c r="I251" s="1514"/>
      <c r="J251" s="1515"/>
      <c r="K251" s="1515"/>
      <c r="L251" s="1516"/>
      <c r="M251" s="642"/>
      <c r="N251" s="642"/>
      <c r="O251" s="642"/>
      <c r="P251" s="642"/>
      <c r="Q251" s="642"/>
    </row>
    <row r="252" spans="1:17" s="643" customFormat="1" hidden="1" x14ac:dyDescent="0.3">
      <c r="A252" s="634">
        <v>247</v>
      </c>
      <c r="B252" s="635">
        <v>44925</v>
      </c>
      <c r="C252" s="636" t="s">
        <v>2574</v>
      </c>
      <c r="D252" s="637"/>
      <c r="E252" s="637">
        <v>1040</v>
      </c>
      <c r="F252" s="638">
        <v>1040</v>
      </c>
      <c r="G252" s="901" t="b">
        <f t="shared" si="5"/>
        <v>0</v>
      </c>
      <c r="H252" s="901"/>
      <c r="I252" s="1514" t="s">
        <v>3643</v>
      </c>
      <c r="J252" s="1515"/>
      <c r="K252" s="1515"/>
      <c r="L252" s="1516"/>
      <c r="M252" s="642" t="s">
        <v>3644</v>
      </c>
      <c r="N252" s="646">
        <v>44924</v>
      </c>
      <c r="O252" s="642" t="s">
        <v>1531</v>
      </c>
      <c r="P252" s="146" t="s">
        <v>2066</v>
      </c>
      <c r="Q252" s="935" t="s">
        <v>1762</v>
      </c>
    </row>
    <row r="253" spans="1:17" s="643" customFormat="1" hidden="1" x14ac:dyDescent="0.3">
      <c r="A253" s="634"/>
      <c r="B253" s="648"/>
      <c r="C253" s="636"/>
      <c r="D253" s="637"/>
      <c r="E253" s="637"/>
      <c r="F253" s="638"/>
      <c r="G253" s="901" t="b">
        <f t="shared" si="5"/>
        <v>0</v>
      </c>
      <c r="H253" s="901"/>
      <c r="I253" s="1514"/>
      <c r="J253" s="1515"/>
      <c r="K253" s="1515"/>
      <c r="L253" s="1516"/>
      <c r="M253" s="642"/>
      <c r="N253" s="642"/>
      <c r="O253" s="642"/>
      <c r="P253" s="642"/>
      <c r="Q253" s="642"/>
    </row>
    <row r="254" spans="1:17" s="643" customFormat="1" hidden="1" x14ac:dyDescent="0.3">
      <c r="A254" s="634"/>
      <c r="B254" s="648"/>
      <c r="C254" s="636"/>
      <c r="D254" s="637"/>
      <c r="E254" s="637"/>
      <c r="F254" s="638"/>
      <c r="G254" s="901" t="b">
        <f t="shared" si="5"/>
        <v>0</v>
      </c>
      <c r="H254" s="901"/>
      <c r="I254" s="1514"/>
      <c r="J254" s="1515"/>
      <c r="K254" s="1515"/>
      <c r="L254" s="1516"/>
      <c r="M254" s="642"/>
      <c r="N254" s="642"/>
      <c r="O254" s="642"/>
      <c r="P254" s="642"/>
      <c r="Q254" s="642"/>
    </row>
    <row r="255" spans="1:17" s="643" customFormat="1" hidden="1" x14ac:dyDescent="0.3">
      <c r="A255" s="634"/>
      <c r="B255" s="648"/>
      <c r="C255" s="636"/>
      <c r="D255" s="637"/>
      <c r="E255" s="637"/>
      <c r="F255" s="638"/>
      <c r="G255" s="901" t="b">
        <f t="shared" si="5"/>
        <v>0</v>
      </c>
      <c r="H255" s="901"/>
      <c r="I255" s="1514"/>
      <c r="J255" s="1515"/>
      <c r="K255" s="1515"/>
      <c r="L255" s="1516"/>
      <c r="M255" s="642"/>
      <c r="N255" s="642"/>
      <c r="O255" s="642"/>
      <c r="P255" s="642"/>
      <c r="Q255" s="642"/>
    </row>
    <row r="256" spans="1:17" s="643" customFormat="1" hidden="1" x14ac:dyDescent="0.3">
      <c r="A256" s="634"/>
      <c r="B256" s="648"/>
      <c r="C256" s="636"/>
      <c r="D256" s="637"/>
      <c r="E256" s="637"/>
      <c r="F256" s="638"/>
      <c r="G256" s="901" t="b">
        <f t="shared" si="5"/>
        <v>0</v>
      </c>
      <c r="H256" s="901"/>
      <c r="I256" s="1514"/>
      <c r="J256" s="1515"/>
      <c r="K256" s="1515"/>
      <c r="L256" s="1516"/>
      <c r="M256" s="642"/>
      <c r="N256" s="642"/>
      <c r="O256" s="642"/>
      <c r="P256" s="642"/>
      <c r="Q256" s="642"/>
    </row>
    <row r="257" spans="1:17" s="643" customFormat="1" hidden="1" x14ac:dyDescent="0.3">
      <c r="A257" s="634"/>
      <c r="B257" s="648"/>
      <c r="C257" s="636"/>
      <c r="D257" s="637"/>
      <c r="E257" s="637"/>
      <c r="F257" s="638"/>
      <c r="G257" s="901" t="b">
        <f t="shared" si="5"/>
        <v>0</v>
      </c>
      <c r="H257" s="901"/>
      <c r="I257" s="1514"/>
      <c r="J257" s="1515"/>
      <c r="K257" s="1515"/>
      <c r="L257" s="1516"/>
      <c r="M257" s="642"/>
      <c r="N257" s="642"/>
      <c r="O257" s="642"/>
      <c r="P257" s="642"/>
      <c r="Q257" s="642"/>
    </row>
    <row r="258" spans="1:17" s="643" customFormat="1" hidden="1" x14ac:dyDescent="0.3">
      <c r="A258" s="634"/>
      <c r="B258" s="648"/>
      <c r="C258" s="636"/>
      <c r="D258" s="637"/>
      <c r="E258" s="637"/>
      <c r="F258" s="638"/>
      <c r="G258" s="901" t="b">
        <f t="shared" si="5"/>
        <v>0</v>
      </c>
      <c r="H258" s="901"/>
      <c r="I258" s="1514"/>
      <c r="J258" s="1515"/>
      <c r="K258" s="1515"/>
      <c r="L258" s="1516"/>
      <c r="M258" s="642"/>
      <c r="N258" s="642"/>
      <c r="O258" s="642"/>
      <c r="P258" s="642"/>
      <c r="Q258" s="642"/>
    </row>
    <row r="259" spans="1:17" s="643" customFormat="1" hidden="1" x14ac:dyDescent="0.3">
      <c r="A259" s="634"/>
      <c r="B259" s="648"/>
      <c r="C259" s="636"/>
      <c r="D259" s="637"/>
      <c r="E259" s="637"/>
      <c r="F259" s="638"/>
      <c r="G259" s="901" t="b">
        <f t="shared" si="5"/>
        <v>0</v>
      </c>
      <c r="H259" s="901"/>
      <c r="I259" s="1514"/>
      <c r="J259" s="1515"/>
      <c r="K259" s="1515"/>
      <c r="L259" s="1516"/>
      <c r="M259" s="642"/>
      <c r="N259" s="642"/>
      <c r="O259" s="642"/>
      <c r="P259" s="642"/>
      <c r="Q259" s="642"/>
    </row>
    <row r="260" spans="1:17" s="643" customFormat="1" hidden="1" x14ac:dyDescent="0.3">
      <c r="A260" s="634"/>
      <c r="B260" s="648"/>
      <c r="C260" s="636"/>
      <c r="D260" s="637"/>
      <c r="E260" s="637"/>
      <c r="F260" s="638"/>
      <c r="G260" s="901" t="b">
        <f t="shared" si="5"/>
        <v>0</v>
      </c>
      <c r="H260" s="901"/>
      <c r="I260" s="1514"/>
      <c r="J260" s="1515"/>
      <c r="K260" s="1515"/>
      <c r="L260" s="1516"/>
      <c r="M260" s="642"/>
      <c r="N260" s="642"/>
      <c r="O260" s="642"/>
      <c r="P260" s="642"/>
      <c r="Q260" s="642"/>
    </row>
    <row r="261" spans="1:17" s="643" customFormat="1" hidden="1" x14ac:dyDescent="0.3">
      <c r="A261" s="634"/>
      <c r="B261" s="648"/>
      <c r="C261" s="636"/>
      <c r="D261" s="637"/>
      <c r="E261" s="637"/>
      <c r="F261" s="638"/>
      <c r="G261" s="901" t="b">
        <f t="shared" si="5"/>
        <v>0</v>
      </c>
      <c r="H261" s="901"/>
      <c r="I261" s="1514"/>
      <c r="J261" s="1515"/>
      <c r="K261" s="1515"/>
      <c r="L261" s="1516"/>
      <c r="M261" s="642"/>
      <c r="N261" s="642"/>
      <c r="O261" s="642"/>
      <c r="P261" s="642"/>
      <c r="Q261" s="642"/>
    </row>
    <row r="262" spans="1:17" s="643" customFormat="1" hidden="1" x14ac:dyDescent="0.3">
      <c r="A262" s="634"/>
      <c r="B262" s="648"/>
      <c r="C262" s="636"/>
      <c r="D262" s="637"/>
      <c r="E262" s="637"/>
      <c r="F262" s="638"/>
      <c r="G262" s="901" t="b">
        <f t="shared" si="5"/>
        <v>0</v>
      </c>
      <c r="H262" s="901"/>
      <c r="I262" s="1514"/>
      <c r="J262" s="1515"/>
      <c r="K262" s="1515"/>
      <c r="L262" s="1516"/>
      <c r="M262" s="642"/>
      <c r="N262" s="642"/>
      <c r="O262" s="642"/>
      <c r="P262" s="642"/>
      <c r="Q262" s="642"/>
    </row>
    <row r="263" spans="1:17" s="643" customFormat="1" hidden="1" x14ac:dyDescent="0.3">
      <c r="A263" s="634"/>
      <c r="B263" s="648"/>
      <c r="C263" s="636"/>
      <c r="D263" s="637"/>
      <c r="E263" s="637"/>
      <c r="F263" s="638"/>
      <c r="G263" s="901" t="b">
        <f t="shared" si="5"/>
        <v>0</v>
      </c>
      <c r="H263" s="901"/>
      <c r="I263" s="1514"/>
      <c r="J263" s="1515"/>
      <c r="K263" s="1515"/>
      <c r="L263" s="1516"/>
      <c r="M263" s="642"/>
      <c r="N263" s="642"/>
      <c r="O263" s="642"/>
      <c r="P263" s="642"/>
      <c r="Q263" s="642"/>
    </row>
    <row r="264" spans="1:17" s="643" customFormat="1" hidden="1" x14ac:dyDescent="0.3">
      <c r="A264" s="634"/>
      <c r="B264" s="648"/>
      <c r="C264" s="636"/>
      <c r="D264" s="637"/>
      <c r="E264" s="637"/>
      <c r="F264" s="638"/>
      <c r="G264" s="901" t="b">
        <f t="shared" si="5"/>
        <v>0</v>
      </c>
      <c r="H264" s="901"/>
      <c r="I264" s="1514"/>
      <c r="J264" s="1515"/>
      <c r="K264" s="1515"/>
      <c r="L264" s="1516"/>
      <c r="M264" s="642"/>
      <c r="N264" s="642"/>
      <c r="O264" s="642"/>
      <c r="P264" s="642"/>
      <c r="Q264" s="642"/>
    </row>
    <row r="265" spans="1:17" s="643" customFormat="1" hidden="1" x14ac:dyDescent="0.3">
      <c r="A265" s="634"/>
      <c r="B265" s="648"/>
      <c r="C265" s="636"/>
      <c r="D265" s="637"/>
      <c r="E265" s="637"/>
      <c r="F265" s="638"/>
      <c r="G265" s="901" t="b">
        <f t="shared" si="5"/>
        <v>0</v>
      </c>
      <c r="H265" s="901"/>
      <c r="I265" s="1514"/>
      <c r="J265" s="1515"/>
      <c r="K265" s="1515"/>
      <c r="L265" s="1516"/>
      <c r="M265" s="642"/>
      <c r="N265" s="642"/>
      <c r="O265" s="642"/>
      <c r="P265" s="642"/>
      <c r="Q265" s="642"/>
    </row>
    <row r="266" spans="1:17" s="643" customFormat="1" hidden="1" x14ac:dyDescent="0.3">
      <c r="A266" s="634"/>
      <c r="B266" s="648"/>
      <c r="C266" s="636"/>
      <c r="D266" s="637"/>
      <c r="E266" s="637"/>
      <c r="F266" s="638"/>
      <c r="G266" s="901" t="b">
        <f t="shared" si="5"/>
        <v>0</v>
      </c>
      <c r="H266" s="901"/>
      <c r="I266" s="1514"/>
      <c r="J266" s="1515"/>
      <c r="K266" s="1515"/>
      <c r="L266" s="1516"/>
      <c r="M266" s="642"/>
      <c r="N266" s="642"/>
      <c r="O266" s="642"/>
      <c r="P266" s="642"/>
      <c r="Q266" s="642"/>
    </row>
    <row r="267" spans="1:17" s="643" customFormat="1" hidden="1" x14ac:dyDescent="0.3">
      <c r="A267" s="634"/>
      <c r="B267" s="648"/>
      <c r="C267" s="636"/>
      <c r="D267" s="637"/>
      <c r="E267" s="637"/>
      <c r="F267" s="638"/>
      <c r="G267" s="901" t="b">
        <f t="shared" si="5"/>
        <v>0</v>
      </c>
      <c r="H267" s="901"/>
      <c r="I267" s="1514"/>
      <c r="J267" s="1515"/>
      <c r="K267" s="1515"/>
      <c r="L267" s="1516"/>
      <c r="M267" s="642"/>
      <c r="N267" s="642"/>
      <c r="O267" s="642"/>
      <c r="P267" s="642"/>
      <c r="Q267" s="642"/>
    </row>
    <row r="268" spans="1:17" s="643" customFormat="1" hidden="1" x14ac:dyDescent="0.3">
      <c r="A268" s="634"/>
      <c r="B268" s="648"/>
      <c r="C268" s="636"/>
      <c r="D268" s="637"/>
      <c r="E268" s="637"/>
      <c r="F268" s="638"/>
      <c r="G268" s="901" t="b">
        <f t="shared" si="5"/>
        <v>0</v>
      </c>
      <c r="H268" s="901"/>
      <c r="I268" s="1514"/>
      <c r="J268" s="1515"/>
      <c r="K268" s="1515"/>
      <c r="L268" s="1516"/>
      <c r="M268" s="642"/>
      <c r="N268" s="642"/>
      <c r="O268" s="642"/>
      <c r="P268" s="642"/>
      <c r="Q268" s="642"/>
    </row>
    <row r="269" spans="1:17" s="643" customFormat="1" hidden="1" x14ac:dyDescent="0.3">
      <c r="A269" s="634"/>
      <c r="B269" s="648"/>
      <c r="C269" s="636"/>
      <c r="D269" s="637"/>
      <c r="E269" s="637"/>
      <c r="F269" s="638"/>
      <c r="G269" s="901" t="b">
        <f t="shared" si="5"/>
        <v>0</v>
      </c>
      <c r="H269" s="901"/>
      <c r="I269" s="1514"/>
      <c r="J269" s="1515"/>
      <c r="K269" s="1515"/>
      <c r="L269" s="1516"/>
      <c r="M269" s="642"/>
      <c r="N269" s="642"/>
      <c r="O269" s="642"/>
      <c r="P269" s="642"/>
      <c r="Q269" s="642"/>
    </row>
    <row r="270" spans="1:17" s="643" customFormat="1" hidden="1" x14ac:dyDescent="0.3">
      <c r="A270" s="634"/>
      <c r="B270" s="648"/>
      <c r="C270" s="636"/>
      <c r="D270" s="637"/>
      <c r="E270" s="637"/>
      <c r="F270" s="638"/>
      <c r="G270" s="901" t="b">
        <f t="shared" si="5"/>
        <v>0</v>
      </c>
      <c r="H270" s="901"/>
      <c r="I270" s="1514"/>
      <c r="J270" s="1515"/>
      <c r="K270" s="1515"/>
      <c r="L270" s="1516"/>
      <c r="M270" s="642"/>
      <c r="N270" s="642"/>
      <c r="O270" s="642"/>
      <c r="P270" s="642"/>
      <c r="Q270" s="642"/>
    </row>
    <row r="271" spans="1:17" s="643" customFormat="1" hidden="1" x14ac:dyDescent="0.3">
      <c r="A271" s="634"/>
      <c r="B271" s="648"/>
      <c r="C271" s="636"/>
      <c r="D271" s="637"/>
      <c r="E271" s="637"/>
      <c r="F271" s="638"/>
      <c r="G271" s="901" t="b">
        <f t="shared" si="5"/>
        <v>0</v>
      </c>
      <c r="H271" s="901"/>
      <c r="I271" s="1514"/>
      <c r="J271" s="1515"/>
      <c r="K271" s="1515"/>
      <c r="L271" s="1516"/>
      <c r="M271" s="642"/>
      <c r="N271" s="642"/>
      <c r="O271" s="642"/>
      <c r="P271" s="642"/>
      <c r="Q271" s="642"/>
    </row>
    <row r="272" spans="1:17" s="643" customFormat="1" hidden="1" x14ac:dyDescent="0.3">
      <c r="A272" s="634"/>
      <c r="B272" s="648"/>
      <c r="C272" s="636"/>
      <c r="D272" s="637"/>
      <c r="E272" s="637"/>
      <c r="F272" s="638"/>
      <c r="G272" s="901" t="b">
        <f t="shared" si="5"/>
        <v>0</v>
      </c>
      <c r="H272" s="901"/>
      <c r="I272" s="1514"/>
      <c r="J272" s="1515"/>
      <c r="K272" s="1515"/>
      <c r="L272" s="1516"/>
      <c r="M272" s="642"/>
      <c r="N272" s="642"/>
      <c r="O272" s="642"/>
      <c r="P272" s="642"/>
      <c r="Q272" s="642"/>
    </row>
    <row r="273" spans="1:17" s="643" customFormat="1" hidden="1" x14ac:dyDescent="0.3">
      <c r="A273" s="634"/>
      <c r="B273" s="648"/>
      <c r="C273" s="636"/>
      <c r="D273" s="637"/>
      <c r="E273" s="637"/>
      <c r="F273" s="638"/>
      <c r="G273" s="901" t="b">
        <f t="shared" si="5"/>
        <v>0</v>
      </c>
      <c r="H273" s="901"/>
      <c r="I273" s="1514"/>
      <c r="J273" s="1515"/>
      <c r="K273" s="1515"/>
      <c r="L273" s="1516"/>
      <c r="M273" s="642"/>
      <c r="N273" s="642"/>
      <c r="O273" s="642"/>
      <c r="P273" s="642"/>
      <c r="Q273" s="642"/>
    </row>
    <row r="274" spans="1:17" s="643" customFormat="1" hidden="1" x14ac:dyDescent="0.3">
      <c r="A274" s="634"/>
      <c r="B274" s="648"/>
      <c r="C274" s="636"/>
      <c r="D274" s="637"/>
      <c r="E274" s="637"/>
      <c r="F274" s="638"/>
      <c r="G274" s="901" t="b">
        <f t="shared" si="5"/>
        <v>0</v>
      </c>
      <c r="H274" s="901"/>
      <c r="I274" s="1514"/>
      <c r="J274" s="1515"/>
      <c r="K274" s="1515"/>
      <c r="L274" s="1516"/>
      <c r="M274" s="642"/>
      <c r="N274" s="642"/>
      <c r="O274" s="642"/>
      <c r="P274" s="642"/>
      <c r="Q274" s="642"/>
    </row>
    <row r="275" spans="1:17" s="643" customFormat="1" hidden="1" x14ac:dyDescent="0.3">
      <c r="A275" s="634"/>
      <c r="B275" s="648"/>
      <c r="C275" s="636"/>
      <c r="D275" s="637"/>
      <c r="E275" s="637"/>
      <c r="F275" s="638"/>
      <c r="G275" s="901" t="b">
        <f t="shared" si="5"/>
        <v>0</v>
      </c>
      <c r="H275" s="901"/>
      <c r="I275" s="1514"/>
      <c r="J275" s="1515"/>
      <c r="K275" s="1515"/>
      <c r="L275" s="1516"/>
      <c r="M275" s="642"/>
      <c r="N275" s="642"/>
      <c r="O275" s="642"/>
      <c r="P275" s="642"/>
      <c r="Q275" s="642"/>
    </row>
    <row r="276" spans="1:17" s="643" customFormat="1" hidden="1" x14ac:dyDescent="0.3">
      <c r="A276" s="634"/>
      <c r="B276" s="648"/>
      <c r="C276" s="636"/>
      <c r="D276" s="637"/>
      <c r="E276" s="637"/>
      <c r="F276" s="638"/>
      <c r="G276" s="901" t="b">
        <f t="shared" si="5"/>
        <v>0</v>
      </c>
      <c r="H276" s="901"/>
      <c r="I276" s="1514"/>
      <c r="J276" s="1515"/>
      <c r="K276" s="1515"/>
      <c r="L276" s="1516"/>
      <c r="M276" s="642"/>
      <c r="N276" s="642"/>
      <c r="O276" s="642"/>
      <c r="P276" s="642"/>
      <c r="Q276" s="642"/>
    </row>
    <row r="277" spans="1:17" s="643" customFormat="1" hidden="1" x14ac:dyDescent="0.3">
      <c r="A277" s="634"/>
      <c r="B277" s="648"/>
      <c r="C277" s="636"/>
      <c r="D277" s="637"/>
      <c r="E277" s="637"/>
      <c r="F277" s="638"/>
      <c r="G277" s="901" t="b">
        <f t="shared" si="5"/>
        <v>0</v>
      </c>
      <c r="H277" s="901"/>
      <c r="I277" s="1514"/>
      <c r="J277" s="1515"/>
      <c r="K277" s="1515"/>
      <c r="L277" s="1516"/>
      <c r="M277" s="642"/>
      <c r="N277" s="642"/>
      <c r="O277" s="642"/>
      <c r="P277" s="642"/>
      <c r="Q277" s="642"/>
    </row>
    <row r="278" spans="1:17" s="643" customFormat="1" hidden="1" x14ac:dyDescent="0.3">
      <c r="A278" s="634"/>
      <c r="B278" s="648"/>
      <c r="C278" s="636"/>
      <c r="D278" s="637"/>
      <c r="E278" s="637"/>
      <c r="F278" s="638"/>
      <c r="G278" s="901" t="b">
        <f t="shared" si="5"/>
        <v>0</v>
      </c>
      <c r="H278" s="901"/>
      <c r="I278" s="1514"/>
      <c r="J278" s="1515"/>
      <c r="K278" s="1515"/>
      <c r="L278" s="1516"/>
      <c r="M278" s="642"/>
      <c r="N278" s="642"/>
      <c r="O278" s="642"/>
      <c r="P278" s="642"/>
      <c r="Q278" s="642"/>
    </row>
    <row r="279" spans="1:17" s="643" customFormat="1" hidden="1" x14ac:dyDescent="0.3">
      <c r="A279" s="634"/>
      <c r="B279" s="648"/>
      <c r="C279" s="636"/>
      <c r="D279" s="637"/>
      <c r="E279" s="637"/>
      <c r="F279" s="638"/>
      <c r="G279" s="901" t="b">
        <f t="shared" si="5"/>
        <v>0</v>
      </c>
      <c r="H279" s="901"/>
      <c r="I279" s="1514"/>
      <c r="J279" s="1515"/>
      <c r="K279" s="1515"/>
      <c r="L279" s="1516"/>
      <c r="M279" s="642"/>
      <c r="N279" s="642"/>
      <c r="O279" s="642"/>
      <c r="P279" s="642"/>
      <c r="Q279" s="642"/>
    </row>
    <row r="280" spans="1:17" s="643" customFormat="1" hidden="1" x14ac:dyDescent="0.3">
      <c r="A280" s="634"/>
      <c r="B280" s="648"/>
      <c r="C280" s="636"/>
      <c r="D280" s="637"/>
      <c r="E280" s="637"/>
      <c r="F280" s="638"/>
      <c r="G280" s="901" t="b">
        <f t="shared" si="5"/>
        <v>0</v>
      </c>
      <c r="H280" s="901"/>
      <c r="I280" s="1514"/>
      <c r="J280" s="1515"/>
      <c r="K280" s="1515"/>
      <c r="L280" s="1516"/>
      <c r="M280" s="642"/>
      <c r="N280" s="642"/>
      <c r="O280" s="642"/>
      <c r="P280" s="642"/>
      <c r="Q280" s="642"/>
    </row>
    <row r="281" spans="1:17" s="643" customFormat="1" hidden="1" x14ac:dyDescent="0.3">
      <c r="A281" s="634"/>
      <c r="B281" s="648"/>
      <c r="C281" s="636"/>
      <c r="D281" s="637"/>
      <c r="E281" s="637"/>
      <c r="F281" s="638"/>
      <c r="G281" s="901" t="b">
        <f t="shared" si="5"/>
        <v>0</v>
      </c>
      <c r="H281" s="901"/>
      <c r="I281" s="1514"/>
      <c r="J281" s="1515"/>
      <c r="K281" s="1515"/>
      <c r="L281" s="1516"/>
      <c r="M281" s="642"/>
      <c r="N281" s="642"/>
      <c r="O281" s="642"/>
      <c r="P281" s="642"/>
      <c r="Q281" s="642"/>
    </row>
    <row r="282" spans="1:17" s="643" customFormat="1" hidden="1" x14ac:dyDescent="0.3">
      <c r="A282" s="634"/>
      <c r="B282" s="648"/>
      <c r="C282" s="636"/>
      <c r="D282" s="637"/>
      <c r="E282" s="637"/>
      <c r="F282" s="638"/>
      <c r="G282" s="901" t="b">
        <f t="shared" si="5"/>
        <v>0</v>
      </c>
      <c r="H282" s="901"/>
      <c r="I282" s="1514"/>
      <c r="J282" s="1515"/>
      <c r="K282" s="1515"/>
      <c r="L282" s="1516"/>
      <c r="M282" s="642"/>
      <c r="N282" s="642"/>
      <c r="O282" s="642"/>
      <c r="P282" s="642"/>
      <c r="Q282" s="642"/>
    </row>
    <row r="283" spans="1:17" s="643" customFormat="1" hidden="1" x14ac:dyDescent="0.3">
      <c r="A283" s="634"/>
      <c r="B283" s="648"/>
      <c r="C283" s="636"/>
      <c r="D283" s="637"/>
      <c r="E283" s="637"/>
      <c r="F283" s="638"/>
      <c r="G283" s="901" t="b">
        <f t="shared" si="5"/>
        <v>0</v>
      </c>
      <c r="H283" s="901"/>
      <c r="I283" s="1514"/>
      <c r="J283" s="1515"/>
      <c r="K283" s="1515"/>
      <c r="L283" s="1516"/>
      <c r="M283" s="642"/>
      <c r="N283" s="642"/>
      <c r="O283" s="642"/>
      <c r="P283" s="642"/>
      <c r="Q283" s="642"/>
    </row>
    <row r="284" spans="1:17" s="643" customFormat="1" hidden="1" x14ac:dyDescent="0.3">
      <c r="A284" s="634"/>
      <c r="B284" s="648"/>
      <c r="C284" s="636"/>
      <c r="D284" s="637"/>
      <c r="E284" s="637"/>
      <c r="F284" s="638"/>
      <c r="G284" s="901" t="b">
        <f t="shared" si="5"/>
        <v>0</v>
      </c>
      <c r="H284" s="901"/>
      <c r="I284" s="1514"/>
      <c r="J284" s="1515"/>
      <c r="K284" s="1515"/>
      <c r="L284" s="1516"/>
      <c r="M284" s="642"/>
      <c r="N284" s="642"/>
      <c r="O284" s="642"/>
      <c r="P284" s="642"/>
      <c r="Q284" s="642"/>
    </row>
    <row r="285" spans="1:17" s="643" customFormat="1" hidden="1" x14ac:dyDescent="0.3">
      <c r="A285" s="634"/>
      <c r="B285" s="648"/>
      <c r="C285" s="636"/>
      <c r="D285" s="637"/>
      <c r="E285" s="637"/>
      <c r="F285" s="638"/>
      <c r="G285" s="901" t="b">
        <f t="shared" si="5"/>
        <v>0</v>
      </c>
      <c r="H285" s="901"/>
      <c r="I285" s="1514"/>
      <c r="J285" s="1515"/>
      <c r="K285" s="1515"/>
      <c r="L285" s="1516"/>
      <c r="M285" s="642"/>
      <c r="N285" s="642"/>
      <c r="O285" s="642"/>
      <c r="P285" s="642"/>
      <c r="Q285" s="642"/>
    </row>
    <row r="286" spans="1:17" s="643" customFormat="1" hidden="1" x14ac:dyDescent="0.3">
      <c r="A286" s="634"/>
      <c r="B286" s="648"/>
      <c r="C286" s="636"/>
      <c r="D286" s="637"/>
      <c r="E286" s="637"/>
      <c r="F286" s="638"/>
      <c r="G286" s="901" t="b">
        <f t="shared" si="5"/>
        <v>0</v>
      </c>
      <c r="H286" s="901"/>
      <c r="I286" s="1514"/>
      <c r="J286" s="1515"/>
      <c r="K286" s="1515"/>
      <c r="L286" s="1516"/>
      <c r="M286" s="642"/>
      <c r="N286" s="642"/>
      <c r="O286" s="642"/>
      <c r="P286" s="642"/>
      <c r="Q286" s="642"/>
    </row>
    <row r="287" spans="1:17" s="643" customFormat="1" hidden="1" x14ac:dyDescent="0.3">
      <c r="A287" s="634"/>
      <c r="B287" s="648"/>
      <c r="C287" s="636"/>
      <c r="D287" s="637"/>
      <c r="E287" s="637"/>
      <c r="F287" s="638"/>
      <c r="G287" s="901" t="b">
        <f t="shared" si="5"/>
        <v>0</v>
      </c>
      <c r="H287" s="901"/>
      <c r="I287" s="1514"/>
      <c r="J287" s="1515"/>
      <c r="K287" s="1515"/>
      <c r="L287" s="1516"/>
      <c r="M287" s="642"/>
      <c r="N287" s="642"/>
      <c r="O287" s="642"/>
      <c r="P287" s="642"/>
      <c r="Q287" s="642"/>
    </row>
    <row r="288" spans="1:17" s="643" customFormat="1" hidden="1" x14ac:dyDescent="0.3">
      <c r="A288" s="634"/>
      <c r="B288" s="648"/>
      <c r="C288" s="636"/>
      <c r="D288" s="637"/>
      <c r="E288" s="637"/>
      <c r="F288" s="638"/>
      <c r="G288" s="901" t="b">
        <f t="shared" si="5"/>
        <v>0</v>
      </c>
      <c r="H288" s="901"/>
      <c r="I288" s="1514"/>
      <c r="J288" s="1515"/>
      <c r="K288" s="1515"/>
      <c r="L288" s="1516"/>
      <c r="M288" s="642"/>
      <c r="N288" s="642"/>
      <c r="O288" s="642"/>
      <c r="P288" s="642"/>
      <c r="Q288" s="642"/>
    </row>
    <row r="289" spans="1:17" s="643" customFormat="1" hidden="1" x14ac:dyDescent="0.3">
      <c r="A289" s="634"/>
      <c r="B289" s="648"/>
      <c r="C289" s="636"/>
      <c r="D289" s="637"/>
      <c r="E289" s="637"/>
      <c r="F289" s="638"/>
      <c r="G289" s="901" t="b">
        <f t="shared" si="5"/>
        <v>0</v>
      </c>
      <c r="H289" s="901"/>
      <c r="I289" s="1514"/>
      <c r="J289" s="1515"/>
      <c r="K289" s="1515"/>
      <c r="L289" s="1516"/>
      <c r="M289" s="642"/>
      <c r="N289" s="642"/>
      <c r="O289" s="642"/>
      <c r="P289" s="642"/>
      <c r="Q289" s="642"/>
    </row>
    <row r="290" spans="1:17" s="643" customFormat="1" hidden="1" x14ac:dyDescent="0.3">
      <c r="A290" s="634"/>
      <c r="B290" s="648"/>
      <c r="C290" s="636"/>
      <c r="D290" s="637"/>
      <c r="E290" s="637"/>
      <c r="F290" s="638"/>
      <c r="G290" s="901" t="b">
        <f t="shared" si="5"/>
        <v>0</v>
      </c>
      <c r="H290" s="901"/>
      <c r="I290" s="1514"/>
      <c r="J290" s="1515"/>
      <c r="K290" s="1515"/>
      <c r="L290" s="1516"/>
      <c r="M290" s="642"/>
      <c r="N290" s="642"/>
      <c r="O290" s="642"/>
      <c r="P290" s="642"/>
      <c r="Q290" s="642"/>
    </row>
    <row r="291" spans="1:17" s="643" customFormat="1" hidden="1" x14ac:dyDescent="0.3">
      <c r="A291" s="634"/>
      <c r="B291" s="648"/>
      <c r="C291" s="636"/>
      <c r="D291" s="637"/>
      <c r="E291" s="637"/>
      <c r="F291" s="638"/>
      <c r="G291" s="901" t="b">
        <f t="shared" si="5"/>
        <v>0</v>
      </c>
      <c r="H291" s="901"/>
      <c r="I291" s="1514"/>
      <c r="J291" s="1515"/>
      <c r="K291" s="1515"/>
      <c r="L291" s="1516"/>
      <c r="M291" s="642"/>
      <c r="N291" s="642"/>
      <c r="O291" s="642"/>
      <c r="P291" s="642"/>
      <c r="Q291" s="642"/>
    </row>
    <row r="292" spans="1:17" s="643" customFormat="1" hidden="1" x14ac:dyDescent="0.3">
      <c r="A292" s="634"/>
      <c r="B292" s="648"/>
      <c r="C292" s="636"/>
      <c r="D292" s="637"/>
      <c r="E292" s="637"/>
      <c r="F292" s="638"/>
      <c r="G292" s="901" t="b">
        <f t="shared" si="5"/>
        <v>0</v>
      </c>
      <c r="H292" s="901"/>
      <c r="I292" s="1514"/>
      <c r="J292" s="1515"/>
      <c r="K292" s="1515"/>
      <c r="L292" s="1516"/>
      <c r="M292" s="642"/>
      <c r="N292" s="642"/>
      <c r="O292" s="642"/>
      <c r="P292" s="642"/>
      <c r="Q292" s="642"/>
    </row>
    <row r="293" spans="1:17" s="643" customFormat="1" hidden="1" x14ac:dyDescent="0.3">
      <c r="A293" s="634"/>
      <c r="B293" s="648"/>
      <c r="C293" s="636"/>
      <c r="D293" s="637"/>
      <c r="E293" s="637"/>
      <c r="F293" s="638"/>
      <c r="G293" s="901" t="b">
        <f t="shared" si="5"/>
        <v>0</v>
      </c>
      <c r="H293" s="901"/>
      <c r="I293" s="1514"/>
      <c r="J293" s="1515"/>
      <c r="K293" s="1515"/>
      <c r="L293" s="1516"/>
      <c r="M293" s="642"/>
      <c r="N293" s="642"/>
      <c r="O293" s="642"/>
      <c r="P293" s="642"/>
      <c r="Q293" s="642"/>
    </row>
    <row r="294" spans="1:17" s="643" customFormat="1" hidden="1" x14ac:dyDescent="0.3">
      <c r="A294" s="634"/>
      <c r="B294" s="648"/>
      <c r="C294" s="636"/>
      <c r="D294" s="637"/>
      <c r="E294" s="637"/>
      <c r="F294" s="638"/>
      <c r="G294" s="901" t="b">
        <f t="shared" si="5"/>
        <v>0</v>
      </c>
      <c r="H294" s="901"/>
      <c r="I294" s="1514"/>
      <c r="J294" s="1515"/>
      <c r="K294" s="1515"/>
      <c r="L294" s="1516"/>
      <c r="M294" s="642"/>
      <c r="N294" s="642"/>
      <c r="O294" s="642"/>
      <c r="P294" s="642"/>
      <c r="Q294" s="642"/>
    </row>
    <row r="295" spans="1:17" s="643" customFormat="1" hidden="1" x14ac:dyDescent="0.3">
      <c r="A295" s="634"/>
      <c r="B295" s="648"/>
      <c r="C295" s="636"/>
      <c r="D295" s="637"/>
      <c r="E295" s="637"/>
      <c r="F295" s="638"/>
      <c r="G295" s="901" t="b">
        <f t="shared" si="5"/>
        <v>0</v>
      </c>
      <c r="H295" s="901"/>
      <c r="I295" s="1514"/>
      <c r="J295" s="1515"/>
      <c r="K295" s="1515"/>
      <c r="L295" s="1516"/>
      <c r="M295" s="642"/>
      <c r="N295" s="642"/>
      <c r="O295" s="642"/>
      <c r="P295" s="642"/>
      <c r="Q295" s="642"/>
    </row>
    <row r="296" spans="1:17" s="643" customFormat="1" hidden="1" x14ac:dyDescent="0.3">
      <c r="A296" s="634"/>
      <c r="B296" s="648"/>
      <c r="C296" s="636"/>
      <c r="D296" s="637"/>
      <c r="E296" s="637"/>
      <c r="F296" s="638"/>
      <c r="G296" s="901" t="b">
        <f t="shared" si="5"/>
        <v>0</v>
      </c>
      <c r="H296" s="901"/>
      <c r="I296" s="1514"/>
      <c r="J296" s="1515"/>
      <c r="K296" s="1515"/>
      <c r="L296" s="1516"/>
      <c r="M296" s="642"/>
      <c r="N296" s="642"/>
      <c r="O296" s="642"/>
      <c r="P296" s="642"/>
      <c r="Q296" s="642"/>
    </row>
    <row r="297" spans="1:17" s="643" customFormat="1" hidden="1" x14ac:dyDescent="0.3">
      <c r="A297" s="634"/>
      <c r="B297" s="648"/>
      <c r="C297" s="636"/>
      <c r="D297" s="637"/>
      <c r="E297" s="637"/>
      <c r="F297" s="638"/>
      <c r="G297" s="901" t="b">
        <f t="shared" si="5"/>
        <v>0</v>
      </c>
      <c r="H297" s="901"/>
      <c r="I297" s="1514"/>
      <c r="J297" s="1515"/>
      <c r="K297" s="1515"/>
      <c r="L297" s="1516"/>
      <c r="M297" s="642"/>
      <c r="N297" s="642"/>
      <c r="O297" s="642"/>
      <c r="P297" s="642"/>
      <c r="Q297" s="642"/>
    </row>
    <row r="298" spans="1:17" s="643" customFormat="1" hidden="1" x14ac:dyDescent="0.3">
      <c r="A298" s="634"/>
      <c r="B298" s="648"/>
      <c r="C298" s="636"/>
      <c r="D298" s="637"/>
      <c r="E298" s="637"/>
      <c r="F298" s="638"/>
      <c r="G298" s="901" t="b">
        <f t="shared" si="5"/>
        <v>0</v>
      </c>
      <c r="H298" s="901"/>
      <c r="I298" s="1514"/>
      <c r="J298" s="1515"/>
      <c r="K298" s="1515"/>
      <c r="L298" s="1516"/>
      <c r="M298" s="642"/>
      <c r="N298" s="642"/>
      <c r="O298" s="642"/>
      <c r="P298" s="642"/>
      <c r="Q298" s="642"/>
    </row>
    <row r="299" spans="1:17" s="643" customFormat="1" hidden="1" x14ac:dyDescent="0.3">
      <c r="A299" s="634"/>
      <c r="B299" s="648"/>
      <c r="C299" s="636"/>
      <c r="D299" s="637"/>
      <c r="E299" s="637"/>
      <c r="F299" s="638"/>
      <c r="G299" s="901" t="b">
        <f t="shared" si="5"/>
        <v>0</v>
      </c>
      <c r="H299" s="901"/>
      <c r="I299" s="1514"/>
      <c r="J299" s="1515"/>
      <c r="K299" s="1515"/>
      <c r="L299" s="1516"/>
      <c r="M299" s="642"/>
      <c r="N299" s="642"/>
      <c r="O299" s="642"/>
      <c r="P299" s="642"/>
      <c r="Q299" s="642"/>
    </row>
    <row r="300" spans="1:17" s="643" customFormat="1" hidden="1" x14ac:dyDescent="0.3">
      <c r="A300" s="634"/>
      <c r="B300" s="648"/>
      <c r="C300" s="636"/>
      <c r="D300" s="637"/>
      <c r="E300" s="637"/>
      <c r="F300" s="638"/>
      <c r="G300" s="901" t="b">
        <f t="shared" si="5"/>
        <v>0</v>
      </c>
      <c r="H300" s="901"/>
      <c r="I300" s="1514"/>
      <c r="J300" s="1515"/>
      <c r="K300" s="1515"/>
      <c r="L300" s="1516"/>
      <c r="M300" s="642"/>
      <c r="N300" s="642"/>
      <c r="O300" s="642"/>
      <c r="P300" s="642"/>
      <c r="Q300" s="642"/>
    </row>
    <row r="301" spans="1:17" s="643" customFormat="1" hidden="1" x14ac:dyDescent="0.3">
      <c r="A301" s="634"/>
      <c r="B301" s="648"/>
      <c r="C301" s="636"/>
      <c r="D301" s="637"/>
      <c r="E301" s="637"/>
      <c r="F301" s="638"/>
      <c r="G301" s="901" t="b">
        <f t="shared" si="5"/>
        <v>0</v>
      </c>
      <c r="H301" s="901"/>
      <c r="I301" s="1514"/>
      <c r="J301" s="1515"/>
      <c r="K301" s="1515"/>
      <c r="L301" s="1516"/>
      <c r="M301" s="642"/>
      <c r="N301" s="642"/>
      <c r="O301" s="642"/>
      <c r="P301" s="642"/>
      <c r="Q301" s="642"/>
    </row>
    <row r="302" spans="1:17" s="643" customFormat="1" hidden="1" x14ac:dyDescent="0.3">
      <c r="A302" s="634"/>
      <c r="B302" s="648"/>
      <c r="C302" s="636"/>
      <c r="D302" s="637"/>
      <c r="E302" s="637"/>
      <c r="F302" s="638"/>
      <c r="G302" s="901" t="b">
        <f t="shared" si="5"/>
        <v>0</v>
      </c>
      <c r="H302" s="901"/>
      <c r="I302" s="1514"/>
      <c r="J302" s="1515"/>
      <c r="K302" s="1515"/>
      <c r="L302" s="1516"/>
      <c r="M302" s="642"/>
      <c r="N302" s="642"/>
      <c r="O302" s="642"/>
      <c r="P302" s="642"/>
      <c r="Q302" s="642"/>
    </row>
    <row r="303" spans="1:17" s="643" customFormat="1" hidden="1" x14ac:dyDescent="0.3">
      <c r="A303" s="634"/>
      <c r="B303" s="648"/>
      <c r="C303" s="636"/>
      <c r="D303" s="637"/>
      <c r="E303" s="637"/>
      <c r="F303" s="638"/>
      <c r="G303" s="901" t="b">
        <f t="shared" si="5"/>
        <v>0</v>
      </c>
      <c r="H303" s="901"/>
      <c r="I303" s="1514"/>
      <c r="J303" s="1515"/>
      <c r="K303" s="1515"/>
      <c r="L303" s="1516"/>
      <c r="M303" s="642"/>
      <c r="N303" s="642"/>
      <c r="O303" s="642"/>
      <c r="P303" s="642"/>
      <c r="Q303" s="642"/>
    </row>
    <row r="304" spans="1:17" s="643" customFormat="1" hidden="1" x14ac:dyDescent="0.3">
      <c r="A304" s="634"/>
      <c r="B304" s="648"/>
      <c r="C304" s="636"/>
      <c r="D304" s="637"/>
      <c r="E304" s="637"/>
      <c r="F304" s="638"/>
      <c r="G304" s="901" t="b">
        <f t="shared" si="5"/>
        <v>0</v>
      </c>
      <c r="H304" s="901"/>
      <c r="I304" s="1514"/>
      <c r="J304" s="1515"/>
      <c r="K304" s="1515"/>
      <c r="L304" s="1516"/>
      <c r="M304" s="642"/>
      <c r="N304" s="642"/>
      <c r="O304" s="642"/>
      <c r="P304" s="642"/>
      <c r="Q304" s="642"/>
    </row>
    <row r="305" spans="1:17" s="643" customFormat="1" hidden="1" x14ac:dyDescent="0.3">
      <c r="A305" s="634"/>
      <c r="B305" s="648"/>
      <c r="C305" s="636"/>
      <c r="D305" s="637"/>
      <c r="E305" s="637"/>
      <c r="F305" s="638"/>
      <c r="G305" s="901" t="b">
        <f t="shared" ref="G305:G368" si="6">IF(C305="060102","VERIFICARE AVVENUTO SMALTIMENTO",IF(C305="070101","VERIFICARE AVVENUTO SMALTIMENTO",IF(C305="160303","VERIFICARE AVVENUTO SMALTIMENTO",IF(C305="161001","VERIFICARE AVVENUTO SMALTIMENTO",IF(C305="170603","VERIFICARE AVVENUTO SMALTIMENTO",IF(C305="170904","VERIFICARE AVVENUTO SMALTIMENTO"))))))</f>
        <v>0</v>
      </c>
      <c r="H305" s="901"/>
      <c r="I305" s="1514"/>
      <c r="J305" s="1515"/>
      <c r="K305" s="1515"/>
      <c r="L305" s="1516"/>
      <c r="M305" s="642"/>
      <c r="N305" s="642"/>
      <c r="O305" s="642"/>
      <c r="P305" s="642"/>
      <c r="Q305" s="642"/>
    </row>
    <row r="306" spans="1:17" s="643" customFormat="1" hidden="1" x14ac:dyDescent="0.3">
      <c r="A306" s="634"/>
      <c r="B306" s="648"/>
      <c r="C306" s="636"/>
      <c r="D306" s="637"/>
      <c r="E306" s="637"/>
      <c r="F306" s="638"/>
      <c r="G306" s="901" t="b">
        <f t="shared" si="6"/>
        <v>0</v>
      </c>
      <c r="H306" s="901"/>
      <c r="I306" s="1514"/>
      <c r="J306" s="1515"/>
      <c r="K306" s="1515"/>
      <c r="L306" s="1516"/>
      <c r="M306" s="642"/>
      <c r="N306" s="642"/>
      <c r="O306" s="642"/>
      <c r="P306" s="642"/>
      <c r="Q306" s="642"/>
    </row>
    <row r="307" spans="1:17" s="643" customFormat="1" hidden="1" x14ac:dyDescent="0.3">
      <c r="A307" s="634"/>
      <c r="B307" s="648"/>
      <c r="C307" s="636"/>
      <c r="D307" s="637"/>
      <c r="E307" s="637"/>
      <c r="F307" s="638"/>
      <c r="G307" s="901" t="b">
        <f t="shared" si="6"/>
        <v>0</v>
      </c>
      <c r="H307" s="901"/>
      <c r="I307" s="1514"/>
      <c r="J307" s="1515"/>
      <c r="K307" s="1515"/>
      <c r="L307" s="1516"/>
      <c r="M307" s="642"/>
      <c r="N307" s="642"/>
      <c r="O307" s="642"/>
      <c r="P307" s="642"/>
      <c r="Q307" s="642"/>
    </row>
    <row r="308" spans="1:17" s="643" customFormat="1" hidden="1" x14ac:dyDescent="0.3">
      <c r="A308" s="634"/>
      <c r="B308" s="648"/>
      <c r="C308" s="636"/>
      <c r="D308" s="637"/>
      <c r="E308" s="637"/>
      <c r="F308" s="638"/>
      <c r="G308" s="901" t="b">
        <f t="shared" si="6"/>
        <v>0</v>
      </c>
      <c r="H308" s="901"/>
      <c r="I308" s="1514"/>
      <c r="J308" s="1515"/>
      <c r="K308" s="1515"/>
      <c r="L308" s="1516"/>
      <c r="M308" s="642"/>
      <c r="N308" s="642"/>
      <c r="O308" s="642"/>
      <c r="P308" s="642"/>
      <c r="Q308" s="642"/>
    </row>
    <row r="309" spans="1:17" s="643" customFormat="1" hidden="1" x14ac:dyDescent="0.3">
      <c r="A309" s="634"/>
      <c r="B309" s="648"/>
      <c r="C309" s="636"/>
      <c r="D309" s="637"/>
      <c r="E309" s="637"/>
      <c r="F309" s="638"/>
      <c r="G309" s="901" t="b">
        <f t="shared" si="6"/>
        <v>0</v>
      </c>
      <c r="H309" s="901"/>
      <c r="I309" s="1514"/>
      <c r="J309" s="1515"/>
      <c r="K309" s="1515"/>
      <c r="L309" s="1516"/>
      <c r="M309" s="642"/>
      <c r="N309" s="642"/>
      <c r="O309" s="642"/>
      <c r="P309" s="642"/>
      <c r="Q309" s="642"/>
    </row>
    <row r="310" spans="1:17" s="643" customFormat="1" hidden="1" x14ac:dyDescent="0.3">
      <c r="A310" s="634"/>
      <c r="B310" s="648"/>
      <c r="C310" s="636"/>
      <c r="D310" s="637"/>
      <c r="E310" s="637"/>
      <c r="F310" s="638"/>
      <c r="G310" s="901" t="b">
        <f t="shared" si="6"/>
        <v>0</v>
      </c>
      <c r="H310" s="901"/>
      <c r="I310" s="1514"/>
      <c r="J310" s="1515"/>
      <c r="K310" s="1515"/>
      <c r="L310" s="1516"/>
      <c r="M310" s="642"/>
      <c r="N310" s="642"/>
      <c r="O310" s="642"/>
      <c r="P310" s="642"/>
      <c r="Q310" s="642"/>
    </row>
    <row r="311" spans="1:17" s="643" customFormat="1" hidden="1" x14ac:dyDescent="0.3">
      <c r="A311" s="634"/>
      <c r="B311" s="648"/>
      <c r="C311" s="636"/>
      <c r="D311" s="637"/>
      <c r="E311" s="637"/>
      <c r="F311" s="638"/>
      <c r="G311" s="901" t="b">
        <f t="shared" si="6"/>
        <v>0</v>
      </c>
      <c r="H311" s="901"/>
      <c r="I311" s="1514"/>
      <c r="J311" s="1515"/>
      <c r="K311" s="1515"/>
      <c r="L311" s="1516"/>
      <c r="M311" s="642"/>
      <c r="N311" s="642"/>
      <c r="O311" s="642"/>
      <c r="P311" s="642"/>
      <c r="Q311" s="642"/>
    </row>
    <row r="312" spans="1:17" s="643" customFormat="1" hidden="1" x14ac:dyDescent="0.3">
      <c r="A312" s="634"/>
      <c r="B312" s="648"/>
      <c r="C312" s="636"/>
      <c r="D312" s="637"/>
      <c r="E312" s="637"/>
      <c r="F312" s="638"/>
      <c r="G312" s="901" t="b">
        <f t="shared" si="6"/>
        <v>0</v>
      </c>
      <c r="H312" s="901"/>
      <c r="I312" s="1514"/>
      <c r="J312" s="1515"/>
      <c r="K312" s="1515"/>
      <c r="L312" s="1516"/>
      <c r="M312" s="642"/>
      <c r="N312" s="642"/>
      <c r="O312" s="642"/>
      <c r="P312" s="642"/>
      <c r="Q312" s="642"/>
    </row>
    <row r="313" spans="1:17" s="643" customFormat="1" hidden="1" x14ac:dyDescent="0.3">
      <c r="A313" s="634"/>
      <c r="B313" s="648"/>
      <c r="C313" s="636"/>
      <c r="D313" s="637"/>
      <c r="E313" s="637"/>
      <c r="F313" s="638"/>
      <c r="G313" s="901" t="b">
        <f t="shared" si="6"/>
        <v>0</v>
      </c>
      <c r="H313" s="901"/>
      <c r="I313" s="1514"/>
      <c r="J313" s="1515"/>
      <c r="K313" s="1515"/>
      <c r="L313" s="1516"/>
      <c r="M313" s="642"/>
      <c r="N313" s="642"/>
      <c r="O313" s="642"/>
      <c r="P313" s="642"/>
      <c r="Q313" s="642"/>
    </row>
    <row r="314" spans="1:17" s="643" customFormat="1" hidden="1" x14ac:dyDescent="0.3">
      <c r="A314" s="634"/>
      <c r="B314" s="648"/>
      <c r="C314" s="636"/>
      <c r="D314" s="637"/>
      <c r="E314" s="637"/>
      <c r="F314" s="638"/>
      <c r="G314" s="901" t="b">
        <f t="shared" si="6"/>
        <v>0</v>
      </c>
      <c r="H314" s="901"/>
      <c r="I314" s="1514"/>
      <c r="J314" s="1515"/>
      <c r="K314" s="1515"/>
      <c r="L314" s="1516"/>
      <c r="M314" s="642"/>
      <c r="N314" s="642"/>
      <c r="O314" s="642"/>
      <c r="P314" s="642"/>
      <c r="Q314" s="642"/>
    </row>
    <row r="315" spans="1:17" s="643" customFormat="1" hidden="1" x14ac:dyDescent="0.3">
      <c r="A315" s="634"/>
      <c r="B315" s="648"/>
      <c r="C315" s="636"/>
      <c r="D315" s="637"/>
      <c r="E315" s="637"/>
      <c r="F315" s="638"/>
      <c r="G315" s="901" t="b">
        <f t="shared" si="6"/>
        <v>0</v>
      </c>
      <c r="H315" s="901"/>
      <c r="I315" s="1514"/>
      <c r="J315" s="1515"/>
      <c r="K315" s="1515"/>
      <c r="L315" s="1516"/>
      <c r="M315" s="642"/>
      <c r="N315" s="642"/>
      <c r="O315" s="642"/>
      <c r="P315" s="642"/>
      <c r="Q315" s="642"/>
    </row>
    <row r="316" spans="1:17" s="643" customFormat="1" hidden="1" x14ac:dyDescent="0.3">
      <c r="A316" s="634"/>
      <c r="B316" s="648"/>
      <c r="C316" s="636"/>
      <c r="D316" s="637"/>
      <c r="E316" s="637"/>
      <c r="F316" s="638"/>
      <c r="G316" s="901" t="b">
        <f t="shared" si="6"/>
        <v>0</v>
      </c>
      <c r="H316" s="901"/>
      <c r="I316" s="1514"/>
      <c r="J316" s="1515"/>
      <c r="K316" s="1515"/>
      <c r="L316" s="1516"/>
      <c r="M316" s="642"/>
      <c r="N316" s="642"/>
      <c r="O316" s="642"/>
      <c r="P316" s="642"/>
      <c r="Q316" s="642"/>
    </row>
    <row r="317" spans="1:17" s="643" customFormat="1" hidden="1" x14ac:dyDescent="0.3">
      <c r="A317" s="634"/>
      <c r="B317" s="648"/>
      <c r="C317" s="636"/>
      <c r="D317" s="637"/>
      <c r="E317" s="637"/>
      <c r="F317" s="638"/>
      <c r="G317" s="901" t="b">
        <f t="shared" si="6"/>
        <v>0</v>
      </c>
      <c r="H317" s="901"/>
      <c r="I317" s="1514"/>
      <c r="J317" s="1515"/>
      <c r="K317" s="1515"/>
      <c r="L317" s="1516"/>
      <c r="M317" s="642"/>
      <c r="N317" s="642"/>
      <c r="O317" s="642"/>
      <c r="P317" s="642"/>
      <c r="Q317" s="642"/>
    </row>
    <row r="318" spans="1:17" s="643" customFormat="1" hidden="1" x14ac:dyDescent="0.3">
      <c r="A318" s="634"/>
      <c r="B318" s="648"/>
      <c r="C318" s="636"/>
      <c r="D318" s="637"/>
      <c r="E318" s="637"/>
      <c r="F318" s="638"/>
      <c r="G318" s="901" t="b">
        <f t="shared" si="6"/>
        <v>0</v>
      </c>
      <c r="H318" s="901"/>
      <c r="I318" s="1514"/>
      <c r="J318" s="1515"/>
      <c r="K318" s="1515"/>
      <c r="L318" s="1516"/>
      <c r="M318" s="642"/>
      <c r="N318" s="642"/>
      <c r="O318" s="642"/>
      <c r="P318" s="642"/>
      <c r="Q318" s="642"/>
    </row>
    <row r="319" spans="1:17" s="643" customFormat="1" hidden="1" x14ac:dyDescent="0.3">
      <c r="A319" s="634"/>
      <c r="B319" s="648"/>
      <c r="C319" s="636"/>
      <c r="D319" s="637"/>
      <c r="E319" s="637"/>
      <c r="F319" s="638"/>
      <c r="G319" s="901" t="b">
        <f t="shared" si="6"/>
        <v>0</v>
      </c>
      <c r="H319" s="901"/>
      <c r="I319" s="1514"/>
      <c r="J319" s="1515"/>
      <c r="K319" s="1515"/>
      <c r="L319" s="1516"/>
      <c r="M319" s="642"/>
      <c r="N319" s="642"/>
      <c r="O319" s="642"/>
      <c r="P319" s="642"/>
      <c r="Q319" s="642"/>
    </row>
    <row r="320" spans="1:17" s="643" customFormat="1" hidden="1" x14ac:dyDescent="0.3">
      <c r="A320" s="634"/>
      <c r="B320" s="648"/>
      <c r="C320" s="636"/>
      <c r="D320" s="637"/>
      <c r="E320" s="637"/>
      <c r="F320" s="638"/>
      <c r="G320" s="901" t="b">
        <f t="shared" si="6"/>
        <v>0</v>
      </c>
      <c r="H320" s="901"/>
      <c r="I320" s="1514"/>
      <c r="J320" s="1515"/>
      <c r="K320" s="1515"/>
      <c r="L320" s="1516"/>
      <c r="M320" s="642"/>
      <c r="N320" s="642"/>
      <c r="O320" s="642"/>
      <c r="P320" s="642"/>
      <c r="Q320" s="642"/>
    </row>
    <row r="321" spans="1:17" s="643" customFormat="1" hidden="1" x14ac:dyDescent="0.3">
      <c r="A321" s="634"/>
      <c r="B321" s="648"/>
      <c r="C321" s="636"/>
      <c r="D321" s="637"/>
      <c r="E321" s="637"/>
      <c r="F321" s="638"/>
      <c r="G321" s="901" t="b">
        <f t="shared" si="6"/>
        <v>0</v>
      </c>
      <c r="H321" s="901"/>
      <c r="I321" s="1514"/>
      <c r="J321" s="1515"/>
      <c r="K321" s="1515"/>
      <c r="L321" s="1516"/>
      <c r="M321" s="642"/>
      <c r="N321" s="642"/>
      <c r="O321" s="642"/>
      <c r="P321" s="642"/>
      <c r="Q321" s="642"/>
    </row>
    <row r="322" spans="1:17" s="643" customFormat="1" hidden="1" x14ac:dyDescent="0.3">
      <c r="A322" s="634"/>
      <c r="B322" s="648"/>
      <c r="C322" s="636"/>
      <c r="D322" s="637"/>
      <c r="E322" s="637"/>
      <c r="F322" s="638"/>
      <c r="G322" s="901" t="b">
        <f t="shared" si="6"/>
        <v>0</v>
      </c>
      <c r="H322" s="901"/>
      <c r="I322" s="1514"/>
      <c r="J322" s="1515"/>
      <c r="K322" s="1515"/>
      <c r="L322" s="1516"/>
      <c r="M322" s="642"/>
      <c r="N322" s="642"/>
      <c r="O322" s="642"/>
      <c r="P322" s="642"/>
      <c r="Q322" s="642"/>
    </row>
    <row r="323" spans="1:17" s="643" customFormat="1" hidden="1" x14ac:dyDescent="0.3">
      <c r="A323" s="634"/>
      <c r="B323" s="648"/>
      <c r="C323" s="636"/>
      <c r="D323" s="637"/>
      <c r="E323" s="637"/>
      <c r="F323" s="638"/>
      <c r="G323" s="901" t="b">
        <f t="shared" si="6"/>
        <v>0</v>
      </c>
      <c r="H323" s="901"/>
      <c r="I323" s="1514"/>
      <c r="J323" s="1515"/>
      <c r="K323" s="1515"/>
      <c r="L323" s="1516"/>
      <c r="M323" s="642"/>
      <c r="N323" s="642"/>
      <c r="O323" s="642"/>
      <c r="P323" s="642"/>
      <c r="Q323" s="642"/>
    </row>
    <row r="324" spans="1:17" s="643" customFormat="1" hidden="1" x14ac:dyDescent="0.3">
      <c r="A324" s="634"/>
      <c r="B324" s="648"/>
      <c r="C324" s="636"/>
      <c r="D324" s="637"/>
      <c r="E324" s="637"/>
      <c r="F324" s="638"/>
      <c r="G324" s="901" t="b">
        <f t="shared" si="6"/>
        <v>0</v>
      </c>
      <c r="H324" s="901"/>
      <c r="I324" s="1514"/>
      <c r="J324" s="1515"/>
      <c r="K324" s="1515"/>
      <c r="L324" s="1516"/>
      <c r="M324" s="642"/>
      <c r="N324" s="642"/>
      <c r="O324" s="642"/>
      <c r="P324" s="642"/>
      <c r="Q324" s="642"/>
    </row>
    <row r="325" spans="1:17" s="643" customFormat="1" hidden="1" x14ac:dyDescent="0.3">
      <c r="A325" s="634"/>
      <c r="B325" s="648"/>
      <c r="C325" s="636"/>
      <c r="D325" s="637"/>
      <c r="E325" s="637"/>
      <c r="F325" s="638"/>
      <c r="G325" s="901" t="b">
        <f t="shared" si="6"/>
        <v>0</v>
      </c>
      <c r="H325" s="901"/>
      <c r="I325" s="1514"/>
      <c r="J325" s="1515"/>
      <c r="K325" s="1515"/>
      <c r="L325" s="1516"/>
      <c r="M325" s="642"/>
      <c r="N325" s="642"/>
      <c r="O325" s="642"/>
      <c r="P325" s="642"/>
      <c r="Q325" s="642"/>
    </row>
    <row r="326" spans="1:17" s="643" customFormat="1" hidden="1" x14ac:dyDescent="0.3">
      <c r="A326" s="634"/>
      <c r="B326" s="648"/>
      <c r="C326" s="636"/>
      <c r="D326" s="637"/>
      <c r="E326" s="637"/>
      <c r="F326" s="638"/>
      <c r="G326" s="901" t="b">
        <f t="shared" si="6"/>
        <v>0</v>
      </c>
      <c r="H326" s="901"/>
      <c r="I326" s="1514"/>
      <c r="J326" s="1515"/>
      <c r="K326" s="1515"/>
      <c r="L326" s="1516"/>
      <c r="M326" s="642"/>
      <c r="N326" s="642"/>
      <c r="O326" s="642"/>
      <c r="P326" s="642"/>
      <c r="Q326" s="642"/>
    </row>
    <row r="327" spans="1:17" s="643" customFormat="1" hidden="1" x14ac:dyDescent="0.3">
      <c r="A327" s="634"/>
      <c r="B327" s="648"/>
      <c r="C327" s="636"/>
      <c r="D327" s="637"/>
      <c r="E327" s="637"/>
      <c r="F327" s="638"/>
      <c r="G327" s="901" t="b">
        <f t="shared" si="6"/>
        <v>0</v>
      </c>
      <c r="H327" s="901"/>
      <c r="I327" s="1514"/>
      <c r="J327" s="1515"/>
      <c r="K327" s="1515"/>
      <c r="L327" s="1516"/>
      <c r="M327" s="642"/>
      <c r="N327" s="642"/>
      <c r="O327" s="642"/>
      <c r="P327" s="642"/>
      <c r="Q327" s="642"/>
    </row>
    <row r="328" spans="1:17" s="643" customFormat="1" hidden="1" x14ac:dyDescent="0.3">
      <c r="A328" s="634"/>
      <c r="B328" s="648"/>
      <c r="C328" s="636"/>
      <c r="D328" s="637"/>
      <c r="E328" s="637"/>
      <c r="F328" s="638"/>
      <c r="G328" s="901" t="b">
        <f t="shared" si="6"/>
        <v>0</v>
      </c>
      <c r="H328" s="901"/>
      <c r="I328" s="1514"/>
      <c r="J328" s="1515"/>
      <c r="K328" s="1515"/>
      <c r="L328" s="1516"/>
      <c r="M328" s="642"/>
      <c r="N328" s="642"/>
      <c r="O328" s="642"/>
      <c r="P328" s="642"/>
      <c r="Q328" s="642"/>
    </row>
    <row r="329" spans="1:17" s="643" customFormat="1" hidden="1" x14ac:dyDescent="0.3">
      <c r="A329" s="634"/>
      <c r="B329" s="648"/>
      <c r="C329" s="636"/>
      <c r="D329" s="637"/>
      <c r="E329" s="637"/>
      <c r="F329" s="638"/>
      <c r="G329" s="901" t="b">
        <f t="shared" si="6"/>
        <v>0</v>
      </c>
      <c r="H329" s="901"/>
      <c r="I329" s="1514"/>
      <c r="J329" s="1515"/>
      <c r="K329" s="1515"/>
      <c r="L329" s="1516"/>
      <c r="M329" s="642"/>
      <c r="N329" s="642"/>
      <c r="O329" s="642"/>
      <c r="P329" s="642"/>
      <c r="Q329" s="642"/>
    </row>
    <row r="330" spans="1:17" hidden="1" x14ac:dyDescent="0.3">
      <c r="A330" s="634"/>
      <c r="B330" s="648"/>
      <c r="C330" s="636"/>
      <c r="D330" s="637"/>
      <c r="E330" s="637"/>
      <c r="F330" s="638"/>
      <c r="G330" s="901" t="b">
        <f t="shared" si="6"/>
        <v>0</v>
      </c>
      <c r="H330" s="901"/>
      <c r="I330" s="1514"/>
      <c r="J330" s="1515"/>
      <c r="K330" s="1515"/>
      <c r="L330" s="1516"/>
      <c r="M330" s="642"/>
      <c r="N330" s="642"/>
      <c r="O330" s="642"/>
      <c r="P330" s="642"/>
      <c r="Q330" s="642"/>
    </row>
    <row r="331" spans="1:17" hidden="1" x14ac:dyDescent="0.3">
      <c r="A331" s="634"/>
      <c r="B331" s="648"/>
      <c r="C331" s="636"/>
      <c r="D331" s="637"/>
      <c r="E331" s="637"/>
      <c r="F331" s="638"/>
      <c r="G331" s="901" t="b">
        <f t="shared" si="6"/>
        <v>0</v>
      </c>
      <c r="H331" s="901"/>
      <c r="I331" s="1514"/>
      <c r="J331" s="1515"/>
      <c r="K331" s="1515"/>
      <c r="L331" s="1516"/>
      <c r="M331" s="642"/>
      <c r="N331" s="642"/>
      <c r="O331" s="642"/>
      <c r="P331" s="642"/>
      <c r="Q331" s="642"/>
    </row>
    <row r="332" spans="1:17" hidden="1" x14ac:dyDescent="0.3">
      <c r="A332" s="634"/>
      <c r="B332" s="648"/>
      <c r="C332" s="636"/>
      <c r="D332" s="637"/>
      <c r="E332" s="637"/>
      <c r="F332" s="638"/>
      <c r="G332" s="901" t="b">
        <f t="shared" si="6"/>
        <v>0</v>
      </c>
      <c r="H332" s="901"/>
      <c r="I332" s="1514"/>
      <c r="J332" s="1515"/>
      <c r="K332" s="1515"/>
      <c r="L332" s="1516"/>
      <c r="M332" s="642"/>
      <c r="N332" s="642"/>
      <c r="O332" s="642"/>
      <c r="P332" s="642"/>
      <c r="Q332" s="642"/>
    </row>
    <row r="333" spans="1:17" hidden="1" x14ac:dyDescent="0.3">
      <c r="A333" s="634"/>
      <c r="B333" s="648"/>
      <c r="C333" s="636"/>
      <c r="D333" s="637"/>
      <c r="E333" s="637"/>
      <c r="F333" s="638"/>
      <c r="G333" s="901" t="b">
        <f t="shared" si="6"/>
        <v>0</v>
      </c>
      <c r="H333" s="901"/>
      <c r="I333" s="1514"/>
      <c r="J333" s="1515"/>
      <c r="K333" s="1515"/>
      <c r="L333" s="1516"/>
      <c r="M333" s="642"/>
      <c r="N333" s="642"/>
      <c r="O333" s="642"/>
      <c r="P333" s="642"/>
      <c r="Q333" s="642"/>
    </row>
    <row r="334" spans="1:17" hidden="1" x14ac:dyDescent="0.3">
      <c r="A334" s="634"/>
      <c r="B334" s="648"/>
      <c r="C334" s="636"/>
      <c r="D334" s="637"/>
      <c r="E334" s="637"/>
      <c r="F334" s="638"/>
      <c r="G334" s="901" t="b">
        <f t="shared" si="6"/>
        <v>0</v>
      </c>
      <c r="H334" s="901"/>
      <c r="I334" s="1514"/>
      <c r="J334" s="1515"/>
      <c r="K334" s="1515"/>
      <c r="L334" s="1516"/>
      <c r="M334" s="642"/>
      <c r="N334" s="642"/>
      <c r="O334" s="642"/>
      <c r="P334" s="642"/>
      <c r="Q334" s="642"/>
    </row>
    <row r="335" spans="1:17" hidden="1" x14ac:dyDescent="0.3">
      <c r="A335" s="634"/>
      <c r="B335" s="648"/>
      <c r="C335" s="636"/>
      <c r="D335" s="637"/>
      <c r="E335" s="637"/>
      <c r="F335" s="638"/>
      <c r="G335" s="901" t="b">
        <f t="shared" si="6"/>
        <v>0</v>
      </c>
      <c r="H335" s="901"/>
      <c r="I335" s="1514"/>
      <c r="J335" s="1515"/>
      <c r="K335" s="1515"/>
      <c r="L335" s="1516"/>
      <c r="M335" s="642"/>
      <c r="N335" s="642"/>
      <c r="O335" s="642"/>
      <c r="P335" s="642"/>
      <c r="Q335" s="642"/>
    </row>
    <row r="336" spans="1:17" hidden="1" x14ac:dyDescent="0.3">
      <c r="A336" s="634"/>
      <c r="B336" s="648"/>
      <c r="C336" s="636"/>
      <c r="D336" s="637"/>
      <c r="E336" s="637"/>
      <c r="F336" s="638"/>
      <c r="G336" s="901" t="b">
        <f t="shared" si="6"/>
        <v>0</v>
      </c>
      <c r="H336" s="901"/>
      <c r="I336" s="1514"/>
      <c r="J336" s="1515"/>
      <c r="K336" s="1515"/>
      <c r="L336" s="1516"/>
      <c r="M336" s="642"/>
      <c r="N336" s="642"/>
      <c r="O336" s="642"/>
      <c r="P336" s="642"/>
      <c r="Q336" s="642"/>
    </row>
    <row r="337" spans="1:17" hidden="1" x14ac:dyDescent="0.3">
      <c r="A337" s="634"/>
      <c r="B337" s="648"/>
      <c r="C337" s="636"/>
      <c r="D337" s="637"/>
      <c r="E337" s="637"/>
      <c r="F337" s="638"/>
      <c r="G337" s="901" t="b">
        <f t="shared" si="6"/>
        <v>0</v>
      </c>
      <c r="H337" s="901"/>
      <c r="I337" s="1514"/>
      <c r="J337" s="1515"/>
      <c r="K337" s="1515"/>
      <c r="L337" s="1516"/>
      <c r="M337" s="642"/>
      <c r="N337" s="642"/>
      <c r="O337" s="642"/>
      <c r="P337" s="642"/>
      <c r="Q337" s="642"/>
    </row>
    <row r="338" spans="1:17" hidden="1" x14ac:dyDescent="0.3">
      <c r="A338" s="634"/>
      <c r="B338" s="648"/>
      <c r="C338" s="636"/>
      <c r="D338" s="637"/>
      <c r="E338" s="637"/>
      <c r="F338" s="638"/>
      <c r="G338" s="901" t="b">
        <f t="shared" si="6"/>
        <v>0</v>
      </c>
      <c r="H338" s="901"/>
      <c r="I338" s="1514"/>
      <c r="J338" s="1515"/>
      <c r="K338" s="1515"/>
      <c r="L338" s="1516"/>
      <c r="M338" s="642"/>
      <c r="N338" s="642"/>
      <c r="O338" s="642"/>
      <c r="P338" s="642"/>
      <c r="Q338" s="642"/>
    </row>
    <row r="339" spans="1:17" hidden="1" x14ac:dyDescent="0.3">
      <c r="A339" s="634"/>
      <c r="B339" s="648"/>
      <c r="C339" s="636"/>
      <c r="D339" s="637"/>
      <c r="E339" s="637"/>
      <c r="F339" s="638"/>
      <c r="G339" s="901" t="b">
        <f t="shared" si="6"/>
        <v>0</v>
      </c>
      <c r="H339" s="901"/>
      <c r="I339" s="1514"/>
      <c r="J339" s="1515"/>
      <c r="K339" s="1515"/>
      <c r="L339" s="1516"/>
      <c r="M339" s="642"/>
      <c r="N339" s="642"/>
      <c r="O339" s="642"/>
      <c r="P339" s="642"/>
      <c r="Q339" s="642"/>
    </row>
    <row r="340" spans="1:17" hidden="1" x14ac:dyDescent="0.3">
      <c r="A340" s="634"/>
      <c r="B340" s="648"/>
      <c r="C340" s="636"/>
      <c r="D340" s="637"/>
      <c r="E340" s="637"/>
      <c r="F340" s="638"/>
      <c r="G340" s="901" t="b">
        <f t="shared" si="6"/>
        <v>0</v>
      </c>
      <c r="H340" s="901"/>
      <c r="I340" s="1514"/>
      <c r="J340" s="1515"/>
      <c r="K340" s="1515"/>
      <c r="L340" s="1516"/>
      <c r="M340" s="642"/>
      <c r="N340" s="642"/>
      <c r="O340" s="642"/>
      <c r="P340" s="642"/>
      <c r="Q340" s="642"/>
    </row>
    <row r="341" spans="1:17" hidden="1" x14ac:dyDescent="0.3">
      <c r="A341" s="634"/>
      <c r="B341" s="648"/>
      <c r="C341" s="636"/>
      <c r="D341" s="637"/>
      <c r="E341" s="637"/>
      <c r="F341" s="638"/>
      <c r="G341" s="901" t="b">
        <f t="shared" si="6"/>
        <v>0</v>
      </c>
      <c r="H341" s="901"/>
      <c r="I341" s="1514"/>
      <c r="J341" s="1515"/>
      <c r="K341" s="1515"/>
      <c r="L341" s="1516"/>
      <c r="M341" s="642"/>
      <c r="N341" s="642"/>
      <c r="O341" s="642"/>
      <c r="P341" s="642"/>
      <c r="Q341" s="642"/>
    </row>
    <row r="342" spans="1:17" hidden="1" x14ac:dyDescent="0.3">
      <c r="A342" s="634"/>
      <c r="B342" s="648"/>
      <c r="C342" s="636"/>
      <c r="D342" s="637"/>
      <c r="E342" s="637"/>
      <c r="F342" s="638"/>
      <c r="G342" s="901" t="b">
        <f t="shared" si="6"/>
        <v>0</v>
      </c>
      <c r="H342" s="901"/>
      <c r="I342" s="1514"/>
      <c r="J342" s="1515"/>
      <c r="K342" s="1515"/>
      <c r="L342" s="1516"/>
      <c r="M342" s="642"/>
      <c r="N342" s="642"/>
      <c r="O342" s="642"/>
      <c r="P342" s="642"/>
      <c r="Q342" s="642"/>
    </row>
    <row r="343" spans="1:17" hidden="1" x14ac:dyDescent="0.3">
      <c r="A343" s="634"/>
      <c r="B343" s="648"/>
      <c r="C343" s="636"/>
      <c r="D343" s="637"/>
      <c r="E343" s="637"/>
      <c r="F343" s="638"/>
      <c r="G343" s="901" t="b">
        <f t="shared" si="6"/>
        <v>0</v>
      </c>
      <c r="H343" s="901"/>
      <c r="I343" s="1514"/>
      <c r="J343" s="1515"/>
      <c r="K343" s="1515"/>
      <c r="L343" s="1516"/>
      <c r="M343" s="642"/>
      <c r="N343" s="642"/>
      <c r="O343" s="642"/>
      <c r="P343" s="642"/>
      <c r="Q343" s="642"/>
    </row>
    <row r="344" spans="1:17" hidden="1" x14ac:dyDescent="0.3">
      <c r="A344" s="634"/>
      <c r="B344" s="648"/>
      <c r="C344" s="636"/>
      <c r="D344" s="637"/>
      <c r="E344" s="637"/>
      <c r="F344" s="638"/>
      <c r="G344" s="901" t="b">
        <f t="shared" si="6"/>
        <v>0</v>
      </c>
      <c r="H344" s="901"/>
      <c r="I344" s="1514"/>
      <c r="J344" s="1515"/>
      <c r="K344" s="1515"/>
      <c r="L344" s="1516"/>
      <c r="M344" s="642"/>
      <c r="N344" s="642"/>
      <c r="O344" s="642"/>
      <c r="P344" s="642"/>
      <c r="Q344" s="642"/>
    </row>
    <row r="345" spans="1:17" hidden="1" x14ac:dyDescent="0.3">
      <c r="A345" s="634"/>
      <c r="B345" s="648"/>
      <c r="C345" s="636"/>
      <c r="D345" s="637"/>
      <c r="E345" s="637"/>
      <c r="F345" s="638"/>
      <c r="G345" s="901" t="b">
        <f t="shared" si="6"/>
        <v>0</v>
      </c>
      <c r="H345" s="901"/>
      <c r="I345" s="1514"/>
      <c r="J345" s="1515"/>
      <c r="K345" s="1515"/>
      <c r="L345" s="1516"/>
      <c r="M345" s="642"/>
      <c r="N345" s="642"/>
      <c r="O345" s="642"/>
      <c r="P345" s="642"/>
      <c r="Q345" s="642"/>
    </row>
    <row r="346" spans="1:17" hidden="1" x14ac:dyDescent="0.3">
      <c r="A346" s="634"/>
      <c r="B346" s="648"/>
      <c r="C346" s="636"/>
      <c r="D346" s="637"/>
      <c r="E346" s="637"/>
      <c r="F346" s="638"/>
      <c r="G346" s="901" t="b">
        <f t="shared" si="6"/>
        <v>0</v>
      </c>
      <c r="H346" s="901"/>
      <c r="I346" s="1514"/>
      <c r="J346" s="1515"/>
      <c r="K346" s="1515"/>
      <c r="L346" s="1516"/>
      <c r="M346" s="642"/>
      <c r="N346" s="642"/>
      <c r="O346" s="642"/>
      <c r="P346" s="642"/>
      <c r="Q346" s="642"/>
    </row>
    <row r="347" spans="1:17" hidden="1" x14ac:dyDescent="0.3">
      <c r="A347" s="634"/>
      <c r="B347" s="648"/>
      <c r="C347" s="636"/>
      <c r="D347" s="637"/>
      <c r="E347" s="637"/>
      <c r="F347" s="638"/>
      <c r="G347" s="901" t="b">
        <f t="shared" si="6"/>
        <v>0</v>
      </c>
      <c r="H347" s="901"/>
      <c r="I347" s="1514"/>
      <c r="J347" s="1515"/>
      <c r="K347" s="1515"/>
      <c r="L347" s="1516"/>
      <c r="M347" s="642"/>
      <c r="N347" s="642"/>
      <c r="O347" s="642"/>
      <c r="P347" s="642"/>
      <c r="Q347" s="642"/>
    </row>
    <row r="348" spans="1:17" hidden="1" x14ac:dyDescent="0.3">
      <c r="A348" s="634"/>
      <c r="B348" s="648"/>
      <c r="C348" s="636"/>
      <c r="D348" s="637"/>
      <c r="E348" s="637"/>
      <c r="F348" s="638"/>
      <c r="G348" s="901" t="b">
        <f t="shared" si="6"/>
        <v>0</v>
      </c>
      <c r="H348" s="901"/>
      <c r="I348" s="1514"/>
      <c r="J348" s="1515"/>
      <c r="K348" s="1515"/>
      <c r="L348" s="1516"/>
      <c r="M348" s="642"/>
      <c r="N348" s="642"/>
      <c r="O348" s="642"/>
      <c r="P348" s="642"/>
      <c r="Q348" s="642"/>
    </row>
    <row r="349" spans="1:17" hidden="1" x14ac:dyDescent="0.3">
      <c r="A349" s="634"/>
      <c r="B349" s="648"/>
      <c r="C349" s="636"/>
      <c r="D349" s="637"/>
      <c r="E349" s="637"/>
      <c r="F349" s="638"/>
      <c r="G349" s="901" t="b">
        <f t="shared" si="6"/>
        <v>0</v>
      </c>
      <c r="H349" s="901"/>
      <c r="I349" s="1514"/>
      <c r="J349" s="1515"/>
      <c r="K349" s="1515"/>
      <c r="L349" s="1516"/>
      <c r="M349" s="642"/>
      <c r="N349" s="642"/>
      <c r="O349" s="642"/>
      <c r="P349" s="642"/>
      <c r="Q349" s="642"/>
    </row>
    <row r="350" spans="1:17" hidden="1" x14ac:dyDescent="0.3">
      <c r="A350" s="634"/>
      <c r="B350" s="648"/>
      <c r="C350" s="636"/>
      <c r="D350" s="637"/>
      <c r="E350" s="637"/>
      <c r="F350" s="638"/>
      <c r="G350" s="901" t="b">
        <f t="shared" si="6"/>
        <v>0</v>
      </c>
      <c r="H350" s="901"/>
      <c r="I350" s="1514"/>
      <c r="J350" s="1515"/>
      <c r="K350" s="1515"/>
      <c r="L350" s="1516"/>
      <c r="M350" s="642"/>
      <c r="N350" s="642"/>
      <c r="O350" s="642"/>
      <c r="P350" s="642"/>
      <c r="Q350" s="642"/>
    </row>
    <row r="351" spans="1:17" hidden="1" x14ac:dyDescent="0.3">
      <c r="A351" s="634"/>
      <c r="B351" s="648"/>
      <c r="C351" s="636"/>
      <c r="D351" s="637"/>
      <c r="E351" s="637"/>
      <c r="F351" s="638"/>
      <c r="G351" s="901" t="b">
        <f t="shared" si="6"/>
        <v>0</v>
      </c>
      <c r="H351" s="901"/>
      <c r="I351" s="1514"/>
      <c r="J351" s="1515"/>
      <c r="K351" s="1515"/>
      <c r="L351" s="1516"/>
      <c r="M351" s="642"/>
      <c r="N351" s="642"/>
      <c r="O351" s="642"/>
      <c r="P351" s="642"/>
      <c r="Q351" s="642"/>
    </row>
    <row r="352" spans="1:17" hidden="1" x14ac:dyDescent="0.3">
      <c r="A352" s="634"/>
      <c r="B352" s="648"/>
      <c r="C352" s="636"/>
      <c r="D352" s="637"/>
      <c r="E352" s="637"/>
      <c r="F352" s="638"/>
      <c r="G352" s="901" t="b">
        <f t="shared" si="6"/>
        <v>0</v>
      </c>
      <c r="H352" s="901"/>
      <c r="I352" s="1514"/>
      <c r="J352" s="1515"/>
      <c r="K352" s="1515"/>
      <c r="L352" s="1516"/>
      <c r="M352" s="642"/>
      <c r="N352" s="642"/>
      <c r="O352" s="642"/>
      <c r="P352" s="642"/>
      <c r="Q352" s="642"/>
    </row>
    <row r="353" spans="1:17" hidden="1" x14ac:dyDescent="0.3">
      <c r="A353" s="634"/>
      <c r="B353" s="648"/>
      <c r="C353" s="636"/>
      <c r="D353" s="637"/>
      <c r="E353" s="637"/>
      <c r="F353" s="638"/>
      <c r="G353" s="901" t="b">
        <f t="shared" si="6"/>
        <v>0</v>
      </c>
      <c r="H353" s="901"/>
      <c r="I353" s="1514"/>
      <c r="J353" s="1515"/>
      <c r="K353" s="1515"/>
      <c r="L353" s="1516"/>
      <c r="M353" s="642"/>
      <c r="N353" s="642"/>
      <c r="O353" s="642"/>
      <c r="P353" s="642"/>
      <c r="Q353" s="642"/>
    </row>
    <row r="354" spans="1:17" hidden="1" x14ac:dyDescent="0.3">
      <c r="A354" s="634"/>
      <c r="B354" s="648"/>
      <c r="C354" s="636"/>
      <c r="D354" s="637"/>
      <c r="E354" s="637"/>
      <c r="F354" s="638"/>
      <c r="G354" s="901" t="b">
        <f t="shared" si="6"/>
        <v>0</v>
      </c>
      <c r="H354" s="901"/>
      <c r="I354" s="1514"/>
      <c r="J354" s="1515"/>
      <c r="K354" s="1515"/>
      <c r="L354" s="1516"/>
      <c r="M354" s="642"/>
      <c r="N354" s="642"/>
      <c r="O354" s="642"/>
      <c r="P354" s="642"/>
      <c r="Q354" s="642"/>
    </row>
    <row r="355" spans="1:17" hidden="1" x14ac:dyDescent="0.3">
      <c r="A355" s="634"/>
      <c r="B355" s="648"/>
      <c r="C355" s="636"/>
      <c r="D355" s="637"/>
      <c r="E355" s="637"/>
      <c r="F355" s="638"/>
      <c r="G355" s="901" t="b">
        <f t="shared" si="6"/>
        <v>0</v>
      </c>
      <c r="H355" s="901"/>
      <c r="I355" s="1514"/>
      <c r="J355" s="1515"/>
      <c r="K355" s="1515"/>
      <c r="L355" s="1516"/>
      <c r="M355" s="642"/>
      <c r="N355" s="642"/>
      <c r="O355" s="642"/>
      <c r="P355" s="642"/>
      <c r="Q355" s="642"/>
    </row>
    <row r="356" spans="1:17" hidden="1" x14ac:dyDescent="0.3">
      <c r="A356" s="634"/>
      <c r="B356" s="648"/>
      <c r="C356" s="636"/>
      <c r="D356" s="637"/>
      <c r="E356" s="637"/>
      <c r="F356" s="638"/>
      <c r="G356" s="901" t="b">
        <f t="shared" si="6"/>
        <v>0</v>
      </c>
      <c r="H356" s="901"/>
      <c r="I356" s="1514"/>
      <c r="J356" s="1515"/>
      <c r="K356" s="1515"/>
      <c r="L356" s="1516"/>
      <c r="M356" s="642"/>
      <c r="N356" s="642"/>
      <c r="O356" s="642"/>
      <c r="P356" s="642"/>
      <c r="Q356" s="642"/>
    </row>
    <row r="357" spans="1:17" hidden="1" x14ac:dyDescent="0.3">
      <c r="A357" s="634"/>
      <c r="B357" s="648"/>
      <c r="C357" s="636"/>
      <c r="D357" s="637"/>
      <c r="E357" s="637"/>
      <c r="F357" s="638"/>
      <c r="G357" s="901" t="b">
        <f t="shared" si="6"/>
        <v>0</v>
      </c>
      <c r="H357" s="901"/>
      <c r="I357" s="1514"/>
      <c r="J357" s="1515"/>
      <c r="K357" s="1515"/>
      <c r="L357" s="1516"/>
      <c r="M357" s="642"/>
      <c r="N357" s="642"/>
      <c r="O357" s="642"/>
      <c r="P357" s="642"/>
      <c r="Q357" s="642"/>
    </row>
    <row r="358" spans="1:17" hidden="1" x14ac:dyDescent="0.3">
      <c r="A358" s="634"/>
      <c r="B358" s="648"/>
      <c r="C358" s="636"/>
      <c r="D358" s="637"/>
      <c r="E358" s="637"/>
      <c r="F358" s="638"/>
      <c r="G358" s="901" t="b">
        <f t="shared" si="6"/>
        <v>0</v>
      </c>
      <c r="H358" s="901"/>
      <c r="I358" s="1514"/>
      <c r="J358" s="1515"/>
      <c r="K358" s="1515"/>
      <c r="L358" s="1516"/>
      <c r="M358" s="642"/>
      <c r="N358" s="642"/>
      <c r="O358" s="642"/>
      <c r="P358" s="642"/>
      <c r="Q358" s="642"/>
    </row>
    <row r="359" spans="1:17" hidden="1" x14ac:dyDescent="0.3">
      <c r="A359" s="634"/>
      <c r="B359" s="648"/>
      <c r="C359" s="636"/>
      <c r="D359" s="637"/>
      <c r="E359" s="637"/>
      <c r="F359" s="638"/>
      <c r="G359" s="901" t="b">
        <f t="shared" si="6"/>
        <v>0</v>
      </c>
      <c r="H359" s="901"/>
      <c r="I359" s="1514"/>
      <c r="J359" s="1515"/>
      <c r="K359" s="1515"/>
      <c r="L359" s="1516"/>
      <c r="M359" s="642"/>
      <c r="N359" s="642"/>
      <c r="O359" s="642"/>
      <c r="P359" s="642"/>
      <c r="Q359" s="642"/>
    </row>
    <row r="360" spans="1:17" hidden="1" x14ac:dyDescent="0.3">
      <c r="A360" s="634"/>
      <c r="B360" s="648"/>
      <c r="C360" s="636"/>
      <c r="D360" s="637"/>
      <c r="E360" s="637"/>
      <c r="F360" s="638"/>
      <c r="G360" s="901" t="b">
        <f t="shared" si="6"/>
        <v>0</v>
      </c>
      <c r="H360" s="901"/>
      <c r="I360" s="1514"/>
      <c r="J360" s="1515"/>
      <c r="K360" s="1515"/>
      <c r="L360" s="1516"/>
      <c r="M360" s="642"/>
      <c r="N360" s="642"/>
      <c r="O360" s="642"/>
      <c r="P360" s="642"/>
      <c r="Q360" s="642"/>
    </row>
    <row r="361" spans="1:17" hidden="1" x14ac:dyDescent="0.3">
      <c r="A361" s="634"/>
      <c r="B361" s="648"/>
      <c r="C361" s="636"/>
      <c r="D361" s="637"/>
      <c r="E361" s="637"/>
      <c r="F361" s="638"/>
      <c r="G361" s="901" t="b">
        <f t="shared" si="6"/>
        <v>0</v>
      </c>
      <c r="H361" s="901"/>
      <c r="I361" s="1514"/>
      <c r="J361" s="1515"/>
      <c r="K361" s="1515"/>
      <c r="L361" s="1516"/>
      <c r="M361" s="642"/>
      <c r="N361" s="642"/>
      <c r="O361" s="642"/>
      <c r="P361" s="642"/>
      <c r="Q361" s="642"/>
    </row>
    <row r="362" spans="1:17" hidden="1" x14ac:dyDescent="0.3">
      <c r="A362" s="634"/>
      <c r="B362" s="648"/>
      <c r="C362" s="636"/>
      <c r="D362" s="637"/>
      <c r="E362" s="637"/>
      <c r="F362" s="638"/>
      <c r="G362" s="901" t="b">
        <f t="shared" si="6"/>
        <v>0</v>
      </c>
      <c r="H362" s="901"/>
      <c r="I362" s="1514"/>
      <c r="J362" s="1515"/>
      <c r="K362" s="1515"/>
      <c r="L362" s="1516"/>
      <c r="M362" s="642"/>
      <c r="N362" s="642"/>
      <c r="O362" s="642"/>
      <c r="P362" s="642"/>
      <c r="Q362" s="642"/>
    </row>
    <row r="363" spans="1:17" hidden="1" x14ac:dyDescent="0.3">
      <c r="A363" s="634"/>
      <c r="B363" s="648"/>
      <c r="C363" s="636"/>
      <c r="D363" s="637"/>
      <c r="E363" s="637"/>
      <c r="F363" s="638"/>
      <c r="G363" s="901" t="b">
        <f t="shared" si="6"/>
        <v>0</v>
      </c>
      <c r="H363" s="901"/>
      <c r="I363" s="1514"/>
      <c r="J363" s="1515"/>
      <c r="K363" s="1515"/>
      <c r="L363" s="1516"/>
      <c r="M363" s="642"/>
      <c r="N363" s="642"/>
      <c r="O363" s="642"/>
      <c r="P363" s="642"/>
      <c r="Q363" s="642"/>
    </row>
    <row r="364" spans="1:17" hidden="1" x14ac:dyDescent="0.3">
      <c r="A364" s="634"/>
      <c r="B364" s="648"/>
      <c r="C364" s="636"/>
      <c r="D364" s="637"/>
      <c r="E364" s="637"/>
      <c r="F364" s="638"/>
      <c r="G364" s="901" t="b">
        <f t="shared" si="6"/>
        <v>0</v>
      </c>
      <c r="H364" s="901"/>
      <c r="I364" s="1514"/>
      <c r="J364" s="1515"/>
      <c r="K364" s="1515"/>
      <c r="L364" s="1516"/>
      <c r="M364" s="642"/>
      <c r="N364" s="642"/>
      <c r="O364" s="642"/>
      <c r="P364" s="642"/>
      <c r="Q364" s="642"/>
    </row>
    <row r="365" spans="1:17" hidden="1" x14ac:dyDescent="0.3">
      <c r="A365" s="634"/>
      <c r="B365" s="648"/>
      <c r="C365" s="636"/>
      <c r="D365" s="637"/>
      <c r="E365" s="637"/>
      <c r="F365" s="638"/>
      <c r="G365" s="901" t="b">
        <f t="shared" si="6"/>
        <v>0</v>
      </c>
      <c r="H365" s="901"/>
      <c r="I365" s="1514"/>
      <c r="J365" s="1515"/>
      <c r="K365" s="1515"/>
      <c r="L365" s="1516"/>
      <c r="M365" s="642"/>
      <c r="N365" s="642"/>
      <c r="O365" s="642"/>
      <c r="P365" s="642"/>
      <c r="Q365" s="642"/>
    </row>
    <row r="366" spans="1:17" hidden="1" x14ac:dyDescent="0.3">
      <c r="A366" s="634"/>
      <c r="B366" s="648"/>
      <c r="C366" s="636"/>
      <c r="D366" s="637"/>
      <c r="E366" s="637"/>
      <c r="F366" s="638"/>
      <c r="G366" s="901" t="b">
        <f t="shared" si="6"/>
        <v>0</v>
      </c>
      <c r="H366" s="901"/>
      <c r="I366" s="1514"/>
      <c r="J366" s="1515"/>
      <c r="K366" s="1515"/>
      <c r="L366" s="1516"/>
      <c r="M366" s="642"/>
      <c r="N366" s="642"/>
      <c r="O366" s="642"/>
      <c r="P366" s="642"/>
      <c r="Q366" s="642"/>
    </row>
    <row r="367" spans="1:17" hidden="1" x14ac:dyDescent="0.3">
      <c r="A367" s="634"/>
      <c r="B367" s="648"/>
      <c r="C367" s="636"/>
      <c r="D367" s="637"/>
      <c r="E367" s="637"/>
      <c r="F367" s="638"/>
      <c r="G367" s="901" t="b">
        <f t="shared" si="6"/>
        <v>0</v>
      </c>
      <c r="H367" s="901"/>
      <c r="I367" s="1514"/>
      <c r="J367" s="1515"/>
      <c r="K367" s="1515"/>
      <c r="L367" s="1516"/>
      <c r="M367" s="642"/>
      <c r="N367" s="642"/>
      <c r="O367" s="642"/>
      <c r="P367" s="642"/>
      <c r="Q367" s="642"/>
    </row>
    <row r="368" spans="1:17" hidden="1" x14ac:dyDescent="0.3">
      <c r="A368" s="634"/>
      <c r="B368" s="648"/>
      <c r="C368" s="636"/>
      <c r="D368" s="637"/>
      <c r="E368" s="637"/>
      <c r="F368" s="638"/>
      <c r="G368" s="901" t="b">
        <f t="shared" si="6"/>
        <v>0</v>
      </c>
      <c r="H368" s="901"/>
      <c r="I368" s="1514"/>
      <c r="J368" s="1515"/>
      <c r="K368" s="1515"/>
      <c r="L368" s="1516"/>
      <c r="M368" s="642"/>
      <c r="N368" s="642"/>
      <c r="O368" s="642"/>
      <c r="P368" s="642"/>
      <c r="Q368" s="642"/>
    </row>
    <row r="369" spans="1:17" hidden="1" x14ac:dyDescent="0.3">
      <c r="A369" s="634"/>
      <c r="B369" s="648"/>
      <c r="C369" s="636"/>
      <c r="D369" s="637"/>
      <c r="E369" s="637"/>
      <c r="F369" s="638"/>
      <c r="G369" s="901" t="b">
        <f t="shared" ref="G369:G432" si="7">IF(C369="060102","VERIFICARE AVVENUTO SMALTIMENTO",IF(C369="070101","VERIFICARE AVVENUTO SMALTIMENTO",IF(C369="160303","VERIFICARE AVVENUTO SMALTIMENTO",IF(C369="161001","VERIFICARE AVVENUTO SMALTIMENTO",IF(C369="170603","VERIFICARE AVVENUTO SMALTIMENTO",IF(C369="170904","VERIFICARE AVVENUTO SMALTIMENTO"))))))</f>
        <v>0</v>
      </c>
      <c r="H369" s="901"/>
      <c r="I369" s="1514"/>
      <c r="J369" s="1515"/>
      <c r="K369" s="1515"/>
      <c r="L369" s="1516"/>
      <c r="M369" s="642"/>
      <c r="N369" s="642"/>
      <c r="O369" s="642"/>
      <c r="P369" s="642"/>
      <c r="Q369" s="642"/>
    </row>
    <row r="370" spans="1:17" hidden="1" x14ac:dyDescent="0.3">
      <c r="A370" s="634"/>
      <c r="B370" s="648"/>
      <c r="C370" s="636"/>
      <c r="D370" s="637"/>
      <c r="E370" s="637"/>
      <c r="F370" s="638"/>
      <c r="G370" s="901" t="b">
        <f t="shared" si="7"/>
        <v>0</v>
      </c>
      <c r="H370" s="901"/>
      <c r="I370" s="1514"/>
      <c r="J370" s="1515"/>
      <c r="K370" s="1515"/>
      <c r="L370" s="1516"/>
      <c r="M370" s="642"/>
      <c r="N370" s="642"/>
      <c r="O370" s="642"/>
      <c r="P370" s="642"/>
      <c r="Q370" s="642"/>
    </row>
    <row r="371" spans="1:17" hidden="1" x14ac:dyDescent="0.3">
      <c r="A371" s="634"/>
      <c r="B371" s="648"/>
      <c r="C371" s="636"/>
      <c r="D371" s="637"/>
      <c r="E371" s="637"/>
      <c r="F371" s="638"/>
      <c r="G371" s="901" t="b">
        <f t="shared" si="7"/>
        <v>0</v>
      </c>
      <c r="H371" s="901"/>
      <c r="I371" s="1514"/>
      <c r="J371" s="1515"/>
      <c r="K371" s="1515"/>
      <c r="L371" s="1516"/>
      <c r="M371" s="642"/>
      <c r="N371" s="642"/>
      <c r="O371" s="642"/>
      <c r="P371" s="642"/>
      <c r="Q371" s="642"/>
    </row>
    <row r="372" spans="1:17" hidden="1" x14ac:dyDescent="0.3">
      <c r="A372" s="634"/>
      <c r="B372" s="648"/>
      <c r="C372" s="636"/>
      <c r="D372" s="637"/>
      <c r="E372" s="637"/>
      <c r="F372" s="638"/>
      <c r="G372" s="901" t="b">
        <f t="shared" si="7"/>
        <v>0</v>
      </c>
      <c r="H372" s="901"/>
      <c r="I372" s="1514"/>
      <c r="J372" s="1515"/>
      <c r="K372" s="1515"/>
      <c r="L372" s="1516"/>
      <c r="M372" s="642"/>
      <c r="N372" s="642"/>
      <c r="O372" s="642"/>
      <c r="P372" s="642"/>
      <c r="Q372" s="642"/>
    </row>
    <row r="373" spans="1:17" hidden="1" x14ac:dyDescent="0.3">
      <c r="A373" s="634"/>
      <c r="B373" s="648"/>
      <c r="C373" s="636"/>
      <c r="D373" s="637"/>
      <c r="E373" s="637"/>
      <c r="F373" s="638"/>
      <c r="G373" s="901" t="b">
        <f t="shared" si="7"/>
        <v>0</v>
      </c>
      <c r="H373" s="901"/>
      <c r="I373" s="1514"/>
      <c r="J373" s="1515"/>
      <c r="K373" s="1515"/>
      <c r="L373" s="1516"/>
      <c r="M373" s="642"/>
      <c r="N373" s="642"/>
      <c r="O373" s="642"/>
      <c r="P373" s="642"/>
      <c r="Q373" s="642"/>
    </row>
    <row r="374" spans="1:17" hidden="1" x14ac:dyDescent="0.3">
      <c r="A374" s="634"/>
      <c r="B374" s="648"/>
      <c r="C374" s="636"/>
      <c r="D374" s="637"/>
      <c r="E374" s="637"/>
      <c r="F374" s="638"/>
      <c r="G374" s="901" t="b">
        <f t="shared" si="7"/>
        <v>0</v>
      </c>
      <c r="H374" s="901"/>
      <c r="I374" s="1514"/>
      <c r="J374" s="1515"/>
      <c r="K374" s="1515"/>
      <c r="L374" s="1516"/>
      <c r="M374" s="642"/>
      <c r="N374" s="642"/>
      <c r="O374" s="642"/>
      <c r="P374" s="642"/>
      <c r="Q374" s="642"/>
    </row>
    <row r="375" spans="1:17" hidden="1" x14ac:dyDescent="0.3">
      <c r="A375" s="634"/>
      <c r="B375" s="648"/>
      <c r="C375" s="636"/>
      <c r="D375" s="637"/>
      <c r="E375" s="637"/>
      <c r="F375" s="638"/>
      <c r="G375" s="901" t="b">
        <f t="shared" si="7"/>
        <v>0</v>
      </c>
      <c r="H375" s="901"/>
      <c r="I375" s="1514"/>
      <c r="J375" s="1515"/>
      <c r="K375" s="1515"/>
      <c r="L375" s="1516"/>
      <c r="M375" s="642"/>
      <c r="N375" s="642"/>
      <c r="O375" s="642"/>
      <c r="P375" s="642"/>
      <c r="Q375" s="642"/>
    </row>
    <row r="376" spans="1:17" hidden="1" x14ac:dyDescent="0.3">
      <c r="A376" s="634"/>
      <c r="B376" s="648"/>
      <c r="C376" s="636"/>
      <c r="D376" s="637"/>
      <c r="E376" s="637"/>
      <c r="F376" s="638"/>
      <c r="G376" s="901" t="b">
        <f t="shared" si="7"/>
        <v>0</v>
      </c>
      <c r="H376" s="901"/>
      <c r="I376" s="1514"/>
      <c r="J376" s="1515"/>
      <c r="K376" s="1515"/>
      <c r="L376" s="1516"/>
      <c r="M376" s="642"/>
      <c r="N376" s="642"/>
      <c r="O376" s="642"/>
      <c r="P376" s="642"/>
      <c r="Q376" s="642"/>
    </row>
    <row r="377" spans="1:17" hidden="1" x14ac:dyDescent="0.3">
      <c r="A377" s="634"/>
      <c r="B377" s="648"/>
      <c r="C377" s="636"/>
      <c r="D377" s="637"/>
      <c r="E377" s="637"/>
      <c r="F377" s="638"/>
      <c r="G377" s="901" t="b">
        <f t="shared" si="7"/>
        <v>0</v>
      </c>
      <c r="H377" s="901"/>
      <c r="I377" s="1514"/>
      <c r="J377" s="1515"/>
      <c r="K377" s="1515"/>
      <c r="L377" s="1516"/>
      <c r="M377" s="642"/>
      <c r="N377" s="642"/>
      <c r="O377" s="642"/>
      <c r="P377" s="642"/>
      <c r="Q377" s="642"/>
    </row>
    <row r="378" spans="1:17" hidden="1" x14ac:dyDescent="0.3">
      <c r="A378" s="634"/>
      <c r="B378" s="648"/>
      <c r="C378" s="636"/>
      <c r="D378" s="637"/>
      <c r="E378" s="637"/>
      <c r="F378" s="638"/>
      <c r="G378" s="901" t="b">
        <f t="shared" si="7"/>
        <v>0</v>
      </c>
      <c r="H378" s="901"/>
      <c r="I378" s="1514"/>
      <c r="J378" s="1515"/>
      <c r="K378" s="1515"/>
      <c r="L378" s="1516"/>
      <c r="M378" s="642"/>
      <c r="N378" s="642"/>
      <c r="O378" s="642"/>
      <c r="P378" s="642"/>
      <c r="Q378" s="642"/>
    </row>
    <row r="379" spans="1:17" hidden="1" x14ac:dyDescent="0.3">
      <c r="A379" s="634"/>
      <c r="B379" s="648"/>
      <c r="C379" s="636"/>
      <c r="D379" s="637"/>
      <c r="E379" s="637"/>
      <c r="F379" s="638"/>
      <c r="G379" s="901" t="b">
        <f t="shared" si="7"/>
        <v>0</v>
      </c>
      <c r="H379" s="901"/>
      <c r="I379" s="1514"/>
      <c r="J379" s="1515"/>
      <c r="K379" s="1515"/>
      <c r="L379" s="1516"/>
      <c r="M379" s="642"/>
      <c r="N379" s="642"/>
      <c r="O379" s="642"/>
      <c r="P379" s="642"/>
      <c r="Q379" s="642"/>
    </row>
    <row r="380" spans="1:17" hidden="1" x14ac:dyDescent="0.3">
      <c r="A380" s="634"/>
      <c r="B380" s="648"/>
      <c r="C380" s="636"/>
      <c r="D380" s="637"/>
      <c r="E380" s="637"/>
      <c r="F380" s="638"/>
      <c r="G380" s="901" t="b">
        <f t="shared" si="7"/>
        <v>0</v>
      </c>
      <c r="H380" s="901"/>
      <c r="I380" s="1514"/>
      <c r="J380" s="1515"/>
      <c r="K380" s="1515"/>
      <c r="L380" s="1516"/>
      <c r="M380" s="642"/>
      <c r="N380" s="642"/>
      <c r="O380" s="642"/>
      <c r="P380" s="642"/>
      <c r="Q380" s="642"/>
    </row>
    <row r="381" spans="1:17" hidden="1" x14ac:dyDescent="0.3">
      <c r="A381" s="634"/>
      <c r="B381" s="648"/>
      <c r="C381" s="636"/>
      <c r="D381" s="637"/>
      <c r="E381" s="637"/>
      <c r="F381" s="638"/>
      <c r="G381" s="901" t="b">
        <f t="shared" si="7"/>
        <v>0</v>
      </c>
      <c r="H381" s="901"/>
      <c r="I381" s="1514"/>
      <c r="J381" s="1515"/>
      <c r="K381" s="1515"/>
      <c r="L381" s="1516"/>
      <c r="M381" s="642"/>
      <c r="N381" s="642"/>
      <c r="O381" s="642"/>
      <c r="P381" s="642"/>
      <c r="Q381" s="642"/>
    </row>
    <row r="382" spans="1:17" hidden="1" x14ac:dyDescent="0.3">
      <c r="A382" s="634"/>
      <c r="B382" s="648"/>
      <c r="C382" s="636"/>
      <c r="D382" s="637"/>
      <c r="E382" s="637"/>
      <c r="F382" s="638"/>
      <c r="G382" s="901" t="b">
        <f t="shared" si="7"/>
        <v>0</v>
      </c>
      <c r="H382" s="901"/>
      <c r="I382" s="1514"/>
      <c r="J382" s="1515"/>
      <c r="K382" s="1515"/>
      <c r="L382" s="1516"/>
      <c r="M382" s="642"/>
      <c r="N382" s="642"/>
      <c r="O382" s="642"/>
      <c r="P382" s="642"/>
      <c r="Q382" s="642"/>
    </row>
    <row r="383" spans="1:17" hidden="1" x14ac:dyDescent="0.3">
      <c r="A383" s="634"/>
      <c r="B383" s="648"/>
      <c r="C383" s="636"/>
      <c r="D383" s="637"/>
      <c r="E383" s="637"/>
      <c r="F383" s="638"/>
      <c r="G383" s="901" t="b">
        <f t="shared" si="7"/>
        <v>0</v>
      </c>
      <c r="H383" s="901"/>
      <c r="I383" s="1514"/>
      <c r="J383" s="1515"/>
      <c r="K383" s="1515"/>
      <c r="L383" s="1516"/>
      <c r="M383" s="642"/>
      <c r="N383" s="642"/>
      <c r="O383" s="642"/>
      <c r="P383" s="642"/>
      <c r="Q383" s="642"/>
    </row>
    <row r="384" spans="1:17" hidden="1" x14ac:dyDescent="0.3">
      <c r="A384" s="634"/>
      <c r="B384" s="648"/>
      <c r="C384" s="636"/>
      <c r="D384" s="637"/>
      <c r="E384" s="637"/>
      <c r="F384" s="638"/>
      <c r="G384" s="901" t="b">
        <f t="shared" si="7"/>
        <v>0</v>
      </c>
      <c r="H384" s="901"/>
      <c r="I384" s="1514"/>
      <c r="J384" s="1515"/>
      <c r="K384" s="1515"/>
      <c r="L384" s="1516"/>
      <c r="M384" s="642"/>
      <c r="N384" s="642"/>
      <c r="O384" s="642"/>
      <c r="P384" s="642"/>
      <c r="Q384" s="642"/>
    </row>
    <row r="385" spans="1:17" hidden="1" x14ac:dyDescent="0.3">
      <c r="A385" s="634"/>
      <c r="B385" s="648"/>
      <c r="C385" s="636"/>
      <c r="D385" s="637"/>
      <c r="E385" s="637"/>
      <c r="F385" s="638"/>
      <c r="G385" s="901" t="b">
        <f t="shared" si="7"/>
        <v>0</v>
      </c>
      <c r="H385" s="901"/>
      <c r="I385" s="1514"/>
      <c r="J385" s="1515"/>
      <c r="K385" s="1515"/>
      <c r="L385" s="1516"/>
      <c r="M385" s="642"/>
      <c r="N385" s="642"/>
      <c r="O385" s="642"/>
      <c r="P385" s="642"/>
      <c r="Q385" s="642"/>
    </row>
    <row r="386" spans="1:17" hidden="1" x14ac:dyDescent="0.3">
      <c r="A386" s="634"/>
      <c r="B386" s="648"/>
      <c r="C386" s="636"/>
      <c r="D386" s="637"/>
      <c r="E386" s="637"/>
      <c r="F386" s="638"/>
      <c r="G386" s="901" t="b">
        <f t="shared" si="7"/>
        <v>0</v>
      </c>
      <c r="H386" s="901"/>
      <c r="I386" s="1514"/>
      <c r="J386" s="1515"/>
      <c r="K386" s="1515"/>
      <c r="L386" s="1516"/>
      <c r="M386" s="642"/>
      <c r="N386" s="642"/>
      <c r="O386" s="642"/>
      <c r="P386" s="642"/>
      <c r="Q386" s="642"/>
    </row>
    <row r="387" spans="1:17" hidden="1" x14ac:dyDescent="0.3">
      <c r="A387" s="634"/>
      <c r="B387" s="648"/>
      <c r="C387" s="636"/>
      <c r="D387" s="637"/>
      <c r="E387" s="637"/>
      <c r="F387" s="638"/>
      <c r="G387" s="901" t="b">
        <f t="shared" si="7"/>
        <v>0</v>
      </c>
      <c r="H387" s="901"/>
      <c r="I387" s="1514"/>
      <c r="J387" s="1515"/>
      <c r="K387" s="1515"/>
      <c r="L387" s="1516"/>
      <c r="M387" s="642"/>
      <c r="N387" s="642"/>
      <c r="O387" s="642"/>
      <c r="P387" s="642"/>
      <c r="Q387" s="642"/>
    </row>
    <row r="388" spans="1:17" hidden="1" x14ac:dyDescent="0.3">
      <c r="A388" s="634"/>
      <c r="B388" s="648"/>
      <c r="C388" s="636"/>
      <c r="D388" s="637"/>
      <c r="E388" s="637"/>
      <c r="F388" s="638"/>
      <c r="G388" s="901" t="b">
        <f t="shared" si="7"/>
        <v>0</v>
      </c>
      <c r="H388" s="901"/>
      <c r="I388" s="1514"/>
      <c r="J388" s="1515"/>
      <c r="K388" s="1515"/>
      <c r="L388" s="1516"/>
      <c r="M388" s="642"/>
      <c r="N388" s="642"/>
      <c r="O388" s="642"/>
      <c r="P388" s="642"/>
      <c r="Q388" s="642"/>
    </row>
    <row r="389" spans="1:17" hidden="1" x14ac:dyDescent="0.3">
      <c r="A389" s="634"/>
      <c r="B389" s="648"/>
      <c r="C389" s="636"/>
      <c r="D389" s="637"/>
      <c r="E389" s="637"/>
      <c r="F389" s="638"/>
      <c r="G389" s="901" t="b">
        <f t="shared" si="7"/>
        <v>0</v>
      </c>
      <c r="H389" s="901"/>
      <c r="I389" s="1514"/>
      <c r="J389" s="1515"/>
      <c r="K389" s="1515"/>
      <c r="L389" s="1516"/>
      <c r="M389" s="642"/>
      <c r="N389" s="642"/>
      <c r="O389" s="642"/>
      <c r="P389" s="642"/>
      <c r="Q389" s="642"/>
    </row>
    <row r="390" spans="1:17" hidden="1" x14ac:dyDescent="0.3">
      <c r="A390" s="634"/>
      <c r="B390" s="648"/>
      <c r="C390" s="636"/>
      <c r="D390" s="637"/>
      <c r="E390" s="637"/>
      <c r="F390" s="638"/>
      <c r="G390" s="901" t="b">
        <f t="shared" si="7"/>
        <v>0</v>
      </c>
      <c r="H390" s="901"/>
      <c r="I390" s="1514"/>
      <c r="J390" s="1515"/>
      <c r="K390" s="1515"/>
      <c r="L390" s="1516"/>
      <c r="M390" s="642"/>
      <c r="N390" s="642"/>
      <c r="O390" s="642"/>
      <c r="P390" s="642"/>
      <c r="Q390" s="642"/>
    </row>
    <row r="391" spans="1:17" hidden="1" x14ac:dyDescent="0.3">
      <c r="A391" s="634"/>
      <c r="B391" s="648"/>
      <c r="C391" s="636"/>
      <c r="D391" s="637"/>
      <c r="E391" s="637"/>
      <c r="F391" s="638"/>
      <c r="G391" s="901" t="b">
        <f t="shared" si="7"/>
        <v>0</v>
      </c>
      <c r="H391" s="901"/>
      <c r="I391" s="1514"/>
      <c r="J391" s="1515"/>
      <c r="K391" s="1515"/>
      <c r="L391" s="1516"/>
      <c r="M391" s="642"/>
      <c r="N391" s="642"/>
      <c r="O391" s="642"/>
      <c r="P391" s="642"/>
      <c r="Q391" s="642"/>
    </row>
    <row r="392" spans="1:17" hidden="1" x14ac:dyDescent="0.3">
      <c r="A392" s="634"/>
      <c r="B392" s="648"/>
      <c r="C392" s="636"/>
      <c r="D392" s="637"/>
      <c r="E392" s="637"/>
      <c r="F392" s="638"/>
      <c r="G392" s="901" t="b">
        <f t="shared" si="7"/>
        <v>0</v>
      </c>
      <c r="H392" s="901"/>
      <c r="I392" s="1514"/>
      <c r="J392" s="1515"/>
      <c r="K392" s="1515"/>
      <c r="L392" s="1516"/>
      <c r="M392" s="642"/>
      <c r="N392" s="642"/>
      <c r="O392" s="642"/>
      <c r="P392" s="642"/>
      <c r="Q392" s="642"/>
    </row>
    <row r="393" spans="1:17" hidden="1" x14ac:dyDescent="0.3">
      <c r="A393" s="634"/>
      <c r="B393" s="648"/>
      <c r="C393" s="636"/>
      <c r="D393" s="637"/>
      <c r="E393" s="637"/>
      <c r="F393" s="638"/>
      <c r="G393" s="901" t="b">
        <f t="shared" si="7"/>
        <v>0</v>
      </c>
      <c r="H393" s="901"/>
      <c r="I393" s="1514"/>
      <c r="J393" s="1515"/>
      <c r="K393" s="1515"/>
      <c r="L393" s="1516"/>
      <c r="M393" s="642"/>
      <c r="N393" s="642"/>
      <c r="O393" s="642"/>
      <c r="P393" s="642"/>
      <c r="Q393" s="642"/>
    </row>
    <row r="394" spans="1:17" hidden="1" x14ac:dyDescent="0.3">
      <c r="A394" s="634"/>
      <c r="B394" s="648"/>
      <c r="C394" s="636"/>
      <c r="D394" s="637"/>
      <c r="E394" s="637"/>
      <c r="F394" s="638"/>
      <c r="G394" s="901" t="b">
        <f t="shared" si="7"/>
        <v>0</v>
      </c>
      <c r="H394" s="901"/>
      <c r="I394" s="1514"/>
      <c r="J394" s="1515"/>
      <c r="K394" s="1515"/>
      <c r="L394" s="1516"/>
      <c r="M394" s="642"/>
      <c r="N394" s="642"/>
      <c r="O394" s="642"/>
      <c r="P394" s="642"/>
      <c r="Q394" s="642"/>
    </row>
    <row r="395" spans="1:17" hidden="1" x14ac:dyDescent="0.3">
      <c r="A395" s="634"/>
      <c r="B395" s="648"/>
      <c r="C395" s="636"/>
      <c r="D395" s="637"/>
      <c r="E395" s="637"/>
      <c r="F395" s="638"/>
      <c r="G395" s="901" t="b">
        <f t="shared" si="7"/>
        <v>0</v>
      </c>
      <c r="H395" s="901"/>
      <c r="I395" s="1514"/>
      <c r="J395" s="1515"/>
      <c r="K395" s="1515"/>
      <c r="L395" s="1516"/>
      <c r="M395" s="642"/>
      <c r="N395" s="642"/>
      <c r="O395" s="642"/>
      <c r="P395" s="642"/>
      <c r="Q395" s="642"/>
    </row>
    <row r="396" spans="1:17" hidden="1" x14ac:dyDescent="0.3">
      <c r="A396" s="634"/>
      <c r="B396" s="648"/>
      <c r="C396" s="636"/>
      <c r="D396" s="637"/>
      <c r="E396" s="637"/>
      <c r="F396" s="638"/>
      <c r="G396" s="901" t="b">
        <f t="shared" si="7"/>
        <v>0</v>
      </c>
      <c r="H396" s="901"/>
      <c r="I396" s="1514"/>
      <c r="J396" s="1515"/>
      <c r="K396" s="1515"/>
      <c r="L396" s="1516"/>
      <c r="M396" s="642"/>
      <c r="N396" s="642"/>
      <c r="O396" s="642"/>
      <c r="P396" s="642"/>
      <c r="Q396" s="642"/>
    </row>
    <row r="397" spans="1:17" hidden="1" x14ac:dyDescent="0.3">
      <c r="A397" s="634"/>
      <c r="B397" s="648"/>
      <c r="C397" s="636"/>
      <c r="D397" s="637"/>
      <c r="E397" s="637"/>
      <c r="F397" s="638"/>
      <c r="G397" s="901" t="b">
        <f t="shared" si="7"/>
        <v>0</v>
      </c>
      <c r="H397" s="901"/>
      <c r="I397" s="1514"/>
      <c r="J397" s="1515"/>
      <c r="K397" s="1515"/>
      <c r="L397" s="1516"/>
      <c r="M397" s="642"/>
      <c r="N397" s="642"/>
      <c r="O397" s="642"/>
      <c r="P397" s="642"/>
      <c r="Q397" s="642"/>
    </row>
    <row r="398" spans="1:17" hidden="1" x14ac:dyDescent="0.3">
      <c r="A398" s="634"/>
      <c r="B398" s="648"/>
      <c r="C398" s="636"/>
      <c r="D398" s="637"/>
      <c r="E398" s="637"/>
      <c r="F398" s="638"/>
      <c r="G398" s="901" t="b">
        <f t="shared" si="7"/>
        <v>0</v>
      </c>
      <c r="H398" s="901"/>
      <c r="I398" s="1514"/>
      <c r="J398" s="1515"/>
      <c r="K398" s="1515"/>
      <c r="L398" s="1516"/>
      <c r="M398" s="642"/>
      <c r="N398" s="642"/>
      <c r="O398" s="642"/>
      <c r="P398" s="642"/>
      <c r="Q398" s="642"/>
    </row>
    <row r="399" spans="1:17" hidden="1" x14ac:dyDescent="0.3">
      <c r="A399" s="634"/>
      <c r="B399" s="648"/>
      <c r="C399" s="636"/>
      <c r="D399" s="637"/>
      <c r="E399" s="637"/>
      <c r="F399" s="638"/>
      <c r="G399" s="901" t="b">
        <f t="shared" si="7"/>
        <v>0</v>
      </c>
      <c r="H399" s="901"/>
      <c r="I399" s="1514"/>
      <c r="J399" s="1515"/>
      <c r="K399" s="1515"/>
      <c r="L399" s="1516"/>
      <c r="M399" s="642"/>
      <c r="N399" s="642"/>
      <c r="O399" s="642"/>
      <c r="P399" s="642"/>
      <c r="Q399" s="642"/>
    </row>
    <row r="400" spans="1:17" hidden="1" x14ac:dyDescent="0.3">
      <c r="A400" s="634"/>
      <c r="B400" s="648"/>
      <c r="C400" s="636"/>
      <c r="D400" s="637"/>
      <c r="E400" s="637"/>
      <c r="F400" s="638"/>
      <c r="G400" s="901" t="b">
        <f t="shared" si="7"/>
        <v>0</v>
      </c>
      <c r="H400" s="901"/>
      <c r="I400" s="1514"/>
      <c r="J400" s="1515"/>
      <c r="K400" s="1515"/>
      <c r="L400" s="1516"/>
      <c r="M400" s="642"/>
      <c r="N400" s="642"/>
      <c r="O400" s="642"/>
      <c r="P400" s="642"/>
      <c r="Q400" s="642"/>
    </row>
    <row r="401" spans="1:17" hidden="1" x14ac:dyDescent="0.3">
      <c r="A401" s="634"/>
      <c r="B401" s="648"/>
      <c r="C401" s="636"/>
      <c r="D401" s="637"/>
      <c r="E401" s="637"/>
      <c r="F401" s="638"/>
      <c r="G401" s="901" t="b">
        <f t="shared" si="7"/>
        <v>0</v>
      </c>
      <c r="H401" s="901"/>
      <c r="I401" s="1514"/>
      <c r="J401" s="1515"/>
      <c r="K401" s="1515"/>
      <c r="L401" s="1516"/>
      <c r="M401" s="642"/>
      <c r="N401" s="642"/>
      <c r="O401" s="642"/>
      <c r="P401" s="642"/>
      <c r="Q401" s="642"/>
    </row>
    <row r="402" spans="1:17" hidden="1" x14ac:dyDescent="0.3">
      <c r="A402" s="634"/>
      <c r="B402" s="648"/>
      <c r="C402" s="636"/>
      <c r="D402" s="637"/>
      <c r="E402" s="637"/>
      <c r="F402" s="638"/>
      <c r="G402" s="901" t="b">
        <f t="shared" si="7"/>
        <v>0</v>
      </c>
      <c r="H402" s="901"/>
      <c r="I402" s="1514"/>
      <c r="J402" s="1515"/>
      <c r="K402" s="1515"/>
      <c r="L402" s="1516"/>
      <c r="M402" s="642"/>
      <c r="N402" s="642"/>
      <c r="O402" s="642"/>
      <c r="P402" s="642"/>
      <c r="Q402" s="642"/>
    </row>
    <row r="403" spans="1:17" hidden="1" x14ac:dyDescent="0.3">
      <c r="A403" s="634"/>
      <c r="B403" s="648"/>
      <c r="C403" s="636"/>
      <c r="D403" s="637"/>
      <c r="E403" s="637"/>
      <c r="F403" s="638"/>
      <c r="G403" s="901" t="b">
        <f t="shared" si="7"/>
        <v>0</v>
      </c>
      <c r="H403" s="901"/>
      <c r="I403" s="1514"/>
      <c r="J403" s="1515"/>
      <c r="K403" s="1515"/>
      <c r="L403" s="1516"/>
      <c r="M403" s="642"/>
      <c r="N403" s="642"/>
      <c r="O403" s="642"/>
      <c r="P403" s="642"/>
      <c r="Q403" s="642"/>
    </row>
    <row r="404" spans="1:17" hidden="1" x14ac:dyDescent="0.3">
      <c r="A404" s="634"/>
      <c r="B404" s="648"/>
      <c r="C404" s="636"/>
      <c r="D404" s="637"/>
      <c r="E404" s="637"/>
      <c r="F404" s="638"/>
      <c r="G404" s="901" t="b">
        <f t="shared" si="7"/>
        <v>0</v>
      </c>
      <c r="H404" s="901"/>
      <c r="I404" s="1514"/>
      <c r="J404" s="1515"/>
      <c r="K404" s="1515"/>
      <c r="L404" s="1516"/>
      <c r="M404" s="642"/>
      <c r="N404" s="642"/>
      <c r="O404" s="642"/>
      <c r="P404" s="642"/>
      <c r="Q404" s="642"/>
    </row>
    <row r="405" spans="1:17" hidden="1" x14ac:dyDescent="0.3">
      <c r="A405" s="634"/>
      <c r="B405" s="648"/>
      <c r="C405" s="636"/>
      <c r="D405" s="637"/>
      <c r="E405" s="637"/>
      <c r="F405" s="638"/>
      <c r="G405" s="901" t="b">
        <f t="shared" si="7"/>
        <v>0</v>
      </c>
      <c r="H405" s="901"/>
      <c r="I405" s="1514"/>
      <c r="J405" s="1515"/>
      <c r="K405" s="1515"/>
      <c r="L405" s="1516"/>
      <c r="M405" s="642"/>
      <c r="N405" s="642"/>
      <c r="O405" s="642"/>
      <c r="P405" s="642"/>
      <c r="Q405" s="642"/>
    </row>
    <row r="406" spans="1:17" hidden="1" x14ac:dyDescent="0.3">
      <c r="A406" s="634"/>
      <c r="B406" s="648"/>
      <c r="C406" s="636"/>
      <c r="D406" s="637"/>
      <c r="E406" s="637"/>
      <c r="F406" s="638"/>
      <c r="G406" s="901" t="b">
        <f t="shared" si="7"/>
        <v>0</v>
      </c>
      <c r="H406" s="901"/>
      <c r="I406" s="1514"/>
      <c r="J406" s="1515"/>
      <c r="K406" s="1515"/>
      <c r="L406" s="1516"/>
      <c r="M406" s="642"/>
      <c r="N406" s="642"/>
      <c r="O406" s="642"/>
      <c r="P406" s="642"/>
      <c r="Q406" s="642"/>
    </row>
    <row r="407" spans="1:17" hidden="1" x14ac:dyDescent="0.3">
      <c r="A407" s="634"/>
      <c r="B407" s="648"/>
      <c r="C407" s="636"/>
      <c r="D407" s="637"/>
      <c r="E407" s="637"/>
      <c r="F407" s="638"/>
      <c r="G407" s="901" t="b">
        <f t="shared" si="7"/>
        <v>0</v>
      </c>
      <c r="H407" s="901"/>
      <c r="I407" s="1514"/>
      <c r="J407" s="1515"/>
      <c r="K407" s="1515"/>
      <c r="L407" s="1516"/>
      <c r="M407" s="642"/>
      <c r="N407" s="642"/>
      <c r="O407" s="642"/>
      <c r="P407" s="642"/>
      <c r="Q407" s="642"/>
    </row>
    <row r="408" spans="1:17" hidden="1" x14ac:dyDescent="0.3">
      <c r="A408" s="634"/>
      <c r="B408" s="648"/>
      <c r="C408" s="636"/>
      <c r="D408" s="637"/>
      <c r="E408" s="637"/>
      <c r="F408" s="638"/>
      <c r="G408" s="901" t="b">
        <f t="shared" si="7"/>
        <v>0</v>
      </c>
      <c r="H408" s="901"/>
      <c r="I408" s="1514"/>
      <c r="J408" s="1515"/>
      <c r="K408" s="1515"/>
      <c r="L408" s="1516"/>
      <c r="M408" s="642"/>
      <c r="N408" s="642"/>
      <c r="O408" s="642"/>
      <c r="P408" s="642"/>
      <c r="Q408" s="642"/>
    </row>
    <row r="409" spans="1:17" hidden="1" x14ac:dyDescent="0.3">
      <c r="A409" s="634"/>
      <c r="B409" s="648"/>
      <c r="C409" s="636"/>
      <c r="D409" s="637"/>
      <c r="E409" s="637"/>
      <c r="F409" s="638"/>
      <c r="G409" s="901" t="b">
        <f t="shared" si="7"/>
        <v>0</v>
      </c>
      <c r="H409" s="901"/>
      <c r="I409" s="1514"/>
      <c r="J409" s="1515"/>
      <c r="K409" s="1515"/>
      <c r="L409" s="1516"/>
      <c r="M409" s="642"/>
      <c r="N409" s="642"/>
      <c r="O409" s="642"/>
      <c r="P409" s="642"/>
      <c r="Q409" s="642"/>
    </row>
    <row r="410" spans="1:17" hidden="1" x14ac:dyDescent="0.3">
      <c r="A410" s="634"/>
      <c r="B410" s="648"/>
      <c r="C410" s="636"/>
      <c r="D410" s="637"/>
      <c r="E410" s="637"/>
      <c r="F410" s="638"/>
      <c r="G410" s="901" t="b">
        <f t="shared" si="7"/>
        <v>0</v>
      </c>
      <c r="H410" s="901"/>
      <c r="I410" s="1514"/>
      <c r="J410" s="1515"/>
      <c r="K410" s="1515"/>
      <c r="L410" s="1516"/>
      <c r="M410" s="642"/>
      <c r="N410" s="642"/>
      <c r="O410" s="642"/>
      <c r="P410" s="642"/>
      <c r="Q410" s="642"/>
    </row>
    <row r="411" spans="1:17" hidden="1" x14ac:dyDescent="0.3">
      <c r="A411" s="634"/>
      <c r="B411" s="648"/>
      <c r="C411" s="636"/>
      <c r="D411" s="637"/>
      <c r="E411" s="637"/>
      <c r="F411" s="638"/>
      <c r="G411" s="901" t="b">
        <f t="shared" si="7"/>
        <v>0</v>
      </c>
      <c r="H411" s="901"/>
      <c r="I411" s="1514"/>
      <c r="J411" s="1515"/>
      <c r="K411" s="1515"/>
      <c r="L411" s="1516"/>
      <c r="M411" s="642"/>
      <c r="N411" s="642"/>
      <c r="O411" s="642"/>
      <c r="P411" s="642"/>
      <c r="Q411" s="642"/>
    </row>
    <row r="412" spans="1:17" hidden="1" x14ac:dyDescent="0.3">
      <c r="A412" s="634"/>
      <c r="B412" s="648"/>
      <c r="C412" s="636"/>
      <c r="D412" s="637"/>
      <c r="E412" s="637"/>
      <c r="F412" s="638"/>
      <c r="G412" s="901" t="b">
        <f t="shared" si="7"/>
        <v>0</v>
      </c>
      <c r="H412" s="901"/>
      <c r="I412" s="1514"/>
      <c r="J412" s="1515"/>
      <c r="K412" s="1515"/>
      <c r="L412" s="1516"/>
      <c r="M412" s="642"/>
      <c r="N412" s="642"/>
      <c r="O412" s="642"/>
      <c r="P412" s="642"/>
      <c r="Q412" s="642"/>
    </row>
    <row r="413" spans="1:17" hidden="1" x14ac:dyDescent="0.3">
      <c r="A413" s="634"/>
      <c r="B413" s="648"/>
      <c r="C413" s="636"/>
      <c r="D413" s="637"/>
      <c r="E413" s="637"/>
      <c r="F413" s="638"/>
      <c r="G413" s="901" t="b">
        <f t="shared" si="7"/>
        <v>0</v>
      </c>
      <c r="H413" s="901"/>
      <c r="I413" s="1514"/>
      <c r="J413" s="1515"/>
      <c r="K413" s="1515"/>
      <c r="L413" s="1516"/>
      <c r="M413" s="642"/>
      <c r="N413" s="642"/>
      <c r="O413" s="642"/>
      <c r="P413" s="642"/>
      <c r="Q413" s="642"/>
    </row>
    <row r="414" spans="1:17" hidden="1" x14ac:dyDescent="0.3">
      <c r="A414" s="634"/>
      <c r="B414" s="648"/>
      <c r="C414" s="636"/>
      <c r="D414" s="637"/>
      <c r="E414" s="637"/>
      <c r="F414" s="638"/>
      <c r="G414" s="901" t="b">
        <f t="shared" si="7"/>
        <v>0</v>
      </c>
      <c r="H414" s="901"/>
      <c r="I414" s="1514"/>
      <c r="J414" s="1515"/>
      <c r="K414" s="1515"/>
      <c r="L414" s="1516"/>
      <c r="M414" s="642"/>
      <c r="N414" s="642"/>
      <c r="O414" s="642"/>
      <c r="P414" s="642"/>
      <c r="Q414" s="642"/>
    </row>
    <row r="415" spans="1:17" hidden="1" x14ac:dyDescent="0.3">
      <c r="A415" s="634"/>
      <c r="B415" s="648"/>
      <c r="C415" s="636"/>
      <c r="D415" s="637"/>
      <c r="E415" s="637"/>
      <c r="F415" s="638"/>
      <c r="G415" s="901" t="b">
        <f t="shared" si="7"/>
        <v>0</v>
      </c>
      <c r="H415" s="901"/>
      <c r="I415" s="1514"/>
      <c r="J415" s="1515"/>
      <c r="K415" s="1515"/>
      <c r="L415" s="1516"/>
      <c r="M415" s="642"/>
      <c r="N415" s="642"/>
      <c r="O415" s="642"/>
      <c r="P415" s="642"/>
      <c r="Q415" s="642"/>
    </row>
    <row r="416" spans="1:17" hidden="1" x14ac:dyDescent="0.3">
      <c r="A416" s="634"/>
      <c r="B416" s="648"/>
      <c r="C416" s="636"/>
      <c r="D416" s="637"/>
      <c r="E416" s="637"/>
      <c r="F416" s="638"/>
      <c r="G416" s="901" t="b">
        <f t="shared" si="7"/>
        <v>0</v>
      </c>
      <c r="H416" s="901"/>
      <c r="I416" s="1514"/>
      <c r="J416" s="1515"/>
      <c r="K416" s="1515"/>
      <c r="L416" s="1516"/>
      <c r="M416" s="642"/>
      <c r="N416" s="642"/>
      <c r="O416" s="642"/>
      <c r="P416" s="642"/>
      <c r="Q416" s="642"/>
    </row>
    <row r="417" spans="1:17" hidden="1" x14ac:dyDescent="0.3">
      <c r="A417" s="634"/>
      <c r="B417" s="648"/>
      <c r="C417" s="636"/>
      <c r="D417" s="637"/>
      <c r="E417" s="637"/>
      <c r="F417" s="638"/>
      <c r="G417" s="901" t="b">
        <f t="shared" si="7"/>
        <v>0</v>
      </c>
      <c r="H417" s="901"/>
      <c r="I417" s="1514"/>
      <c r="J417" s="1515"/>
      <c r="K417" s="1515"/>
      <c r="L417" s="1516"/>
      <c r="M417" s="642"/>
      <c r="N417" s="642"/>
      <c r="O417" s="642"/>
      <c r="P417" s="642"/>
      <c r="Q417" s="642"/>
    </row>
    <row r="418" spans="1:17" hidden="1" x14ac:dyDescent="0.3">
      <c r="A418" s="634"/>
      <c r="B418" s="648"/>
      <c r="C418" s="636"/>
      <c r="D418" s="637"/>
      <c r="E418" s="637"/>
      <c r="F418" s="638"/>
      <c r="G418" s="901" t="b">
        <f t="shared" si="7"/>
        <v>0</v>
      </c>
      <c r="H418" s="901"/>
      <c r="I418" s="1514"/>
      <c r="J418" s="1515"/>
      <c r="K418" s="1515"/>
      <c r="L418" s="1516"/>
      <c r="M418" s="642"/>
      <c r="N418" s="642"/>
      <c r="O418" s="642"/>
      <c r="P418" s="642"/>
      <c r="Q418" s="642"/>
    </row>
    <row r="419" spans="1:17" hidden="1" x14ac:dyDescent="0.3">
      <c r="A419" s="634"/>
      <c r="B419" s="648"/>
      <c r="C419" s="636"/>
      <c r="D419" s="637"/>
      <c r="E419" s="637"/>
      <c r="F419" s="638"/>
      <c r="G419" s="901" t="b">
        <f t="shared" si="7"/>
        <v>0</v>
      </c>
      <c r="H419" s="901"/>
      <c r="I419" s="1514"/>
      <c r="J419" s="1515"/>
      <c r="K419" s="1515"/>
      <c r="L419" s="1516"/>
      <c r="M419" s="642"/>
      <c r="N419" s="642"/>
      <c r="O419" s="642"/>
      <c r="P419" s="642"/>
      <c r="Q419" s="642"/>
    </row>
    <row r="420" spans="1:17" hidden="1" x14ac:dyDescent="0.3">
      <c r="A420" s="634"/>
      <c r="B420" s="648"/>
      <c r="C420" s="636"/>
      <c r="D420" s="637"/>
      <c r="E420" s="637"/>
      <c r="F420" s="638"/>
      <c r="G420" s="901" t="b">
        <f t="shared" si="7"/>
        <v>0</v>
      </c>
      <c r="H420" s="901"/>
      <c r="I420" s="1514"/>
      <c r="J420" s="1515"/>
      <c r="K420" s="1515"/>
      <c r="L420" s="1516"/>
      <c r="M420" s="642"/>
      <c r="N420" s="642"/>
      <c r="O420" s="642"/>
      <c r="P420" s="642"/>
      <c r="Q420" s="642"/>
    </row>
    <row r="421" spans="1:17" hidden="1" x14ac:dyDescent="0.3">
      <c r="A421" s="634"/>
      <c r="B421" s="648"/>
      <c r="C421" s="636"/>
      <c r="D421" s="637"/>
      <c r="E421" s="637"/>
      <c r="F421" s="638"/>
      <c r="G421" s="901" t="b">
        <f t="shared" si="7"/>
        <v>0</v>
      </c>
      <c r="H421" s="901"/>
      <c r="I421" s="1514"/>
      <c r="J421" s="1515"/>
      <c r="K421" s="1515"/>
      <c r="L421" s="1516"/>
      <c r="M421" s="642"/>
      <c r="N421" s="642"/>
      <c r="O421" s="642"/>
      <c r="P421" s="642"/>
      <c r="Q421" s="642"/>
    </row>
    <row r="422" spans="1:17" hidden="1" x14ac:dyDescent="0.3">
      <c r="A422" s="634"/>
      <c r="B422" s="648"/>
      <c r="C422" s="636"/>
      <c r="D422" s="637"/>
      <c r="E422" s="637"/>
      <c r="F422" s="638"/>
      <c r="G422" s="901" t="b">
        <f t="shared" si="7"/>
        <v>0</v>
      </c>
      <c r="H422" s="901"/>
      <c r="I422" s="1514"/>
      <c r="J422" s="1515"/>
      <c r="K422" s="1515"/>
      <c r="L422" s="1516"/>
      <c r="M422" s="642"/>
      <c r="N422" s="642"/>
      <c r="O422" s="642"/>
      <c r="P422" s="642"/>
      <c r="Q422" s="642"/>
    </row>
    <row r="423" spans="1:17" hidden="1" x14ac:dyDescent="0.3">
      <c r="A423" s="634"/>
      <c r="B423" s="648"/>
      <c r="C423" s="636"/>
      <c r="D423" s="637"/>
      <c r="E423" s="637"/>
      <c r="F423" s="638"/>
      <c r="G423" s="901" t="b">
        <f t="shared" si="7"/>
        <v>0</v>
      </c>
      <c r="H423" s="901"/>
      <c r="I423" s="1514"/>
      <c r="J423" s="1515"/>
      <c r="K423" s="1515"/>
      <c r="L423" s="1516"/>
      <c r="M423" s="642"/>
      <c r="N423" s="642"/>
      <c r="O423" s="642"/>
      <c r="P423" s="642"/>
      <c r="Q423" s="642"/>
    </row>
    <row r="424" spans="1:17" hidden="1" x14ac:dyDescent="0.3">
      <c r="A424" s="634"/>
      <c r="B424" s="648"/>
      <c r="C424" s="636"/>
      <c r="D424" s="637"/>
      <c r="E424" s="637"/>
      <c r="F424" s="638"/>
      <c r="G424" s="901" t="b">
        <f t="shared" si="7"/>
        <v>0</v>
      </c>
      <c r="H424" s="901"/>
      <c r="I424" s="1514"/>
      <c r="J424" s="1515"/>
      <c r="K424" s="1515"/>
      <c r="L424" s="1516"/>
      <c r="M424" s="642"/>
      <c r="N424" s="642"/>
      <c r="O424" s="642"/>
      <c r="P424" s="642"/>
      <c r="Q424" s="642"/>
    </row>
    <row r="425" spans="1:17" hidden="1" x14ac:dyDescent="0.3">
      <c r="A425" s="634"/>
      <c r="B425" s="648"/>
      <c r="C425" s="636"/>
      <c r="D425" s="637"/>
      <c r="E425" s="637"/>
      <c r="F425" s="638"/>
      <c r="G425" s="901" t="b">
        <f t="shared" si="7"/>
        <v>0</v>
      </c>
      <c r="H425" s="901"/>
      <c r="I425" s="1514"/>
      <c r="J425" s="1515"/>
      <c r="K425" s="1515"/>
      <c r="L425" s="1516"/>
      <c r="M425" s="642"/>
      <c r="N425" s="642"/>
      <c r="O425" s="642"/>
      <c r="P425" s="642"/>
      <c r="Q425" s="642"/>
    </row>
    <row r="426" spans="1:17" hidden="1" x14ac:dyDescent="0.3">
      <c r="A426" s="634"/>
      <c r="B426" s="648"/>
      <c r="C426" s="636"/>
      <c r="D426" s="637"/>
      <c r="E426" s="637"/>
      <c r="F426" s="638"/>
      <c r="G426" s="901" t="b">
        <f t="shared" si="7"/>
        <v>0</v>
      </c>
      <c r="H426" s="901"/>
      <c r="I426" s="1514"/>
      <c r="J426" s="1515"/>
      <c r="K426" s="1515"/>
      <c r="L426" s="1516"/>
      <c r="M426" s="642"/>
      <c r="N426" s="642"/>
      <c r="O426" s="642"/>
      <c r="P426" s="642"/>
      <c r="Q426" s="642"/>
    </row>
    <row r="427" spans="1:17" hidden="1" x14ac:dyDescent="0.3">
      <c r="A427" s="634"/>
      <c r="B427" s="648"/>
      <c r="C427" s="636"/>
      <c r="D427" s="637"/>
      <c r="E427" s="637"/>
      <c r="F427" s="638"/>
      <c r="G427" s="901" t="b">
        <f t="shared" si="7"/>
        <v>0</v>
      </c>
      <c r="H427" s="901"/>
      <c r="I427" s="1514"/>
      <c r="J427" s="1515"/>
      <c r="K427" s="1515"/>
      <c r="L427" s="1516"/>
      <c r="M427" s="642"/>
      <c r="N427" s="642"/>
      <c r="O427" s="642"/>
      <c r="P427" s="642"/>
      <c r="Q427" s="642"/>
    </row>
    <row r="428" spans="1:17" hidden="1" x14ac:dyDescent="0.3">
      <c r="A428" s="634"/>
      <c r="B428" s="648"/>
      <c r="C428" s="636"/>
      <c r="D428" s="637"/>
      <c r="E428" s="637"/>
      <c r="F428" s="638"/>
      <c r="G428" s="901" t="b">
        <f t="shared" si="7"/>
        <v>0</v>
      </c>
      <c r="H428" s="901"/>
      <c r="I428" s="1514"/>
      <c r="J428" s="1515"/>
      <c r="K428" s="1515"/>
      <c r="L428" s="1516"/>
      <c r="M428" s="642"/>
      <c r="N428" s="642"/>
      <c r="O428" s="642"/>
      <c r="P428" s="642"/>
      <c r="Q428" s="642"/>
    </row>
    <row r="429" spans="1:17" hidden="1" x14ac:dyDescent="0.3">
      <c r="A429" s="634"/>
      <c r="B429" s="648"/>
      <c r="C429" s="636"/>
      <c r="D429" s="637"/>
      <c r="E429" s="637"/>
      <c r="F429" s="638"/>
      <c r="G429" s="901" t="b">
        <f t="shared" si="7"/>
        <v>0</v>
      </c>
      <c r="H429" s="901"/>
      <c r="I429" s="1514"/>
      <c r="J429" s="1515"/>
      <c r="K429" s="1515"/>
      <c r="L429" s="1516"/>
      <c r="M429" s="642"/>
      <c r="N429" s="642"/>
      <c r="O429" s="642"/>
      <c r="P429" s="642"/>
      <c r="Q429" s="642"/>
    </row>
    <row r="430" spans="1:17" hidden="1" x14ac:dyDescent="0.3">
      <c r="A430" s="634"/>
      <c r="B430" s="648"/>
      <c r="C430" s="636"/>
      <c r="D430" s="637"/>
      <c r="E430" s="637"/>
      <c r="F430" s="638"/>
      <c r="G430" s="901" t="b">
        <f t="shared" si="7"/>
        <v>0</v>
      </c>
      <c r="H430" s="901"/>
      <c r="I430" s="1514"/>
      <c r="J430" s="1515"/>
      <c r="K430" s="1515"/>
      <c r="L430" s="1516"/>
      <c r="M430" s="642"/>
      <c r="N430" s="642"/>
      <c r="O430" s="642"/>
      <c r="P430" s="642"/>
      <c r="Q430" s="642"/>
    </row>
    <row r="431" spans="1:17" hidden="1" x14ac:dyDescent="0.3">
      <c r="A431" s="634"/>
      <c r="B431" s="648"/>
      <c r="C431" s="636"/>
      <c r="D431" s="637"/>
      <c r="E431" s="637"/>
      <c r="F431" s="638"/>
      <c r="G431" s="901" t="b">
        <f t="shared" si="7"/>
        <v>0</v>
      </c>
      <c r="H431" s="901"/>
      <c r="I431" s="1514"/>
      <c r="J431" s="1515"/>
      <c r="K431" s="1515"/>
      <c r="L431" s="1516"/>
      <c r="M431" s="642"/>
      <c r="N431" s="642"/>
      <c r="O431" s="642"/>
      <c r="P431" s="642"/>
      <c r="Q431" s="642"/>
    </row>
    <row r="432" spans="1:17" hidden="1" x14ac:dyDescent="0.3">
      <c r="A432" s="634"/>
      <c r="B432" s="648"/>
      <c r="C432" s="636"/>
      <c r="D432" s="637"/>
      <c r="E432" s="637"/>
      <c r="F432" s="638"/>
      <c r="G432" s="901" t="b">
        <f t="shared" si="7"/>
        <v>0</v>
      </c>
      <c r="H432" s="901"/>
      <c r="I432" s="1514"/>
      <c r="J432" s="1515"/>
      <c r="K432" s="1515"/>
      <c r="L432" s="1516"/>
      <c r="M432" s="642"/>
      <c r="N432" s="642"/>
      <c r="O432" s="642"/>
      <c r="P432" s="642"/>
      <c r="Q432" s="642"/>
    </row>
    <row r="433" spans="1:17" hidden="1" x14ac:dyDescent="0.3">
      <c r="A433" s="634"/>
      <c r="B433" s="648"/>
      <c r="C433" s="636"/>
      <c r="D433" s="637"/>
      <c r="E433" s="637"/>
      <c r="F433" s="638"/>
      <c r="G433" s="901" t="b">
        <f t="shared" ref="G433:G451" si="8">IF(C433="060102","VERIFICARE AVVENUTO SMALTIMENTO",IF(C433="070101","VERIFICARE AVVENUTO SMALTIMENTO",IF(C433="160303","VERIFICARE AVVENUTO SMALTIMENTO",IF(C433="161001","VERIFICARE AVVENUTO SMALTIMENTO",IF(C433="170603","VERIFICARE AVVENUTO SMALTIMENTO",IF(C433="170904","VERIFICARE AVVENUTO SMALTIMENTO"))))))</f>
        <v>0</v>
      </c>
      <c r="H433" s="901"/>
      <c r="I433" s="1514"/>
      <c r="J433" s="1515"/>
      <c r="K433" s="1515"/>
      <c r="L433" s="1516"/>
      <c r="M433" s="642"/>
      <c r="N433" s="642"/>
      <c r="O433" s="642"/>
      <c r="P433" s="642"/>
      <c r="Q433" s="642"/>
    </row>
    <row r="434" spans="1:17" hidden="1" x14ac:dyDescent="0.3">
      <c r="A434" s="634"/>
      <c r="B434" s="648"/>
      <c r="C434" s="636"/>
      <c r="D434" s="637"/>
      <c r="E434" s="637"/>
      <c r="F434" s="638"/>
      <c r="G434" s="901" t="b">
        <f t="shared" si="8"/>
        <v>0</v>
      </c>
      <c r="H434" s="901"/>
      <c r="I434" s="1514"/>
      <c r="J434" s="1515"/>
      <c r="K434" s="1515"/>
      <c r="L434" s="1516"/>
      <c r="M434" s="642"/>
      <c r="N434" s="642"/>
      <c r="O434" s="642"/>
      <c r="P434" s="642"/>
      <c r="Q434" s="642"/>
    </row>
    <row r="435" spans="1:17" hidden="1" x14ac:dyDescent="0.3">
      <c r="A435" s="634"/>
      <c r="B435" s="648"/>
      <c r="C435" s="636"/>
      <c r="D435" s="637"/>
      <c r="E435" s="637"/>
      <c r="F435" s="638"/>
      <c r="G435" s="901" t="b">
        <f t="shared" si="8"/>
        <v>0</v>
      </c>
      <c r="H435" s="901"/>
      <c r="I435" s="1514"/>
      <c r="J435" s="1515"/>
      <c r="K435" s="1515"/>
      <c r="L435" s="1516"/>
      <c r="M435" s="642"/>
      <c r="N435" s="642"/>
      <c r="O435" s="642"/>
      <c r="P435" s="642"/>
      <c r="Q435" s="642"/>
    </row>
    <row r="436" spans="1:17" hidden="1" x14ac:dyDescent="0.3">
      <c r="A436" s="634"/>
      <c r="B436" s="648"/>
      <c r="C436" s="636"/>
      <c r="D436" s="637"/>
      <c r="E436" s="637"/>
      <c r="F436" s="638"/>
      <c r="G436" s="901" t="b">
        <f t="shared" si="8"/>
        <v>0</v>
      </c>
      <c r="H436" s="901"/>
      <c r="I436" s="1514"/>
      <c r="J436" s="1515"/>
      <c r="K436" s="1515"/>
      <c r="L436" s="1516"/>
      <c r="M436" s="642"/>
      <c r="N436" s="642"/>
      <c r="O436" s="642"/>
      <c r="P436" s="642"/>
      <c r="Q436" s="642"/>
    </row>
    <row r="437" spans="1:17" hidden="1" x14ac:dyDescent="0.3">
      <c r="A437" s="634"/>
      <c r="B437" s="648"/>
      <c r="C437" s="636"/>
      <c r="D437" s="637"/>
      <c r="E437" s="637"/>
      <c r="F437" s="638"/>
      <c r="G437" s="901" t="b">
        <f t="shared" si="8"/>
        <v>0</v>
      </c>
      <c r="H437" s="901"/>
      <c r="I437" s="1514"/>
      <c r="J437" s="1515"/>
      <c r="K437" s="1515"/>
      <c r="L437" s="1516"/>
      <c r="M437" s="642"/>
      <c r="N437" s="642"/>
      <c r="O437" s="642"/>
      <c r="P437" s="642"/>
      <c r="Q437" s="642"/>
    </row>
    <row r="438" spans="1:17" hidden="1" x14ac:dyDescent="0.3">
      <c r="A438" s="634"/>
      <c r="B438" s="648"/>
      <c r="C438" s="636"/>
      <c r="D438" s="637"/>
      <c r="E438" s="637"/>
      <c r="F438" s="638"/>
      <c r="G438" s="901" t="b">
        <f t="shared" si="8"/>
        <v>0</v>
      </c>
      <c r="H438" s="901"/>
      <c r="I438" s="1514"/>
      <c r="J438" s="1515"/>
      <c r="K438" s="1515"/>
      <c r="L438" s="1516"/>
      <c r="M438" s="642"/>
      <c r="N438" s="642"/>
      <c r="O438" s="642"/>
      <c r="P438" s="642"/>
      <c r="Q438" s="642"/>
    </row>
    <row r="439" spans="1:17" hidden="1" x14ac:dyDescent="0.3">
      <c r="A439" s="634"/>
      <c r="B439" s="648"/>
      <c r="C439" s="636"/>
      <c r="D439" s="637"/>
      <c r="E439" s="637"/>
      <c r="F439" s="638"/>
      <c r="G439" s="901" t="b">
        <f t="shared" si="8"/>
        <v>0</v>
      </c>
      <c r="H439" s="901"/>
      <c r="I439" s="1514"/>
      <c r="J439" s="1515"/>
      <c r="K439" s="1515"/>
      <c r="L439" s="1516"/>
      <c r="M439" s="642"/>
      <c r="N439" s="642"/>
      <c r="O439" s="642"/>
      <c r="P439" s="642"/>
      <c r="Q439" s="642"/>
    </row>
    <row r="440" spans="1:17" hidden="1" x14ac:dyDescent="0.3">
      <c r="A440" s="634"/>
      <c r="B440" s="648"/>
      <c r="C440" s="636"/>
      <c r="D440" s="637"/>
      <c r="E440" s="637"/>
      <c r="F440" s="638"/>
      <c r="G440" s="901" t="b">
        <f t="shared" si="8"/>
        <v>0</v>
      </c>
      <c r="H440" s="901"/>
      <c r="I440" s="1514"/>
      <c r="J440" s="1515"/>
      <c r="K440" s="1515"/>
      <c r="L440" s="1516"/>
      <c r="M440" s="642"/>
      <c r="N440" s="642"/>
      <c r="O440" s="642"/>
      <c r="P440" s="642"/>
      <c r="Q440" s="642"/>
    </row>
    <row r="441" spans="1:17" hidden="1" x14ac:dyDescent="0.3">
      <c r="A441" s="634"/>
      <c r="B441" s="648"/>
      <c r="C441" s="636"/>
      <c r="D441" s="637"/>
      <c r="E441" s="637"/>
      <c r="F441" s="638"/>
      <c r="G441" s="901" t="b">
        <f t="shared" si="8"/>
        <v>0</v>
      </c>
      <c r="H441" s="901"/>
      <c r="I441" s="1514"/>
      <c r="J441" s="1515"/>
      <c r="K441" s="1515"/>
      <c r="L441" s="1516"/>
      <c r="M441" s="642"/>
      <c r="N441" s="642"/>
      <c r="O441" s="642"/>
      <c r="P441" s="642"/>
      <c r="Q441" s="642"/>
    </row>
    <row r="442" spans="1:17" hidden="1" x14ac:dyDescent="0.3">
      <c r="A442" s="634"/>
      <c r="B442" s="648"/>
      <c r="C442" s="636"/>
      <c r="D442" s="637"/>
      <c r="E442" s="637"/>
      <c r="F442" s="638"/>
      <c r="G442" s="901" t="b">
        <f t="shared" si="8"/>
        <v>0</v>
      </c>
      <c r="H442" s="901"/>
      <c r="I442" s="1514"/>
      <c r="J442" s="1515"/>
      <c r="K442" s="1515"/>
      <c r="L442" s="1516"/>
      <c r="M442" s="642"/>
      <c r="N442" s="642"/>
      <c r="O442" s="642"/>
      <c r="P442" s="642"/>
      <c r="Q442" s="642"/>
    </row>
    <row r="443" spans="1:17" hidden="1" x14ac:dyDescent="0.3">
      <c r="A443" s="634"/>
      <c r="B443" s="648"/>
      <c r="C443" s="636"/>
      <c r="D443" s="637"/>
      <c r="E443" s="637"/>
      <c r="F443" s="638"/>
      <c r="G443" s="901" t="b">
        <f t="shared" si="8"/>
        <v>0</v>
      </c>
      <c r="H443" s="901"/>
      <c r="I443" s="1514"/>
      <c r="J443" s="1515"/>
      <c r="K443" s="1515"/>
      <c r="L443" s="1516"/>
      <c r="M443" s="642"/>
      <c r="N443" s="642"/>
      <c r="O443" s="642"/>
      <c r="P443" s="642"/>
      <c r="Q443" s="642"/>
    </row>
    <row r="444" spans="1:17" hidden="1" x14ac:dyDescent="0.3">
      <c r="A444" s="634"/>
      <c r="B444" s="648"/>
      <c r="C444" s="636"/>
      <c r="D444" s="637"/>
      <c r="E444" s="637"/>
      <c r="F444" s="638"/>
      <c r="G444" s="901" t="b">
        <f t="shared" si="8"/>
        <v>0</v>
      </c>
      <c r="H444" s="901"/>
      <c r="I444" s="1514"/>
      <c r="J444" s="1515"/>
      <c r="K444" s="1515"/>
      <c r="L444" s="1516"/>
      <c r="M444" s="642"/>
      <c r="N444" s="642"/>
      <c r="O444" s="642"/>
      <c r="P444" s="642"/>
      <c r="Q444" s="642"/>
    </row>
    <row r="445" spans="1:17" hidden="1" x14ac:dyDescent="0.3">
      <c r="A445" s="634"/>
      <c r="B445" s="648"/>
      <c r="C445" s="636"/>
      <c r="D445" s="637"/>
      <c r="E445" s="637"/>
      <c r="F445" s="638"/>
      <c r="G445" s="901" t="b">
        <f t="shared" si="8"/>
        <v>0</v>
      </c>
      <c r="H445" s="901"/>
      <c r="I445" s="1514"/>
      <c r="J445" s="1515"/>
      <c r="K445" s="1515"/>
      <c r="L445" s="1516"/>
      <c r="M445" s="642"/>
      <c r="N445" s="642"/>
      <c r="O445" s="642"/>
      <c r="P445" s="642"/>
      <c r="Q445" s="642"/>
    </row>
    <row r="446" spans="1:17" hidden="1" x14ac:dyDescent="0.3">
      <c r="A446" s="634"/>
      <c r="B446" s="648"/>
      <c r="C446" s="636"/>
      <c r="D446" s="637"/>
      <c r="E446" s="637"/>
      <c r="F446" s="638"/>
      <c r="G446" s="901" t="b">
        <f t="shared" si="8"/>
        <v>0</v>
      </c>
      <c r="H446" s="901"/>
      <c r="I446" s="1514"/>
      <c r="J446" s="1515"/>
      <c r="K446" s="1515"/>
      <c r="L446" s="1516"/>
      <c r="M446" s="642"/>
      <c r="N446" s="642"/>
      <c r="O446" s="642"/>
      <c r="P446" s="642"/>
      <c r="Q446" s="642"/>
    </row>
    <row r="447" spans="1:17" hidden="1" x14ac:dyDescent="0.3">
      <c r="A447" s="634"/>
      <c r="B447" s="648"/>
      <c r="C447" s="636"/>
      <c r="D447" s="637"/>
      <c r="E447" s="637"/>
      <c r="F447" s="638"/>
      <c r="G447" s="901" t="b">
        <f t="shared" si="8"/>
        <v>0</v>
      </c>
      <c r="H447" s="901"/>
      <c r="I447" s="1514"/>
      <c r="J447" s="1515"/>
      <c r="K447" s="1515"/>
      <c r="L447" s="1516"/>
      <c r="M447" s="642"/>
      <c r="N447" s="642"/>
      <c r="O447" s="642"/>
      <c r="P447" s="642"/>
      <c r="Q447" s="642"/>
    </row>
    <row r="448" spans="1:17" hidden="1" x14ac:dyDescent="0.3">
      <c r="A448" s="634"/>
      <c r="B448" s="648"/>
      <c r="C448" s="636"/>
      <c r="D448" s="637"/>
      <c r="E448" s="637"/>
      <c r="F448" s="638"/>
      <c r="G448" s="901" t="b">
        <f t="shared" si="8"/>
        <v>0</v>
      </c>
      <c r="H448" s="901"/>
      <c r="I448" s="1514"/>
      <c r="J448" s="1515"/>
      <c r="K448" s="1515"/>
      <c r="L448" s="1516"/>
      <c r="M448" s="642"/>
      <c r="N448" s="642"/>
      <c r="O448" s="642"/>
      <c r="P448" s="642"/>
      <c r="Q448" s="642"/>
    </row>
    <row r="449" spans="1:17" hidden="1" x14ac:dyDescent="0.3">
      <c r="A449" s="634"/>
      <c r="B449" s="648"/>
      <c r="C449" s="636"/>
      <c r="D449" s="637"/>
      <c r="E449" s="637"/>
      <c r="F449" s="638"/>
      <c r="G449" s="901" t="b">
        <f t="shared" si="8"/>
        <v>0</v>
      </c>
      <c r="H449" s="901"/>
      <c r="I449" s="1514"/>
      <c r="J449" s="1515"/>
      <c r="K449" s="1515"/>
      <c r="L449" s="1516"/>
      <c r="M449" s="642"/>
      <c r="N449" s="642"/>
      <c r="O449" s="642"/>
      <c r="P449" s="642"/>
      <c r="Q449" s="642"/>
    </row>
    <row r="450" spans="1:17" hidden="1" x14ac:dyDescent="0.3">
      <c r="A450" s="634"/>
      <c r="B450" s="648"/>
      <c r="C450" s="636"/>
      <c r="D450" s="637"/>
      <c r="E450" s="637"/>
      <c r="F450" s="638"/>
      <c r="G450" s="901" t="b">
        <f t="shared" si="8"/>
        <v>0</v>
      </c>
      <c r="H450" s="901"/>
      <c r="I450" s="1514"/>
      <c r="J450" s="1515"/>
      <c r="K450" s="1515"/>
      <c r="L450" s="1516"/>
      <c r="M450" s="642"/>
      <c r="N450" s="642"/>
      <c r="O450" s="642"/>
      <c r="P450" s="642"/>
      <c r="Q450" s="642"/>
    </row>
    <row r="451" spans="1:17" hidden="1" x14ac:dyDescent="0.3">
      <c r="A451" s="634"/>
      <c r="B451" s="648"/>
      <c r="C451" s="636"/>
      <c r="D451" s="637"/>
      <c r="E451" s="637"/>
      <c r="F451" s="638"/>
      <c r="G451" s="901" t="b">
        <f t="shared" si="8"/>
        <v>0</v>
      </c>
      <c r="H451" s="901"/>
      <c r="I451" s="1514"/>
      <c r="J451" s="1515"/>
      <c r="K451" s="1515"/>
      <c r="L451" s="1516"/>
      <c r="M451" s="642"/>
      <c r="N451" s="642"/>
      <c r="O451" s="642"/>
      <c r="P451" s="642"/>
      <c r="Q451" s="642"/>
    </row>
    <row r="457" spans="1:17" x14ac:dyDescent="0.3">
      <c r="H457" s="150" t="s">
        <v>3707</v>
      </c>
    </row>
  </sheetData>
  <autoFilter ref="A5:AE451" xr:uid="{00000000-0009-0000-0000-00001E000000}">
    <filterColumn colId="2">
      <filters>
        <filter val="020304"/>
      </filters>
    </filterColumn>
    <filterColumn colId="8" showButton="0"/>
    <filterColumn colId="9" showButton="0"/>
    <filterColumn colId="10" showButton="0"/>
  </autoFilter>
  <mergeCells count="447">
    <mergeCell ref="I446:L446"/>
    <mergeCell ref="I447:L447"/>
    <mergeCell ref="I448:L448"/>
    <mergeCell ref="I449:L449"/>
    <mergeCell ref="I450:L450"/>
    <mergeCell ref="I451:L451"/>
    <mergeCell ref="I437:L437"/>
    <mergeCell ref="I438:L438"/>
    <mergeCell ref="I439:L439"/>
    <mergeCell ref="I440:L440"/>
    <mergeCell ref="I441:L441"/>
    <mergeCell ref="I442:L442"/>
    <mergeCell ref="I443:L443"/>
    <mergeCell ref="I444:L444"/>
    <mergeCell ref="I445:L445"/>
    <mergeCell ref="I428:L428"/>
    <mergeCell ref="I429:L429"/>
    <mergeCell ref="I430:L430"/>
    <mergeCell ref="I431:L431"/>
    <mergeCell ref="I432:L432"/>
    <mergeCell ref="I433:L433"/>
    <mergeCell ref="I434:L434"/>
    <mergeCell ref="I435:L435"/>
    <mergeCell ref="I436:L436"/>
    <mergeCell ref="I419:L419"/>
    <mergeCell ref="I420:L420"/>
    <mergeCell ref="I421:L421"/>
    <mergeCell ref="I422:L422"/>
    <mergeCell ref="I423:L423"/>
    <mergeCell ref="I424:L424"/>
    <mergeCell ref="I425:L425"/>
    <mergeCell ref="I426:L426"/>
    <mergeCell ref="I427:L427"/>
    <mergeCell ref="I410:L410"/>
    <mergeCell ref="I411:L411"/>
    <mergeCell ref="I412:L412"/>
    <mergeCell ref="I413:L413"/>
    <mergeCell ref="I414:L414"/>
    <mergeCell ref="I415:L415"/>
    <mergeCell ref="I416:L416"/>
    <mergeCell ref="I417:L417"/>
    <mergeCell ref="I418:L418"/>
    <mergeCell ref="I401:L401"/>
    <mergeCell ref="I402:L402"/>
    <mergeCell ref="I403:L403"/>
    <mergeCell ref="I404:L404"/>
    <mergeCell ref="I405:L405"/>
    <mergeCell ref="I406:L406"/>
    <mergeCell ref="I407:L407"/>
    <mergeCell ref="I408:L408"/>
    <mergeCell ref="I409:L409"/>
    <mergeCell ref="I392:L392"/>
    <mergeCell ref="I393:L393"/>
    <mergeCell ref="I394:L394"/>
    <mergeCell ref="I395:L395"/>
    <mergeCell ref="I396:L396"/>
    <mergeCell ref="I397:L397"/>
    <mergeCell ref="I398:L398"/>
    <mergeCell ref="I399:L399"/>
    <mergeCell ref="I400:L400"/>
    <mergeCell ref="I383:L383"/>
    <mergeCell ref="I384:L384"/>
    <mergeCell ref="I385:L385"/>
    <mergeCell ref="I386:L386"/>
    <mergeCell ref="I387:L387"/>
    <mergeCell ref="I388:L388"/>
    <mergeCell ref="I389:L389"/>
    <mergeCell ref="I390:L390"/>
    <mergeCell ref="I391:L391"/>
    <mergeCell ref="I374:L374"/>
    <mergeCell ref="I375:L375"/>
    <mergeCell ref="I376:L376"/>
    <mergeCell ref="I377:L377"/>
    <mergeCell ref="I378:L378"/>
    <mergeCell ref="I379:L379"/>
    <mergeCell ref="I380:L380"/>
    <mergeCell ref="I381:L381"/>
    <mergeCell ref="I382:L382"/>
    <mergeCell ref="I365:L365"/>
    <mergeCell ref="I366:L366"/>
    <mergeCell ref="I367:L367"/>
    <mergeCell ref="I368:L368"/>
    <mergeCell ref="I369:L369"/>
    <mergeCell ref="I370:L370"/>
    <mergeCell ref="I371:L371"/>
    <mergeCell ref="I372:L372"/>
    <mergeCell ref="I373:L373"/>
    <mergeCell ref="I356:L356"/>
    <mergeCell ref="I357:L357"/>
    <mergeCell ref="I358:L358"/>
    <mergeCell ref="I359:L359"/>
    <mergeCell ref="I360:L360"/>
    <mergeCell ref="I361:L361"/>
    <mergeCell ref="I362:L362"/>
    <mergeCell ref="I363:L363"/>
    <mergeCell ref="I364:L364"/>
    <mergeCell ref="I347:L347"/>
    <mergeCell ref="I348:L348"/>
    <mergeCell ref="I349:L349"/>
    <mergeCell ref="I350:L350"/>
    <mergeCell ref="I351:L351"/>
    <mergeCell ref="I352:L352"/>
    <mergeCell ref="I353:L353"/>
    <mergeCell ref="I354:L354"/>
    <mergeCell ref="I355:L355"/>
    <mergeCell ref="I338:L338"/>
    <mergeCell ref="I339:L339"/>
    <mergeCell ref="I340:L340"/>
    <mergeCell ref="I341:L341"/>
    <mergeCell ref="I342:L342"/>
    <mergeCell ref="I343:L343"/>
    <mergeCell ref="I344:L344"/>
    <mergeCell ref="I345:L345"/>
    <mergeCell ref="I346:L346"/>
    <mergeCell ref="I329:L329"/>
    <mergeCell ref="I330:L330"/>
    <mergeCell ref="I331:L331"/>
    <mergeCell ref="I332:L332"/>
    <mergeCell ref="I333:L333"/>
    <mergeCell ref="I334:L334"/>
    <mergeCell ref="I335:L335"/>
    <mergeCell ref="I336:L336"/>
    <mergeCell ref="I337:L337"/>
    <mergeCell ref="I320:L320"/>
    <mergeCell ref="I321:L321"/>
    <mergeCell ref="I322:L322"/>
    <mergeCell ref="I323:L323"/>
    <mergeCell ref="I324:L324"/>
    <mergeCell ref="I325:L325"/>
    <mergeCell ref="I326:L326"/>
    <mergeCell ref="I327:L327"/>
    <mergeCell ref="I328:L328"/>
    <mergeCell ref="I311:L311"/>
    <mergeCell ref="I312:L312"/>
    <mergeCell ref="I313:L313"/>
    <mergeCell ref="I314:L314"/>
    <mergeCell ref="I315:L315"/>
    <mergeCell ref="I316:L316"/>
    <mergeCell ref="I317:L317"/>
    <mergeCell ref="I318:L318"/>
    <mergeCell ref="I319:L319"/>
    <mergeCell ref="I302:L302"/>
    <mergeCell ref="I303:L303"/>
    <mergeCell ref="I304:L304"/>
    <mergeCell ref="I305:L305"/>
    <mergeCell ref="I306:L306"/>
    <mergeCell ref="I307:L307"/>
    <mergeCell ref="I308:L308"/>
    <mergeCell ref="I309:L309"/>
    <mergeCell ref="I310:L310"/>
    <mergeCell ref="I293:L293"/>
    <mergeCell ref="I294:L294"/>
    <mergeCell ref="I295:L295"/>
    <mergeCell ref="I296:L296"/>
    <mergeCell ref="I297:L297"/>
    <mergeCell ref="I298:L298"/>
    <mergeCell ref="I299:L299"/>
    <mergeCell ref="I300:L300"/>
    <mergeCell ref="I301:L301"/>
    <mergeCell ref="I284:L284"/>
    <mergeCell ref="I285:L285"/>
    <mergeCell ref="I286:L286"/>
    <mergeCell ref="I287:L287"/>
    <mergeCell ref="I288:L288"/>
    <mergeCell ref="I289:L289"/>
    <mergeCell ref="I290:L290"/>
    <mergeCell ref="I291:L291"/>
    <mergeCell ref="I292:L292"/>
    <mergeCell ref="I275:L275"/>
    <mergeCell ref="I276:L276"/>
    <mergeCell ref="I277:L277"/>
    <mergeCell ref="I278:L278"/>
    <mergeCell ref="I279:L279"/>
    <mergeCell ref="I280:L280"/>
    <mergeCell ref="I281:L281"/>
    <mergeCell ref="I282:L282"/>
    <mergeCell ref="I283:L283"/>
    <mergeCell ref="I266:L266"/>
    <mergeCell ref="I267:L267"/>
    <mergeCell ref="I268:L268"/>
    <mergeCell ref="I269:L269"/>
    <mergeCell ref="I270:L270"/>
    <mergeCell ref="I271:L271"/>
    <mergeCell ref="I272:L272"/>
    <mergeCell ref="I273:L273"/>
    <mergeCell ref="I274:L274"/>
    <mergeCell ref="I257:L257"/>
    <mergeCell ref="I258:L258"/>
    <mergeCell ref="I259:L259"/>
    <mergeCell ref="I260:L260"/>
    <mergeCell ref="I261:L261"/>
    <mergeCell ref="I262:L262"/>
    <mergeCell ref="I263:L263"/>
    <mergeCell ref="I264:L264"/>
    <mergeCell ref="I265:L265"/>
    <mergeCell ref="I248:L248"/>
    <mergeCell ref="I249:L249"/>
    <mergeCell ref="I250:L250"/>
    <mergeCell ref="I251:L251"/>
    <mergeCell ref="I252:L252"/>
    <mergeCell ref="I253:L253"/>
    <mergeCell ref="I254:L254"/>
    <mergeCell ref="I255:L255"/>
    <mergeCell ref="I256:L256"/>
    <mergeCell ref="I239:L239"/>
    <mergeCell ref="I240:L240"/>
    <mergeCell ref="I241:L241"/>
    <mergeCell ref="I242:L242"/>
    <mergeCell ref="I243:L243"/>
    <mergeCell ref="I244:L244"/>
    <mergeCell ref="I245:L245"/>
    <mergeCell ref="I246:L246"/>
    <mergeCell ref="I247:L247"/>
    <mergeCell ref="I230:L230"/>
    <mergeCell ref="I231:L231"/>
    <mergeCell ref="I232:L232"/>
    <mergeCell ref="I233:L233"/>
    <mergeCell ref="I234:L234"/>
    <mergeCell ref="I235:L235"/>
    <mergeCell ref="I236:L236"/>
    <mergeCell ref="I237:L237"/>
    <mergeCell ref="I238:L238"/>
    <mergeCell ref="I221:L221"/>
    <mergeCell ref="I222:L222"/>
    <mergeCell ref="I223:L223"/>
    <mergeCell ref="I224:L224"/>
    <mergeCell ref="I225:L225"/>
    <mergeCell ref="I226:L226"/>
    <mergeCell ref="I227:L227"/>
    <mergeCell ref="I228:L228"/>
    <mergeCell ref="I229:L229"/>
    <mergeCell ref="I212:L212"/>
    <mergeCell ref="I213:L213"/>
    <mergeCell ref="I214:L214"/>
    <mergeCell ref="I215:L215"/>
    <mergeCell ref="I216:L216"/>
    <mergeCell ref="I217:L217"/>
    <mergeCell ref="I218:L218"/>
    <mergeCell ref="I219:L219"/>
    <mergeCell ref="I220:L220"/>
    <mergeCell ref="I203:L203"/>
    <mergeCell ref="I204:L204"/>
    <mergeCell ref="I205:L205"/>
    <mergeCell ref="I206:L206"/>
    <mergeCell ref="I207:L207"/>
    <mergeCell ref="I208:L208"/>
    <mergeCell ref="I209:L209"/>
    <mergeCell ref="I210:L210"/>
    <mergeCell ref="I211:L211"/>
    <mergeCell ref="I194:L194"/>
    <mergeCell ref="I195:L195"/>
    <mergeCell ref="I196:L196"/>
    <mergeCell ref="I197:L197"/>
    <mergeCell ref="I198:L198"/>
    <mergeCell ref="I199:L199"/>
    <mergeCell ref="I200:L200"/>
    <mergeCell ref="I201:L201"/>
    <mergeCell ref="I202:L202"/>
    <mergeCell ref="I185:L185"/>
    <mergeCell ref="I186:L186"/>
    <mergeCell ref="I187:L187"/>
    <mergeCell ref="I188:L188"/>
    <mergeCell ref="I189:L189"/>
    <mergeCell ref="I190:L190"/>
    <mergeCell ref="I191:L191"/>
    <mergeCell ref="I192:L192"/>
    <mergeCell ref="I193:L193"/>
    <mergeCell ref="I176:L176"/>
    <mergeCell ref="I177:L177"/>
    <mergeCell ref="I178:L178"/>
    <mergeCell ref="I179:L179"/>
    <mergeCell ref="I180:L180"/>
    <mergeCell ref="I181:L181"/>
    <mergeCell ref="I182:L182"/>
    <mergeCell ref="I183:L183"/>
    <mergeCell ref="I184:L184"/>
    <mergeCell ref="I167:L167"/>
    <mergeCell ref="I168:L168"/>
    <mergeCell ref="I169:L169"/>
    <mergeCell ref="I170:L170"/>
    <mergeCell ref="I171:L171"/>
    <mergeCell ref="I172:L172"/>
    <mergeCell ref="I173:L173"/>
    <mergeCell ref="I174:L174"/>
    <mergeCell ref="I175:L175"/>
    <mergeCell ref="I158:L158"/>
    <mergeCell ref="I159:L159"/>
    <mergeCell ref="I160:L160"/>
    <mergeCell ref="I161:L161"/>
    <mergeCell ref="I162:L162"/>
    <mergeCell ref="I163:L163"/>
    <mergeCell ref="I164:L164"/>
    <mergeCell ref="I165:L165"/>
    <mergeCell ref="I166:L166"/>
    <mergeCell ref="I149:L149"/>
    <mergeCell ref="I150:L150"/>
    <mergeCell ref="I151:L151"/>
    <mergeCell ref="I152:L152"/>
    <mergeCell ref="I153:L153"/>
    <mergeCell ref="I154:L154"/>
    <mergeCell ref="I155:L155"/>
    <mergeCell ref="I156:L156"/>
    <mergeCell ref="I157:L157"/>
    <mergeCell ref="I140:L140"/>
    <mergeCell ref="I141:L141"/>
    <mergeCell ref="I142:L142"/>
    <mergeCell ref="I143:L143"/>
    <mergeCell ref="I144:L144"/>
    <mergeCell ref="I145:L145"/>
    <mergeCell ref="I146:L146"/>
    <mergeCell ref="I147:L147"/>
    <mergeCell ref="I148:L148"/>
    <mergeCell ref="I131:L131"/>
    <mergeCell ref="I132:L132"/>
    <mergeCell ref="I133:L133"/>
    <mergeCell ref="I134:L134"/>
    <mergeCell ref="I135:L135"/>
    <mergeCell ref="I136:L136"/>
    <mergeCell ref="I137:L137"/>
    <mergeCell ref="I138:L138"/>
    <mergeCell ref="I139:L139"/>
    <mergeCell ref="I122:L122"/>
    <mergeCell ref="I123:L123"/>
    <mergeCell ref="I124:L124"/>
    <mergeCell ref="I125:L125"/>
    <mergeCell ref="I126:L126"/>
    <mergeCell ref="I127:L127"/>
    <mergeCell ref="I128:L128"/>
    <mergeCell ref="I129:L129"/>
    <mergeCell ref="I130:L130"/>
    <mergeCell ref="I113:L113"/>
    <mergeCell ref="I114:L114"/>
    <mergeCell ref="I115:L115"/>
    <mergeCell ref="I116:L116"/>
    <mergeCell ref="I117:L117"/>
    <mergeCell ref="I118:L118"/>
    <mergeCell ref="I119:L119"/>
    <mergeCell ref="I120:L120"/>
    <mergeCell ref="I121:L121"/>
    <mergeCell ref="I16:L16"/>
    <mergeCell ref="I5:L5"/>
    <mergeCell ref="I6:L6"/>
    <mergeCell ref="I7:L7"/>
    <mergeCell ref="I8:L8"/>
    <mergeCell ref="I9:L9"/>
    <mergeCell ref="I10:L10"/>
    <mergeCell ref="I11:L11"/>
    <mergeCell ref="I12:L12"/>
    <mergeCell ref="I13:L13"/>
    <mergeCell ref="I14:L14"/>
    <mergeCell ref="I15:L15"/>
    <mergeCell ref="I22:L22"/>
    <mergeCell ref="I23:L23"/>
    <mergeCell ref="I24:L24"/>
    <mergeCell ref="I25:L25"/>
    <mergeCell ref="I26:L26"/>
    <mergeCell ref="I17:L17"/>
    <mergeCell ref="I18:L18"/>
    <mergeCell ref="I19:L19"/>
    <mergeCell ref="I20:L20"/>
    <mergeCell ref="I21:L21"/>
    <mergeCell ref="I38:L38"/>
    <mergeCell ref="I27:L27"/>
    <mergeCell ref="I28:L28"/>
    <mergeCell ref="I29:L29"/>
    <mergeCell ref="I30:L30"/>
    <mergeCell ref="I31:L31"/>
    <mergeCell ref="I32:L32"/>
    <mergeCell ref="I33:L33"/>
    <mergeCell ref="I34:L34"/>
    <mergeCell ref="I35:L35"/>
    <mergeCell ref="I36:L36"/>
    <mergeCell ref="I37:L37"/>
    <mergeCell ref="I50:L50"/>
    <mergeCell ref="I39:L39"/>
    <mergeCell ref="I40:L40"/>
    <mergeCell ref="I41:L41"/>
    <mergeCell ref="I42:L42"/>
    <mergeCell ref="I43:L43"/>
    <mergeCell ref="I44:L44"/>
    <mergeCell ref="I45:L45"/>
    <mergeCell ref="I46:L46"/>
    <mergeCell ref="I47:L47"/>
    <mergeCell ref="I48:L48"/>
    <mergeCell ref="I49:L49"/>
    <mergeCell ref="I62:L62"/>
    <mergeCell ref="I51:L51"/>
    <mergeCell ref="I52:L52"/>
    <mergeCell ref="I53:L53"/>
    <mergeCell ref="I54:L54"/>
    <mergeCell ref="I55:L55"/>
    <mergeCell ref="I56:L56"/>
    <mergeCell ref="I57:L57"/>
    <mergeCell ref="I58:L58"/>
    <mergeCell ref="I59:L59"/>
    <mergeCell ref="I60:L60"/>
    <mergeCell ref="I61:L61"/>
    <mergeCell ref="I100:L100"/>
    <mergeCell ref="I63:L63"/>
    <mergeCell ref="I64:L64"/>
    <mergeCell ref="I65:L65"/>
    <mergeCell ref="I66:L66"/>
    <mergeCell ref="I67:L67"/>
    <mergeCell ref="I68:L68"/>
    <mergeCell ref="I69:L69"/>
    <mergeCell ref="I70:L70"/>
    <mergeCell ref="I71:L71"/>
    <mergeCell ref="I72:L72"/>
    <mergeCell ref="I99:L99"/>
    <mergeCell ref="I73:L73"/>
    <mergeCell ref="I74:L74"/>
    <mergeCell ref="I75:L75"/>
    <mergeCell ref="I76:L76"/>
    <mergeCell ref="I82:L82"/>
    <mergeCell ref="I83:L83"/>
    <mergeCell ref="I84:L84"/>
    <mergeCell ref="I85:L85"/>
    <mergeCell ref="I86:L86"/>
    <mergeCell ref="I77:L77"/>
    <mergeCell ref="I78:L78"/>
    <mergeCell ref="I79:L79"/>
    <mergeCell ref="I112:L112"/>
    <mergeCell ref="I101:L101"/>
    <mergeCell ref="I102:L102"/>
    <mergeCell ref="I103:L103"/>
    <mergeCell ref="I104:L104"/>
    <mergeCell ref="I105:L105"/>
    <mergeCell ref="I106:L106"/>
    <mergeCell ref="I107:L107"/>
    <mergeCell ref="I108:L108"/>
    <mergeCell ref="I109:L109"/>
    <mergeCell ref="I110:L110"/>
    <mergeCell ref="I111:L111"/>
    <mergeCell ref="I80:L80"/>
    <mergeCell ref="I81:L81"/>
    <mergeCell ref="I97:L97"/>
    <mergeCell ref="I98:L98"/>
    <mergeCell ref="I92:L92"/>
    <mergeCell ref="I93:L93"/>
    <mergeCell ref="I94:L94"/>
    <mergeCell ref="I95:L95"/>
    <mergeCell ref="I96:L96"/>
    <mergeCell ref="I87:L87"/>
    <mergeCell ref="I88:L88"/>
    <mergeCell ref="I89:L89"/>
    <mergeCell ref="I90:L90"/>
    <mergeCell ref="I91:L91"/>
  </mergeCells>
  <conditionalFormatting sqref="E3">
    <cfRule type="cellIs" dxfId="46" priority="1" stopIfTrue="1" operator="between">
      <formula>25</formula>
      <formula>30</formula>
    </cfRule>
    <cfRule type="cellIs" dxfId="45" priority="2" stopIfTrue="1" operator="greaterThan">
      <formula>30</formula>
    </cfRule>
  </conditionalFormatting>
  <conditionalFormatting sqref="F3">
    <cfRule type="cellIs" dxfId="44" priority="3" stopIfTrue="1" operator="between">
      <formula>8</formula>
      <formula>10</formula>
    </cfRule>
    <cfRule type="cellIs" dxfId="43" priority="4" stopIfTrue="1" operator="greaterThan">
      <formula>10</formula>
    </cfRule>
  </conditionalFormatting>
  <conditionalFormatting sqref="G3">
    <cfRule type="cellIs" dxfId="42" priority="5" stopIfTrue="1" operator="between">
      <formula>25</formula>
      <formula>30</formula>
    </cfRule>
    <cfRule type="cellIs" dxfId="41" priority="6" stopIfTrue="1" operator="greaterThan">
      <formula>30</formula>
    </cfRule>
  </conditionalFormatting>
  <conditionalFormatting sqref="G6:H451">
    <cfRule type="containsText" dxfId="40" priority="11" operator="containsText" text="VERIFICARE AVVENUTO SMALTIMENTO">
      <formula>NOT(ISERROR(SEARCH("VERIFICARE AVVENUTO SMALTIMENTO",G6)))</formula>
    </cfRule>
    <cfRule type="containsText" dxfId="39" priority="12" operator="containsText" text="FALSO">
      <formula>NOT(ISERROR(SEARCH("FALSO",G6)))</formula>
    </cfRule>
  </conditionalFormatting>
  <hyperlinks>
    <hyperlink ref="A2" r:id="rId1" xr:uid="{00000000-0004-0000-1E00-000000000000}"/>
    <hyperlink ref="O15" r:id="rId2" xr:uid="{00000000-0004-0000-1E00-000001000000}"/>
    <hyperlink ref="O38" r:id="rId3" xr:uid="{00000000-0004-0000-1E00-000002000000}"/>
    <hyperlink ref="O62" r:id="rId4" xr:uid="{00000000-0004-0000-1E00-000003000000}"/>
    <hyperlink ref="O43" r:id="rId5" xr:uid="{00000000-0004-0000-1E00-000004000000}"/>
    <hyperlink ref="O76" r:id="rId6" xr:uid="{00000000-0004-0000-1E00-000005000000}"/>
    <hyperlink ref="O89" r:id="rId7" xr:uid="{00000000-0004-0000-1E00-000006000000}"/>
    <hyperlink ref="G5" r:id="rId8" display="NECESSITA' DI VERIFICA ENTRO       90 gg DALLO SCARICO DELL'AVVENUTO                 SMALTIMENTO IN CASO DI                                    DESTINO D13, D14 E D15                  (NON PIU' NECESSARIA DAL 31/07/2021)" xr:uid="{00000000-0004-0000-1E00-000007000000}"/>
    <hyperlink ref="O77" r:id="rId9" xr:uid="{00000000-0004-0000-1E00-000008000000}"/>
    <hyperlink ref="O129" r:id="rId10" xr:uid="{00000000-0004-0000-1E00-000009000000}"/>
    <hyperlink ref="O150" r:id="rId11" xr:uid="{00000000-0004-0000-1E00-00000A000000}"/>
    <hyperlink ref="O168" r:id="rId12" xr:uid="{00000000-0004-0000-1E00-00000B000000}"/>
    <hyperlink ref="O187" r:id="rId13" xr:uid="{00000000-0004-0000-1E00-00000C000000}"/>
    <hyperlink ref="O206" r:id="rId14" xr:uid="{00000000-0004-0000-1E00-00000D000000}"/>
    <hyperlink ref="O109" r:id="rId15" xr:uid="{00000000-0004-0000-1E00-00000E000000}"/>
    <hyperlink ref="O227" r:id="rId16" xr:uid="{00000000-0004-0000-1E00-00000F000000}"/>
    <hyperlink ref="O250" r:id="rId17" xr:uid="{00000000-0004-0000-1E00-000010000000}"/>
    <hyperlink ref="O211" r:id="rId18" xr:uid="{00000000-0004-0000-1E00-000011000000}"/>
  </hyperlinks>
  <pageMargins left="0.2" right="0.17" top="0.63" bottom="0.45" header="0.5" footer="0.5"/>
  <pageSetup paperSize="9" scale="60" orientation="portrait" r:id="rId19"/>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Q451"/>
  <sheetViews>
    <sheetView topLeftCell="Q1" zoomScale="90" workbookViewId="0">
      <pane ySplit="5" topLeftCell="A232" activePane="bottomLeft" state="frozen"/>
      <selection pane="bottomLeft" activeCell="P238" sqref="P238:Q238"/>
    </sheetView>
  </sheetViews>
  <sheetFormatPr defaultColWidth="9.109375" defaultRowHeight="13.2" x14ac:dyDescent="0.3"/>
  <cols>
    <col min="1" max="1" width="18.33203125" style="152" customWidth="1"/>
    <col min="2" max="2" width="15.109375" style="152" customWidth="1"/>
    <col min="3" max="3" width="18.88671875" style="149" customWidth="1"/>
    <col min="4" max="4" width="11" style="150" customWidth="1"/>
    <col min="5" max="5" width="20.6640625" style="150" customWidth="1"/>
    <col min="6" max="6" width="16.6640625" style="150" customWidth="1"/>
    <col min="7" max="7" width="16.88671875" style="150" customWidth="1"/>
    <col min="8" max="8" width="11.44140625" style="150" customWidth="1"/>
    <col min="9" max="9" width="20.109375" style="154" customWidth="1"/>
    <col min="10" max="10" width="1" style="154" customWidth="1"/>
    <col min="11" max="11" width="18.88671875" style="154" customWidth="1"/>
    <col min="12" max="12" width="30.109375" style="154" customWidth="1"/>
    <col min="13" max="13" width="18.6640625" style="142" customWidth="1"/>
    <col min="14" max="14" width="20.109375" style="142" customWidth="1"/>
    <col min="15" max="15" width="14.5546875" style="142" customWidth="1"/>
    <col min="16" max="16" width="135.33203125" style="142" customWidth="1"/>
    <col min="17" max="17" width="147.44140625" style="142" customWidth="1"/>
    <col min="18" max="16384" width="9.109375" style="142"/>
  </cols>
  <sheetData>
    <row r="1" spans="1:17" ht="4.5" customHeight="1" thickBot="1" x14ac:dyDescent="0.35">
      <c r="A1" s="498"/>
      <c r="B1" s="498"/>
      <c r="C1" s="499"/>
      <c r="D1" s="500"/>
      <c r="E1" s="500"/>
      <c r="F1" s="500"/>
      <c r="G1" s="500"/>
      <c r="H1" s="500"/>
      <c r="I1" s="501"/>
      <c r="J1" s="501"/>
      <c r="K1" s="501"/>
      <c r="L1" s="501"/>
      <c r="M1" s="502"/>
      <c r="N1" s="502"/>
      <c r="O1" s="502"/>
      <c r="P1" s="502"/>
      <c r="Q1" s="503"/>
    </row>
    <row r="2" spans="1:17" ht="59.25" customHeight="1" thickBot="1" x14ac:dyDescent="0.35">
      <c r="A2" s="497" t="s">
        <v>1902</v>
      </c>
      <c r="B2" s="498"/>
      <c r="C2" s="500"/>
      <c r="D2" s="500"/>
      <c r="E2" s="486" t="s">
        <v>1897</v>
      </c>
      <c r="F2" s="486" t="s">
        <v>1898</v>
      </c>
      <c r="G2" s="487" t="s">
        <v>3558</v>
      </c>
      <c r="H2" s="500"/>
      <c r="I2" s="502"/>
      <c r="J2" s="502"/>
      <c r="K2" s="502"/>
      <c r="L2" s="502"/>
      <c r="M2" s="502"/>
      <c r="N2" s="502"/>
      <c r="O2" s="502"/>
      <c r="P2" s="502"/>
      <c r="Q2" s="503"/>
    </row>
    <row r="3" spans="1:17" ht="21.75" customHeight="1" thickBot="1" x14ac:dyDescent="0.5">
      <c r="A3" s="498"/>
      <c r="B3" s="498"/>
      <c r="C3" s="500"/>
      <c r="D3" s="500"/>
      <c r="E3" s="509">
        <f>F3+G3</f>
        <v>17.867275435921233</v>
      </c>
      <c r="F3" s="509">
        <f>('prod e dest rifiuti'!AD6/'prod e dest rifiuti'!D6)+('prod e dest rifiuti'!AD8/'prod e dest rifiuti'!D8)+('prod e dest rifiuti'!AD15/'prod e dest rifiuti'!D15)+('prod e dest rifiuti'!AD17/'prod e dest rifiuti'!D17)+('prod e dest rifiuti'!AD19/'prod e dest rifiuti'!D19)+('prod e dest rifiuti'!AD21/'prod e dest rifiuti'!D21)+('prod e dest rifiuti'!AD31/'prod e dest rifiuti'!D31)+('prod e dest rifiuti'!AD33/'prod e dest rifiuti'!D33)+('prod e dest rifiuti'!AD35/'prod e dest rifiuti'!D35)+('prod e dest rifiuti'!AD39/'prod e dest rifiuti'!D39)+('prod e dest rifiuti'!AD43/'prod e dest rifiuti'!D43)+('prod e dest rifiuti'!AD46/'prod e dest rifiuti'!D46)+('prod e dest rifiuti'!AD51/'prod e dest rifiuti'!D51)+('prod e dest rifiuti'!AD52/'prod e dest rifiuti'!D52)+('prod e dest rifiuti'!AD58/'prod e dest rifiuti'!D58)+('prod e dest rifiuti'!AD69/'prod e dest rifiuti'!D69)</f>
        <v>0.33333333333333331</v>
      </c>
      <c r="G3" s="509">
        <f>('prod e dest rifiuti'!AD5/'prod e dest rifiuti'!D5)+('prod e dest rifiuti'!AD11/'prod e dest rifiuti'!D11)+('prod e dest rifiuti'!AD12/'prod e dest rifiuti'!D12)+('prod e dest rifiuti'!AD23/'prod e dest rifiuti'!D23)+('prod e dest rifiuti'!AD25/'prod e dest rifiuti'!D25)+('prod e dest rifiuti'!AD27/'prod e dest rifiuti'!D27)+('prod e dest rifiuti'!AD29/'prod e dest rifiuti'!D29)+('prod e dest rifiuti'!AD37/'prod e dest rifiuti'!D37)+('prod e dest rifiuti'!AD41/'prod e dest rifiuti'!D41)+('prod e dest rifiuti'!AD45/'prod e dest rifiuti'!D45)+('prod e dest rifiuti'!AD49/'prod e dest rifiuti'!D49)+('prod e dest rifiuti'!AD55/'prod e dest rifiuti'!D55)+('prod e dest rifiuti'!AD57/'prod e dest rifiuti'!D57)+('prod e dest rifiuti'!AD61/'prod e dest rifiuti'!D61)+('prod e dest rifiuti'!AD62/'prod e dest rifiuti'!D62)+('prod e dest rifiuti'!AD64/'prod e dest rifiuti'!D64)+('prod e dest rifiuti'!AD67/'prod e dest rifiuti'!D67)+('prod e dest rifiuti'!AD70/'prod e dest rifiuti'!D70)</f>
        <v>17.533942102587901</v>
      </c>
      <c r="H3" s="500"/>
      <c r="I3" s="502"/>
      <c r="J3" s="502"/>
      <c r="K3" s="502"/>
      <c r="L3" s="502"/>
      <c r="M3" s="502"/>
      <c r="N3" s="502"/>
      <c r="O3" s="502"/>
      <c r="P3" s="502"/>
      <c r="Q3" s="503"/>
    </row>
    <row r="4" spans="1:17" ht="2.25" customHeight="1" x14ac:dyDescent="0.3">
      <c r="A4" s="498"/>
      <c r="B4" s="498"/>
      <c r="C4" s="499"/>
      <c r="D4" s="500"/>
      <c r="E4" s="500"/>
      <c r="F4" s="500"/>
      <c r="G4" s="500"/>
      <c r="H4" s="500"/>
      <c r="I4" s="501"/>
      <c r="J4" s="501"/>
      <c r="K4" s="501"/>
      <c r="L4" s="501"/>
      <c r="M4" s="502"/>
      <c r="N4" s="502"/>
      <c r="O4" s="502"/>
      <c r="P4" s="502"/>
      <c r="Q4" s="504"/>
    </row>
    <row r="5" spans="1:17" s="485" customFormat="1" ht="75" customHeight="1" x14ac:dyDescent="0.25">
      <c r="A5" s="512" t="s">
        <v>374</v>
      </c>
      <c r="B5" s="481" t="s">
        <v>1393</v>
      </c>
      <c r="C5" s="482" t="s">
        <v>2351</v>
      </c>
      <c r="D5" s="483" t="s">
        <v>3559</v>
      </c>
      <c r="E5" s="483" t="s">
        <v>3560</v>
      </c>
      <c r="F5" s="483" t="s">
        <v>3563</v>
      </c>
      <c r="G5" s="1097" t="s">
        <v>3587</v>
      </c>
      <c r="H5" s="1079" t="s">
        <v>3562</v>
      </c>
      <c r="I5" s="1508" t="s">
        <v>2354</v>
      </c>
      <c r="J5" s="1509"/>
      <c r="K5" s="1509"/>
      <c r="L5" s="1510"/>
      <c r="M5" s="484" t="s">
        <v>2355</v>
      </c>
      <c r="N5" s="484" t="s">
        <v>2356</v>
      </c>
      <c r="O5" s="483" t="s">
        <v>2342</v>
      </c>
      <c r="P5" s="481" t="s">
        <v>2357</v>
      </c>
      <c r="Q5" s="481" t="s">
        <v>2358</v>
      </c>
    </row>
    <row r="6" spans="1:17" s="643" customFormat="1" x14ac:dyDescent="0.3">
      <c r="A6" s="928">
        <v>1</v>
      </c>
      <c r="B6" s="929">
        <v>44928</v>
      </c>
      <c r="C6" s="813" t="s">
        <v>1697</v>
      </c>
      <c r="D6" s="814">
        <v>700</v>
      </c>
      <c r="E6" s="814"/>
      <c r="F6" s="1060"/>
      <c r="G6" s="901"/>
      <c r="H6" s="901"/>
      <c r="I6" s="1517"/>
      <c r="J6" s="1518"/>
      <c r="K6" s="1518"/>
      <c r="L6" s="1519"/>
      <c r="M6" s="1040"/>
      <c r="N6" s="1061"/>
      <c r="O6" s="1040"/>
      <c r="P6" s="1040"/>
      <c r="Q6" s="1040"/>
    </row>
    <row r="7" spans="1:17" s="643" customFormat="1" ht="13.8" x14ac:dyDescent="0.3">
      <c r="A7" s="928">
        <v>2</v>
      </c>
      <c r="B7" s="929">
        <v>44928</v>
      </c>
      <c r="C7" s="813" t="s">
        <v>1697</v>
      </c>
      <c r="D7" s="898"/>
      <c r="E7" s="814">
        <v>700</v>
      </c>
      <c r="F7" s="901">
        <v>700</v>
      </c>
      <c r="G7" s="901"/>
      <c r="H7" s="901"/>
      <c r="I7" s="1517" t="s">
        <v>3645</v>
      </c>
      <c r="J7" s="1518"/>
      <c r="K7" s="1518"/>
      <c r="L7" s="1519"/>
      <c r="M7" s="1040" t="s">
        <v>3646</v>
      </c>
      <c r="N7" s="1061">
        <v>44916</v>
      </c>
      <c r="O7" s="1031" t="s">
        <v>1531</v>
      </c>
      <c r="P7" s="146" t="s">
        <v>3647</v>
      </c>
      <c r="Q7" s="146" t="s">
        <v>2538</v>
      </c>
    </row>
    <row r="8" spans="1:17" s="643" customFormat="1" ht="13.8" x14ac:dyDescent="0.3">
      <c r="A8" s="928">
        <v>3</v>
      </c>
      <c r="B8" s="929">
        <v>44928</v>
      </c>
      <c r="C8" s="813" t="s">
        <v>2528</v>
      </c>
      <c r="D8" s="814"/>
      <c r="E8" s="814">
        <v>200</v>
      </c>
      <c r="F8" s="901">
        <v>200</v>
      </c>
      <c r="G8" s="901"/>
      <c r="H8" s="901"/>
      <c r="I8" s="1517" t="s">
        <v>3648</v>
      </c>
      <c r="J8" s="1518"/>
      <c r="K8" s="1518"/>
      <c r="L8" s="1519"/>
      <c r="M8" s="1040" t="s">
        <v>3649</v>
      </c>
      <c r="N8" s="1061">
        <v>44916</v>
      </c>
      <c r="O8" s="1031" t="s">
        <v>1531</v>
      </c>
      <c r="P8" s="146" t="s">
        <v>3647</v>
      </c>
      <c r="Q8" s="146" t="s">
        <v>2538</v>
      </c>
    </row>
    <row r="9" spans="1:17" s="643" customFormat="1" x14ac:dyDescent="0.3">
      <c r="A9" s="928">
        <v>4</v>
      </c>
      <c r="B9" s="929">
        <v>44935</v>
      </c>
      <c r="C9" s="813" t="s">
        <v>2359</v>
      </c>
      <c r="D9" s="814">
        <v>500</v>
      </c>
      <c r="E9" s="814"/>
      <c r="F9" s="901"/>
      <c r="G9" s="901"/>
      <c r="H9" s="901"/>
      <c r="I9" s="1517"/>
      <c r="J9" s="1518"/>
      <c r="K9" s="1518"/>
      <c r="L9" s="1519"/>
      <c r="M9" s="1040"/>
      <c r="N9" s="1061"/>
      <c r="O9" s="1040"/>
      <c r="P9" s="1040"/>
      <c r="Q9" s="1040"/>
    </row>
    <row r="10" spans="1:17" s="643" customFormat="1" x14ac:dyDescent="0.3">
      <c r="A10" s="928">
        <v>5</v>
      </c>
      <c r="B10" s="929">
        <v>44935</v>
      </c>
      <c r="C10" s="813" t="s">
        <v>2834</v>
      </c>
      <c r="D10" s="898">
        <v>100</v>
      </c>
      <c r="E10" s="814"/>
      <c r="F10" s="901"/>
      <c r="G10" s="901"/>
      <c r="H10" s="901"/>
      <c r="I10" s="1517"/>
      <c r="J10" s="1518"/>
      <c r="K10" s="1518"/>
      <c r="L10" s="1519"/>
      <c r="M10" s="1040"/>
      <c r="N10" s="1061"/>
      <c r="O10" s="1061"/>
      <c r="P10" s="935"/>
      <c r="Q10" s="935"/>
    </row>
    <row r="11" spans="1:17" s="643" customFormat="1" x14ac:dyDescent="0.3">
      <c r="A11" s="928">
        <v>6</v>
      </c>
      <c r="B11" s="929">
        <v>44938</v>
      </c>
      <c r="C11" s="813" t="s">
        <v>2410</v>
      </c>
      <c r="D11" s="814">
        <v>700</v>
      </c>
      <c r="E11" s="814"/>
      <c r="F11" s="901"/>
      <c r="G11" s="901"/>
      <c r="H11" s="901"/>
      <c r="I11" s="1517"/>
      <c r="J11" s="1518"/>
      <c r="K11" s="1518"/>
      <c r="L11" s="1519"/>
      <c r="M11" s="1040"/>
      <c r="N11" s="1061"/>
      <c r="O11" s="1040"/>
      <c r="P11" s="146"/>
      <c r="Q11" s="935"/>
    </row>
    <row r="12" spans="1:17" s="643" customFormat="1" ht="13.8" x14ac:dyDescent="0.3">
      <c r="A12" s="928">
        <v>7</v>
      </c>
      <c r="B12" s="929">
        <v>44938</v>
      </c>
      <c r="C12" s="813" t="s">
        <v>2410</v>
      </c>
      <c r="D12" s="814"/>
      <c r="E12" s="814">
        <v>1000</v>
      </c>
      <c r="F12" s="901">
        <v>1000</v>
      </c>
      <c r="G12" s="901"/>
      <c r="H12" s="901"/>
      <c r="I12" s="1517" t="s">
        <v>3660</v>
      </c>
      <c r="J12" s="1518"/>
      <c r="K12" s="1518"/>
      <c r="L12" s="1519"/>
      <c r="M12" s="1040" t="s">
        <v>3661</v>
      </c>
      <c r="N12" s="1061">
        <v>44938</v>
      </c>
      <c r="O12" s="1063" t="s">
        <v>1531</v>
      </c>
      <c r="P12" s="146" t="s">
        <v>3647</v>
      </c>
      <c r="Q12" s="146" t="s">
        <v>2538</v>
      </c>
    </row>
    <row r="13" spans="1:17" s="643" customFormat="1" x14ac:dyDescent="0.3">
      <c r="A13" s="928">
        <v>8</v>
      </c>
      <c r="B13" s="929">
        <v>44939</v>
      </c>
      <c r="C13" s="813" t="s">
        <v>2574</v>
      </c>
      <c r="D13" s="814">
        <v>20</v>
      </c>
      <c r="E13" s="814"/>
      <c r="F13" s="814"/>
      <c r="G13" s="901"/>
      <c r="H13" s="901"/>
      <c r="I13" s="1517"/>
      <c r="J13" s="1518"/>
      <c r="K13" s="1518"/>
      <c r="L13" s="1519"/>
      <c r="M13" s="1040"/>
      <c r="N13" s="1061"/>
      <c r="O13" s="1040"/>
      <c r="P13" s="1040"/>
      <c r="Q13" s="1040"/>
    </row>
    <row r="14" spans="1:17" s="643" customFormat="1" x14ac:dyDescent="0.3">
      <c r="A14" s="928">
        <v>9</v>
      </c>
      <c r="B14" s="929">
        <v>44942</v>
      </c>
      <c r="C14" s="813" t="s">
        <v>2359</v>
      </c>
      <c r="D14" s="814">
        <v>1000</v>
      </c>
      <c r="E14" s="814"/>
      <c r="F14" s="901"/>
      <c r="G14" s="901"/>
      <c r="H14" s="901"/>
      <c r="I14" s="1517"/>
      <c r="J14" s="1518"/>
      <c r="K14" s="1518"/>
      <c r="L14" s="1519"/>
      <c r="M14" s="1040"/>
      <c r="N14" s="1061"/>
      <c r="O14" s="1061"/>
      <c r="P14" s="1040"/>
      <c r="Q14" s="1040"/>
    </row>
    <row r="15" spans="1:17" s="643" customFormat="1" ht="13.8" x14ac:dyDescent="0.3">
      <c r="A15" s="928">
        <v>10</v>
      </c>
      <c r="B15" s="929">
        <v>44944</v>
      </c>
      <c r="C15" s="813" t="s">
        <v>2574</v>
      </c>
      <c r="D15" s="814">
        <v>30</v>
      </c>
      <c r="E15" s="814"/>
      <c r="F15" s="901"/>
      <c r="G15" s="901"/>
      <c r="H15" s="901"/>
      <c r="I15" s="1517"/>
      <c r="J15" s="1518"/>
      <c r="K15" s="1518"/>
      <c r="L15" s="1519"/>
      <c r="M15" s="1040"/>
      <c r="N15" s="1061"/>
      <c r="O15" s="1063"/>
      <c r="P15" s="642"/>
      <c r="Q15" s="1040"/>
    </row>
    <row r="16" spans="1:17" s="643" customFormat="1" x14ac:dyDescent="0.3">
      <c r="A16" s="928">
        <v>11</v>
      </c>
      <c r="B16" s="929">
        <v>44946</v>
      </c>
      <c r="C16" s="813" t="s">
        <v>2359</v>
      </c>
      <c r="D16" s="898">
        <v>500</v>
      </c>
      <c r="E16" s="814"/>
      <c r="F16" s="901"/>
      <c r="G16" s="901"/>
      <c r="H16" s="901"/>
      <c r="I16" s="1517"/>
      <c r="J16" s="1518"/>
      <c r="K16" s="1518"/>
      <c r="L16" s="1519"/>
      <c r="M16" s="1040"/>
      <c r="N16" s="1061"/>
      <c r="O16" s="1040"/>
      <c r="P16" s="1040"/>
      <c r="Q16" s="1040"/>
    </row>
    <row r="17" spans="1:17" s="643" customFormat="1" x14ac:dyDescent="0.3">
      <c r="A17" s="928">
        <v>12</v>
      </c>
      <c r="B17" s="929">
        <v>44951</v>
      </c>
      <c r="C17" s="813" t="s">
        <v>2359</v>
      </c>
      <c r="D17" s="814">
        <v>960</v>
      </c>
      <c r="E17" s="814"/>
      <c r="F17" s="901"/>
      <c r="G17" s="901"/>
      <c r="H17" s="901"/>
      <c r="I17" s="1517"/>
      <c r="J17" s="1518"/>
      <c r="K17" s="1518"/>
      <c r="L17" s="1519"/>
      <c r="M17" s="1040"/>
      <c r="N17" s="1061"/>
      <c r="O17" s="1040"/>
      <c r="P17" s="935"/>
      <c r="Q17" s="935"/>
    </row>
    <row r="18" spans="1:17" s="643" customFormat="1" ht="13.8" x14ac:dyDescent="0.3">
      <c r="A18" s="928">
        <v>13</v>
      </c>
      <c r="B18" s="929">
        <v>44951</v>
      </c>
      <c r="C18" s="813" t="s">
        <v>2359</v>
      </c>
      <c r="D18" s="814"/>
      <c r="E18" s="814">
        <v>2960</v>
      </c>
      <c r="F18" s="901">
        <v>2960</v>
      </c>
      <c r="G18" s="901"/>
      <c r="H18" s="901"/>
      <c r="I18" s="1517" t="s">
        <v>3662</v>
      </c>
      <c r="J18" s="1518"/>
      <c r="K18" s="1518"/>
      <c r="L18" s="1519"/>
      <c r="M18" s="1040" t="s">
        <v>3663</v>
      </c>
      <c r="N18" s="1061">
        <v>44950</v>
      </c>
      <c r="O18" s="1031" t="s">
        <v>1531</v>
      </c>
      <c r="P18" s="642" t="s">
        <v>1980</v>
      </c>
      <c r="Q18" s="1040" t="s">
        <v>1706</v>
      </c>
    </row>
    <row r="19" spans="1:17" s="643" customFormat="1" x14ac:dyDescent="0.3">
      <c r="A19" s="928">
        <v>14</v>
      </c>
      <c r="B19" s="929">
        <v>44956</v>
      </c>
      <c r="C19" s="813" t="s">
        <v>164</v>
      </c>
      <c r="D19" s="898">
        <v>15</v>
      </c>
      <c r="E19" s="814"/>
      <c r="F19" s="901"/>
      <c r="G19" s="901"/>
      <c r="H19" s="901"/>
      <c r="I19" s="1517"/>
      <c r="J19" s="1518"/>
      <c r="K19" s="1518"/>
      <c r="L19" s="1519"/>
      <c r="M19" s="1040"/>
      <c r="N19" s="1040"/>
      <c r="O19" s="1040"/>
      <c r="P19" s="1040"/>
      <c r="Q19" s="1040"/>
    </row>
    <row r="20" spans="1:17" s="643" customFormat="1" x14ac:dyDescent="0.3">
      <c r="A20" s="928">
        <v>15</v>
      </c>
      <c r="B20" s="929">
        <v>44956</v>
      </c>
      <c r="C20" s="813" t="s">
        <v>2359</v>
      </c>
      <c r="D20" s="814">
        <v>1000</v>
      </c>
      <c r="E20" s="814"/>
      <c r="F20" s="901"/>
      <c r="G20" s="901"/>
      <c r="H20" s="901"/>
      <c r="I20" s="1517"/>
      <c r="J20" s="1518"/>
      <c r="K20" s="1518"/>
      <c r="L20" s="1519"/>
      <c r="M20" s="1040"/>
      <c r="N20" s="1061"/>
      <c r="O20" s="1061"/>
      <c r="P20" s="935"/>
      <c r="Q20" s="935"/>
    </row>
    <row r="21" spans="1:17" s="643" customFormat="1" x14ac:dyDescent="0.3">
      <c r="A21" s="928">
        <v>16</v>
      </c>
      <c r="B21" s="929">
        <v>44956</v>
      </c>
      <c r="C21" s="813" t="s">
        <v>1982</v>
      </c>
      <c r="D21" s="814">
        <v>300</v>
      </c>
      <c r="E21" s="814"/>
      <c r="F21" s="901"/>
      <c r="G21" s="901"/>
      <c r="H21" s="901"/>
      <c r="I21" s="1517"/>
      <c r="J21" s="1518"/>
      <c r="K21" s="1518"/>
      <c r="L21" s="1519"/>
      <c r="M21" s="1040"/>
      <c r="N21" s="1061"/>
      <c r="O21" s="1061"/>
      <c r="P21" s="935"/>
      <c r="Q21" s="935"/>
    </row>
    <row r="22" spans="1:17" s="643" customFormat="1" x14ac:dyDescent="0.3">
      <c r="A22" s="928">
        <v>17</v>
      </c>
      <c r="B22" s="929">
        <v>44956</v>
      </c>
      <c r="C22" s="813" t="s">
        <v>2516</v>
      </c>
      <c r="D22" s="898">
        <v>50</v>
      </c>
      <c r="E22" s="814"/>
      <c r="F22" s="901"/>
      <c r="G22" s="901"/>
      <c r="H22" s="901"/>
      <c r="I22" s="1514"/>
      <c r="J22" s="1515"/>
      <c r="K22" s="1515"/>
      <c r="L22" s="1516"/>
      <c r="M22" s="642"/>
      <c r="N22" s="646"/>
      <c r="O22" s="642"/>
      <c r="P22" s="146"/>
      <c r="Q22" s="935"/>
    </row>
    <row r="23" spans="1:17" s="643" customFormat="1" x14ac:dyDescent="0.3">
      <c r="A23" s="928">
        <v>18</v>
      </c>
      <c r="B23" s="929">
        <v>44956</v>
      </c>
      <c r="C23" s="813" t="s">
        <v>2834</v>
      </c>
      <c r="D23" s="814">
        <v>300</v>
      </c>
      <c r="E23" s="814"/>
      <c r="F23" s="638"/>
      <c r="G23" s="901"/>
      <c r="H23" s="901"/>
      <c r="I23" s="1514"/>
      <c r="J23" s="1515"/>
      <c r="K23" s="1515"/>
      <c r="L23" s="1516"/>
      <c r="M23" s="642"/>
      <c r="N23" s="642"/>
      <c r="O23" s="642"/>
      <c r="P23" s="642"/>
      <c r="Q23" s="642"/>
    </row>
    <row r="24" spans="1:17" s="643" customFormat="1" x14ac:dyDescent="0.3">
      <c r="A24" s="928">
        <v>19</v>
      </c>
      <c r="B24" s="929">
        <v>44956</v>
      </c>
      <c r="C24" s="813" t="s">
        <v>2384</v>
      </c>
      <c r="D24" s="814">
        <v>100</v>
      </c>
      <c r="E24" s="814"/>
      <c r="F24" s="638"/>
      <c r="G24" s="901"/>
      <c r="H24" s="901"/>
      <c r="I24" s="1514"/>
      <c r="J24" s="1515"/>
      <c r="K24" s="1515"/>
      <c r="L24" s="1516"/>
      <c r="M24" s="642"/>
      <c r="N24" s="642"/>
      <c r="O24" s="642"/>
      <c r="P24" s="642"/>
      <c r="Q24" s="642"/>
    </row>
    <row r="25" spans="1:17" s="643" customFormat="1" x14ac:dyDescent="0.3">
      <c r="A25" s="928">
        <v>20</v>
      </c>
      <c r="B25" s="929">
        <v>44956</v>
      </c>
      <c r="C25" s="813" t="s">
        <v>1777</v>
      </c>
      <c r="D25" s="898">
        <v>1000</v>
      </c>
      <c r="E25" s="814"/>
      <c r="F25" s="638"/>
      <c r="G25" s="901"/>
      <c r="H25" s="901"/>
      <c r="I25" s="1514"/>
      <c r="J25" s="1515"/>
      <c r="K25" s="1515"/>
      <c r="L25" s="1516"/>
      <c r="M25" s="642"/>
      <c r="N25" s="642"/>
      <c r="O25" s="642"/>
      <c r="P25" s="642"/>
      <c r="Q25" s="642"/>
    </row>
    <row r="26" spans="1:17" s="643" customFormat="1" x14ac:dyDescent="0.3">
      <c r="A26" s="928">
        <v>21</v>
      </c>
      <c r="B26" s="929">
        <v>44960</v>
      </c>
      <c r="C26" s="813" t="s">
        <v>2359</v>
      </c>
      <c r="D26" s="814">
        <v>1000</v>
      </c>
      <c r="E26" s="814"/>
      <c r="F26" s="638"/>
      <c r="G26" s="901"/>
      <c r="H26" s="901"/>
      <c r="I26" s="1514"/>
      <c r="J26" s="1515"/>
      <c r="K26" s="1515"/>
      <c r="L26" s="1516"/>
      <c r="M26" s="642"/>
      <c r="N26" s="642"/>
      <c r="O26" s="642"/>
      <c r="P26" s="642"/>
      <c r="Q26" s="642"/>
    </row>
    <row r="27" spans="1:17" s="643" customFormat="1" x14ac:dyDescent="0.3">
      <c r="A27" s="928">
        <v>22</v>
      </c>
      <c r="B27" s="929">
        <v>44963</v>
      </c>
      <c r="C27" s="813" t="s">
        <v>2359</v>
      </c>
      <c r="D27" s="814">
        <v>1000</v>
      </c>
      <c r="E27" s="814"/>
      <c r="F27" s="638"/>
      <c r="G27" s="901"/>
      <c r="H27" s="901"/>
      <c r="I27" s="1514"/>
      <c r="J27" s="1515"/>
      <c r="K27" s="1515"/>
      <c r="L27" s="1516"/>
      <c r="M27" s="642"/>
      <c r="N27" s="642"/>
      <c r="O27" s="642"/>
      <c r="P27" s="642"/>
      <c r="Q27" s="642"/>
    </row>
    <row r="28" spans="1:17" s="643" customFormat="1" x14ac:dyDescent="0.3">
      <c r="A28" s="928">
        <v>23</v>
      </c>
      <c r="B28" s="929">
        <v>44963</v>
      </c>
      <c r="C28" s="813" t="s">
        <v>2834</v>
      </c>
      <c r="D28" s="898">
        <v>200</v>
      </c>
      <c r="E28" s="814"/>
      <c r="F28" s="638"/>
      <c r="G28" s="901"/>
      <c r="H28" s="901"/>
      <c r="I28" s="1514"/>
      <c r="J28" s="1515"/>
      <c r="K28" s="1515"/>
      <c r="L28" s="1516"/>
      <c r="M28" s="642"/>
      <c r="N28" s="642"/>
      <c r="O28" s="642"/>
      <c r="P28" s="642"/>
      <c r="Q28" s="642"/>
    </row>
    <row r="29" spans="1:17" s="643" customFormat="1" x14ac:dyDescent="0.3">
      <c r="A29" s="928">
        <v>24</v>
      </c>
      <c r="B29" s="929">
        <v>44963</v>
      </c>
      <c r="C29" s="813" t="s">
        <v>2381</v>
      </c>
      <c r="D29" s="814">
        <v>20</v>
      </c>
      <c r="E29" s="814"/>
      <c r="F29" s="638"/>
      <c r="G29" s="901"/>
      <c r="H29" s="901"/>
      <c r="I29" s="1514"/>
      <c r="J29" s="1515"/>
      <c r="K29" s="1515"/>
      <c r="L29" s="1516"/>
      <c r="M29" s="642"/>
      <c r="N29" s="642"/>
      <c r="O29" s="642"/>
      <c r="P29" s="642"/>
      <c r="Q29" s="642"/>
    </row>
    <row r="30" spans="1:17" s="643" customFormat="1" x14ac:dyDescent="0.3">
      <c r="A30" s="928">
        <v>25</v>
      </c>
      <c r="B30" s="929">
        <v>44963</v>
      </c>
      <c r="C30" s="813" t="s">
        <v>2408</v>
      </c>
      <c r="D30" s="814">
        <v>1</v>
      </c>
      <c r="E30" s="814"/>
      <c r="F30" s="638"/>
      <c r="G30" s="901"/>
      <c r="H30" s="901"/>
      <c r="I30" s="1514"/>
      <c r="J30" s="1515"/>
      <c r="K30" s="1515"/>
      <c r="L30" s="1516"/>
      <c r="M30" s="642"/>
      <c r="N30" s="642"/>
      <c r="O30" s="642"/>
      <c r="P30" s="642"/>
      <c r="Q30" s="642"/>
    </row>
    <row r="31" spans="1:17" s="643" customFormat="1" x14ac:dyDescent="0.3">
      <c r="A31" s="928">
        <v>26</v>
      </c>
      <c r="B31" s="929">
        <v>44970</v>
      </c>
      <c r="C31" s="813" t="s">
        <v>2359</v>
      </c>
      <c r="D31" s="898">
        <v>1000</v>
      </c>
      <c r="E31" s="814"/>
      <c r="F31" s="638"/>
      <c r="G31" s="901"/>
      <c r="H31" s="901"/>
      <c r="I31" s="1514"/>
      <c r="J31" s="1515"/>
      <c r="K31" s="1515"/>
      <c r="L31" s="1516"/>
      <c r="M31" s="642"/>
      <c r="N31" s="642"/>
      <c r="O31" s="642"/>
      <c r="P31" s="642"/>
      <c r="Q31" s="642"/>
    </row>
    <row r="32" spans="1:17" s="643" customFormat="1" x14ac:dyDescent="0.3">
      <c r="A32" s="928">
        <v>27</v>
      </c>
      <c r="B32" s="929">
        <v>44970</v>
      </c>
      <c r="C32" s="813" t="s">
        <v>164</v>
      </c>
      <c r="D32" s="814">
        <v>15</v>
      </c>
      <c r="E32" s="814"/>
      <c r="F32" s="638"/>
      <c r="G32" s="901"/>
      <c r="H32" s="901"/>
      <c r="I32" s="1514"/>
      <c r="J32" s="1515"/>
      <c r="K32" s="1515"/>
      <c r="L32" s="1516"/>
      <c r="M32" s="642"/>
      <c r="N32" s="642"/>
      <c r="O32" s="642"/>
      <c r="P32" s="642"/>
      <c r="Q32" s="642"/>
    </row>
    <row r="33" spans="1:17" s="643" customFormat="1" x14ac:dyDescent="0.3">
      <c r="A33" s="928">
        <v>28</v>
      </c>
      <c r="B33" s="929">
        <v>44970</v>
      </c>
      <c r="C33" s="813" t="s">
        <v>2834</v>
      </c>
      <c r="D33" s="814">
        <v>100</v>
      </c>
      <c r="E33" s="814"/>
      <c r="F33" s="638"/>
      <c r="G33" s="901"/>
      <c r="H33" s="901"/>
      <c r="I33" s="1514"/>
      <c r="J33" s="1515"/>
      <c r="K33" s="1515"/>
      <c r="L33" s="1516"/>
      <c r="M33" s="642"/>
      <c r="N33" s="642"/>
      <c r="O33" s="642"/>
      <c r="P33" s="642"/>
      <c r="Q33" s="642"/>
    </row>
    <row r="34" spans="1:17" s="643" customFormat="1" x14ac:dyDescent="0.3">
      <c r="A34" s="928">
        <v>29</v>
      </c>
      <c r="B34" s="929">
        <v>44974</v>
      </c>
      <c r="C34" s="813" t="s">
        <v>2359</v>
      </c>
      <c r="D34" s="898">
        <v>1000</v>
      </c>
      <c r="E34" s="814"/>
      <c r="F34" s="638"/>
      <c r="G34" s="901"/>
      <c r="H34" s="901"/>
      <c r="I34" s="1514"/>
      <c r="J34" s="1515"/>
      <c r="K34" s="1515"/>
      <c r="L34" s="1516"/>
      <c r="M34" s="642"/>
      <c r="N34" s="642"/>
      <c r="O34" s="642"/>
      <c r="P34" s="642"/>
      <c r="Q34" s="642"/>
    </row>
    <row r="35" spans="1:17" s="643" customFormat="1" x14ac:dyDescent="0.3">
      <c r="A35" s="928">
        <v>30</v>
      </c>
      <c r="B35" s="929">
        <v>44977</v>
      </c>
      <c r="C35" s="813" t="s">
        <v>2834</v>
      </c>
      <c r="D35" s="814">
        <v>270</v>
      </c>
      <c r="E35" s="814"/>
      <c r="F35" s="638"/>
      <c r="G35" s="901"/>
      <c r="H35" s="901"/>
      <c r="I35" s="1514"/>
      <c r="J35" s="1515"/>
      <c r="K35" s="1515"/>
      <c r="L35" s="1516"/>
      <c r="M35" s="642"/>
      <c r="N35" s="642"/>
      <c r="O35" s="642"/>
      <c r="P35" s="642"/>
      <c r="Q35" s="642"/>
    </row>
    <row r="36" spans="1:17" s="643" customFormat="1" x14ac:dyDescent="0.3">
      <c r="A36" s="928">
        <v>31</v>
      </c>
      <c r="B36" s="929">
        <v>44977</v>
      </c>
      <c r="C36" s="813" t="s">
        <v>2359</v>
      </c>
      <c r="D36" s="814">
        <v>560</v>
      </c>
      <c r="E36" s="814"/>
      <c r="F36" s="638"/>
      <c r="G36" s="901"/>
      <c r="H36" s="901"/>
      <c r="I36" s="1514"/>
      <c r="J36" s="1515"/>
      <c r="K36" s="1515"/>
      <c r="L36" s="1516"/>
      <c r="M36" s="642"/>
      <c r="N36" s="642"/>
      <c r="O36" s="642"/>
      <c r="P36" s="642"/>
      <c r="Q36" s="642"/>
    </row>
    <row r="37" spans="1:17" s="643" customFormat="1" ht="13.8" x14ac:dyDescent="0.3">
      <c r="A37" s="928">
        <v>32</v>
      </c>
      <c r="B37" s="929">
        <v>44979</v>
      </c>
      <c r="C37" s="813" t="s">
        <v>2359</v>
      </c>
      <c r="D37" s="898"/>
      <c r="E37" s="814">
        <v>5560</v>
      </c>
      <c r="F37" s="814">
        <v>5560</v>
      </c>
      <c r="G37" s="901"/>
      <c r="H37" s="901"/>
      <c r="I37" s="1514" t="s">
        <v>3664</v>
      </c>
      <c r="J37" s="1515"/>
      <c r="K37" s="1515"/>
      <c r="L37" s="1516"/>
      <c r="M37" s="642" t="s">
        <v>3665</v>
      </c>
      <c r="N37" s="646">
        <v>44979</v>
      </c>
      <c r="O37" s="573" t="s">
        <v>1531</v>
      </c>
      <c r="P37" s="642" t="s">
        <v>1980</v>
      </c>
      <c r="Q37" s="1040" t="s">
        <v>1706</v>
      </c>
    </row>
    <row r="38" spans="1:17" s="643" customFormat="1" ht="13.8" x14ac:dyDescent="0.3">
      <c r="A38" s="928">
        <v>33</v>
      </c>
      <c r="B38" s="929">
        <v>44979</v>
      </c>
      <c r="C38" s="813" t="s">
        <v>2834</v>
      </c>
      <c r="D38" s="814"/>
      <c r="E38" s="814">
        <v>1270</v>
      </c>
      <c r="F38" s="694">
        <v>1260</v>
      </c>
      <c r="G38" s="901"/>
      <c r="H38" s="901"/>
      <c r="I38" s="1514" t="s">
        <v>3728</v>
      </c>
      <c r="J38" s="1515"/>
      <c r="K38" s="1515"/>
      <c r="L38" s="1516"/>
      <c r="M38" s="642" t="s">
        <v>3666</v>
      </c>
      <c r="N38" s="646">
        <v>44979</v>
      </c>
      <c r="O38" s="573" t="s">
        <v>3727</v>
      </c>
      <c r="P38" s="146" t="s">
        <v>1762</v>
      </c>
      <c r="Q38" s="935" t="s">
        <v>1762</v>
      </c>
    </row>
    <row r="39" spans="1:17" s="643" customFormat="1" x14ac:dyDescent="0.3">
      <c r="A39" s="928">
        <v>34</v>
      </c>
      <c r="B39" s="929">
        <v>44984</v>
      </c>
      <c r="C39" s="813" t="s">
        <v>2359</v>
      </c>
      <c r="D39" s="814">
        <v>1000</v>
      </c>
      <c r="E39" s="814"/>
      <c r="F39" s="638"/>
      <c r="G39" s="901"/>
      <c r="H39" s="901"/>
      <c r="I39" s="1514"/>
      <c r="J39" s="1515"/>
      <c r="K39" s="1515"/>
      <c r="L39" s="1516"/>
      <c r="M39" s="642"/>
      <c r="N39" s="642"/>
      <c r="O39" s="642"/>
      <c r="P39" s="642"/>
      <c r="Q39" s="642"/>
    </row>
    <row r="40" spans="1:17" s="643" customFormat="1" x14ac:dyDescent="0.3">
      <c r="A40" s="928">
        <v>35</v>
      </c>
      <c r="B40" s="929">
        <v>44984</v>
      </c>
      <c r="C40" s="813" t="s">
        <v>2834</v>
      </c>
      <c r="D40" s="814">
        <v>200</v>
      </c>
      <c r="E40" s="814"/>
      <c r="F40" s="638"/>
      <c r="G40" s="901"/>
      <c r="H40" s="901"/>
      <c r="I40" s="1514"/>
      <c r="J40" s="1515"/>
      <c r="K40" s="1515"/>
      <c r="L40" s="1516"/>
      <c r="M40" s="642"/>
      <c r="N40" s="642"/>
      <c r="O40" s="642"/>
      <c r="P40" s="642"/>
      <c r="Q40" s="642"/>
    </row>
    <row r="41" spans="1:17" s="643" customFormat="1" x14ac:dyDescent="0.3">
      <c r="A41" s="928">
        <v>36</v>
      </c>
      <c r="B41" s="929">
        <v>44984</v>
      </c>
      <c r="C41" s="813" t="s">
        <v>164</v>
      </c>
      <c r="D41" s="814">
        <v>10</v>
      </c>
      <c r="E41" s="898"/>
      <c r="F41" s="638"/>
      <c r="G41" s="901"/>
      <c r="H41" s="901"/>
      <c r="I41" s="1514"/>
      <c r="J41" s="1515"/>
      <c r="K41" s="1515"/>
      <c r="L41" s="1516"/>
      <c r="M41" s="642"/>
      <c r="N41" s="642"/>
      <c r="O41" s="642"/>
      <c r="P41" s="642"/>
      <c r="Q41" s="642"/>
    </row>
    <row r="42" spans="1:17" s="643" customFormat="1" x14ac:dyDescent="0.3">
      <c r="A42" s="928">
        <v>37</v>
      </c>
      <c r="B42" s="929">
        <v>44984</v>
      </c>
      <c r="C42" s="813" t="s">
        <v>1777</v>
      </c>
      <c r="D42" s="814">
        <v>1000</v>
      </c>
      <c r="E42" s="814"/>
      <c r="F42" s="638"/>
      <c r="G42" s="901"/>
      <c r="H42" s="901"/>
      <c r="I42" s="1514"/>
      <c r="J42" s="1515"/>
      <c r="K42" s="1515"/>
      <c r="L42" s="1516"/>
      <c r="M42" s="642"/>
      <c r="N42" s="642"/>
      <c r="O42" s="642"/>
      <c r="P42" s="642"/>
      <c r="Q42" s="642"/>
    </row>
    <row r="43" spans="1:17" s="643" customFormat="1" ht="13.8" x14ac:dyDescent="0.3">
      <c r="A43" s="928">
        <v>38</v>
      </c>
      <c r="B43" s="929">
        <v>44984</v>
      </c>
      <c r="C43" s="813" t="s">
        <v>1982</v>
      </c>
      <c r="D43" s="814">
        <v>200</v>
      </c>
      <c r="E43" s="814"/>
      <c r="F43" s="638"/>
      <c r="G43" s="901"/>
      <c r="H43" s="901"/>
      <c r="I43" s="1514"/>
      <c r="J43" s="1515"/>
      <c r="K43" s="1515"/>
      <c r="L43" s="1516"/>
      <c r="M43" s="642"/>
      <c r="N43" s="646"/>
      <c r="O43" s="573"/>
      <c r="P43" s="146"/>
      <c r="Q43" s="935"/>
    </row>
    <row r="44" spans="1:17" s="643" customFormat="1" x14ac:dyDescent="0.3">
      <c r="A44" s="928">
        <v>39</v>
      </c>
      <c r="B44" s="929">
        <v>44984</v>
      </c>
      <c r="C44" s="813" t="s">
        <v>2384</v>
      </c>
      <c r="D44" s="814">
        <v>50</v>
      </c>
      <c r="E44" s="898"/>
      <c r="F44" s="638"/>
      <c r="G44" s="901"/>
      <c r="H44" s="901"/>
      <c r="I44" s="1514"/>
      <c r="J44" s="1515"/>
      <c r="K44" s="1515"/>
      <c r="L44" s="1516"/>
      <c r="M44" s="642"/>
      <c r="N44" s="642"/>
      <c r="O44" s="642"/>
      <c r="P44" s="642"/>
      <c r="Q44" s="642"/>
    </row>
    <row r="45" spans="1:17" s="643" customFormat="1" x14ac:dyDescent="0.3">
      <c r="A45" s="928">
        <v>40</v>
      </c>
      <c r="B45" s="929">
        <v>44984</v>
      </c>
      <c r="C45" s="813" t="s">
        <v>2407</v>
      </c>
      <c r="D45" s="814">
        <v>10</v>
      </c>
      <c r="E45" s="814"/>
      <c r="F45" s="638"/>
      <c r="G45" s="901"/>
      <c r="H45" s="901"/>
      <c r="I45" s="1514"/>
      <c r="J45" s="1515"/>
      <c r="K45" s="1515"/>
      <c r="L45" s="1516"/>
      <c r="M45" s="642"/>
      <c r="N45" s="642"/>
      <c r="O45" s="642"/>
      <c r="P45" s="642"/>
      <c r="Q45" s="642"/>
    </row>
    <row r="46" spans="1:17" s="643" customFormat="1" x14ac:dyDescent="0.3">
      <c r="A46" s="928">
        <v>41</v>
      </c>
      <c r="B46" s="929">
        <v>44984</v>
      </c>
      <c r="C46" s="813" t="s">
        <v>2516</v>
      </c>
      <c r="D46" s="814">
        <v>50</v>
      </c>
      <c r="E46" s="814"/>
      <c r="F46" s="638"/>
      <c r="G46" s="901"/>
      <c r="H46" s="901"/>
      <c r="I46" s="1514"/>
      <c r="J46" s="1515"/>
      <c r="K46" s="1515"/>
      <c r="L46" s="1516"/>
      <c r="M46" s="642"/>
      <c r="N46" s="642"/>
      <c r="O46" s="642"/>
      <c r="P46" s="642"/>
      <c r="Q46" s="642"/>
    </row>
    <row r="47" spans="1:17" s="643" customFormat="1" x14ac:dyDescent="0.3">
      <c r="A47" s="928">
        <v>42</v>
      </c>
      <c r="B47" s="929">
        <v>44988</v>
      </c>
      <c r="C47" s="813" t="s">
        <v>2359</v>
      </c>
      <c r="D47" s="814">
        <v>500</v>
      </c>
      <c r="E47" s="898"/>
      <c r="F47" s="638"/>
      <c r="G47" s="901"/>
      <c r="H47" s="901"/>
      <c r="I47" s="1514"/>
      <c r="J47" s="1515"/>
      <c r="K47" s="1515"/>
      <c r="L47" s="1516"/>
      <c r="M47" s="642"/>
      <c r="N47" s="642"/>
      <c r="O47" s="642"/>
      <c r="P47" s="642"/>
      <c r="Q47" s="642"/>
    </row>
    <row r="48" spans="1:17" s="643" customFormat="1" x14ac:dyDescent="0.3">
      <c r="A48" s="928">
        <v>43</v>
      </c>
      <c r="B48" s="929">
        <v>44988</v>
      </c>
      <c r="C48" s="813" t="s">
        <v>2384</v>
      </c>
      <c r="D48" s="814">
        <v>300</v>
      </c>
      <c r="E48" s="814"/>
      <c r="F48" s="638"/>
      <c r="G48" s="901"/>
      <c r="H48" s="901"/>
      <c r="I48" s="1514"/>
      <c r="J48" s="1515"/>
      <c r="K48" s="1515"/>
      <c r="L48" s="1516"/>
      <c r="M48" s="642"/>
      <c r="N48" s="642"/>
      <c r="O48" s="642"/>
      <c r="P48" s="642"/>
      <c r="Q48" s="642"/>
    </row>
    <row r="49" spans="1:17" s="643" customFormat="1" x14ac:dyDescent="0.3">
      <c r="A49" s="928">
        <v>44</v>
      </c>
      <c r="B49" s="929">
        <v>44991</v>
      </c>
      <c r="C49" s="813" t="s">
        <v>2359</v>
      </c>
      <c r="D49" s="814">
        <v>500</v>
      </c>
      <c r="E49" s="814"/>
      <c r="F49" s="638"/>
      <c r="G49" s="901"/>
      <c r="H49" s="901"/>
      <c r="I49" s="1514"/>
      <c r="J49" s="1515"/>
      <c r="K49" s="1515"/>
      <c r="L49" s="1516"/>
      <c r="M49" s="642"/>
      <c r="N49" s="642"/>
      <c r="O49" s="642"/>
      <c r="P49" s="642"/>
      <c r="Q49" s="642"/>
    </row>
    <row r="50" spans="1:17" s="643" customFormat="1" x14ac:dyDescent="0.3">
      <c r="A50" s="928">
        <v>45</v>
      </c>
      <c r="B50" s="929">
        <v>44991</v>
      </c>
      <c r="C50" s="813" t="s">
        <v>2834</v>
      </c>
      <c r="D50" s="814">
        <v>300</v>
      </c>
      <c r="E50" s="898"/>
      <c r="F50" s="638"/>
      <c r="G50" s="901"/>
      <c r="H50" s="901"/>
      <c r="I50" s="1514"/>
      <c r="J50" s="1515"/>
      <c r="K50" s="1515"/>
      <c r="L50" s="1516"/>
      <c r="M50" s="642"/>
      <c r="N50" s="642"/>
      <c r="O50" s="642"/>
      <c r="P50" s="642"/>
      <c r="Q50" s="642"/>
    </row>
    <row r="51" spans="1:17" s="643" customFormat="1" x14ac:dyDescent="0.3">
      <c r="A51" s="928">
        <v>46</v>
      </c>
      <c r="B51" s="929">
        <v>44995</v>
      </c>
      <c r="C51" s="813" t="s">
        <v>2359</v>
      </c>
      <c r="D51" s="814">
        <v>1000</v>
      </c>
      <c r="E51" s="814"/>
      <c r="F51" s="638"/>
      <c r="G51" s="901"/>
      <c r="H51" s="901"/>
      <c r="I51" s="1514"/>
      <c r="J51" s="1515"/>
      <c r="K51" s="1515"/>
      <c r="L51" s="1516"/>
      <c r="M51" s="642"/>
      <c r="N51" s="642"/>
      <c r="O51" s="642"/>
      <c r="P51" s="642"/>
      <c r="Q51" s="642"/>
    </row>
    <row r="52" spans="1:17" s="643" customFormat="1" x14ac:dyDescent="0.3">
      <c r="A52" s="928">
        <v>47</v>
      </c>
      <c r="B52" s="929">
        <v>44998</v>
      </c>
      <c r="C52" s="813" t="s">
        <v>2834</v>
      </c>
      <c r="D52" s="814">
        <v>100</v>
      </c>
      <c r="E52" s="814"/>
      <c r="F52" s="638"/>
      <c r="G52" s="901"/>
      <c r="H52" s="901"/>
      <c r="I52" s="1514"/>
      <c r="J52" s="1515"/>
      <c r="K52" s="1515"/>
      <c r="L52" s="1516"/>
      <c r="M52" s="642"/>
      <c r="N52" s="642"/>
      <c r="O52" s="642"/>
      <c r="P52" s="642"/>
      <c r="Q52" s="642"/>
    </row>
    <row r="53" spans="1:17" s="643" customFormat="1" x14ac:dyDescent="0.3">
      <c r="A53" s="928">
        <v>48</v>
      </c>
      <c r="B53" s="929">
        <v>44998</v>
      </c>
      <c r="C53" s="813" t="s">
        <v>164</v>
      </c>
      <c r="D53" s="814">
        <v>10</v>
      </c>
      <c r="E53" s="898"/>
      <c r="F53" s="638"/>
      <c r="G53" s="901"/>
      <c r="H53" s="901"/>
      <c r="I53" s="1514"/>
      <c r="J53" s="1515"/>
      <c r="K53" s="1515"/>
      <c r="L53" s="1516"/>
      <c r="M53" s="642"/>
      <c r="N53" s="642"/>
      <c r="O53" s="642"/>
      <c r="P53" s="642"/>
      <c r="Q53" s="642"/>
    </row>
    <row r="54" spans="1:17" s="643" customFormat="1" x14ac:dyDescent="0.3">
      <c r="A54" s="928">
        <v>49</v>
      </c>
      <c r="B54" s="929">
        <v>44998</v>
      </c>
      <c r="C54" s="813" t="s">
        <v>1982</v>
      </c>
      <c r="D54" s="814">
        <v>200</v>
      </c>
      <c r="E54" s="814"/>
      <c r="F54" s="638"/>
      <c r="G54" s="901"/>
      <c r="H54" s="901"/>
      <c r="I54" s="1514"/>
      <c r="J54" s="1515"/>
      <c r="K54" s="1515"/>
      <c r="L54" s="1516"/>
      <c r="M54" s="642"/>
      <c r="N54" s="642"/>
      <c r="O54" s="642"/>
      <c r="P54" s="642"/>
      <c r="Q54" s="642"/>
    </row>
    <row r="55" spans="1:17" s="643" customFormat="1" x14ac:dyDescent="0.3">
      <c r="A55" s="928">
        <v>50</v>
      </c>
      <c r="B55" s="929">
        <v>44998</v>
      </c>
      <c r="C55" s="813" t="s">
        <v>2384</v>
      </c>
      <c r="D55" s="814">
        <v>200</v>
      </c>
      <c r="E55" s="814"/>
      <c r="F55" s="638"/>
      <c r="G55" s="901"/>
      <c r="H55" s="901"/>
      <c r="I55" s="1514"/>
      <c r="J55" s="1515"/>
      <c r="K55" s="1515"/>
      <c r="L55" s="1516"/>
      <c r="M55" s="642"/>
      <c r="N55" s="642"/>
      <c r="O55" s="642"/>
      <c r="P55" s="642"/>
      <c r="Q55" s="642"/>
    </row>
    <row r="56" spans="1:17" s="643" customFormat="1" x14ac:dyDescent="0.3">
      <c r="A56" s="928">
        <v>51</v>
      </c>
      <c r="B56" s="929">
        <v>45002</v>
      </c>
      <c r="C56" s="813" t="s">
        <v>2359</v>
      </c>
      <c r="D56" s="814">
        <v>700</v>
      </c>
      <c r="E56" s="898"/>
      <c r="F56" s="638"/>
      <c r="G56" s="901"/>
      <c r="H56" s="901"/>
      <c r="I56" s="1514"/>
      <c r="J56" s="1515"/>
      <c r="K56" s="1515"/>
      <c r="L56" s="1516"/>
      <c r="M56" s="642"/>
      <c r="N56" s="642"/>
      <c r="O56" s="642"/>
      <c r="P56" s="642"/>
      <c r="Q56" s="642"/>
    </row>
    <row r="57" spans="1:17" s="643" customFormat="1" ht="13.8" x14ac:dyDescent="0.3">
      <c r="A57" s="928">
        <v>52</v>
      </c>
      <c r="B57" s="929">
        <v>45002</v>
      </c>
      <c r="C57" s="813" t="s">
        <v>2359</v>
      </c>
      <c r="D57" s="814"/>
      <c r="E57" s="814">
        <v>3700</v>
      </c>
      <c r="F57" s="638">
        <v>3700</v>
      </c>
      <c r="G57" s="901"/>
      <c r="H57" s="901"/>
      <c r="I57" s="1514" t="s">
        <v>3668</v>
      </c>
      <c r="J57" s="1515"/>
      <c r="K57" s="1515"/>
      <c r="L57" s="1516"/>
      <c r="M57" s="642" t="s">
        <v>3669</v>
      </c>
      <c r="N57" s="646">
        <v>45001</v>
      </c>
      <c r="O57" s="573" t="s">
        <v>1531</v>
      </c>
      <c r="P57" s="642" t="s">
        <v>1980</v>
      </c>
      <c r="Q57" s="1040" t="s">
        <v>1706</v>
      </c>
    </row>
    <row r="58" spans="1:17" s="643" customFormat="1" x14ac:dyDescent="0.3">
      <c r="A58" s="928">
        <v>53</v>
      </c>
      <c r="B58" s="929">
        <v>45005</v>
      </c>
      <c r="C58" s="813" t="s">
        <v>2359</v>
      </c>
      <c r="D58" s="814">
        <v>500</v>
      </c>
      <c r="E58" s="814"/>
      <c r="F58" s="638"/>
      <c r="G58" s="901"/>
      <c r="H58" s="901"/>
      <c r="I58" s="1514"/>
      <c r="J58" s="1515"/>
      <c r="K58" s="1515"/>
      <c r="L58" s="1516"/>
      <c r="M58" s="642"/>
      <c r="N58" s="642"/>
      <c r="O58" s="642"/>
      <c r="P58" s="642"/>
      <c r="Q58" s="642"/>
    </row>
    <row r="59" spans="1:17" s="643" customFormat="1" x14ac:dyDescent="0.3">
      <c r="A59" s="928">
        <v>54</v>
      </c>
      <c r="B59" s="929">
        <v>45005</v>
      </c>
      <c r="C59" s="813" t="s">
        <v>2381</v>
      </c>
      <c r="D59" s="814">
        <v>10</v>
      </c>
      <c r="E59" s="898"/>
      <c r="F59" s="638"/>
      <c r="G59" s="901"/>
      <c r="H59" s="901"/>
      <c r="I59" s="1514"/>
      <c r="J59" s="1515"/>
      <c r="K59" s="1515"/>
      <c r="L59" s="1516"/>
      <c r="M59" s="642"/>
      <c r="N59" s="642"/>
      <c r="O59" s="642"/>
      <c r="P59" s="642"/>
      <c r="Q59" s="642"/>
    </row>
    <row r="60" spans="1:17" s="643" customFormat="1" x14ac:dyDescent="0.3">
      <c r="A60" s="928">
        <v>55</v>
      </c>
      <c r="B60" s="929">
        <v>45005</v>
      </c>
      <c r="C60" s="813" t="s">
        <v>2834</v>
      </c>
      <c r="D60" s="814">
        <v>100</v>
      </c>
      <c r="E60" s="814"/>
      <c r="F60" s="638"/>
      <c r="G60" s="901"/>
      <c r="H60" s="901"/>
      <c r="I60" s="1514"/>
      <c r="J60" s="1515"/>
      <c r="K60" s="1515"/>
      <c r="L60" s="1516"/>
      <c r="M60" s="642"/>
      <c r="N60" s="642"/>
      <c r="O60" s="642"/>
      <c r="P60" s="642"/>
      <c r="Q60" s="642"/>
    </row>
    <row r="61" spans="1:17" s="643" customFormat="1" x14ac:dyDescent="0.3">
      <c r="A61" s="928">
        <v>56</v>
      </c>
      <c r="B61" s="929">
        <v>45005</v>
      </c>
      <c r="C61" s="813" t="s">
        <v>2384</v>
      </c>
      <c r="D61" s="814">
        <v>300</v>
      </c>
      <c r="E61" s="814"/>
      <c r="F61" s="638"/>
      <c r="G61" s="901"/>
      <c r="H61" s="901"/>
      <c r="I61" s="1514"/>
      <c r="J61" s="1515"/>
      <c r="K61" s="1515"/>
      <c r="L61" s="1516"/>
      <c r="M61" s="642"/>
      <c r="N61" s="642"/>
      <c r="O61" s="642"/>
      <c r="P61" s="642"/>
      <c r="Q61" s="642"/>
    </row>
    <row r="62" spans="1:17" s="643" customFormat="1" ht="13.8" x14ac:dyDescent="0.3">
      <c r="A62" s="928">
        <v>57</v>
      </c>
      <c r="B62" s="929">
        <v>45009</v>
      </c>
      <c r="C62" s="813" t="s">
        <v>2359</v>
      </c>
      <c r="D62" s="814">
        <v>1000</v>
      </c>
      <c r="E62" s="898"/>
      <c r="F62" s="638"/>
      <c r="G62" s="901"/>
      <c r="H62" s="901"/>
      <c r="I62" s="1514"/>
      <c r="J62" s="1515"/>
      <c r="K62" s="1515"/>
      <c r="L62" s="1516"/>
      <c r="M62" s="642"/>
      <c r="N62" s="646"/>
      <c r="O62" s="573"/>
      <c r="P62" s="642"/>
      <c r="Q62" s="1040"/>
    </row>
    <row r="63" spans="1:17" s="643" customFormat="1" x14ac:dyDescent="0.3">
      <c r="A63" s="928">
        <v>58</v>
      </c>
      <c r="B63" s="929">
        <v>45012</v>
      </c>
      <c r="C63" s="813" t="s">
        <v>2834</v>
      </c>
      <c r="D63" s="814">
        <v>100</v>
      </c>
      <c r="E63" s="814"/>
      <c r="F63" s="638"/>
      <c r="G63" s="901"/>
      <c r="H63" s="901"/>
      <c r="I63" s="1514"/>
      <c r="J63" s="1515"/>
      <c r="K63" s="1515"/>
      <c r="L63" s="1516"/>
      <c r="M63" s="642"/>
      <c r="N63" s="642"/>
      <c r="O63" s="642"/>
      <c r="P63" s="642"/>
      <c r="Q63" s="642"/>
    </row>
    <row r="64" spans="1:17" s="643" customFormat="1" x14ac:dyDescent="0.3">
      <c r="A64" s="928">
        <v>59</v>
      </c>
      <c r="B64" s="929">
        <v>45012</v>
      </c>
      <c r="C64" s="813" t="s">
        <v>2384</v>
      </c>
      <c r="D64" s="814">
        <v>270</v>
      </c>
      <c r="E64" s="814"/>
      <c r="F64" s="638"/>
      <c r="G64" s="901"/>
      <c r="H64" s="901"/>
      <c r="I64" s="1514"/>
      <c r="J64" s="1515"/>
      <c r="K64" s="1515"/>
      <c r="L64" s="1516"/>
      <c r="M64" s="642"/>
      <c r="N64" s="642"/>
      <c r="O64" s="642"/>
      <c r="P64" s="642"/>
      <c r="Q64" s="642"/>
    </row>
    <row r="65" spans="1:17" s="643" customFormat="1" x14ac:dyDescent="0.3">
      <c r="A65" s="928">
        <v>60</v>
      </c>
      <c r="B65" s="929">
        <v>45012</v>
      </c>
      <c r="C65" s="813" t="s">
        <v>2359</v>
      </c>
      <c r="D65" s="814">
        <v>500</v>
      </c>
      <c r="E65" s="898"/>
      <c r="F65" s="638"/>
      <c r="G65" s="901"/>
      <c r="H65" s="901"/>
      <c r="I65" s="1514"/>
      <c r="J65" s="1515"/>
      <c r="K65" s="1515"/>
      <c r="L65" s="1516"/>
      <c r="M65" s="642"/>
      <c r="N65" s="642"/>
      <c r="O65" s="642"/>
      <c r="P65" s="642"/>
      <c r="Q65" s="642"/>
    </row>
    <row r="66" spans="1:17" s="643" customFormat="1" x14ac:dyDescent="0.3">
      <c r="A66" s="928">
        <v>61</v>
      </c>
      <c r="B66" s="929">
        <v>45012</v>
      </c>
      <c r="C66" s="813" t="s">
        <v>1777</v>
      </c>
      <c r="D66" s="814">
        <v>1000</v>
      </c>
      <c r="E66" s="814"/>
      <c r="F66" s="638"/>
      <c r="G66" s="901"/>
      <c r="H66" s="901"/>
      <c r="I66" s="1514"/>
      <c r="J66" s="1515"/>
      <c r="K66" s="1515"/>
      <c r="L66" s="1516"/>
      <c r="M66" s="642"/>
      <c r="N66" s="642"/>
      <c r="O66" s="642"/>
      <c r="P66" s="642"/>
      <c r="Q66" s="642"/>
    </row>
    <row r="67" spans="1:17" s="643" customFormat="1" x14ac:dyDescent="0.3">
      <c r="A67" s="928">
        <v>62</v>
      </c>
      <c r="B67" s="929">
        <v>45012</v>
      </c>
      <c r="C67" s="813" t="s">
        <v>164</v>
      </c>
      <c r="D67" s="814">
        <v>10</v>
      </c>
      <c r="E67" s="814"/>
      <c r="F67" s="638"/>
      <c r="G67" s="901"/>
      <c r="H67" s="901"/>
      <c r="I67" s="1514"/>
      <c r="J67" s="1515"/>
      <c r="K67" s="1515"/>
      <c r="L67" s="1516"/>
      <c r="M67" s="642"/>
      <c r="N67" s="642"/>
      <c r="O67" s="642"/>
      <c r="P67" s="642"/>
      <c r="Q67" s="642"/>
    </row>
    <row r="68" spans="1:17" s="643" customFormat="1" x14ac:dyDescent="0.3">
      <c r="A68" s="928">
        <v>63</v>
      </c>
      <c r="B68" s="929">
        <v>45012</v>
      </c>
      <c r="C68" s="813" t="s">
        <v>2516</v>
      </c>
      <c r="D68" s="814">
        <v>100</v>
      </c>
      <c r="E68" s="898"/>
      <c r="F68" s="638"/>
      <c r="G68" s="901"/>
      <c r="H68" s="901"/>
      <c r="I68" s="1514"/>
      <c r="J68" s="1515"/>
      <c r="K68" s="1515"/>
      <c r="L68" s="1516"/>
      <c r="M68" s="642"/>
      <c r="N68" s="642"/>
      <c r="O68" s="642"/>
      <c r="P68" s="642"/>
      <c r="Q68" s="642"/>
    </row>
    <row r="69" spans="1:17" s="643" customFormat="1" x14ac:dyDescent="0.3">
      <c r="A69" s="928">
        <v>64</v>
      </c>
      <c r="B69" s="929">
        <v>45012</v>
      </c>
      <c r="C69" s="813" t="s">
        <v>2409</v>
      </c>
      <c r="D69" s="814">
        <v>15</v>
      </c>
      <c r="E69" s="814"/>
      <c r="F69" s="638"/>
      <c r="G69" s="901"/>
      <c r="H69" s="901"/>
      <c r="I69" s="1514"/>
      <c r="J69" s="1515"/>
      <c r="K69" s="1515"/>
      <c r="L69" s="1516"/>
      <c r="M69" s="642"/>
      <c r="N69" s="642"/>
      <c r="O69" s="642"/>
      <c r="P69" s="642"/>
      <c r="Q69" s="642"/>
    </row>
    <row r="70" spans="1:17" s="643" customFormat="1" x14ac:dyDescent="0.3">
      <c r="A70" s="928">
        <v>65</v>
      </c>
      <c r="B70" s="929">
        <v>45012</v>
      </c>
      <c r="C70" s="813" t="s">
        <v>2584</v>
      </c>
      <c r="D70" s="814">
        <v>20</v>
      </c>
      <c r="E70" s="814"/>
      <c r="F70" s="638"/>
      <c r="G70" s="901"/>
      <c r="H70" s="901"/>
      <c r="I70" s="1514"/>
      <c r="J70" s="1515"/>
      <c r="K70" s="1515"/>
      <c r="L70" s="1516"/>
      <c r="M70" s="642"/>
      <c r="N70" s="642"/>
      <c r="O70" s="642"/>
      <c r="P70" s="642"/>
      <c r="Q70" s="642"/>
    </row>
    <row r="71" spans="1:17" s="643" customFormat="1" x14ac:dyDescent="0.3">
      <c r="A71" s="928">
        <v>66</v>
      </c>
      <c r="B71" s="929">
        <v>45012</v>
      </c>
      <c r="C71" s="813" t="s">
        <v>2528</v>
      </c>
      <c r="D71" s="814">
        <v>50</v>
      </c>
      <c r="E71" s="898"/>
      <c r="F71" s="638"/>
      <c r="G71" s="901"/>
      <c r="H71" s="901"/>
      <c r="I71" s="1514"/>
      <c r="J71" s="1515"/>
      <c r="K71" s="1515"/>
      <c r="L71" s="1516"/>
      <c r="M71" s="642"/>
      <c r="N71" s="642"/>
      <c r="O71" s="642"/>
      <c r="P71" s="642"/>
      <c r="Q71" s="642"/>
    </row>
    <row r="72" spans="1:17" s="643" customFormat="1" ht="13.8" x14ac:dyDescent="0.3">
      <c r="A72" s="928">
        <v>67</v>
      </c>
      <c r="B72" s="929">
        <v>45013</v>
      </c>
      <c r="C72" s="813" t="s">
        <v>2834</v>
      </c>
      <c r="D72" s="814"/>
      <c r="E72" s="814">
        <v>800</v>
      </c>
      <c r="F72" s="638">
        <v>800</v>
      </c>
      <c r="G72" s="901"/>
      <c r="H72" s="901"/>
      <c r="I72" s="1514" t="s">
        <v>3670</v>
      </c>
      <c r="J72" s="1515"/>
      <c r="K72" s="1515"/>
      <c r="L72" s="1516"/>
      <c r="M72" s="642" t="s">
        <v>3671</v>
      </c>
      <c r="N72" s="646">
        <v>45013</v>
      </c>
      <c r="O72" s="573" t="s">
        <v>1531</v>
      </c>
      <c r="P72" s="146" t="s">
        <v>2066</v>
      </c>
      <c r="Q72" s="935" t="s">
        <v>1762</v>
      </c>
    </row>
    <row r="73" spans="1:17" s="643" customFormat="1" ht="13.8" x14ac:dyDescent="0.3">
      <c r="A73" s="928">
        <v>68</v>
      </c>
      <c r="B73" s="929">
        <v>45013</v>
      </c>
      <c r="C73" s="813" t="s">
        <v>2384</v>
      </c>
      <c r="D73" s="814"/>
      <c r="E73" s="814">
        <v>1720</v>
      </c>
      <c r="F73" s="638">
        <v>1720</v>
      </c>
      <c r="G73" s="901"/>
      <c r="H73" s="901"/>
      <c r="I73" s="1514" t="s">
        <v>3672</v>
      </c>
      <c r="J73" s="1515"/>
      <c r="K73" s="1515"/>
      <c r="L73" s="1516"/>
      <c r="M73" s="642" t="s">
        <v>3673</v>
      </c>
      <c r="N73" s="646">
        <v>45013</v>
      </c>
      <c r="O73" s="573" t="s">
        <v>1531</v>
      </c>
      <c r="P73" s="146" t="s">
        <v>2066</v>
      </c>
      <c r="Q73" s="935" t="s">
        <v>1762</v>
      </c>
    </row>
    <row r="74" spans="1:17" s="643" customFormat="1" x14ac:dyDescent="0.3">
      <c r="A74" s="928">
        <v>69</v>
      </c>
      <c r="B74" s="929">
        <v>45019</v>
      </c>
      <c r="C74" s="813" t="s">
        <v>2359</v>
      </c>
      <c r="D74" s="814">
        <v>800</v>
      </c>
      <c r="E74" s="814"/>
      <c r="F74" s="638"/>
      <c r="G74" s="901"/>
      <c r="H74" s="901"/>
      <c r="I74" s="1514"/>
      <c r="J74" s="1515"/>
      <c r="K74" s="1515"/>
      <c r="L74" s="1516"/>
      <c r="M74" s="642"/>
      <c r="N74" s="642"/>
      <c r="O74" s="642"/>
      <c r="P74" s="642"/>
      <c r="Q74" s="642"/>
    </row>
    <row r="75" spans="1:17" s="643" customFormat="1" x14ac:dyDescent="0.3">
      <c r="A75" s="634">
        <v>70</v>
      </c>
      <c r="B75" s="635">
        <v>45020</v>
      </c>
      <c r="C75" s="636" t="s">
        <v>2574</v>
      </c>
      <c r="D75" s="637">
        <v>45</v>
      </c>
      <c r="E75" s="637"/>
      <c r="F75" s="638"/>
      <c r="G75" s="901"/>
      <c r="H75" s="901"/>
      <c r="I75" s="1514"/>
      <c r="J75" s="1515"/>
      <c r="K75" s="1515"/>
      <c r="L75" s="1516"/>
      <c r="M75" s="642"/>
      <c r="N75" s="642"/>
      <c r="O75" s="642"/>
      <c r="P75" s="642"/>
      <c r="Q75" s="642"/>
    </row>
    <row r="76" spans="1:17" s="643" customFormat="1" ht="13.8" x14ac:dyDescent="0.3">
      <c r="A76" s="634">
        <v>71</v>
      </c>
      <c r="B76" s="635">
        <v>45023</v>
      </c>
      <c r="C76" s="636" t="s">
        <v>2359</v>
      </c>
      <c r="D76" s="637"/>
      <c r="E76" s="637">
        <v>2800</v>
      </c>
      <c r="F76" s="638">
        <v>2800</v>
      </c>
      <c r="G76" s="901"/>
      <c r="H76" s="901"/>
      <c r="I76" s="1514" t="s">
        <v>3675</v>
      </c>
      <c r="J76" s="1515"/>
      <c r="K76" s="1515"/>
      <c r="L76" s="1516"/>
      <c r="M76" s="642" t="s">
        <v>3676</v>
      </c>
      <c r="N76" s="646">
        <v>45022</v>
      </c>
      <c r="O76" s="573" t="s">
        <v>1531</v>
      </c>
      <c r="P76" s="642" t="s">
        <v>1980</v>
      </c>
      <c r="Q76" s="1040" t="s">
        <v>1706</v>
      </c>
    </row>
    <row r="77" spans="1:17" s="643" customFormat="1" ht="13.8" x14ac:dyDescent="0.3">
      <c r="A77" s="634">
        <v>72</v>
      </c>
      <c r="B77" s="635">
        <v>45027</v>
      </c>
      <c r="C77" s="636" t="s">
        <v>2382</v>
      </c>
      <c r="D77" s="637">
        <v>1</v>
      </c>
      <c r="E77" s="637"/>
      <c r="F77" s="638"/>
      <c r="G77" s="901"/>
      <c r="H77" s="901"/>
      <c r="I77" s="1514"/>
      <c r="J77" s="1515"/>
      <c r="K77" s="1515"/>
      <c r="L77" s="1516"/>
      <c r="M77" s="642"/>
      <c r="N77" s="646"/>
      <c r="O77" s="573"/>
      <c r="P77" s="146"/>
      <c r="Q77" s="935"/>
    </row>
    <row r="78" spans="1:17" s="643" customFormat="1" x14ac:dyDescent="0.3">
      <c r="A78" s="634">
        <v>73</v>
      </c>
      <c r="B78" s="635">
        <v>45027</v>
      </c>
      <c r="C78" s="636" t="s">
        <v>2834</v>
      </c>
      <c r="D78" s="637">
        <v>100</v>
      </c>
      <c r="E78" s="637"/>
      <c r="F78" s="638"/>
      <c r="G78" s="901"/>
      <c r="H78" s="901"/>
      <c r="I78" s="1514"/>
      <c r="J78" s="1515"/>
      <c r="K78" s="1515"/>
      <c r="L78" s="1516"/>
      <c r="M78" s="642"/>
      <c r="N78" s="642"/>
      <c r="O78" s="642"/>
      <c r="P78" s="642"/>
      <c r="Q78" s="642"/>
    </row>
    <row r="79" spans="1:17" s="643" customFormat="1" x14ac:dyDescent="0.3">
      <c r="A79" s="634">
        <v>74</v>
      </c>
      <c r="B79" s="635">
        <v>45027</v>
      </c>
      <c r="C79" s="636" t="s">
        <v>2384</v>
      </c>
      <c r="D79" s="637">
        <v>50</v>
      </c>
      <c r="E79" s="637"/>
      <c r="F79" s="638"/>
      <c r="G79" s="901"/>
      <c r="H79" s="901"/>
      <c r="I79" s="1514"/>
      <c r="J79" s="1515"/>
      <c r="K79" s="1515"/>
      <c r="L79" s="1516"/>
      <c r="M79" s="642"/>
      <c r="N79" s="642"/>
      <c r="O79" s="642"/>
      <c r="P79" s="642"/>
      <c r="Q79" s="642"/>
    </row>
    <row r="80" spans="1:17" s="643" customFormat="1" x14ac:dyDescent="0.3">
      <c r="A80" s="634">
        <v>75</v>
      </c>
      <c r="B80" s="635">
        <v>45030</v>
      </c>
      <c r="C80" s="636" t="s">
        <v>2359</v>
      </c>
      <c r="D80" s="637">
        <v>1000</v>
      </c>
      <c r="E80" s="637"/>
      <c r="F80" s="638"/>
      <c r="G80" s="901"/>
      <c r="H80" s="901"/>
      <c r="I80" s="1514"/>
      <c r="J80" s="1515"/>
      <c r="K80" s="1515"/>
      <c r="L80" s="1516"/>
      <c r="M80" s="642"/>
      <c r="N80" s="642"/>
      <c r="O80" s="642"/>
      <c r="P80" s="642"/>
      <c r="Q80" s="642"/>
    </row>
    <row r="81" spans="1:17" s="643" customFormat="1" x14ac:dyDescent="0.3">
      <c r="A81" s="634">
        <v>76</v>
      </c>
      <c r="B81" s="635">
        <v>45030</v>
      </c>
      <c r="C81" s="636" t="s">
        <v>164</v>
      </c>
      <c r="D81" s="637">
        <v>10</v>
      </c>
      <c r="E81" s="637"/>
      <c r="F81" s="638"/>
      <c r="G81" s="901"/>
      <c r="H81" s="901"/>
      <c r="I81" s="1514"/>
      <c r="J81" s="1515"/>
      <c r="K81" s="1515"/>
      <c r="L81" s="1516"/>
      <c r="M81" s="642"/>
      <c r="N81" s="642"/>
      <c r="O81" s="642"/>
      <c r="P81" s="642"/>
      <c r="Q81" s="642"/>
    </row>
    <row r="82" spans="1:17" s="643" customFormat="1" x14ac:dyDescent="0.3">
      <c r="A82" s="634">
        <v>77</v>
      </c>
      <c r="B82" s="635">
        <v>45033</v>
      </c>
      <c r="C82" s="636" t="s">
        <v>1982</v>
      </c>
      <c r="D82" s="637">
        <v>100</v>
      </c>
      <c r="E82" s="637"/>
      <c r="F82" s="638"/>
      <c r="G82" s="901"/>
      <c r="H82" s="901"/>
      <c r="I82" s="1514"/>
      <c r="J82" s="1515"/>
      <c r="K82" s="1515"/>
      <c r="L82" s="1516"/>
      <c r="M82" s="642"/>
      <c r="N82" s="642"/>
      <c r="O82" s="642"/>
      <c r="P82" s="642"/>
      <c r="Q82" s="642"/>
    </row>
    <row r="83" spans="1:17" s="643" customFormat="1" x14ac:dyDescent="0.3">
      <c r="A83" s="634">
        <v>78</v>
      </c>
      <c r="B83" s="635">
        <v>45033</v>
      </c>
      <c r="C83" s="636" t="s">
        <v>2410</v>
      </c>
      <c r="D83" s="637">
        <v>200</v>
      </c>
      <c r="E83" s="637"/>
      <c r="F83" s="638"/>
      <c r="G83" s="901"/>
      <c r="H83" s="901"/>
      <c r="I83" s="1514"/>
      <c r="J83" s="1515"/>
      <c r="K83" s="1515"/>
      <c r="L83" s="1516"/>
      <c r="M83" s="642"/>
      <c r="N83" s="642"/>
      <c r="O83" s="642"/>
      <c r="P83" s="642"/>
      <c r="Q83" s="642"/>
    </row>
    <row r="84" spans="1:17" s="643" customFormat="1" x14ac:dyDescent="0.3">
      <c r="A84" s="634">
        <v>79</v>
      </c>
      <c r="B84" s="635">
        <v>45033</v>
      </c>
      <c r="C84" s="636" t="s">
        <v>2383</v>
      </c>
      <c r="D84" s="637">
        <v>100</v>
      </c>
      <c r="E84" s="637"/>
      <c r="F84" s="638"/>
      <c r="G84" s="901"/>
      <c r="H84" s="901"/>
      <c r="I84" s="1514"/>
      <c r="J84" s="1515"/>
      <c r="K84" s="1515"/>
      <c r="L84" s="1516"/>
      <c r="M84" s="642"/>
      <c r="N84" s="642"/>
      <c r="O84" s="642"/>
      <c r="P84" s="642"/>
      <c r="Q84" s="642"/>
    </row>
    <row r="85" spans="1:17" s="643" customFormat="1" x14ac:dyDescent="0.3">
      <c r="A85" s="634">
        <v>80</v>
      </c>
      <c r="B85" s="635">
        <v>45037</v>
      </c>
      <c r="C85" s="636" t="s">
        <v>2359</v>
      </c>
      <c r="D85" s="637">
        <v>1000</v>
      </c>
      <c r="E85" s="637"/>
      <c r="F85" s="638"/>
      <c r="G85" s="901"/>
      <c r="H85" s="901"/>
      <c r="I85" s="1514"/>
      <c r="J85" s="1515"/>
      <c r="K85" s="1515"/>
      <c r="L85" s="1516"/>
      <c r="M85" s="642"/>
      <c r="N85" s="642"/>
      <c r="O85" s="642"/>
      <c r="P85" s="642"/>
      <c r="Q85" s="642"/>
    </row>
    <row r="86" spans="1:17" s="643" customFormat="1" x14ac:dyDescent="0.3">
      <c r="A86" s="634">
        <v>81</v>
      </c>
      <c r="B86" s="635">
        <v>45037</v>
      </c>
      <c r="C86" s="636" t="s">
        <v>2834</v>
      </c>
      <c r="D86" s="637">
        <v>100</v>
      </c>
      <c r="E86" s="637"/>
      <c r="F86" s="638"/>
      <c r="G86" s="901"/>
      <c r="H86" s="901"/>
      <c r="I86" s="1514"/>
      <c r="J86" s="1515"/>
      <c r="K86" s="1515"/>
      <c r="L86" s="1516"/>
      <c r="M86" s="642"/>
      <c r="N86" s="642"/>
      <c r="O86" s="642"/>
      <c r="P86" s="642"/>
      <c r="Q86" s="642"/>
    </row>
    <row r="87" spans="1:17" s="643" customFormat="1" x14ac:dyDescent="0.3">
      <c r="A87" s="634">
        <v>82</v>
      </c>
      <c r="B87" s="635">
        <v>45037</v>
      </c>
      <c r="C87" s="636" t="s">
        <v>2384</v>
      </c>
      <c r="D87" s="637">
        <v>50</v>
      </c>
      <c r="E87" s="637"/>
      <c r="F87" s="638"/>
      <c r="G87" s="901"/>
      <c r="H87" s="901"/>
      <c r="I87" s="1514"/>
      <c r="J87" s="1515"/>
      <c r="K87" s="1515"/>
      <c r="L87" s="1516"/>
      <c r="M87" s="642"/>
      <c r="N87" s="642"/>
      <c r="O87" s="642"/>
      <c r="P87" s="642"/>
      <c r="Q87" s="642"/>
    </row>
    <row r="88" spans="1:17" s="643" customFormat="1" x14ac:dyDescent="0.3">
      <c r="A88" s="634">
        <v>83</v>
      </c>
      <c r="B88" s="635">
        <v>45042</v>
      </c>
      <c r="C88" s="636" t="s">
        <v>164</v>
      </c>
      <c r="D88" s="637">
        <v>10</v>
      </c>
      <c r="E88" s="637"/>
      <c r="F88" s="638"/>
      <c r="G88" s="901"/>
      <c r="H88" s="901"/>
      <c r="I88" s="1514"/>
      <c r="J88" s="1515"/>
      <c r="K88" s="1515"/>
      <c r="L88" s="1516"/>
      <c r="M88" s="642"/>
      <c r="N88" s="642"/>
      <c r="O88" s="642"/>
      <c r="P88" s="642"/>
      <c r="Q88" s="642"/>
    </row>
    <row r="89" spans="1:17" s="643" customFormat="1" ht="13.8" x14ac:dyDescent="0.3">
      <c r="A89" s="634">
        <v>84</v>
      </c>
      <c r="B89" s="635">
        <v>45042</v>
      </c>
      <c r="C89" s="636" t="s">
        <v>1777</v>
      </c>
      <c r="D89" s="637">
        <v>360</v>
      </c>
      <c r="E89" s="637"/>
      <c r="F89" s="638"/>
      <c r="G89" s="901"/>
      <c r="H89" s="901"/>
      <c r="I89" s="1514"/>
      <c r="J89" s="1515"/>
      <c r="K89" s="1515"/>
      <c r="L89" s="1516"/>
      <c r="M89" s="642"/>
      <c r="N89" s="646"/>
      <c r="O89" s="573"/>
      <c r="P89" s="642"/>
      <c r="Q89" s="1040"/>
    </row>
    <row r="90" spans="1:17" s="643" customFormat="1" x14ac:dyDescent="0.3">
      <c r="A90" s="634">
        <v>85</v>
      </c>
      <c r="B90" s="635">
        <v>45042</v>
      </c>
      <c r="C90" s="636" t="s">
        <v>2407</v>
      </c>
      <c r="D90" s="637">
        <v>10</v>
      </c>
      <c r="E90" s="637"/>
      <c r="F90" s="638"/>
      <c r="G90" s="901"/>
      <c r="H90" s="901"/>
      <c r="I90" s="1514"/>
      <c r="J90" s="1515"/>
      <c r="K90" s="1515"/>
      <c r="L90" s="1516"/>
      <c r="M90" s="642"/>
      <c r="N90" s="642"/>
      <c r="O90" s="642"/>
      <c r="P90" s="642"/>
      <c r="Q90" s="642"/>
    </row>
    <row r="91" spans="1:17" s="643" customFormat="1" x14ac:dyDescent="0.3">
      <c r="A91" s="634">
        <v>86</v>
      </c>
      <c r="B91" s="635">
        <v>45042</v>
      </c>
      <c r="C91" s="636" t="s">
        <v>2381</v>
      </c>
      <c r="D91" s="637">
        <v>10</v>
      </c>
      <c r="E91" s="637"/>
      <c r="F91" s="638"/>
      <c r="G91" s="901"/>
      <c r="H91" s="901"/>
      <c r="I91" s="1514"/>
      <c r="J91" s="1515"/>
      <c r="K91" s="1515"/>
      <c r="L91" s="1516"/>
      <c r="M91" s="642"/>
      <c r="N91" s="642"/>
      <c r="O91" s="642"/>
      <c r="P91" s="642"/>
      <c r="Q91" s="642"/>
    </row>
    <row r="92" spans="1:17" s="643" customFormat="1" x14ac:dyDescent="0.3">
      <c r="A92" s="634">
        <v>87</v>
      </c>
      <c r="B92" s="635">
        <v>45042</v>
      </c>
      <c r="C92" s="636" t="s">
        <v>2408</v>
      </c>
      <c r="D92" s="637">
        <v>1</v>
      </c>
      <c r="E92" s="637"/>
      <c r="F92" s="638"/>
      <c r="G92" s="901"/>
      <c r="H92" s="901"/>
      <c r="I92" s="1514"/>
      <c r="J92" s="1515"/>
      <c r="K92" s="1515"/>
      <c r="L92" s="1516"/>
      <c r="M92" s="642"/>
      <c r="N92" s="642"/>
      <c r="O92" s="642"/>
      <c r="P92" s="642"/>
      <c r="Q92" s="642"/>
    </row>
    <row r="93" spans="1:17" s="643" customFormat="1" x14ac:dyDescent="0.3">
      <c r="A93" s="634">
        <v>88</v>
      </c>
      <c r="B93" s="635">
        <v>45044</v>
      </c>
      <c r="C93" s="636" t="s">
        <v>2359</v>
      </c>
      <c r="D93" s="637">
        <v>1000</v>
      </c>
      <c r="E93" s="637"/>
      <c r="F93" s="638"/>
      <c r="G93" s="901"/>
      <c r="H93" s="901"/>
      <c r="I93" s="1514"/>
      <c r="J93" s="1515"/>
      <c r="K93" s="1515"/>
      <c r="L93" s="1516"/>
      <c r="M93" s="642"/>
      <c r="N93" s="642"/>
      <c r="O93" s="642"/>
      <c r="P93" s="642"/>
      <c r="Q93" s="642"/>
    </row>
    <row r="94" spans="1:17" s="643" customFormat="1" x14ac:dyDescent="0.3">
      <c r="A94" s="634">
        <v>89</v>
      </c>
      <c r="B94" s="635">
        <v>45048</v>
      </c>
      <c r="C94" s="636" t="s">
        <v>2359</v>
      </c>
      <c r="D94" s="637">
        <v>400</v>
      </c>
      <c r="E94" s="637"/>
      <c r="F94" s="638"/>
      <c r="G94" s="901"/>
      <c r="H94" s="901"/>
      <c r="I94" s="1514"/>
      <c r="J94" s="1515"/>
      <c r="K94" s="1515"/>
      <c r="L94" s="1516"/>
      <c r="M94" s="642"/>
      <c r="N94" s="642"/>
      <c r="O94" s="642"/>
      <c r="P94" s="642"/>
      <c r="Q94" s="642"/>
    </row>
    <row r="95" spans="1:17" s="643" customFormat="1" ht="13.8" x14ac:dyDescent="0.3">
      <c r="A95" s="634">
        <v>90</v>
      </c>
      <c r="B95" s="635">
        <v>45048</v>
      </c>
      <c r="C95" s="636" t="s">
        <v>2359</v>
      </c>
      <c r="D95" s="637"/>
      <c r="E95" s="637">
        <v>3400</v>
      </c>
      <c r="F95" s="638">
        <v>3400</v>
      </c>
      <c r="G95" s="901"/>
      <c r="H95" s="901"/>
      <c r="I95" s="1514" t="s">
        <v>3678</v>
      </c>
      <c r="J95" s="1515"/>
      <c r="K95" s="1515"/>
      <c r="L95" s="1516"/>
      <c r="M95" s="642" t="s">
        <v>3679</v>
      </c>
      <c r="N95" s="646">
        <v>45044</v>
      </c>
      <c r="O95" s="475" t="s">
        <v>1531</v>
      </c>
      <c r="P95" s="642" t="s">
        <v>1980</v>
      </c>
      <c r="Q95" s="1040" t="s">
        <v>1706</v>
      </c>
    </row>
    <row r="96" spans="1:17" s="643" customFormat="1" x14ac:dyDescent="0.3">
      <c r="A96" s="634">
        <v>91</v>
      </c>
      <c r="B96" s="635">
        <v>45054</v>
      </c>
      <c r="C96" s="636" t="s">
        <v>1982</v>
      </c>
      <c r="D96" s="637">
        <v>200</v>
      </c>
      <c r="E96" s="637"/>
      <c r="F96" s="638"/>
      <c r="G96" s="901"/>
      <c r="H96" s="901"/>
      <c r="I96" s="1514"/>
      <c r="J96" s="1515"/>
      <c r="K96" s="1515"/>
      <c r="L96" s="1516"/>
      <c r="M96" s="642"/>
      <c r="N96" s="642"/>
      <c r="O96" s="642"/>
      <c r="P96" s="642"/>
      <c r="Q96" s="642"/>
    </row>
    <row r="97" spans="1:17" s="643" customFormat="1" x14ac:dyDescent="0.3">
      <c r="A97" s="634">
        <v>92</v>
      </c>
      <c r="B97" s="635">
        <v>45054</v>
      </c>
      <c r="C97" s="636" t="s">
        <v>2528</v>
      </c>
      <c r="D97" s="637">
        <v>100</v>
      </c>
      <c r="E97" s="637"/>
      <c r="F97" s="638"/>
      <c r="G97" s="901"/>
      <c r="H97" s="901"/>
      <c r="I97" s="1514"/>
      <c r="J97" s="1515"/>
      <c r="K97" s="1515"/>
      <c r="L97" s="1516"/>
      <c r="M97" s="642"/>
      <c r="N97" s="642"/>
      <c r="O97" s="642"/>
      <c r="P97" s="642"/>
      <c r="Q97" s="642"/>
    </row>
    <row r="98" spans="1:17" s="643" customFormat="1" x14ac:dyDescent="0.3">
      <c r="A98" s="634">
        <v>93</v>
      </c>
      <c r="B98" s="635">
        <v>45054</v>
      </c>
      <c r="C98" s="634">
        <v>170203</v>
      </c>
      <c r="D98" s="1098">
        <v>20</v>
      </c>
      <c r="E98" s="637"/>
      <c r="F98" s="638"/>
      <c r="G98" s="901"/>
      <c r="H98" s="901"/>
      <c r="I98" s="1514"/>
      <c r="J98" s="1515"/>
      <c r="K98" s="1515"/>
      <c r="L98" s="1516"/>
      <c r="M98" s="642"/>
      <c r="N98" s="642"/>
      <c r="O98" s="642"/>
      <c r="P98" s="642"/>
      <c r="Q98" s="642"/>
    </row>
    <row r="99" spans="1:17" s="643" customFormat="1" x14ac:dyDescent="0.3">
      <c r="A99" s="634">
        <v>94</v>
      </c>
      <c r="B99" s="635">
        <v>45054</v>
      </c>
      <c r="C99" s="634">
        <v>150102</v>
      </c>
      <c r="D99" s="1098">
        <v>100</v>
      </c>
      <c r="E99" s="637"/>
      <c r="F99" s="638"/>
      <c r="G99" s="901"/>
      <c r="H99" s="901"/>
      <c r="I99" s="1514"/>
      <c r="J99" s="1515"/>
      <c r="K99" s="1515"/>
      <c r="L99" s="1516"/>
      <c r="M99" s="642"/>
      <c r="N99" s="642"/>
      <c r="O99" s="642"/>
      <c r="P99" s="642"/>
      <c r="Q99" s="642"/>
    </row>
    <row r="100" spans="1:17" s="643" customFormat="1" x14ac:dyDescent="0.3">
      <c r="A100" s="634">
        <v>95</v>
      </c>
      <c r="B100" s="635">
        <v>45054</v>
      </c>
      <c r="C100" s="634">
        <v>150106</v>
      </c>
      <c r="D100" s="1098">
        <v>50</v>
      </c>
      <c r="E100" s="637"/>
      <c r="F100" s="638"/>
      <c r="G100" s="901"/>
      <c r="H100" s="901"/>
      <c r="I100" s="1514"/>
      <c r="J100" s="1515"/>
      <c r="K100" s="1515"/>
      <c r="L100" s="1516"/>
      <c r="M100" s="642"/>
      <c r="N100" s="642"/>
      <c r="O100" s="642"/>
      <c r="P100" s="642"/>
      <c r="Q100" s="642"/>
    </row>
    <row r="101" spans="1:17" s="643" customFormat="1" x14ac:dyDescent="0.3">
      <c r="A101" s="634">
        <v>96</v>
      </c>
      <c r="B101" s="1080">
        <v>45058</v>
      </c>
      <c r="C101" s="636" t="s">
        <v>2359</v>
      </c>
      <c r="D101" s="1098">
        <v>1000</v>
      </c>
      <c r="E101" s="637"/>
      <c r="F101" s="638"/>
      <c r="G101" s="901"/>
      <c r="H101" s="901"/>
      <c r="I101" s="1514"/>
      <c r="J101" s="1515"/>
      <c r="K101" s="1515"/>
      <c r="L101" s="1516"/>
      <c r="M101" s="642"/>
      <c r="N101" s="642"/>
      <c r="O101" s="642"/>
      <c r="P101" s="642"/>
      <c r="Q101" s="642"/>
    </row>
    <row r="102" spans="1:17" s="643" customFormat="1" x14ac:dyDescent="0.3">
      <c r="A102" s="634">
        <v>97</v>
      </c>
      <c r="B102" s="1080">
        <v>45061</v>
      </c>
      <c r="C102" s="636" t="s">
        <v>164</v>
      </c>
      <c r="D102" s="1098">
        <v>20</v>
      </c>
      <c r="E102" s="637"/>
      <c r="F102" s="638"/>
      <c r="G102" s="901"/>
      <c r="H102" s="901"/>
      <c r="I102" s="1514"/>
      <c r="J102" s="1515"/>
      <c r="K102" s="1515"/>
      <c r="L102" s="1516"/>
      <c r="M102" s="642"/>
      <c r="N102" s="642"/>
      <c r="O102" s="642"/>
      <c r="P102" s="642"/>
      <c r="Q102" s="642"/>
    </row>
    <row r="103" spans="1:17" s="643" customFormat="1" x14ac:dyDescent="0.3">
      <c r="A103" s="634">
        <v>98</v>
      </c>
      <c r="B103" s="1080">
        <v>45065</v>
      </c>
      <c r="C103" s="634">
        <v>150101</v>
      </c>
      <c r="D103" s="1098">
        <v>1000</v>
      </c>
      <c r="E103" s="637"/>
      <c r="F103" s="638"/>
      <c r="G103" s="901"/>
      <c r="H103" s="901"/>
      <c r="I103" s="1514"/>
      <c r="J103" s="1515"/>
      <c r="K103" s="1515"/>
      <c r="L103" s="1516"/>
      <c r="M103" s="642"/>
      <c r="N103" s="642"/>
      <c r="O103" s="642"/>
      <c r="P103" s="642"/>
      <c r="Q103" s="642"/>
    </row>
    <row r="104" spans="1:17" s="643" customFormat="1" x14ac:dyDescent="0.3">
      <c r="A104" s="634">
        <v>99</v>
      </c>
      <c r="B104" s="1080">
        <v>45068</v>
      </c>
      <c r="C104" s="636" t="s">
        <v>1777</v>
      </c>
      <c r="D104" s="1098">
        <v>1000</v>
      </c>
      <c r="E104" s="637"/>
      <c r="F104" s="638"/>
      <c r="G104" s="901"/>
      <c r="H104" s="901"/>
      <c r="I104" s="1514"/>
      <c r="J104" s="1515"/>
      <c r="K104" s="1515"/>
      <c r="L104" s="1516"/>
      <c r="M104" s="642"/>
      <c r="N104" s="642"/>
      <c r="O104" s="642"/>
      <c r="P104" s="642"/>
      <c r="Q104" s="642"/>
    </row>
    <row r="105" spans="1:17" s="643" customFormat="1" x14ac:dyDescent="0.3">
      <c r="A105" s="634">
        <v>100</v>
      </c>
      <c r="B105" s="1080">
        <v>45068</v>
      </c>
      <c r="C105" s="634">
        <v>190906</v>
      </c>
      <c r="D105" s="1098">
        <v>150</v>
      </c>
      <c r="E105" s="637"/>
      <c r="F105" s="638"/>
      <c r="G105" s="901"/>
      <c r="H105" s="901"/>
      <c r="I105" s="1514"/>
      <c r="J105" s="1515"/>
      <c r="K105" s="1515"/>
      <c r="L105" s="1516"/>
      <c r="M105" s="642"/>
      <c r="N105" s="642"/>
      <c r="O105" s="642"/>
      <c r="P105" s="642"/>
      <c r="Q105" s="642"/>
    </row>
    <row r="106" spans="1:17" s="643" customFormat="1" x14ac:dyDescent="0.3">
      <c r="A106" s="634">
        <v>101</v>
      </c>
      <c r="B106" s="1080">
        <v>45072</v>
      </c>
      <c r="C106" s="634">
        <v>150101</v>
      </c>
      <c r="D106" s="1098">
        <v>500</v>
      </c>
      <c r="E106" s="637"/>
      <c r="F106" s="638"/>
      <c r="G106" s="901"/>
      <c r="H106" s="901"/>
      <c r="I106" s="1514"/>
      <c r="J106" s="1515"/>
      <c r="K106" s="1515"/>
      <c r="L106" s="1516"/>
      <c r="M106" s="642"/>
      <c r="N106" s="642"/>
      <c r="O106" s="642"/>
      <c r="P106" s="642"/>
      <c r="Q106" s="642"/>
    </row>
    <row r="107" spans="1:17" s="643" customFormat="1" x14ac:dyDescent="0.3">
      <c r="A107" s="634">
        <v>102</v>
      </c>
      <c r="B107" s="1080">
        <v>45072</v>
      </c>
      <c r="C107" s="636" t="s">
        <v>2834</v>
      </c>
      <c r="D107" s="637">
        <v>100</v>
      </c>
      <c r="E107" s="637"/>
      <c r="F107" s="638"/>
      <c r="G107" s="901"/>
      <c r="H107" s="901"/>
      <c r="I107" s="1514"/>
      <c r="J107" s="1515"/>
      <c r="K107" s="1515"/>
      <c r="L107" s="1516"/>
      <c r="M107" s="642"/>
      <c r="N107" s="642"/>
      <c r="O107" s="642"/>
      <c r="P107" s="642"/>
      <c r="Q107" s="642"/>
    </row>
    <row r="108" spans="1:17" s="643" customFormat="1" x14ac:dyDescent="0.3">
      <c r="A108" s="634">
        <v>103</v>
      </c>
      <c r="B108" s="1080">
        <v>45072</v>
      </c>
      <c r="C108" s="636" t="s">
        <v>2384</v>
      </c>
      <c r="D108" s="637">
        <v>50</v>
      </c>
      <c r="E108" s="637"/>
      <c r="F108" s="638"/>
      <c r="G108" s="901"/>
      <c r="H108" s="901"/>
      <c r="I108" s="1514"/>
      <c r="J108" s="1515"/>
      <c r="K108" s="1515"/>
      <c r="L108" s="1516"/>
      <c r="M108" s="642"/>
      <c r="N108" s="642"/>
      <c r="O108" s="642"/>
      <c r="P108" s="642"/>
      <c r="Q108" s="642"/>
    </row>
    <row r="109" spans="1:17" s="643" customFormat="1" x14ac:dyDescent="0.3">
      <c r="A109" s="634">
        <v>104</v>
      </c>
      <c r="B109" s="1080">
        <v>45072</v>
      </c>
      <c r="C109" s="636" t="s">
        <v>2516</v>
      </c>
      <c r="D109" s="637">
        <v>1060</v>
      </c>
      <c r="E109" s="637"/>
      <c r="F109" s="638"/>
      <c r="G109" s="901"/>
      <c r="H109" s="901"/>
      <c r="I109" s="1514"/>
      <c r="J109" s="1515"/>
      <c r="K109" s="1515"/>
      <c r="L109" s="1516"/>
      <c r="M109" s="642"/>
      <c r="N109" s="646"/>
      <c r="O109" s="1040"/>
      <c r="P109" s="642"/>
      <c r="Q109" s="1040"/>
    </row>
    <row r="110" spans="1:17" s="643" customFormat="1" ht="13.8" x14ac:dyDescent="0.3">
      <c r="A110" s="634">
        <v>105</v>
      </c>
      <c r="B110" s="635">
        <v>45076</v>
      </c>
      <c r="C110" s="636" t="s">
        <v>2359</v>
      </c>
      <c r="D110" s="637"/>
      <c r="E110" s="637">
        <v>2500</v>
      </c>
      <c r="F110" s="638">
        <v>2500</v>
      </c>
      <c r="G110" s="901"/>
      <c r="H110" s="901"/>
      <c r="I110" s="1514" t="s">
        <v>3695</v>
      </c>
      <c r="J110" s="1515"/>
      <c r="K110" s="1515"/>
      <c r="L110" s="1516"/>
      <c r="M110" s="642" t="s">
        <v>3696</v>
      </c>
      <c r="N110" s="646">
        <v>45075</v>
      </c>
      <c r="O110" s="573" t="s">
        <v>1531</v>
      </c>
      <c r="P110" s="642" t="s">
        <v>1980</v>
      </c>
      <c r="Q110" s="1040" t="s">
        <v>1706</v>
      </c>
    </row>
    <row r="111" spans="1:17" s="643" customFormat="1" x14ac:dyDescent="0.3">
      <c r="A111" s="634">
        <v>106</v>
      </c>
      <c r="B111" s="635">
        <v>45076</v>
      </c>
      <c r="C111" s="636" t="s">
        <v>2516</v>
      </c>
      <c r="D111" s="637"/>
      <c r="E111" s="637">
        <v>1960</v>
      </c>
      <c r="F111" s="638">
        <v>1960</v>
      </c>
      <c r="G111" s="901"/>
      <c r="H111" s="901"/>
      <c r="I111" s="1514" t="s">
        <v>3697</v>
      </c>
      <c r="J111" s="1515"/>
      <c r="K111" s="1515"/>
      <c r="L111" s="1516"/>
      <c r="M111" s="642" t="s">
        <v>3698</v>
      </c>
      <c r="N111" s="646">
        <v>45076</v>
      </c>
      <c r="O111" s="642" t="s">
        <v>1531</v>
      </c>
      <c r="P111" s="146" t="s">
        <v>2681</v>
      </c>
      <c r="Q111" s="146" t="s">
        <v>2681</v>
      </c>
    </row>
    <row r="112" spans="1:17" s="643" customFormat="1" x14ac:dyDescent="0.3">
      <c r="A112" s="634">
        <v>107</v>
      </c>
      <c r="B112" s="635">
        <v>45077</v>
      </c>
      <c r="C112" s="636" t="s">
        <v>2574</v>
      </c>
      <c r="D112" s="637">
        <v>30</v>
      </c>
      <c r="E112" s="637"/>
      <c r="F112" s="638"/>
      <c r="G112" s="901"/>
      <c r="H112" s="901"/>
      <c r="I112" s="1514"/>
      <c r="J112" s="1515"/>
      <c r="K112" s="1515"/>
      <c r="L112" s="1516"/>
      <c r="M112" s="642"/>
      <c r="N112" s="642"/>
      <c r="O112" s="642"/>
      <c r="P112" s="642"/>
      <c r="Q112" s="642"/>
    </row>
    <row r="113" spans="1:17" s="643" customFormat="1" x14ac:dyDescent="0.3">
      <c r="A113" s="634">
        <v>108</v>
      </c>
      <c r="B113" s="635">
        <v>45077</v>
      </c>
      <c r="C113" s="636" t="s">
        <v>164</v>
      </c>
      <c r="D113" s="637">
        <v>15</v>
      </c>
      <c r="E113" s="637"/>
      <c r="F113" s="638"/>
      <c r="G113" s="901"/>
      <c r="H113" s="901"/>
      <c r="I113" s="1514"/>
      <c r="J113" s="1515"/>
      <c r="K113" s="1515"/>
      <c r="L113" s="1516"/>
      <c r="M113" s="642"/>
      <c r="N113" s="642"/>
      <c r="O113" s="642"/>
      <c r="P113" s="642"/>
      <c r="Q113" s="642"/>
    </row>
    <row r="114" spans="1:17" s="643" customFormat="1" x14ac:dyDescent="0.3">
      <c r="A114" s="634">
        <v>109</v>
      </c>
      <c r="B114" s="635">
        <v>45078</v>
      </c>
      <c r="C114" s="636" t="s">
        <v>2574</v>
      </c>
      <c r="D114" s="637">
        <v>30</v>
      </c>
      <c r="E114" s="637"/>
      <c r="F114" s="638"/>
      <c r="G114" s="901"/>
      <c r="H114" s="901"/>
      <c r="I114" s="1514"/>
      <c r="J114" s="1515"/>
      <c r="K114" s="1515"/>
      <c r="L114" s="1516"/>
      <c r="M114" s="642"/>
      <c r="N114" s="642"/>
      <c r="O114" s="642"/>
      <c r="P114" s="642"/>
      <c r="Q114" s="642"/>
    </row>
    <row r="115" spans="1:17" s="643" customFormat="1" x14ac:dyDescent="0.3">
      <c r="A115" s="634">
        <v>110</v>
      </c>
      <c r="B115" s="635">
        <v>45082</v>
      </c>
      <c r="C115" s="636" t="s">
        <v>2359</v>
      </c>
      <c r="D115" s="637">
        <v>1000</v>
      </c>
      <c r="E115" s="637"/>
      <c r="F115" s="638"/>
      <c r="G115" s="901"/>
      <c r="H115" s="901"/>
      <c r="I115" s="1514"/>
      <c r="J115" s="1515"/>
      <c r="K115" s="1515"/>
      <c r="L115" s="1516"/>
      <c r="M115" s="642"/>
      <c r="N115" s="642"/>
      <c r="O115" s="642"/>
      <c r="P115" s="642"/>
      <c r="Q115" s="642"/>
    </row>
    <row r="116" spans="1:17" s="643" customFormat="1" x14ac:dyDescent="0.3">
      <c r="A116" s="634">
        <v>111</v>
      </c>
      <c r="B116" s="635">
        <v>45083</v>
      </c>
      <c r="C116" s="636" t="s">
        <v>1982</v>
      </c>
      <c r="D116" s="637"/>
      <c r="E116" s="637">
        <v>3000</v>
      </c>
      <c r="F116" s="694">
        <v>2280</v>
      </c>
      <c r="G116" s="901"/>
      <c r="H116" s="901"/>
      <c r="I116" s="1514" t="s">
        <v>3710</v>
      </c>
      <c r="J116" s="1515"/>
      <c r="K116" s="1515"/>
      <c r="L116" s="1516"/>
      <c r="M116" s="642" t="s">
        <v>3711</v>
      </c>
      <c r="N116" s="646">
        <v>45083</v>
      </c>
      <c r="O116" s="642" t="s">
        <v>1531</v>
      </c>
      <c r="P116" s="146" t="s">
        <v>1762</v>
      </c>
      <c r="Q116" s="146" t="s">
        <v>1213</v>
      </c>
    </row>
    <row r="117" spans="1:17" s="643" customFormat="1" x14ac:dyDescent="0.3">
      <c r="A117" s="634">
        <v>112</v>
      </c>
      <c r="B117" s="635">
        <v>45089</v>
      </c>
      <c r="C117" s="636" t="s">
        <v>2359</v>
      </c>
      <c r="D117" s="637">
        <v>460</v>
      </c>
      <c r="E117" s="637"/>
      <c r="F117" s="638"/>
      <c r="G117" s="901"/>
      <c r="H117" s="901"/>
      <c r="I117" s="1514"/>
      <c r="J117" s="1515"/>
      <c r="K117" s="1515"/>
      <c r="L117" s="1516"/>
      <c r="M117" s="642"/>
      <c r="N117" s="642"/>
      <c r="O117" s="642"/>
      <c r="P117" s="642"/>
      <c r="Q117" s="642"/>
    </row>
    <row r="118" spans="1:17" s="643" customFormat="1" x14ac:dyDescent="0.3">
      <c r="A118" s="634">
        <v>113</v>
      </c>
      <c r="B118" s="635">
        <v>45089</v>
      </c>
      <c r="C118" s="636" t="s">
        <v>2834</v>
      </c>
      <c r="D118" s="637">
        <v>40</v>
      </c>
      <c r="E118" s="637"/>
      <c r="F118" s="638"/>
      <c r="G118" s="901"/>
      <c r="H118" s="901"/>
      <c r="I118" s="1514"/>
      <c r="J118" s="1515"/>
      <c r="K118" s="1515"/>
      <c r="L118" s="1516"/>
      <c r="M118" s="642"/>
      <c r="N118" s="642"/>
      <c r="O118" s="642"/>
      <c r="P118" s="642"/>
      <c r="Q118" s="642"/>
    </row>
    <row r="119" spans="1:17" s="643" customFormat="1" x14ac:dyDescent="0.3">
      <c r="A119" s="634">
        <v>114</v>
      </c>
      <c r="B119" s="635">
        <v>45089</v>
      </c>
      <c r="C119" s="636" t="s">
        <v>164</v>
      </c>
      <c r="D119" s="637">
        <v>10</v>
      </c>
      <c r="E119" s="637"/>
      <c r="F119" s="638"/>
      <c r="G119" s="901"/>
      <c r="H119" s="901"/>
      <c r="I119" s="1514"/>
      <c r="J119" s="1515"/>
      <c r="K119" s="1515"/>
      <c r="L119" s="1516"/>
      <c r="M119" s="642"/>
      <c r="N119" s="642"/>
      <c r="O119" s="642"/>
      <c r="P119" s="642"/>
      <c r="Q119" s="642"/>
    </row>
    <row r="120" spans="1:17" s="643" customFormat="1" ht="13.8" x14ac:dyDescent="0.3">
      <c r="A120" s="634">
        <v>115</v>
      </c>
      <c r="B120" s="635">
        <v>45089</v>
      </c>
      <c r="C120" s="636" t="s">
        <v>1777</v>
      </c>
      <c r="D120" s="637"/>
      <c r="E120" s="637">
        <v>5360</v>
      </c>
      <c r="F120" s="694">
        <v>5500</v>
      </c>
      <c r="G120" s="901"/>
      <c r="H120" s="901"/>
      <c r="I120" s="1514" t="s">
        <v>3712</v>
      </c>
      <c r="J120" s="1515"/>
      <c r="K120" s="1515"/>
      <c r="L120" s="1516"/>
      <c r="M120" s="642" t="s">
        <v>3713</v>
      </c>
      <c r="N120" s="646">
        <v>45089</v>
      </c>
      <c r="O120" s="475" t="s">
        <v>1531</v>
      </c>
      <c r="P120" s="146" t="s">
        <v>3448</v>
      </c>
      <c r="Q120" s="935" t="s">
        <v>3449</v>
      </c>
    </row>
    <row r="121" spans="1:17" s="643" customFormat="1" x14ac:dyDescent="0.3">
      <c r="A121" s="634">
        <v>116</v>
      </c>
      <c r="B121" s="635">
        <v>45093</v>
      </c>
      <c r="C121" s="636" t="s">
        <v>2574</v>
      </c>
      <c r="D121" s="637">
        <v>20</v>
      </c>
      <c r="E121" s="637"/>
      <c r="F121" s="638"/>
      <c r="G121" s="901"/>
      <c r="H121" s="901"/>
      <c r="I121" s="1514"/>
      <c r="J121" s="1515"/>
      <c r="K121" s="1515"/>
      <c r="L121" s="1516"/>
      <c r="M121" s="642"/>
      <c r="N121" s="642"/>
      <c r="O121" s="642"/>
      <c r="P121" s="642"/>
      <c r="Q121" s="642"/>
    </row>
    <row r="122" spans="1:17" s="643" customFormat="1" x14ac:dyDescent="0.3">
      <c r="A122" s="634">
        <v>117</v>
      </c>
      <c r="B122" s="635">
        <v>45093</v>
      </c>
      <c r="C122" s="636" t="s">
        <v>2384</v>
      </c>
      <c r="D122" s="637">
        <v>50</v>
      </c>
      <c r="E122" s="637"/>
      <c r="F122" s="638"/>
      <c r="G122" s="901"/>
      <c r="H122" s="901"/>
      <c r="I122" s="1514"/>
      <c r="J122" s="1515"/>
      <c r="K122" s="1515"/>
      <c r="L122" s="1516"/>
      <c r="M122" s="642"/>
      <c r="N122" s="642"/>
      <c r="O122" s="642"/>
      <c r="P122" s="642"/>
      <c r="Q122" s="642"/>
    </row>
    <row r="123" spans="1:17" s="643" customFormat="1" x14ac:dyDescent="0.3">
      <c r="A123" s="634">
        <v>118</v>
      </c>
      <c r="B123" s="635">
        <v>45096</v>
      </c>
      <c r="C123" s="636" t="s">
        <v>2359</v>
      </c>
      <c r="D123" s="637">
        <v>1000</v>
      </c>
      <c r="E123" s="637"/>
      <c r="F123" s="638"/>
      <c r="G123" s="901"/>
      <c r="H123" s="901"/>
      <c r="I123" s="1514"/>
      <c r="J123" s="1515"/>
      <c r="K123" s="1515"/>
      <c r="L123" s="1516"/>
      <c r="M123" s="642"/>
      <c r="N123" s="642"/>
      <c r="O123" s="642"/>
      <c r="P123" s="642"/>
      <c r="Q123" s="642"/>
    </row>
    <row r="124" spans="1:17" s="643" customFormat="1" x14ac:dyDescent="0.3">
      <c r="A124" s="634">
        <v>119</v>
      </c>
      <c r="B124" s="635">
        <v>45096</v>
      </c>
      <c r="C124" s="636" t="s">
        <v>2834</v>
      </c>
      <c r="D124" s="637">
        <v>40</v>
      </c>
      <c r="E124" s="637"/>
      <c r="F124" s="638"/>
      <c r="G124" s="901"/>
      <c r="H124" s="901"/>
      <c r="I124" s="1514"/>
      <c r="J124" s="1515"/>
      <c r="K124" s="1515"/>
      <c r="L124" s="1516"/>
      <c r="M124" s="642"/>
      <c r="N124" s="642"/>
      <c r="O124" s="642"/>
      <c r="P124" s="642"/>
      <c r="Q124" s="642"/>
    </row>
    <row r="125" spans="1:17" s="643" customFormat="1" x14ac:dyDescent="0.3">
      <c r="A125" s="634">
        <v>120</v>
      </c>
      <c r="B125" s="635">
        <v>45096</v>
      </c>
      <c r="C125" s="636" t="s">
        <v>2834</v>
      </c>
      <c r="D125" s="637"/>
      <c r="E125" s="637">
        <v>480</v>
      </c>
      <c r="F125" s="638">
        <v>480</v>
      </c>
      <c r="G125" s="901"/>
      <c r="H125" s="901"/>
      <c r="I125" s="1514" t="s">
        <v>3715</v>
      </c>
      <c r="J125" s="1515"/>
      <c r="K125" s="1515"/>
      <c r="L125" s="1516"/>
      <c r="M125" s="642" t="s">
        <v>3716</v>
      </c>
      <c r="N125" s="646">
        <v>45096</v>
      </c>
      <c r="O125" s="642" t="s">
        <v>1531</v>
      </c>
      <c r="P125" s="146" t="s">
        <v>2066</v>
      </c>
      <c r="Q125" s="935" t="s">
        <v>1762</v>
      </c>
    </row>
    <row r="126" spans="1:17" s="643" customFormat="1" x14ac:dyDescent="0.3">
      <c r="A126" s="634">
        <v>121</v>
      </c>
      <c r="B126" s="635">
        <v>45099</v>
      </c>
      <c r="C126" s="636" t="s">
        <v>2359</v>
      </c>
      <c r="D126" s="637">
        <v>19420</v>
      </c>
      <c r="E126" s="637"/>
      <c r="F126" s="638"/>
      <c r="G126" s="901"/>
      <c r="H126" s="901"/>
      <c r="I126" s="1514"/>
      <c r="J126" s="1515"/>
      <c r="K126" s="1515"/>
      <c r="L126" s="1516"/>
      <c r="M126" s="642"/>
      <c r="N126" s="646"/>
      <c r="O126" s="642"/>
      <c r="P126" s="146"/>
      <c r="Q126" s="935"/>
    </row>
    <row r="127" spans="1:17" s="643" customFormat="1" ht="13.8" x14ac:dyDescent="0.3">
      <c r="A127" s="634">
        <v>122</v>
      </c>
      <c r="B127" s="635">
        <v>45099</v>
      </c>
      <c r="C127" s="636" t="s">
        <v>2359</v>
      </c>
      <c r="D127" s="637"/>
      <c r="E127" s="637">
        <v>19420</v>
      </c>
      <c r="F127" s="638">
        <v>19420</v>
      </c>
      <c r="G127" s="901"/>
      <c r="H127" s="901"/>
      <c r="I127" s="1514" t="s">
        <v>3717</v>
      </c>
      <c r="J127" s="1515"/>
      <c r="K127" s="1515"/>
      <c r="L127" s="1516"/>
      <c r="M127" s="642" t="s">
        <v>3714</v>
      </c>
      <c r="N127" s="646">
        <v>45099</v>
      </c>
      <c r="O127" s="475" t="s">
        <v>1531</v>
      </c>
      <c r="P127" s="642" t="s">
        <v>1705</v>
      </c>
      <c r="Q127" s="642" t="s">
        <v>1706</v>
      </c>
    </row>
    <row r="128" spans="1:17" s="643" customFormat="1" x14ac:dyDescent="0.3">
      <c r="A128" s="634">
        <v>123</v>
      </c>
      <c r="B128" s="635">
        <v>45100</v>
      </c>
      <c r="C128" s="636" t="s">
        <v>2359</v>
      </c>
      <c r="D128" s="637">
        <v>16460</v>
      </c>
      <c r="E128" s="637"/>
      <c r="F128" s="638"/>
      <c r="G128" s="901"/>
      <c r="H128" s="901"/>
      <c r="I128" s="1514"/>
      <c r="J128" s="1515"/>
      <c r="K128" s="1515"/>
      <c r="L128" s="1516"/>
      <c r="M128" s="642"/>
      <c r="N128" s="642"/>
      <c r="O128" s="642"/>
      <c r="P128" s="642"/>
      <c r="Q128" s="642"/>
    </row>
    <row r="129" spans="1:17" s="643" customFormat="1" ht="13.8" x14ac:dyDescent="0.3">
      <c r="A129" s="634">
        <v>124</v>
      </c>
      <c r="B129" s="635">
        <v>45100</v>
      </c>
      <c r="C129" s="636" t="s">
        <v>2359</v>
      </c>
      <c r="D129" s="637"/>
      <c r="E129" s="637">
        <v>16460</v>
      </c>
      <c r="F129" s="638">
        <v>16460</v>
      </c>
      <c r="G129" s="901"/>
      <c r="H129" s="901"/>
      <c r="I129" s="1514" t="s">
        <v>682</v>
      </c>
      <c r="J129" s="1515"/>
      <c r="K129" s="1515"/>
      <c r="L129" s="1516"/>
      <c r="M129" s="642" t="s">
        <v>3718</v>
      </c>
      <c r="N129" s="646">
        <v>45100</v>
      </c>
      <c r="O129" s="573" t="s">
        <v>1531</v>
      </c>
      <c r="P129" s="642" t="s">
        <v>1705</v>
      </c>
      <c r="Q129" s="642" t="s">
        <v>1706</v>
      </c>
    </row>
    <row r="130" spans="1:17" s="643" customFormat="1" x14ac:dyDescent="0.3">
      <c r="A130" s="634">
        <v>125</v>
      </c>
      <c r="B130" s="635">
        <v>45103</v>
      </c>
      <c r="C130" s="636" t="s">
        <v>2574</v>
      </c>
      <c r="D130" s="637">
        <v>20</v>
      </c>
      <c r="E130" s="637"/>
      <c r="F130" s="638"/>
      <c r="G130" s="901"/>
      <c r="H130" s="901"/>
      <c r="I130" s="1514"/>
      <c r="J130" s="1515"/>
      <c r="K130" s="1515"/>
      <c r="L130" s="1516"/>
      <c r="M130" s="642"/>
      <c r="N130" s="642"/>
      <c r="O130" s="642"/>
      <c r="P130" s="642"/>
      <c r="Q130" s="642"/>
    </row>
    <row r="131" spans="1:17" s="643" customFormat="1" x14ac:dyDescent="0.3">
      <c r="A131" s="634">
        <v>126</v>
      </c>
      <c r="B131" s="635">
        <v>45103</v>
      </c>
      <c r="C131" s="636" t="s">
        <v>1982</v>
      </c>
      <c r="D131" s="637">
        <v>200</v>
      </c>
      <c r="E131" s="637"/>
      <c r="F131" s="638"/>
      <c r="G131" s="901"/>
      <c r="H131" s="901"/>
      <c r="I131" s="1514"/>
      <c r="J131" s="1515"/>
      <c r="K131" s="1515"/>
      <c r="L131" s="1516"/>
      <c r="M131" s="642"/>
      <c r="N131" s="642"/>
      <c r="O131" s="642"/>
      <c r="P131" s="642"/>
      <c r="Q131" s="642"/>
    </row>
    <row r="132" spans="1:17" s="643" customFormat="1" x14ac:dyDescent="0.3">
      <c r="A132" s="634">
        <v>127</v>
      </c>
      <c r="B132" s="635">
        <v>45104</v>
      </c>
      <c r="C132" s="636" t="s">
        <v>2359</v>
      </c>
      <c r="D132" s="637">
        <v>17500</v>
      </c>
      <c r="E132" s="637"/>
      <c r="F132" s="638"/>
      <c r="G132" s="901"/>
      <c r="H132" s="901"/>
      <c r="I132" s="1514"/>
      <c r="J132" s="1515"/>
      <c r="K132" s="1515"/>
      <c r="L132" s="1516"/>
      <c r="M132" s="642"/>
      <c r="N132" s="642"/>
      <c r="O132" s="642"/>
      <c r="P132" s="642"/>
      <c r="Q132" s="642"/>
    </row>
    <row r="133" spans="1:17" s="643" customFormat="1" ht="13.8" x14ac:dyDescent="0.3">
      <c r="A133" s="634">
        <v>128</v>
      </c>
      <c r="B133" s="635">
        <v>45104</v>
      </c>
      <c r="C133" s="636" t="s">
        <v>2359</v>
      </c>
      <c r="D133" s="637"/>
      <c r="E133" s="637">
        <v>17500</v>
      </c>
      <c r="F133" s="638">
        <v>17500</v>
      </c>
      <c r="G133" s="901"/>
      <c r="H133" s="901"/>
      <c r="I133" s="1514" t="s">
        <v>1083</v>
      </c>
      <c r="J133" s="1515"/>
      <c r="K133" s="1515"/>
      <c r="L133" s="1516"/>
      <c r="M133" s="642" t="s">
        <v>3719</v>
      </c>
      <c r="N133" s="646">
        <v>45104</v>
      </c>
      <c r="O133" s="475" t="s">
        <v>1531</v>
      </c>
      <c r="P133" s="642" t="s">
        <v>1705</v>
      </c>
      <c r="Q133" s="642" t="s">
        <v>1706</v>
      </c>
    </row>
    <row r="134" spans="1:17" s="643" customFormat="1" x14ac:dyDescent="0.3">
      <c r="A134" s="634">
        <v>129</v>
      </c>
      <c r="B134" s="635">
        <v>45105</v>
      </c>
      <c r="C134" s="636" t="s">
        <v>2359</v>
      </c>
      <c r="D134" s="637">
        <v>3540</v>
      </c>
      <c r="E134" s="637"/>
      <c r="F134" s="638"/>
      <c r="G134" s="901"/>
      <c r="H134" s="901"/>
      <c r="I134" s="1514"/>
      <c r="J134" s="1515"/>
      <c r="K134" s="1515"/>
      <c r="L134" s="1516"/>
      <c r="M134" s="642"/>
      <c r="N134" s="642"/>
      <c r="O134" s="642"/>
      <c r="P134" s="642"/>
      <c r="Q134" s="642"/>
    </row>
    <row r="135" spans="1:17" s="643" customFormat="1" ht="13.8" x14ac:dyDescent="0.3">
      <c r="A135" s="634">
        <v>130</v>
      </c>
      <c r="B135" s="635">
        <v>45105</v>
      </c>
      <c r="C135" s="636" t="s">
        <v>2359</v>
      </c>
      <c r="D135" s="637"/>
      <c r="E135" s="637">
        <v>3540</v>
      </c>
      <c r="F135" s="638">
        <v>3540</v>
      </c>
      <c r="G135" s="901"/>
      <c r="H135" s="901"/>
      <c r="I135" s="1514" t="s">
        <v>1021</v>
      </c>
      <c r="J135" s="1515"/>
      <c r="K135" s="1515"/>
      <c r="L135" s="1516"/>
      <c r="M135" s="642" t="s">
        <v>3720</v>
      </c>
      <c r="N135" s="646">
        <v>45104</v>
      </c>
      <c r="O135" s="573" t="s">
        <v>1531</v>
      </c>
      <c r="P135" s="642" t="s">
        <v>1980</v>
      </c>
      <c r="Q135" s="1040" t="s">
        <v>1706</v>
      </c>
    </row>
    <row r="136" spans="1:17" s="643" customFormat="1" ht="13.8" x14ac:dyDescent="0.3">
      <c r="A136" s="634">
        <v>131</v>
      </c>
      <c r="B136" s="635">
        <v>45105</v>
      </c>
      <c r="C136" s="636" t="s">
        <v>2359</v>
      </c>
      <c r="D136" s="637"/>
      <c r="E136" s="637">
        <v>2460</v>
      </c>
      <c r="F136" s="638">
        <v>2460</v>
      </c>
      <c r="G136" s="901"/>
      <c r="H136" s="901"/>
      <c r="I136" s="1514" t="s">
        <v>3721</v>
      </c>
      <c r="J136" s="1515"/>
      <c r="K136" s="1515"/>
      <c r="L136" s="1516"/>
      <c r="M136" s="642" t="s">
        <v>3722</v>
      </c>
      <c r="N136" s="646">
        <v>45104</v>
      </c>
      <c r="O136" s="573" t="s">
        <v>1531</v>
      </c>
      <c r="P136" s="642" t="s">
        <v>1980</v>
      </c>
      <c r="Q136" s="1040" t="s">
        <v>1706</v>
      </c>
    </row>
    <row r="137" spans="1:17" s="643" customFormat="1" x14ac:dyDescent="0.3">
      <c r="A137" s="634">
        <v>132</v>
      </c>
      <c r="B137" s="635">
        <v>45105</v>
      </c>
      <c r="C137" s="636" t="s">
        <v>1777</v>
      </c>
      <c r="D137" s="637">
        <v>1000</v>
      </c>
      <c r="E137" s="637"/>
      <c r="F137" s="638"/>
      <c r="G137" s="901"/>
      <c r="H137" s="901"/>
      <c r="I137" s="1514"/>
      <c r="J137" s="1515"/>
      <c r="K137" s="1515"/>
      <c r="L137" s="1516"/>
      <c r="M137" s="642"/>
      <c r="N137" s="642"/>
      <c r="O137" s="642"/>
      <c r="P137" s="642"/>
      <c r="Q137" s="642"/>
    </row>
    <row r="138" spans="1:17" s="643" customFormat="1" x14ac:dyDescent="0.3">
      <c r="A138" s="634">
        <v>133</v>
      </c>
      <c r="B138" s="635">
        <v>45105</v>
      </c>
      <c r="C138" s="636" t="s">
        <v>2384</v>
      </c>
      <c r="D138" s="637">
        <v>200</v>
      </c>
      <c r="E138" s="637"/>
      <c r="F138" s="638"/>
      <c r="G138" s="901"/>
      <c r="H138" s="901"/>
      <c r="I138" s="1514"/>
      <c r="J138" s="1515"/>
      <c r="K138" s="1515"/>
      <c r="L138" s="1516"/>
      <c r="M138" s="642"/>
      <c r="N138" s="642"/>
      <c r="O138" s="642"/>
      <c r="P138" s="642"/>
      <c r="Q138" s="642"/>
    </row>
    <row r="139" spans="1:17" s="643" customFormat="1" x14ac:dyDescent="0.3">
      <c r="A139" s="634">
        <v>134</v>
      </c>
      <c r="B139" s="635">
        <v>45105</v>
      </c>
      <c r="C139" s="636" t="s">
        <v>2381</v>
      </c>
      <c r="D139" s="814">
        <v>10</v>
      </c>
      <c r="E139" s="637"/>
      <c r="F139" s="638"/>
      <c r="G139" s="901"/>
      <c r="H139" s="901"/>
      <c r="I139" s="1514"/>
      <c r="J139" s="1515"/>
      <c r="K139" s="1515"/>
      <c r="L139" s="1516"/>
      <c r="M139" s="642"/>
      <c r="N139" s="642"/>
      <c r="O139" s="642"/>
      <c r="P139" s="642"/>
      <c r="Q139" s="642"/>
    </row>
    <row r="140" spans="1:17" s="643" customFormat="1" x14ac:dyDescent="0.3">
      <c r="A140" s="634">
        <v>135</v>
      </c>
      <c r="B140" s="635">
        <v>45107</v>
      </c>
      <c r="C140" s="636" t="s">
        <v>2516</v>
      </c>
      <c r="D140" s="637">
        <v>50</v>
      </c>
      <c r="E140" s="637"/>
      <c r="F140" s="638"/>
      <c r="G140" s="901"/>
      <c r="H140" s="901"/>
      <c r="I140" s="1514"/>
      <c r="J140" s="1515"/>
      <c r="K140" s="1515"/>
      <c r="L140" s="1516"/>
      <c r="M140" s="642"/>
      <c r="N140" s="642"/>
      <c r="O140" s="642"/>
      <c r="P140" s="642"/>
      <c r="Q140" s="642"/>
    </row>
    <row r="141" spans="1:17" s="643" customFormat="1" x14ac:dyDescent="0.3">
      <c r="A141" s="634">
        <v>136</v>
      </c>
      <c r="B141" s="635">
        <v>45110</v>
      </c>
      <c r="C141" s="636" t="s">
        <v>2410</v>
      </c>
      <c r="D141" s="637">
        <v>200</v>
      </c>
      <c r="E141" s="637"/>
      <c r="F141" s="638"/>
      <c r="G141" s="901"/>
      <c r="H141" s="901"/>
      <c r="I141" s="1514"/>
      <c r="J141" s="1515"/>
      <c r="K141" s="1515"/>
      <c r="L141" s="1516"/>
      <c r="M141" s="642"/>
      <c r="N141" s="642"/>
      <c r="O141" s="642"/>
      <c r="P141" s="642"/>
      <c r="Q141" s="642"/>
    </row>
    <row r="142" spans="1:17" s="643" customFormat="1" x14ac:dyDescent="0.3">
      <c r="A142" s="634">
        <v>137</v>
      </c>
      <c r="B142" s="635">
        <v>45110</v>
      </c>
      <c r="C142" s="636" t="s">
        <v>2359</v>
      </c>
      <c r="D142" s="637">
        <v>500</v>
      </c>
      <c r="E142" s="637"/>
      <c r="F142" s="638"/>
      <c r="G142" s="901"/>
      <c r="H142" s="901"/>
      <c r="I142" s="1514"/>
      <c r="J142" s="1515"/>
      <c r="K142" s="1515"/>
      <c r="L142" s="1516"/>
      <c r="M142" s="642"/>
      <c r="N142" s="642"/>
      <c r="O142" s="642"/>
      <c r="P142" s="642"/>
      <c r="Q142" s="642"/>
    </row>
    <row r="143" spans="1:17" s="643" customFormat="1" x14ac:dyDescent="0.3">
      <c r="A143" s="634">
        <v>138</v>
      </c>
      <c r="B143" s="635">
        <v>45110</v>
      </c>
      <c r="C143" s="636" t="s">
        <v>2834</v>
      </c>
      <c r="D143" s="637">
        <v>200</v>
      </c>
      <c r="E143" s="637"/>
      <c r="F143" s="638"/>
      <c r="G143" s="901"/>
      <c r="H143" s="901"/>
      <c r="I143" s="1514"/>
      <c r="J143" s="1515"/>
      <c r="K143" s="1515"/>
      <c r="L143" s="1516"/>
      <c r="M143" s="642"/>
      <c r="N143" s="642"/>
      <c r="O143" s="642"/>
      <c r="P143" s="642"/>
      <c r="Q143" s="642"/>
    </row>
    <row r="144" spans="1:17" s="643" customFormat="1" x14ac:dyDescent="0.3">
      <c r="A144" s="634">
        <v>139</v>
      </c>
      <c r="B144" s="635">
        <v>45110</v>
      </c>
      <c r="C144" s="636" t="s">
        <v>164</v>
      </c>
      <c r="D144" s="637">
        <v>15</v>
      </c>
      <c r="E144" s="637"/>
      <c r="F144" s="638"/>
      <c r="G144" s="901"/>
      <c r="H144" s="901"/>
      <c r="I144" s="1514"/>
      <c r="J144" s="1515"/>
      <c r="K144" s="1515"/>
      <c r="L144" s="1516"/>
      <c r="M144" s="642"/>
      <c r="N144" s="642"/>
      <c r="O144" s="642"/>
      <c r="P144" s="642"/>
      <c r="Q144" s="642"/>
    </row>
    <row r="145" spans="1:17" s="643" customFormat="1" ht="13.8" x14ac:dyDescent="0.3">
      <c r="A145" s="634">
        <v>140</v>
      </c>
      <c r="B145" s="635">
        <v>45110</v>
      </c>
      <c r="C145" s="636" t="s">
        <v>2410</v>
      </c>
      <c r="D145" s="637"/>
      <c r="E145" s="637">
        <v>400</v>
      </c>
      <c r="F145" s="638">
        <v>400</v>
      </c>
      <c r="G145" s="901"/>
      <c r="H145" s="901"/>
      <c r="I145" s="1514" t="s">
        <v>3725</v>
      </c>
      <c r="J145" s="1515"/>
      <c r="K145" s="1515"/>
      <c r="L145" s="1516"/>
      <c r="M145" s="642" t="s">
        <v>3726</v>
      </c>
      <c r="N145" s="646">
        <v>45110</v>
      </c>
      <c r="O145" s="475" t="s">
        <v>1531</v>
      </c>
      <c r="P145" s="146" t="s">
        <v>3647</v>
      </c>
      <c r="Q145" s="146" t="s">
        <v>2538</v>
      </c>
    </row>
    <row r="146" spans="1:17" s="643" customFormat="1" x14ac:dyDescent="0.3">
      <c r="A146" s="634">
        <v>141</v>
      </c>
      <c r="B146" s="635">
        <v>45114</v>
      </c>
      <c r="C146" s="636" t="s">
        <v>2359</v>
      </c>
      <c r="D146" s="637">
        <v>500</v>
      </c>
      <c r="E146" s="637"/>
      <c r="F146" s="638"/>
      <c r="G146" s="901"/>
      <c r="H146" s="901"/>
      <c r="I146" s="1514"/>
      <c r="J146" s="1515"/>
      <c r="K146" s="1515"/>
      <c r="L146" s="1516"/>
      <c r="M146" s="642"/>
      <c r="N146" s="642"/>
      <c r="O146" s="642"/>
      <c r="P146" s="642"/>
      <c r="Q146" s="642"/>
    </row>
    <row r="147" spans="1:17" s="643" customFormat="1" x14ac:dyDescent="0.3">
      <c r="A147" s="634">
        <v>142</v>
      </c>
      <c r="B147" s="635">
        <v>45114</v>
      </c>
      <c r="C147" s="636" t="s">
        <v>2384</v>
      </c>
      <c r="D147" s="637">
        <v>50</v>
      </c>
      <c r="E147" s="637"/>
      <c r="F147" s="638"/>
      <c r="G147" s="901"/>
      <c r="H147" s="901"/>
      <c r="I147" s="1514"/>
      <c r="J147" s="1515"/>
      <c r="K147" s="1515"/>
      <c r="L147" s="1516"/>
      <c r="M147" s="642"/>
      <c r="N147" s="642"/>
      <c r="O147" s="642"/>
      <c r="P147" s="642"/>
      <c r="Q147" s="642"/>
    </row>
    <row r="148" spans="1:17" s="643" customFormat="1" x14ac:dyDescent="0.3">
      <c r="A148" s="634">
        <v>143</v>
      </c>
      <c r="B148" s="635">
        <v>45117</v>
      </c>
      <c r="C148" s="636" t="s">
        <v>1982</v>
      </c>
      <c r="D148" s="637">
        <v>100</v>
      </c>
      <c r="E148" s="637"/>
      <c r="F148" s="694"/>
      <c r="G148" s="901"/>
      <c r="H148" s="901"/>
      <c r="I148" s="1514"/>
      <c r="J148" s="1515"/>
      <c r="K148" s="1515"/>
      <c r="L148" s="1516"/>
      <c r="M148" s="642"/>
      <c r="N148" s="646"/>
      <c r="O148" s="642"/>
      <c r="P148" s="146"/>
      <c r="Q148" s="146"/>
    </row>
    <row r="149" spans="1:17" s="643" customFormat="1" x14ac:dyDescent="0.3">
      <c r="A149" s="634">
        <v>144</v>
      </c>
      <c r="B149" s="635">
        <v>45121</v>
      </c>
      <c r="C149" s="636" t="s">
        <v>2359</v>
      </c>
      <c r="D149" s="637">
        <v>500</v>
      </c>
      <c r="E149" s="637"/>
      <c r="F149" s="638"/>
      <c r="G149" s="901"/>
      <c r="H149" s="901"/>
      <c r="I149" s="1514"/>
      <c r="J149" s="1515"/>
      <c r="K149" s="1515"/>
      <c r="L149" s="1516"/>
      <c r="M149" s="642"/>
      <c r="N149" s="642"/>
      <c r="O149" s="642"/>
      <c r="P149" s="642"/>
      <c r="Q149" s="642"/>
    </row>
    <row r="150" spans="1:17" s="643" customFormat="1" ht="13.8" x14ac:dyDescent="0.3">
      <c r="A150" s="634">
        <v>145</v>
      </c>
      <c r="B150" s="635">
        <v>45121</v>
      </c>
      <c r="C150" s="636" t="s">
        <v>2834</v>
      </c>
      <c r="D150" s="637">
        <v>100</v>
      </c>
      <c r="E150" s="637"/>
      <c r="F150" s="638"/>
      <c r="G150" s="901"/>
      <c r="H150" s="901"/>
      <c r="I150" s="1514"/>
      <c r="J150" s="1515"/>
      <c r="K150" s="1515"/>
      <c r="L150" s="1516"/>
      <c r="M150" s="642"/>
      <c r="N150" s="646"/>
      <c r="O150" s="573"/>
      <c r="P150" s="642"/>
      <c r="Q150" s="1040"/>
    </row>
    <row r="151" spans="1:17" s="643" customFormat="1" x14ac:dyDescent="0.3">
      <c r="A151" s="634">
        <v>146</v>
      </c>
      <c r="B151" s="635">
        <v>45124</v>
      </c>
      <c r="C151" s="636" t="s">
        <v>2359</v>
      </c>
      <c r="D151" s="637">
        <v>500</v>
      </c>
      <c r="E151" s="637"/>
      <c r="F151" s="638"/>
      <c r="G151" s="901"/>
      <c r="H151" s="901"/>
      <c r="I151" s="1514"/>
      <c r="J151" s="1515"/>
      <c r="K151" s="1515"/>
      <c r="L151" s="1516"/>
      <c r="M151" s="642"/>
      <c r="N151" s="642"/>
      <c r="O151" s="642"/>
      <c r="P151" s="642"/>
      <c r="Q151" s="642"/>
    </row>
    <row r="152" spans="1:17" s="643" customFormat="1" x14ac:dyDescent="0.3">
      <c r="A152" s="634">
        <v>147</v>
      </c>
      <c r="B152" s="635">
        <v>45128</v>
      </c>
      <c r="C152" s="636" t="s">
        <v>2359</v>
      </c>
      <c r="D152" s="637">
        <v>500</v>
      </c>
      <c r="E152" s="637"/>
      <c r="F152" s="638"/>
      <c r="G152" s="901"/>
      <c r="H152" s="901"/>
      <c r="I152" s="1514"/>
      <c r="J152" s="1515"/>
      <c r="K152" s="1515"/>
      <c r="L152" s="1516"/>
      <c r="M152" s="642"/>
      <c r="N152" s="642"/>
      <c r="O152" s="642"/>
      <c r="P152" s="642"/>
      <c r="Q152" s="642"/>
    </row>
    <row r="153" spans="1:17" s="643" customFormat="1" x14ac:dyDescent="0.3">
      <c r="A153" s="634">
        <v>148</v>
      </c>
      <c r="B153" s="635">
        <v>45128</v>
      </c>
      <c r="C153" s="636" t="s">
        <v>164</v>
      </c>
      <c r="D153" s="637">
        <v>15</v>
      </c>
      <c r="E153" s="637"/>
      <c r="F153" s="638"/>
      <c r="G153" s="901"/>
      <c r="H153" s="901"/>
      <c r="I153" s="1514"/>
      <c r="J153" s="1515"/>
      <c r="K153" s="1515"/>
      <c r="L153" s="1516"/>
      <c r="M153" s="642"/>
      <c r="N153" s="642"/>
      <c r="O153" s="642"/>
      <c r="P153" s="642"/>
      <c r="Q153" s="642"/>
    </row>
    <row r="154" spans="1:17" s="643" customFormat="1" x14ac:dyDescent="0.3">
      <c r="A154" s="634">
        <v>149</v>
      </c>
      <c r="B154" s="635">
        <v>45128</v>
      </c>
      <c r="C154" s="636" t="s">
        <v>2834</v>
      </c>
      <c r="D154" s="637">
        <v>100</v>
      </c>
      <c r="E154" s="637"/>
      <c r="F154" s="638"/>
      <c r="G154" s="901"/>
      <c r="H154" s="901"/>
      <c r="I154" s="1514"/>
      <c r="J154" s="1515"/>
      <c r="K154" s="1515"/>
      <c r="L154" s="1516"/>
      <c r="M154" s="642"/>
      <c r="N154" s="642"/>
      <c r="O154" s="642"/>
      <c r="P154" s="642"/>
      <c r="Q154" s="642"/>
    </row>
    <row r="155" spans="1:17" s="643" customFormat="1" x14ac:dyDescent="0.3">
      <c r="A155" s="634">
        <v>150</v>
      </c>
      <c r="B155" s="635">
        <v>45134</v>
      </c>
      <c r="C155" s="636" t="s">
        <v>1982</v>
      </c>
      <c r="D155" s="637">
        <v>5570</v>
      </c>
      <c r="E155" s="637"/>
      <c r="F155" s="638"/>
      <c r="G155" s="901"/>
      <c r="H155" s="901"/>
      <c r="I155" s="1514"/>
      <c r="J155" s="1515"/>
      <c r="K155" s="1515"/>
      <c r="L155" s="1516"/>
      <c r="M155" s="642"/>
      <c r="N155" s="642"/>
      <c r="O155" s="642"/>
      <c r="P155" s="642"/>
      <c r="Q155" s="642"/>
    </row>
    <row r="156" spans="1:17" s="643" customFormat="1" x14ac:dyDescent="0.3">
      <c r="A156" s="634">
        <v>151</v>
      </c>
      <c r="B156" s="635">
        <v>45134</v>
      </c>
      <c r="C156" s="636" t="s">
        <v>2359</v>
      </c>
      <c r="D156" s="637">
        <v>600</v>
      </c>
      <c r="E156" s="637"/>
      <c r="F156" s="638"/>
      <c r="G156" s="901"/>
      <c r="H156" s="901"/>
      <c r="I156" s="1514"/>
      <c r="J156" s="1515"/>
      <c r="K156" s="1515"/>
      <c r="L156" s="1516"/>
      <c r="M156" s="642"/>
      <c r="N156" s="642"/>
      <c r="O156" s="642"/>
      <c r="P156" s="642"/>
      <c r="Q156" s="642"/>
    </row>
    <row r="157" spans="1:17" s="643" customFormat="1" x14ac:dyDescent="0.3">
      <c r="A157" s="634">
        <v>152</v>
      </c>
      <c r="B157" s="635">
        <v>45134</v>
      </c>
      <c r="C157" s="636" t="s">
        <v>1982</v>
      </c>
      <c r="D157" s="637"/>
      <c r="E157" s="637">
        <v>5570</v>
      </c>
      <c r="F157" s="694">
        <v>5620</v>
      </c>
      <c r="G157" s="901"/>
      <c r="H157" s="901"/>
      <c r="I157" s="1514" t="s">
        <v>3729</v>
      </c>
      <c r="J157" s="1515"/>
      <c r="K157" s="1515"/>
      <c r="L157" s="1516"/>
      <c r="M157" s="642" t="s">
        <v>3733</v>
      </c>
      <c r="N157" s="646">
        <v>45134</v>
      </c>
      <c r="O157" s="642" t="s">
        <v>1531</v>
      </c>
      <c r="P157" s="146" t="s">
        <v>1762</v>
      </c>
      <c r="Q157" s="146" t="s">
        <v>1213</v>
      </c>
    </row>
    <row r="158" spans="1:17" s="643" customFormat="1" ht="13.8" x14ac:dyDescent="0.3">
      <c r="A158" s="634">
        <v>153</v>
      </c>
      <c r="B158" s="635">
        <v>45135</v>
      </c>
      <c r="C158" s="636" t="s">
        <v>2359</v>
      </c>
      <c r="D158" s="637"/>
      <c r="E158" s="637">
        <v>3100</v>
      </c>
      <c r="F158" s="638">
        <v>3100</v>
      </c>
      <c r="G158" s="901"/>
      <c r="H158" s="901"/>
      <c r="I158" s="1514" t="s">
        <v>3730</v>
      </c>
      <c r="J158" s="1515"/>
      <c r="K158" s="1515"/>
      <c r="L158" s="1516"/>
      <c r="M158" s="642" t="s">
        <v>3731</v>
      </c>
      <c r="N158" s="646">
        <v>45134</v>
      </c>
      <c r="O158" s="274" t="s">
        <v>1531</v>
      </c>
      <c r="P158" s="642" t="s">
        <v>1980</v>
      </c>
      <c r="Q158" s="1040" t="s">
        <v>1706</v>
      </c>
    </row>
    <row r="159" spans="1:17" s="643" customFormat="1" x14ac:dyDescent="0.3">
      <c r="A159" s="634">
        <v>154</v>
      </c>
      <c r="B159" s="635">
        <v>45138</v>
      </c>
      <c r="C159" s="636" t="s">
        <v>1777</v>
      </c>
      <c r="D159" s="637">
        <v>1000</v>
      </c>
      <c r="E159" s="637"/>
      <c r="F159" s="638"/>
      <c r="G159" s="901"/>
      <c r="H159" s="901"/>
      <c r="I159" s="1514"/>
      <c r="J159" s="1515"/>
      <c r="K159" s="1515"/>
      <c r="L159" s="1516"/>
      <c r="M159" s="642"/>
      <c r="N159" s="642"/>
      <c r="O159" s="642"/>
      <c r="P159" s="642"/>
      <c r="Q159" s="642"/>
    </row>
    <row r="160" spans="1:17" s="643" customFormat="1" x14ac:dyDescent="0.3">
      <c r="A160" s="634">
        <v>155</v>
      </c>
      <c r="B160" s="635">
        <v>45138</v>
      </c>
      <c r="C160" s="636" t="s">
        <v>2834</v>
      </c>
      <c r="D160" s="637">
        <v>100</v>
      </c>
      <c r="E160" s="637"/>
      <c r="F160" s="638"/>
      <c r="G160" s="901"/>
      <c r="H160" s="901"/>
      <c r="I160" s="1514"/>
      <c r="J160" s="1515"/>
      <c r="K160" s="1515"/>
      <c r="L160" s="1516"/>
      <c r="M160" s="642"/>
      <c r="N160" s="642"/>
      <c r="O160" s="642"/>
      <c r="P160" s="642"/>
      <c r="Q160" s="642"/>
    </row>
    <row r="161" spans="1:17" s="643" customFormat="1" x14ac:dyDescent="0.3">
      <c r="A161" s="634">
        <v>156</v>
      </c>
      <c r="B161" s="635">
        <v>45138</v>
      </c>
      <c r="C161" s="636" t="s">
        <v>2516</v>
      </c>
      <c r="D161" s="637">
        <v>50</v>
      </c>
      <c r="E161" s="637"/>
      <c r="F161" s="638"/>
      <c r="G161" s="901"/>
      <c r="H161" s="901"/>
      <c r="I161" s="1514"/>
      <c r="J161" s="1515"/>
      <c r="K161" s="1515"/>
      <c r="L161" s="1516"/>
      <c r="M161" s="642"/>
      <c r="N161" s="642"/>
      <c r="O161" s="642"/>
      <c r="P161" s="642"/>
      <c r="Q161" s="642"/>
    </row>
    <row r="162" spans="1:17" s="643" customFormat="1" x14ac:dyDescent="0.3">
      <c r="A162" s="634">
        <v>157</v>
      </c>
      <c r="B162" s="635">
        <v>45138</v>
      </c>
      <c r="C162" s="636" t="s">
        <v>2381</v>
      </c>
      <c r="D162" s="637">
        <v>20</v>
      </c>
      <c r="E162" s="637"/>
      <c r="F162" s="638"/>
      <c r="G162" s="901"/>
      <c r="H162" s="901"/>
      <c r="I162" s="1514"/>
      <c r="J162" s="1515"/>
      <c r="K162" s="1515"/>
      <c r="L162" s="1516"/>
      <c r="M162" s="642"/>
      <c r="N162" s="642"/>
      <c r="O162" s="642"/>
      <c r="P162" s="642"/>
      <c r="Q162" s="642"/>
    </row>
    <row r="163" spans="1:17" s="643" customFormat="1" x14ac:dyDescent="0.3">
      <c r="A163" s="634">
        <v>158</v>
      </c>
      <c r="B163" s="635">
        <v>45138</v>
      </c>
      <c r="C163" s="636" t="s">
        <v>2384</v>
      </c>
      <c r="D163" s="637">
        <v>150</v>
      </c>
      <c r="E163" s="637"/>
      <c r="F163" s="638"/>
      <c r="G163" s="901"/>
      <c r="H163" s="901"/>
      <c r="I163" s="1514"/>
      <c r="J163" s="1515"/>
      <c r="K163" s="1515"/>
      <c r="L163" s="1516"/>
      <c r="M163" s="642"/>
      <c r="N163" s="642"/>
      <c r="O163" s="642"/>
      <c r="P163" s="642"/>
      <c r="Q163" s="642"/>
    </row>
    <row r="164" spans="1:17" s="643" customFormat="1" x14ac:dyDescent="0.3">
      <c r="A164" s="634">
        <v>159</v>
      </c>
      <c r="B164" s="635">
        <v>45139</v>
      </c>
      <c r="C164" s="636" t="s">
        <v>1982</v>
      </c>
      <c r="D164" s="637">
        <v>4200</v>
      </c>
      <c r="E164" s="637"/>
      <c r="F164" s="638"/>
      <c r="G164" s="901"/>
      <c r="H164" s="901"/>
      <c r="I164" s="1514"/>
      <c r="J164" s="1515"/>
      <c r="K164" s="1515"/>
      <c r="L164" s="1516"/>
      <c r="M164" s="642"/>
      <c r="N164" s="642"/>
      <c r="O164" s="642"/>
      <c r="P164" s="642"/>
      <c r="Q164" s="642"/>
    </row>
    <row r="165" spans="1:17" s="643" customFormat="1" ht="13.8" x14ac:dyDescent="0.3">
      <c r="A165" s="634">
        <v>160</v>
      </c>
      <c r="B165" s="635">
        <v>45139</v>
      </c>
      <c r="C165" s="636" t="s">
        <v>1982</v>
      </c>
      <c r="D165" s="637"/>
      <c r="E165" s="637">
        <v>4200</v>
      </c>
      <c r="F165" s="694">
        <v>4260</v>
      </c>
      <c r="G165" s="901"/>
      <c r="H165" s="901"/>
      <c r="I165" s="1514" t="s">
        <v>3732</v>
      </c>
      <c r="J165" s="1515"/>
      <c r="K165" s="1515"/>
      <c r="L165" s="1516"/>
      <c r="M165" s="642" t="s">
        <v>3734</v>
      </c>
      <c r="N165" s="646">
        <v>45138</v>
      </c>
      <c r="O165" s="573" t="s">
        <v>1531</v>
      </c>
      <c r="P165" s="146" t="s">
        <v>1762</v>
      </c>
      <c r="Q165" s="146" t="s">
        <v>1213</v>
      </c>
    </row>
    <row r="166" spans="1:17" s="643" customFormat="1" x14ac:dyDescent="0.3">
      <c r="A166" s="634">
        <v>161</v>
      </c>
      <c r="B166" s="635">
        <v>45141</v>
      </c>
      <c r="C166" s="636" t="s">
        <v>1982</v>
      </c>
      <c r="D166" s="637">
        <v>8400</v>
      </c>
      <c r="E166" s="637"/>
      <c r="F166" s="638"/>
      <c r="G166" s="901"/>
      <c r="H166" s="901"/>
      <c r="I166" s="1514"/>
      <c r="J166" s="1515"/>
      <c r="K166" s="1515"/>
      <c r="L166" s="1516"/>
      <c r="M166" s="642"/>
      <c r="N166" s="642"/>
      <c r="O166" s="642"/>
      <c r="P166" s="642"/>
      <c r="Q166" s="642"/>
    </row>
    <row r="167" spans="1:17" s="643" customFormat="1" ht="13.8" x14ac:dyDescent="0.3">
      <c r="A167" s="634">
        <v>162</v>
      </c>
      <c r="B167" s="635">
        <v>45141</v>
      </c>
      <c r="C167" s="636" t="s">
        <v>1982</v>
      </c>
      <c r="D167" s="637"/>
      <c r="E167" s="637">
        <v>8400</v>
      </c>
      <c r="F167" s="694">
        <v>8140</v>
      </c>
      <c r="G167" s="901"/>
      <c r="H167" s="901"/>
      <c r="I167" s="1514" t="s">
        <v>816</v>
      </c>
      <c r="J167" s="1515"/>
      <c r="K167" s="1515"/>
      <c r="L167" s="1516"/>
      <c r="M167" s="573" t="s">
        <v>3735</v>
      </c>
      <c r="N167" s="646">
        <v>45140</v>
      </c>
      <c r="O167" s="573" t="s">
        <v>1531</v>
      </c>
      <c r="P167" s="146" t="s">
        <v>1762</v>
      </c>
      <c r="Q167" s="146" t="s">
        <v>1213</v>
      </c>
    </row>
    <row r="168" spans="1:17" s="643" customFormat="1" ht="13.8" x14ac:dyDescent="0.3">
      <c r="A168" s="634">
        <v>163</v>
      </c>
      <c r="B168" s="635">
        <v>45141</v>
      </c>
      <c r="C168" s="636" t="s">
        <v>1982</v>
      </c>
      <c r="D168" s="637">
        <v>8650</v>
      </c>
      <c r="E168" s="637"/>
      <c r="F168" s="638"/>
      <c r="G168" s="901"/>
      <c r="H168" s="901"/>
      <c r="I168" s="1514"/>
      <c r="J168" s="1515"/>
      <c r="K168" s="1515"/>
      <c r="L168" s="1516"/>
      <c r="M168" s="642"/>
      <c r="N168" s="646"/>
      <c r="O168" s="573"/>
      <c r="P168" s="642"/>
      <c r="Q168" s="1040"/>
    </row>
    <row r="169" spans="1:17" s="643" customFormat="1" ht="13.8" x14ac:dyDescent="0.3">
      <c r="A169" s="634">
        <v>164</v>
      </c>
      <c r="B169" s="635">
        <v>45141</v>
      </c>
      <c r="C169" s="636" t="s">
        <v>1982</v>
      </c>
      <c r="D169" s="637"/>
      <c r="E169" s="637">
        <v>8650</v>
      </c>
      <c r="F169" s="694">
        <v>8700</v>
      </c>
      <c r="G169" s="901"/>
      <c r="H169" s="901"/>
      <c r="I169" s="1514" t="s">
        <v>2593</v>
      </c>
      <c r="J169" s="1515"/>
      <c r="K169" s="1515"/>
      <c r="L169" s="1516"/>
      <c r="M169" s="573" t="s">
        <v>3736</v>
      </c>
      <c r="N169" s="646">
        <v>45140</v>
      </c>
      <c r="O169" s="573" t="s">
        <v>1531</v>
      </c>
      <c r="P169" s="146" t="s">
        <v>1762</v>
      </c>
      <c r="Q169" s="146" t="s">
        <v>1213</v>
      </c>
    </row>
    <row r="170" spans="1:17" s="643" customFormat="1" x14ac:dyDescent="0.3">
      <c r="A170" s="634">
        <v>165</v>
      </c>
      <c r="B170" s="635">
        <v>45145</v>
      </c>
      <c r="C170" s="636" t="s">
        <v>2359</v>
      </c>
      <c r="D170" s="637">
        <v>1000</v>
      </c>
      <c r="E170" s="637"/>
      <c r="F170" s="638"/>
      <c r="G170" s="901"/>
      <c r="H170" s="901"/>
      <c r="I170" s="1514"/>
      <c r="J170" s="1515"/>
      <c r="K170" s="1515"/>
      <c r="L170" s="1516"/>
      <c r="M170" s="642"/>
      <c r="N170" s="642"/>
      <c r="O170" s="642"/>
      <c r="P170" s="642"/>
      <c r="Q170" s="642"/>
    </row>
    <row r="171" spans="1:17" s="643" customFormat="1" x14ac:dyDescent="0.3">
      <c r="A171" s="634">
        <v>166</v>
      </c>
      <c r="B171" s="635">
        <v>45145</v>
      </c>
      <c r="C171" s="636" t="s">
        <v>164</v>
      </c>
      <c r="D171" s="637">
        <v>10</v>
      </c>
      <c r="E171" s="637"/>
      <c r="F171" s="638"/>
      <c r="G171" s="901"/>
      <c r="H171" s="901"/>
      <c r="I171" s="1514"/>
      <c r="J171" s="1515"/>
      <c r="K171" s="1515"/>
      <c r="L171" s="1516"/>
      <c r="M171" s="642"/>
      <c r="N171" s="642"/>
      <c r="O171" s="642"/>
      <c r="P171" s="642"/>
      <c r="Q171" s="642"/>
    </row>
    <row r="172" spans="1:17" s="643" customFormat="1" x14ac:dyDescent="0.3">
      <c r="A172" s="634">
        <v>167</v>
      </c>
      <c r="B172" s="635">
        <v>45148</v>
      </c>
      <c r="C172" s="636" t="s">
        <v>2834</v>
      </c>
      <c r="D172" s="637">
        <v>240</v>
      </c>
      <c r="E172" s="637"/>
      <c r="F172" s="638"/>
      <c r="G172" s="901"/>
      <c r="H172" s="901"/>
      <c r="I172" s="1514"/>
      <c r="J172" s="1515"/>
      <c r="K172" s="1515"/>
      <c r="L172" s="1516"/>
      <c r="M172" s="642"/>
      <c r="N172" s="642"/>
      <c r="O172" s="642"/>
      <c r="P172" s="642"/>
      <c r="Q172" s="642"/>
    </row>
    <row r="173" spans="1:17" s="643" customFormat="1" ht="13.8" x14ac:dyDescent="0.3">
      <c r="A173" s="634">
        <v>168</v>
      </c>
      <c r="B173" s="635">
        <v>45148</v>
      </c>
      <c r="C173" s="636" t="s">
        <v>2834</v>
      </c>
      <c r="D173" s="637"/>
      <c r="E173" s="637">
        <v>740</v>
      </c>
      <c r="F173" s="638">
        <v>740</v>
      </c>
      <c r="G173" s="901"/>
      <c r="H173" s="901"/>
      <c r="I173" s="1514" t="s">
        <v>3754</v>
      </c>
      <c r="J173" s="1515"/>
      <c r="K173" s="1515"/>
      <c r="L173" s="1516"/>
      <c r="M173" s="642" t="s">
        <v>3755</v>
      </c>
      <c r="N173" s="646">
        <v>45148</v>
      </c>
      <c r="O173" s="475" t="s">
        <v>1531</v>
      </c>
      <c r="P173" s="146" t="s">
        <v>2066</v>
      </c>
      <c r="Q173" s="935" t="s">
        <v>1762</v>
      </c>
    </row>
    <row r="174" spans="1:17" s="643" customFormat="1" x14ac:dyDescent="0.3">
      <c r="A174" s="634">
        <v>169</v>
      </c>
      <c r="B174" s="635">
        <v>45154</v>
      </c>
      <c r="C174" s="636" t="s">
        <v>2359</v>
      </c>
      <c r="D174" s="637">
        <v>500</v>
      </c>
      <c r="E174" s="637"/>
      <c r="F174" s="638"/>
      <c r="G174" s="901"/>
      <c r="H174" s="901"/>
      <c r="I174" s="1514"/>
      <c r="J174" s="1515"/>
      <c r="K174" s="1515"/>
      <c r="L174" s="1516"/>
      <c r="M174" s="642"/>
      <c r="N174" s="642"/>
      <c r="O174" s="642"/>
      <c r="P174" s="642"/>
      <c r="Q174" s="642"/>
    </row>
    <row r="175" spans="1:17" s="643" customFormat="1" x14ac:dyDescent="0.3">
      <c r="A175" s="634">
        <v>170</v>
      </c>
      <c r="B175" s="635">
        <v>45154</v>
      </c>
      <c r="C175" s="636" t="s">
        <v>2834</v>
      </c>
      <c r="D175" s="637">
        <v>100</v>
      </c>
      <c r="E175" s="637"/>
      <c r="F175" s="638"/>
      <c r="G175" s="901"/>
      <c r="H175" s="901"/>
      <c r="I175" s="1514"/>
      <c r="J175" s="1515"/>
      <c r="K175" s="1515"/>
      <c r="L175" s="1516"/>
      <c r="M175" s="642"/>
      <c r="N175" s="642"/>
      <c r="O175" s="642"/>
      <c r="P175" s="642"/>
      <c r="Q175" s="642"/>
    </row>
    <row r="176" spans="1:17" s="643" customFormat="1" x14ac:dyDescent="0.3">
      <c r="A176" s="634">
        <v>171</v>
      </c>
      <c r="B176" s="635">
        <v>45154</v>
      </c>
      <c r="C176" s="636" t="s">
        <v>2384</v>
      </c>
      <c r="D176" s="637">
        <v>100</v>
      </c>
      <c r="E176" s="637"/>
      <c r="F176" s="638"/>
      <c r="G176" s="901"/>
      <c r="H176" s="901"/>
      <c r="I176" s="1514"/>
      <c r="J176" s="1515"/>
      <c r="K176" s="1515"/>
      <c r="L176" s="1516"/>
      <c r="M176" s="642"/>
      <c r="N176" s="642"/>
      <c r="O176" s="642"/>
      <c r="P176" s="642"/>
      <c r="Q176" s="642"/>
    </row>
    <row r="177" spans="1:17" s="643" customFormat="1" x14ac:dyDescent="0.3">
      <c r="A177" s="634">
        <v>172</v>
      </c>
      <c r="B177" s="635">
        <v>45154</v>
      </c>
      <c r="C177" s="636" t="s">
        <v>1982</v>
      </c>
      <c r="D177" s="637">
        <v>100</v>
      </c>
      <c r="E177" s="637"/>
      <c r="F177" s="638"/>
      <c r="G177" s="901"/>
      <c r="H177" s="901"/>
      <c r="I177" s="1514"/>
      <c r="J177" s="1515"/>
      <c r="K177" s="1515"/>
      <c r="L177" s="1516"/>
      <c r="M177" s="642"/>
      <c r="N177" s="642"/>
      <c r="O177" s="642"/>
      <c r="P177" s="642"/>
      <c r="Q177" s="642"/>
    </row>
    <row r="178" spans="1:17" s="643" customFormat="1" x14ac:dyDescent="0.3">
      <c r="A178" s="634">
        <v>173</v>
      </c>
      <c r="B178" s="635">
        <v>45159</v>
      </c>
      <c r="C178" s="636" t="s">
        <v>2359</v>
      </c>
      <c r="D178" s="637">
        <v>500</v>
      </c>
      <c r="E178" s="637"/>
      <c r="F178" s="638"/>
      <c r="G178" s="901"/>
      <c r="H178" s="901"/>
      <c r="I178" s="1514"/>
      <c r="J178" s="1515"/>
      <c r="K178" s="1515"/>
      <c r="L178" s="1516"/>
      <c r="M178" s="642"/>
      <c r="N178" s="642"/>
      <c r="O178" s="642"/>
      <c r="P178" s="642"/>
      <c r="Q178" s="642"/>
    </row>
    <row r="179" spans="1:17" s="643" customFormat="1" x14ac:dyDescent="0.3">
      <c r="A179" s="634">
        <v>174</v>
      </c>
      <c r="B179" s="635">
        <v>45162</v>
      </c>
      <c r="C179" s="636" t="s">
        <v>2834</v>
      </c>
      <c r="D179" s="637">
        <v>200</v>
      </c>
      <c r="E179" s="637"/>
      <c r="F179" s="638"/>
      <c r="G179" s="901"/>
      <c r="H179" s="901"/>
      <c r="I179" s="1514"/>
      <c r="J179" s="1515"/>
      <c r="K179" s="1515"/>
      <c r="L179" s="1516"/>
      <c r="M179" s="642"/>
      <c r="N179" s="646"/>
      <c r="O179" s="642"/>
      <c r="P179" s="146"/>
      <c r="Q179" s="935"/>
    </row>
    <row r="180" spans="1:17" s="643" customFormat="1" x14ac:dyDescent="0.3">
      <c r="A180" s="634">
        <v>175</v>
      </c>
      <c r="B180" s="635">
        <v>45162</v>
      </c>
      <c r="C180" s="636" t="s">
        <v>2359</v>
      </c>
      <c r="D180" s="637">
        <v>500</v>
      </c>
      <c r="E180" s="637"/>
      <c r="F180" s="638"/>
      <c r="G180" s="901"/>
      <c r="H180" s="901"/>
      <c r="I180" s="1514"/>
      <c r="J180" s="1515"/>
      <c r="K180" s="1515"/>
      <c r="L180" s="1516"/>
      <c r="M180" s="642"/>
      <c r="N180" s="642"/>
      <c r="O180" s="642"/>
      <c r="P180" s="642"/>
      <c r="Q180" s="642"/>
    </row>
    <row r="181" spans="1:17" s="643" customFormat="1" x14ac:dyDescent="0.3">
      <c r="A181" s="634">
        <v>176</v>
      </c>
      <c r="B181" s="635">
        <v>45167</v>
      </c>
      <c r="C181" s="636" t="s">
        <v>2359</v>
      </c>
      <c r="D181" s="637">
        <v>780</v>
      </c>
      <c r="E181" s="637"/>
      <c r="F181" s="638"/>
      <c r="G181" s="901"/>
      <c r="H181" s="901"/>
      <c r="I181" s="1514"/>
      <c r="J181" s="1515"/>
      <c r="K181" s="1515"/>
      <c r="L181" s="1516"/>
      <c r="M181" s="642"/>
      <c r="N181" s="642"/>
      <c r="O181" s="642"/>
      <c r="P181" s="642"/>
      <c r="Q181" s="642"/>
    </row>
    <row r="182" spans="1:17" s="643" customFormat="1" x14ac:dyDescent="0.3">
      <c r="A182" s="634">
        <v>177</v>
      </c>
      <c r="B182" s="635">
        <v>45167</v>
      </c>
      <c r="C182" s="636" t="s">
        <v>2834</v>
      </c>
      <c r="D182" s="637">
        <v>300</v>
      </c>
      <c r="E182" s="637"/>
      <c r="F182" s="638"/>
      <c r="G182" s="901"/>
      <c r="H182" s="901"/>
      <c r="I182" s="1514"/>
      <c r="J182" s="1515"/>
      <c r="K182" s="1515"/>
      <c r="L182" s="1516"/>
      <c r="M182" s="642"/>
      <c r="N182" s="642"/>
      <c r="O182" s="642"/>
      <c r="P182" s="642"/>
      <c r="Q182" s="642"/>
    </row>
    <row r="183" spans="1:17" s="643" customFormat="1" x14ac:dyDescent="0.3">
      <c r="A183" s="634">
        <v>178</v>
      </c>
      <c r="B183" s="635">
        <v>45167</v>
      </c>
      <c r="C183" s="636" t="s">
        <v>164</v>
      </c>
      <c r="D183" s="637">
        <v>15</v>
      </c>
      <c r="E183" s="637"/>
      <c r="F183" s="638"/>
      <c r="G183" s="901"/>
      <c r="H183" s="901"/>
      <c r="I183" s="1514"/>
      <c r="J183" s="1515"/>
      <c r="K183" s="1515"/>
      <c r="L183" s="1516"/>
      <c r="M183" s="642"/>
      <c r="N183" s="642"/>
      <c r="O183" s="642"/>
      <c r="P183" s="642"/>
      <c r="Q183" s="642"/>
    </row>
    <row r="184" spans="1:17" s="643" customFormat="1" x14ac:dyDescent="0.3">
      <c r="A184" s="634">
        <v>179</v>
      </c>
      <c r="B184" s="635">
        <v>45167</v>
      </c>
      <c r="C184" s="636" t="s">
        <v>2407</v>
      </c>
      <c r="D184" s="637">
        <v>20</v>
      </c>
      <c r="E184" s="637"/>
      <c r="F184" s="638"/>
      <c r="G184" s="901"/>
      <c r="H184" s="901"/>
      <c r="I184" s="1514"/>
      <c r="J184" s="1515"/>
      <c r="K184" s="1515"/>
      <c r="L184" s="1516"/>
      <c r="M184" s="642"/>
      <c r="N184" s="642"/>
      <c r="O184" s="642"/>
      <c r="P184" s="642"/>
      <c r="Q184" s="642"/>
    </row>
    <row r="185" spans="1:17" s="643" customFormat="1" x14ac:dyDescent="0.3">
      <c r="A185" s="634">
        <v>180</v>
      </c>
      <c r="B185" s="635">
        <v>45167</v>
      </c>
      <c r="C185" s="636" t="s">
        <v>2516</v>
      </c>
      <c r="D185" s="637">
        <v>100</v>
      </c>
      <c r="E185" s="637"/>
      <c r="F185" s="638"/>
      <c r="G185" s="901"/>
      <c r="H185" s="901"/>
      <c r="I185" s="1514"/>
      <c r="J185" s="1515"/>
      <c r="K185" s="1515"/>
      <c r="L185" s="1516"/>
      <c r="M185" s="642"/>
      <c r="N185" s="642"/>
      <c r="O185" s="642"/>
      <c r="P185" s="642"/>
      <c r="Q185" s="642"/>
    </row>
    <row r="186" spans="1:17" s="643" customFormat="1" x14ac:dyDescent="0.3">
      <c r="A186" s="634">
        <v>181</v>
      </c>
      <c r="B186" s="635">
        <v>45167</v>
      </c>
      <c r="C186" s="636" t="s">
        <v>1982</v>
      </c>
      <c r="D186" s="637">
        <v>500</v>
      </c>
      <c r="E186" s="637"/>
      <c r="F186" s="694"/>
      <c r="G186" s="901"/>
      <c r="H186" s="901"/>
      <c r="I186" s="1514"/>
      <c r="J186" s="1515"/>
      <c r="K186" s="1515"/>
      <c r="L186" s="1516"/>
      <c r="M186" s="642"/>
      <c r="N186" s="646"/>
      <c r="O186" s="642"/>
      <c r="P186" s="146"/>
      <c r="Q186" s="935"/>
    </row>
    <row r="187" spans="1:17" s="643" customFormat="1" ht="13.8" x14ac:dyDescent="0.3">
      <c r="A187" s="634">
        <v>182</v>
      </c>
      <c r="B187" s="635">
        <v>45167</v>
      </c>
      <c r="C187" s="636" t="s">
        <v>1777</v>
      </c>
      <c r="D187" s="637">
        <v>1000</v>
      </c>
      <c r="E187" s="637"/>
      <c r="F187" s="637"/>
      <c r="G187" s="901"/>
      <c r="H187" s="901"/>
      <c r="I187" s="1514"/>
      <c r="J187" s="1515"/>
      <c r="K187" s="1515"/>
      <c r="L187" s="1516"/>
      <c r="M187" s="642"/>
      <c r="N187" s="646"/>
      <c r="O187" s="573"/>
      <c r="P187" s="642"/>
      <c r="Q187" s="1040"/>
    </row>
    <row r="188" spans="1:17" s="643" customFormat="1" x14ac:dyDescent="0.3">
      <c r="A188" s="634">
        <v>183</v>
      </c>
      <c r="B188" s="635">
        <v>45167</v>
      </c>
      <c r="C188" s="636" t="s">
        <v>2410</v>
      </c>
      <c r="D188" s="637">
        <v>100</v>
      </c>
      <c r="E188" s="637"/>
      <c r="F188" s="638"/>
      <c r="G188" s="901"/>
      <c r="H188" s="901"/>
      <c r="I188" s="1514"/>
      <c r="J188" s="1515"/>
      <c r="K188" s="1515"/>
      <c r="L188" s="1516"/>
      <c r="M188" s="642"/>
      <c r="N188" s="642"/>
      <c r="O188" s="642"/>
      <c r="P188" s="642"/>
      <c r="Q188" s="642"/>
    </row>
    <row r="189" spans="1:17" s="643" customFormat="1" x14ac:dyDescent="0.3">
      <c r="A189" s="634">
        <v>184</v>
      </c>
      <c r="B189" s="635">
        <v>45167</v>
      </c>
      <c r="C189" s="636" t="s">
        <v>2383</v>
      </c>
      <c r="D189" s="637">
        <v>100</v>
      </c>
      <c r="E189" s="637"/>
      <c r="F189" s="638"/>
      <c r="G189" s="901"/>
      <c r="H189" s="901"/>
      <c r="I189" s="1514"/>
      <c r="J189" s="1515"/>
      <c r="K189" s="1515"/>
      <c r="L189" s="1516"/>
      <c r="M189" s="642"/>
      <c r="N189" s="642"/>
      <c r="O189" s="642"/>
      <c r="P189" s="642"/>
      <c r="Q189" s="642"/>
    </row>
    <row r="190" spans="1:17" s="643" customFormat="1" x14ac:dyDescent="0.3">
      <c r="A190" s="634">
        <v>185</v>
      </c>
      <c r="B190" s="635">
        <v>45167</v>
      </c>
      <c r="C190" s="636" t="s">
        <v>2409</v>
      </c>
      <c r="D190" s="637">
        <v>15</v>
      </c>
      <c r="E190" s="637"/>
      <c r="F190" s="638"/>
      <c r="G190" s="901"/>
      <c r="H190" s="901"/>
      <c r="I190" s="1514"/>
      <c r="J190" s="1515"/>
      <c r="K190" s="1515"/>
      <c r="L190" s="1516"/>
      <c r="M190" s="642"/>
      <c r="N190" s="642"/>
      <c r="O190" s="642"/>
      <c r="P190" s="642"/>
      <c r="Q190" s="642"/>
    </row>
    <row r="191" spans="1:17" s="643" customFormat="1" x14ac:dyDescent="0.3">
      <c r="A191" s="634">
        <v>186</v>
      </c>
      <c r="B191" s="635">
        <v>45167</v>
      </c>
      <c r="C191" s="636" t="s">
        <v>2528</v>
      </c>
      <c r="D191" s="637">
        <v>50</v>
      </c>
      <c r="E191" s="637"/>
      <c r="F191" s="638"/>
      <c r="G191" s="901"/>
      <c r="H191" s="901"/>
      <c r="I191" s="1514"/>
      <c r="J191" s="1515"/>
      <c r="K191" s="1515"/>
      <c r="L191" s="1516"/>
      <c r="M191" s="642"/>
      <c r="N191" s="642"/>
      <c r="O191" s="642"/>
      <c r="P191" s="642"/>
      <c r="Q191" s="642"/>
    </row>
    <row r="192" spans="1:17" s="643" customFormat="1" x14ac:dyDescent="0.3">
      <c r="A192" s="634">
        <v>187</v>
      </c>
      <c r="B192" s="635">
        <v>45167</v>
      </c>
      <c r="C192" s="636" t="s">
        <v>2584</v>
      </c>
      <c r="D192" s="637">
        <v>20</v>
      </c>
      <c r="E192" s="637"/>
      <c r="F192" s="638"/>
      <c r="G192" s="901"/>
      <c r="H192" s="901"/>
      <c r="I192" s="1514"/>
      <c r="J192" s="1515"/>
      <c r="K192" s="1515"/>
      <c r="L192" s="1516"/>
      <c r="M192" s="642"/>
      <c r="N192" s="642"/>
      <c r="O192" s="642"/>
      <c r="P192" s="642"/>
      <c r="Q192" s="642"/>
    </row>
    <row r="193" spans="1:17" s="643" customFormat="1" ht="13.8" x14ac:dyDescent="0.3">
      <c r="A193" s="634">
        <v>188</v>
      </c>
      <c r="B193" s="635">
        <v>45168</v>
      </c>
      <c r="C193" s="636" t="s">
        <v>2359</v>
      </c>
      <c r="D193" s="637"/>
      <c r="E193" s="637">
        <v>3280</v>
      </c>
      <c r="F193" s="638">
        <v>3280</v>
      </c>
      <c r="G193" s="901"/>
      <c r="H193" s="901"/>
      <c r="I193" s="1514" t="s">
        <v>3756</v>
      </c>
      <c r="J193" s="1515"/>
      <c r="K193" s="1515"/>
      <c r="L193" s="1516"/>
      <c r="M193" s="642" t="s">
        <v>3757</v>
      </c>
      <c r="N193" s="646">
        <v>45167</v>
      </c>
      <c r="O193" s="573" t="s">
        <v>1531</v>
      </c>
      <c r="P193" s="642" t="s">
        <v>1980</v>
      </c>
      <c r="Q193" s="1040" t="s">
        <v>1706</v>
      </c>
    </row>
    <row r="194" spans="1:17" s="643" customFormat="1" x14ac:dyDescent="0.3">
      <c r="A194" s="634">
        <v>189</v>
      </c>
      <c r="B194" s="635">
        <v>45168</v>
      </c>
      <c r="C194" s="636" t="s">
        <v>2381</v>
      </c>
      <c r="D194" s="637">
        <v>20</v>
      </c>
      <c r="E194" s="637"/>
      <c r="F194" s="638"/>
      <c r="G194" s="901"/>
      <c r="H194" s="901"/>
      <c r="I194" s="1514"/>
      <c r="J194" s="1515"/>
      <c r="K194" s="1515"/>
      <c r="L194" s="1516"/>
      <c r="M194" s="642"/>
      <c r="N194" s="642"/>
      <c r="O194" s="642"/>
      <c r="P194" s="642"/>
      <c r="Q194" s="642"/>
    </row>
    <row r="195" spans="1:17" s="643" customFormat="1" x14ac:dyDescent="0.3">
      <c r="A195" s="634">
        <v>190</v>
      </c>
      <c r="B195" s="635">
        <v>45173</v>
      </c>
      <c r="C195" s="636" t="s">
        <v>2834</v>
      </c>
      <c r="D195" s="637">
        <v>200</v>
      </c>
      <c r="E195" s="637"/>
      <c r="F195" s="638"/>
      <c r="G195" s="901"/>
      <c r="H195" s="901"/>
      <c r="I195" s="1514"/>
      <c r="J195" s="1515"/>
      <c r="K195" s="1515"/>
      <c r="L195" s="1516"/>
      <c r="M195" s="642"/>
      <c r="N195" s="642"/>
      <c r="O195" s="642"/>
      <c r="P195" s="642"/>
      <c r="Q195" s="642"/>
    </row>
    <row r="196" spans="1:17" s="643" customFormat="1" x14ac:dyDescent="0.3">
      <c r="A196" s="634">
        <v>191</v>
      </c>
      <c r="B196" s="635">
        <v>45173</v>
      </c>
      <c r="C196" s="636" t="s">
        <v>2359</v>
      </c>
      <c r="D196" s="637">
        <v>500</v>
      </c>
      <c r="E196" s="637"/>
      <c r="F196" s="638"/>
      <c r="G196" s="901"/>
      <c r="H196" s="901"/>
      <c r="I196" s="1514"/>
      <c r="J196" s="1515"/>
      <c r="K196" s="1515"/>
      <c r="L196" s="1516"/>
      <c r="M196" s="642"/>
      <c r="N196" s="642"/>
      <c r="O196" s="642"/>
      <c r="P196" s="642"/>
      <c r="Q196" s="642"/>
    </row>
    <row r="197" spans="1:17" s="643" customFormat="1" x14ac:dyDescent="0.3">
      <c r="A197" s="634">
        <v>192</v>
      </c>
      <c r="B197" s="635">
        <v>45175</v>
      </c>
      <c r="C197" s="636" t="s">
        <v>2574</v>
      </c>
      <c r="D197" s="637">
        <v>20</v>
      </c>
      <c r="E197" s="637"/>
      <c r="F197" s="638"/>
      <c r="G197" s="901"/>
      <c r="H197" s="901"/>
      <c r="I197" s="1514"/>
      <c r="J197" s="1515"/>
      <c r="K197" s="1515"/>
      <c r="L197" s="1516"/>
      <c r="M197" s="642"/>
      <c r="N197" s="642"/>
      <c r="O197" s="642"/>
      <c r="P197" s="642"/>
      <c r="Q197" s="642"/>
    </row>
    <row r="198" spans="1:17" s="643" customFormat="1" x14ac:dyDescent="0.3">
      <c r="A198" s="634">
        <v>193</v>
      </c>
      <c r="B198" s="635">
        <v>45177</v>
      </c>
      <c r="C198" s="636" t="s">
        <v>2834</v>
      </c>
      <c r="D198" s="637">
        <v>100</v>
      </c>
      <c r="E198" s="637"/>
      <c r="F198" s="638"/>
      <c r="G198" s="901"/>
      <c r="H198" s="901"/>
      <c r="I198" s="1514"/>
      <c r="J198" s="1515"/>
      <c r="K198" s="1515"/>
      <c r="L198" s="1516"/>
      <c r="M198" s="642"/>
      <c r="N198" s="642"/>
      <c r="O198" s="642"/>
      <c r="P198" s="642"/>
      <c r="Q198" s="642"/>
    </row>
    <row r="199" spans="1:17" s="643" customFormat="1" x14ac:dyDescent="0.3">
      <c r="A199" s="634">
        <v>194</v>
      </c>
      <c r="B199" s="635">
        <v>45177</v>
      </c>
      <c r="C199" s="636" t="s">
        <v>2384</v>
      </c>
      <c r="D199" s="637">
        <v>100</v>
      </c>
      <c r="E199" s="637"/>
      <c r="F199" s="638"/>
      <c r="G199" s="901"/>
      <c r="H199" s="901"/>
      <c r="I199" s="1514"/>
      <c r="J199" s="1515"/>
      <c r="K199" s="1515"/>
      <c r="L199" s="1516"/>
      <c r="M199" s="642"/>
      <c r="N199" s="642"/>
      <c r="O199" s="642"/>
      <c r="P199" s="642"/>
      <c r="Q199" s="642"/>
    </row>
    <row r="200" spans="1:17" s="643" customFormat="1" x14ac:dyDescent="0.3">
      <c r="A200" s="634">
        <v>195</v>
      </c>
      <c r="B200" s="635">
        <v>45180</v>
      </c>
      <c r="C200" s="636" t="s">
        <v>2359</v>
      </c>
      <c r="D200" s="637">
        <v>1000</v>
      </c>
      <c r="E200" s="637"/>
      <c r="F200" s="638"/>
      <c r="G200" s="901"/>
      <c r="H200" s="901"/>
      <c r="I200" s="1514"/>
      <c r="J200" s="1515"/>
      <c r="K200" s="1515"/>
      <c r="L200" s="1516"/>
      <c r="M200" s="642"/>
      <c r="N200" s="642"/>
      <c r="O200" s="642"/>
      <c r="P200" s="642"/>
      <c r="Q200" s="642"/>
    </row>
    <row r="201" spans="1:17" s="643" customFormat="1" x14ac:dyDescent="0.3">
      <c r="A201" s="634">
        <v>196</v>
      </c>
      <c r="B201" s="635">
        <v>45180</v>
      </c>
      <c r="C201" s="636" t="s">
        <v>164</v>
      </c>
      <c r="D201" s="637">
        <v>20</v>
      </c>
      <c r="E201" s="637"/>
      <c r="F201" s="638"/>
      <c r="G201" s="901"/>
      <c r="H201" s="901"/>
      <c r="I201" s="1514"/>
      <c r="J201" s="1515"/>
      <c r="K201" s="1515"/>
      <c r="L201" s="1516"/>
      <c r="M201" s="642"/>
      <c r="N201" s="642"/>
      <c r="O201" s="642"/>
      <c r="P201" s="642"/>
      <c r="Q201" s="642"/>
    </row>
    <row r="202" spans="1:17" s="643" customFormat="1" x14ac:dyDescent="0.3">
      <c r="A202" s="634">
        <v>197</v>
      </c>
      <c r="B202" s="635">
        <v>45184</v>
      </c>
      <c r="C202" s="636" t="s">
        <v>2834</v>
      </c>
      <c r="D202" s="637">
        <v>180</v>
      </c>
      <c r="E202" s="637"/>
      <c r="F202" s="638"/>
      <c r="G202" s="901"/>
      <c r="H202" s="901"/>
      <c r="I202" s="1514"/>
      <c r="J202" s="1515"/>
      <c r="K202" s="1515"/>
      <c r="L202" s="1516"/>
      <c r="M202" s="642"/>
      <c r="N202" s="642"/>
      <c r="O202" s="642"/>
      <c r="P202" s="642"/>
      <c r="Q202" s="642"/>
    </row>
    <row r="203" spans="1:17" s="643" customFormat="1" x14ac:dyDescent="0.3">
      <c r="A203" s="634">
        <v>198</v>
      </c>
      <c r="B203" s="635">
        <v>45184</v>
      </c>
      <c r="C203" s="636" t="s">
        <v>2359</v>
      </c>
      <c r="D203" s="637">
        <v>1000</v>
      </c>
      <c r="E203" s="637"/>
      <c r="F203" s="638"/>
      <c r="G203" s="901"/>
      <c r="H203" s="901"/>
      <c r="I203" s="1514"/>
      <c r="J203" s="1515"/>
      <c r="K203" s="1515"/>
      <c r="L203" s="1516"/>
      <c r="M203" s="642"/>
      <c r="N203" s="642"/>
      <c r="O203" s="642"/>
      <c r="P203" s="642"/>
      <c r="Q203" s="642"/>
    </row>
    <row r="204" spans="1:17" s="643" customFormat="1" ht="13.8" x14ac:dyDescent="0.3">
      <c r="A204" s="634">
        <v>199</v>
      </c>
      <c r="B204" s="635">
        <v>45184</v>
      </c>
      <c r="C204" s="636" t="s">
        <v>2834</v>
      </c>
      <c r="D204" s="637"/>
      <c r="E204" s="637">
        <v>1080</v>
      </c>
      <c r="F204" s="638">
        <v>1080</v>
      </c>
      <c r="G204" s="901"/>
      <c r="H204" s="901"/>
      <c r="I204" s="1514" t="s">
        <v>3758</v>
      </c>
      <c r="J204" s="1515"/>
      <c r="K204" s="1515"/>
      <c r="L204" s="1516"/>
      <c r="M204" s="642" t="s">
        <v>3759</v>
      </c>
      <c r="N204" s="646">
        <v>45184</v>
      </c>
      <c r="O204" s="573" t="s">
        <v>1531</v>
      </c>
      <c r="P204" s="146" t="s">
        <v>1762</v>
      </c>
      <c r="Q204" s="935" t="s">
        <v>1762</v>
      </c>
    </row>
    <row r="205" spans="1:17" s="643" customFormat="1" x14ac:dyDescent="0.3">
      <c r="A205" s="634">
        <v>200</v>
      </c>
      <c r="B205" s="635">
        <v>45187</v>
      </c>
      <c r="C205" s="636" t="s">
        <v>1982</v>
      </c>
      <c r="D205" s="637">
        <v>200</v>
      </c>
      <c r="E205" s="637"/>
      <c r="F205" s="638"/>
      <c r="G205" s="901"/>
      <c r="H205" s="901"/>
      <c r="I205" s="1514"/>
      <c r="J205" s="1515"/>
      <c r="K205" s="1515"/>
      <c r="L205" s="1516"/>
      <c r="M205" s="642"/>
      <c r="N205" s="642"/>
      <c r="O205" s="642"/>
      <c r="P205" s="642"/>
      <c r="Q205" s="642"/>
    </row>
    <row r="206" spans="1:17" s="643" customFormat="1" ht="13.8" x14ac:dyDescent="0.3">
      <c r="A206" s="634">
        <v>201</v>
      </c>
      <c r="B206" s="635">
        <v>45187</v>
      </c>
      <c r="C206" s="636" t="s">
        <v>2359</v>
      </c>
      <c r="D206" s="637">
        <v>500</v>
      </c>
      <c r="E206" s="637"/>
      <c r="F206" s="638"/>
      <c r="G206" s="901"/>
      <c r="H206" s="901"/>
      <c r="I206" s="1514"/>
      <c r="J206" s="1515"/>
      <c r="K206" s="1515"/>
      <c r="L206" s="1516"/>
      <c r="M206" s="642"/>
      <c r="N206" s="646"/>
      <c r="O206" s="573"/>
      <c r="P206" s="642"/>
      <c r="Q206" s="1040"/>
    </row>
    <row r="207" spans="1:17" s="643" customFormat="1" x14ac:dyDescent="0.3">
      <c r="A207" s="634">
        <v>202</v>
      </c>
      <c r="B207" s="635">
        <v>45190</v>
      </c>
      <c r="C207" s="636" t="s">
        <v>2384</v>
      </c>
      <c r="D207" s="637">
        <v>70</v>
      </c>
      <c r="E207" s="637"/>
      <c r="F207" s="638"/>
      <c r="G207" s="901"/>
      <c r="H207" s="901"/>
      <c r="I207" s="1514"/>
      <c r="J207" s="1515"/>
      <c r="K207" s="1515"/>
      <c r="L207" s="1516"/>
      <c r="M207" s="642"/>
      <c r="N207" s="642"/>
      <c r="O207" s="642"/>
      <c r="P207" s="642"/>
      <c r="Q207" s="642"/>
    </row>
    <row r="208" spans="1:17" s="643" customFormat="1" ht="13.8" x14ac:dyDescent="0.3">
      <c r="A208" s="634">
        <v>203</v>
      </c>
      <c r="B208" s="635">
        <v>45190</v>
      </c>
      <c r="C208" s="636" t="s">
        <v>2384</v>
      </c>
      <c r="D208" s="637"/>
      <c r="E208" s="637">
        <v>920</v>
      </c>
      <c r="F208" s="638">
        <v>920</v>
      </c>
      <c r="G208" s="901"/>
      <c r="H208" s="901"/>
      <c r="I208" s="1514" t="s">
        <v>3760</v>
      </c>
      <c r="J208" s="1515"/>
      <c r="K208" s="1515"/>
      <c r="L208" s="1516"/>
      <c r="M208" s="642" t="s">
        <v>3761</v>
      </c>
      <c r="N208" s="646">
        <v>45189</v>
      </c>
      <c r="O208" s="475" t="s">
        <v>1531</v>
      </c>
      <c r="P208" s="146" t="s">
        <v>2066</v>
      </c>
      <c r="Q208" s="935" t="s">
        <v>1762</v>
      </c>
    </row>
    <row r="209" spans="1:17" s="643" customFormat="1" x14ac:dyDescent="0.3">
      <c r="A209" s="634">
        <v>204</v>
      </c>
      <c r="B209" s="635">
        <v>45194</v>
      </c>
      <c r="C209" s="636" t="s">
        <v>2359</v>
      </c>
      <c r="D209" s="637">
        <v>1000</v>
      </c>
      <c r="E209" s="637"/>
      <c r="F209" s="638"/>
      <c r="G209" s="901"/>
      <c r="H209" s="901"/>
      <c r="I209" s="1514"/>
      <c r="J209" s="1515"/>
      <c r="K209" s="1515"/>
      <c r="L209" s="1516"/>
      <c r="M209" s="642"/>
      <c r="N209" s="642"/>
      <c r="O209" s="642"/>
      <c r="P209" s="642"/>
      <c r="Q209" s="642"/>
    </row>
    <row r="210" spans="1:17" s="643" customFormat="1" x14ac:dyDescent="0.3">
      <c r="A210" s="634">
        <v>205</v>
      </c>
      <c r="B210" s="635">
        <v>45194</v>
      </c>
      <c r="C210" s="636" t="s">
        <v>2834</v>
      </c>
      <c r="D210" s="637">
        <v>100</v>
      </c>
      <c r="E210" s="637"/>
      <c r="F210" s="638"/>
      <c r="G210" s="901"/>
      <c r="H210" s="901"/>
      <c r="I210" s="1514"/>
      <c r="J210" s="1515"/>
      <c r="K210" s="1515"/>
      <c r="L210" s="1516"/>
      <c r="M210" s="642"/>
      <c r="N210" s="642"/>
      <c r="O210" s="642"/>
      <c r="P210" s="642"/>
      <c r="Q210" s="642"/>
    </row>
    <row r="211" spans="1:17" s="643" customFormat="1" x14ac:dyDescent="0.3">
      <c r="A211" s="634">
        <v>206</v>
      </c>
      <c r="B211" s="635">
        <v>45194</v>
      </c>
      <c r="C211" s="636" t="s">
        <v>1777</v>
      </c>
      <c r="D211" s="637">
        <v>1000</v>
      </c>
      <c r="E211" s="637"/>
      <c r="F211" s="638"/>
      <c r="G211" s="901"/>
      <c r="H211" s="901"/>
      <c r="I211" s="1514"/>
      <c r="J211" s="1515"/>
      <c r="K211" s="1515"/>
      <c r="L211" s="1516"/>
      <c r="M211" s="642"/>
      <c r="N211" s="646"/>
      <c r="O211" s="642"/>
      <c r="P211" s="146"/>
      <c r="Q211" s="935"/>
    </row>
    <row r="212" spans="1:17" s="643" customFormat="1" x14ac:dyDescent="0.3">
      <c r="A212" s="634">
        <v>207</v>
      </c>
      <c r="B212" s="635">
        <v>45194</v>
      </c>
      <c r="C212" s="636" t="s">
        <v>164</v>
      </c>
      <c r="D212" s="637">
        <v>10</v>
      </c>
      <c r="E212" s="637"/>
      <c r="F212" s="638"/>
      <c r="G212" s="901"/>
      <c r="H212" s="901"/>
      <c r="I212" s="1514"/>
      <c r="J212" s="1515"/>
      <c r="K212" s="1515"/>
      <c r="L212" s="1516"/>
      <c r="M212" s="642"/>
      <c r="N212" s="642"/>
      <c r="O212" s="642"/>
      <c r="P212" s="642"/>
      <c r="Q212" s="642"/>
    </row>
    <row r="213" spans="1:17" s="643" customFormat="1" x14ac:dyDescent="0.3">
      <c r="A213" s="634">
        <v>208</v>
      </c>
      <c r="B213" s="635">
        <v>45194</v>
      </c>
      <c r="C213" s="636" t="s">
        <v>2410</v>
      </c>
      <c r="D213" s="637">
        <v>100</v>
      </c>
      <c r="E213" s="637"/>
      <c r="F213" s="638"/>
      <c r="G213" s="901"/>
      <c r="H213" s="901"/>
      <c r="I213" s="1514"/>
      <c r="J213" s="1515"/>
      <c r="K213" s="1515"/>
      <c r="L213" s="1516"/>
      <c r="M213" s="642"/>
      <c r="N213" s="642"/>
      <c r="O213" s="642"/>
      <c r="P213" s="642"/>
      <c r="Q213" s="642"/>
    </row>
    <row r="214" spans="1:17" s="643" customFormat="1" x14ac:dyDescent="0.3">
      <c r="A214" s="634">
        <v>209</v>
      </c>
      <c r="B214" s="635">
        <v>45194</v>
      </c>
      <c r="C214" s="636" t="s">
        <v>2516</v>
      </c>
      <c r="D214" s="637">
        <v>50</v>
      </c>
      <c r="E214" s="637"/>
      <c r="F214" s="638"/>
      <c r="G214" s="901"/>
      <c r="H214" s="901"/>
      <c r="I214" s="1514"/>
      <c r="J214" s="1515"/>
      <c r="K214" s="1515"/>
      <c r="L214" s="1516"/>
      <c r="M214" s="642"/>
      <c r="N214" s="642"/>
      <c r="O214" s="642"/>
      <c r="P214" s="642"/>
      <c r="Q214" s="642"/>
    </row>
    <row r="215" spans="1:17" s="643" customFormat="1" x14ac:dyDescent="0.3">
      <c r="A215" s="634">
        <v>210</v>
      </c>
      <c r="B215" s="635">
        <v>45194</v>
      </c>
      <c r="C215" s="636" t="s">
        <v>2382</v>
      </c>
      <c r="D215" s="637">
        <v>1</v>
      </c>
      <c r="E215" s="637"/>
      <c r="F215" s="638"/>
      <c r="G215" s="901"/>
      <c r="H215" s="901"/>
      <c r="I215" s="1514"/>
      <c r="J215" s="1515"/>
      <c r="K215" s="1515"/>
      <c r="L215" s="1516"/>
      <c r="M215" s="642"/>
      <c r="N215" s="642"/>
      <c r="O215" s="642"/>
      <c r="P215" s="642"/>
      <c r="Q215" s="642"/>
    </row>
    <row r="216" spans="1:17" s="643" customFormat="1" x14ac:dyDescent="0.3">
      <c r="A216" s="634">
        <v>211</v>
      </c>
      <c r="B216" s="635">
        <v>45198</v>
      </c>
      <c r="C216" s="636" t="s">
        <v>2359</v>
      </c>
      <c r="D216" s="637">
        <v>860</v>
      </c>
      <c r="E216" s="637"/>
      <c r="F216" s="638"/>
      <c r="G216" s="901"/>
      <c r="H216" s="901"/>
      <c r="I216" s="1514"/>
      <c r="J216" s="1515"/>
      <c r="K216" s="1515"/>
      <c r="L216" s="1516"/>
      <c r="M216" s="642"/>
      <c r="N216" s="642"/>
      <c r="O216" s="642"/>
      <c r="P216" s="642"/>
      <c r="Q216" s="642"/>
    </row>
    <row r="217" spans="1:17" s="643" customFormat="1" ht="13.8" x14ac:dyDescent="0.3">
      <c r="A217" s="634">
        <v>212</v>
      </c>
      <c r="B217" s="635">
        <v>45198</v>
      </c>
      <c r="C217" s="636" t="s">
        <v>2359</v>
      </c>
      <c r="D217" s="637"/>
      <c r="E217" s="637">
        <v>4860</v>
      </c>
      <c r="F217" s="638">
        <v>4860</v>
      </c>
      <c r="G217" s="901"/>
      <c r="H217" s="901"/>
      <c r="I217" s="1514" t="s">
        <v>3762</v>
      </c>
      <c r="J217" s="1515"/>
      <c r="K217" s="1515"/>
      <c r="L217" s="1516"/>
      <c r="M217" s="642" t="s">
        <v>3763</v>
      </c>
      <c r="N217" s="646">
        <v>45197</v>
      </c>
      <c r="O217" s="475" t="s">
        <v>1531</v>
      </c>
      <c r="P217" s="642" t="s">
        <v>1980</v>
      </c>
      <c r="Q217" s="1040" t="s">
        <v>1706</v>
      </c>
    </row>
    <row r="218" spans="1:17" s="643" customFormat="1" x14ac:dyDescent="0.3">
      <c r="A218" s="634">
        <v>213</v>
      </c>
      <c r="B218" s="635">
        <v>45201</v>
      </c>
      <c r="C218" s="636" t="s">
        <v>2359</v>
      </c>
      <c r="D218" s="637">
        <v>500</v>
      </c>
      <c r="E218" s="637"/>
      <c r="F218" s="638"/>
      <c r="G218" s="901"/>
      <c r="H218" s="901"/>
      <c r="I218" s="1514"/>
      <c r="J218" s="1515"/>
      <c r="K218" s="1515"/>
      <c r="L218" s="1516"/>
      <c r="M218" s="642"/>
      <c r="N218" s="642"/>
      <c r="O218" s="642"/>
      <c r="P218" s="642"/>
      <c r="Q218" s="642"/>
    </row>
    <row r="219" spans="1:17" s="643" customFormat="1" x14ac:dyDescent="0.3">
      <c r="A219" s="634">
        <v>214</v>
      </c>
      <c r="B219" s="635">
        <v>45201</v>
      </c>
      <c r="C219" s="636" t="s">
        <v>2384</v>
      </c>
      <c r="D219" s="637">
        <v>50</v>
      </c>
      <c r="E219" s="637"/>
      <c r="F219" s="638"/>
      <c r="G219" s="901"/>
      <c r="H219" s="901"/>
      <c r="I219" s="1514"/>
      <c r="J219" s="1515"/>
      <c r="K219" s="1515"/>
      <c r="L219" s="1516"/>
      <c r="M219" s="642"/>
      <c r="N219" s="642"/>
      <c r="O219" s="642"/>
      <c r="P219" s="642"/>
      <c r="Q219" s="642"/>
    </row>
    <row r="220" spans="1:17" s="643" customFormat="1" x14ac:dyDescent="0.3">
      <c r="A220" s="634">
        <v>215</v>
      </c>
      <c r="B220" s="635">
        <v>45201</v>
      </c>
      <c r="C220" s="636" t="s">
        <v>2834</v>
      </c>
      <c r="D220" s="637">
        <v>100</v>
      </c>
      <c r="E220" s="637"/>
      <c r="F220" s="638"/>
      <c r="G220" s="901"/>
      <c r="H220" s="901"/>
      <c r="I220" s="1514"/>
      <c r="J220" s="1515"/>
      <c r="K220" s="1515"/>
      <c r="L220" s="1516"/>
      <c r="M220" s="642"/>
      <c r="N220" s="642"/>
      <c r="O220" s="642"/>
      <c r="P220" s="642"/>
      <c r="Q220" s="642"/>
    </row>
    <row r="221" spans="1:17" s="643" customFormat="1" x14ac:dyDescent="0.3">
      <c r="A221" s="634">
        <v>216</v>
      </c>
      <c r="B221" s="635">
        <v>45208</v>
      </c>
      <c r="C221" s="636" t="s">
        <v>2359</v>
      </c>
      <c r="D221" s="637">
        <v>1000</v>
      </c>
      <c r="E221" s="637"/>
      <c r="F221" s="638"/>
      <c r="G221" s="901"/>
      <c r="H221" s="901"/>
      <c r="I221" s="1514"/>
      <c r="J221" s="1515"/>
      <c r="K221" s="1515"/>
      <c r="L221" s="1516"/>
      <c r="M221" s="642"/>
      <c r="N221" s="646"/>
      <c r="O221" s="642"/>
      <c r="P221" s="146"/>
      <c r="Q221" s="935"/>
    </row>
    <row r="222" spans="1:17" s="643" customFormat="1" x14ac:dyDescent="0.3">
      <c r="A222" s="634">
        <v>217</v>
      </c>
      <c r="B222" s="635">
        <v>45208</v>
      </c>
      <c r="C222" s="636" t="s">
        <v>164</v>
      </c>
      <c r="D222" s="637">
        <v>10</v>
      </c>
      <c r="E222" s="637"/>
      <c r="F222" s="638"/>
      <c r="G222" s="901"/>
      <c r="H222" s="901"/>
      <c r="I222" s="1514"/>
      <c r="J222" s="1515"/>
      <c r="K222" s="1515"/>
      <c r="L222" s="1516"/>
      <c r="M222" s="642"/>
      <c r="N222" s="642"/>
      <c r="O222" s="642"/>
      <c r="P222" s="642"/>
      <c r="Q222" s="642"/>
    </row>
    <row r="223" spans="1:17" s="643" customFormat="1" x14ac:dyDescent="0.3">
      <c r="A223" s="634">
        <v>218</v>
      </c>
      <c r="B223" s="635">
        <v>45208</v>
      </c>
      <c r="C223" s="636" t="s">
        <v>1982</v>
      </c>
      <c r="D223" s="637">
        <v>1920</v>
      </c>
      <c r="E223" s="637"/>
      <c r="F223" s="638"/>
      <c r="G223" s="901"/>
      <c r="H223" s="901"/>
      <c r="I223" s="1514"/>
      <c r="J223" s="1515"/>
      <c r="K223" s="1515"/>
      <c r="L223" s="1516"/>
      <c r="M223" s="642"/>
      <c r="N223" s="642"/>
      <c r="O223" s="642"/>
      <c r="P223" s="642"/>
      <c r="Q223" s="642"/>
    </row>
    <row r="224" spans="1:17" s="643" customFormat="1" x14ac:dyDescent="0.3">
      <c r="A224" s="634">
        <v>219</v>
      </c>
      <c r="B224" s="635">
        <v>45212</v>
      </c>
      <c r="C224" s="636" t="s">
        <v>2359</v>
      </c>
      <c r="D224" s="637">
        <v>500</v>
      </c>
      <c r="E224" s="637"/>
      <c r="F224" s="638"/>
      <c r="G224" s="901"/>
      <c r="H224" s="901"/>
      <c r="I224" s="1514"/>
      <c r="J224" s="1515"/>
      <c r="K224" s="1515"/>
      <c r="L224" s="1516"/>
      <c r="M224" s="642"/>
      <c r="N224" s="642"/>
      <c r="O224" s="642"/>
      <c r="P224" s="642"/>
      <c r="Q224" s="642"/>
    </row>
    <row r="225" spans="1:17" s="643" customFormat="1" x14ac:dyDescent="0.3">
      <c r="A225" s="634">
        <v>220</v>
      </c>
      <c r="B225" s="635">
        <v>45212</v>
      </c>
      <c r="C225" s="636" t="s">
        <v>2834</v>
      </c>
      <c r="D225" s="637">
        <v>100</v>
      </c>
      <c r="E225" s="637"/>
      <c r="F225" s="638"/>
      <c r="G225" s="901"/>
      <c r="H225" s="901"/>
      <c r="I225" s="1514"/>
      <c r="J225" s="1515"/>
      <c r="K225" s="1515"/>
      <c r="L225" s="1516"/>
      <c r="M225" s="642"/>
      <c r="N225" s="642"/>
      <c r="O225" s="642"/>
      <c r="P225" s="642"/>
      <c r="Q225" s="642"/>
    </row>
    <row r="226" spans="1:17" s="643" customFormat="1" x14ac:dyDescent="0.3">
      <c r="A226" s="634">
        <v>221</v>
      </c>
      <c r="B226" s="635">
        <v>45212</v>
      </c>
      <c r="C226" s="636" t="s">
        <v>2384</v>
      </c>
      <c r="D226" s="637">
        <v>50</v>
      </c>
      <c r="E226" s="637"/>
      <c r="F226" s="638"/>
      <c r="G226" s="901"/>
      <c r="H226" s="901"/>
      <c r="I226" s="1514"/>
      <c r="J226" s="1515"/>
      <c r="K226" s="1515"/>
      <c r="L226" s="1516"/>
      <c r="M226" s="642"/>
      <c r="N226" s="642"/>
      <c r="O226" s="642"/>
      <c r="P226" s="642"/>
      <c r="Q226" s="642"/>
    </row>
    <row r="227" spans="1:17" s="643" customFormat="1" x14ac:dyDescent="0.3">
      <c r="A227" s="634">
        <v>222</v>
      </c>
      <c r="B227" s="635">
        <v>45215</v>
      </c>
      <c r="C227" s="636" t="s">
        <v>2359</v>
      </c>
      <c r="D227" s="637">
        <v>500</v>
      </c>
      <c r="E227" s="637"/>
      <c r="F227" s="638"/>
      <c r="G227" s="901"/>
      <c r="H227" s="901"/>
      <c r="I227" s="1514"/>
      <c r="J227" s="1515"/>
      <c r="K227" s="1515"/>
      <c r="L227" s="1516"/>
      <c r="M227" s="642"/>
      <c r="N227" s="646"/>
      <c r="O227" s="642"/>
      <c r="P227" s="642"/>
      <c r="Q227" s="1040"/>
    </row>
    <row r="228" spans="1:17" s="643" customFormat="1" x14ac:dyDescent="0.3">
      <c r="A228" s="634">
        <v>223</v>
      </c>
      <c r="B228" s="635">
        <v>45219</v>
      </c>
      <c r="C228" s="636" t="s">
        <v>2834</v>
      </c>
      <c r="D228" s="637">
        <v>100</v>
      </c>
      <c r="E228" s="637"/>
      <c r="F228" s="638"/>
      <c r="G228" s="901"/>
      <c r="H228" s="901"/>
      <c r="I228" s="1514"/>
      <c r="J228" s="1515"/>
      <c r="K228" s="1515"/>
      <c r="L228" s="1516"/>
      <c r="M228" s="642"/>
      <c r="N228" s="642"/>
      <c r="O228" s="642"/>
      <c r="P228" s="642"/>
      <c r="Q228" s="642"/>
    </row>
    <row r="229" spans="1:17" s="643" customFormat="1" x14ac:dyDescent="0.3">
      <c r="A229" s="634">
        <v>224</v>
      </c>
      <c r="B229" s="635">
        <v>45219</v>
      </c>
      <c r="C229" s="636" t="s">
        <v>2359</v>
      </c>
      <c r="D229" s="637">
        <v>500</v>
      </c>
      <c r="E229" s="637"/>
      <c r="F229" s="638"/>
      <c r="G229" s="901"/>
      <c r="H229" s="901"/>
      <c r="I229" s="1514"/>
      <c r="J229" s="1515"/>
      <c r="K229" s="1515"/>
      <c r="L229" s="1516"/>
      <c r="M229" s="642"/>
      <c r="N229" s="642"/>
      <c r="O229" s="642"/>
      <c r="P229" s="642"/>
      <c r="Q229" s="642"/>
    </row>
    <row r="230" spans="1:17" s="643" customFormat="1" x14ac:dyDescent="0.3">
      <c r="A230" s="634">
        <v>225</v>
      </c>
      <c r="B230" s="635">
        <v>45219</v>
      </c>
      <c r="C230" s="636" t="s">
        <v>2516</v>
      </c>
      <c r="D230" s="637">
        <v>250</v>
      </c>
      <c r="E230" s="637"/>
      <c r="F230" s="638"/>
      <c r="G230" s="901"/>
      <c r="H230" s="901"/>
      <c r="I230" s="1514"/>
      <c r="J230" s="1515"/>
      <c r="K230" s="1515"/>
      <c r="L230" s="1516"/>
      <c r="M230" s="642"/>
      <c r="N230" s="642"/>
      <c r="O230" s="642"/>
      <c r="P230" s="642"/>
      <c r="Q230" s="642"/>
    </row>
    <row r="231" spans="1:17" s="643" customFormat="1" x14ac:dyDescent="0.3">
      <c r="A231" s="634">
        <v>226</v>
      </c>
      <c r="B231" s="635">
        <v>45222</v>
      </c>
      <c r="C231" s="636" t="s">
        <v>2359</v>
      </c>
      <c r="D231" s="637">
        <v>420</v>
      </c>
      <c r="E231" s="637"/>
      <c r="F231" s="638"/>
      <c r="G231" s="901"/>
      <c r="H231" s="901"/>
      <c r="I231" s="1514"/>
      <c r="J231" s="1515"/>
      <c r="K231" s="1515"/>
      <c r="L231" s="1516"/>
      <c r="M231" s="642"/>
      <c r="N231" s="642"/>
      <c r="O231" s="642"/>
      <c r="P231" s="642"/>
      <c r="Q231" s="642"/>
    </row>
    <row r="232" spans="1:17" s="643" customFormat="1" x14ac:dyDescent="0.3">
      <c r="A232" s="634">
        <v>227</v>
      </c>
      <c r="B232" s="635">
        <v>45222</v>
      </c>
      <c r="C232" s="636" t="s">
        <v>2410</v>
      </c>
      <c r="D232" s="637">
        <v>100</v>
      </c>
      <c r="E232" s="637"/>
      <c r="F232" s="638"/>
      <c r="G232" s="901"/>
      <c r="H232" s="901"/>
      <c r="I232" s="1514"/>
      <c r="J232" s="1515"/>
      <c r="K232" s="1515"/>
      <c r="L232" s="1516"/>
      <c r="M232" s="642"/>
      <c r="N232" s="642"/>
      <c r="O232" s="642"/>
      <c r="P232" s="642"/>
      <c r="Q232" s="642"/>
    </row>
    <row r="233" spans="1:17" s="643" customFormat="1" ht="13.8" x14ac:dyDescent="0.3">
      <c r="A233" s="634">
        <v>228</v>
      </c>
      <c r="B233" s="635">
        <v>45222</v>
      </c>
      <c r="C233" s="636" t="s">
        <v>2359</v>
      </c>
      <c r="D233" s="637"/>
      <c r="E233" s="637">
        <v>3420</v>
      </c>
      <c r="F233" s="638">
        <v>3420</v>
      </c>
      <c r="G233" s="901"/>
      <c r="H233" s="901"/>
      <c r="I233" s="1514" t="s">
        <v>3764</v>
      </c>
      <c r="J233" s="1515"/>
      <c r="K233" s="1515"/>
      <c r="L233" s="1516"/>
      <c r="M233" s="642" t="s">
        <v>3765</v>
      </c>
      <c r="N233" s="646">
        <v>45211</v>
      </c>
      <c r="O233" s="573" t="s">
        <v>1531</v>
      </c>
      <c r="P233" s="642" t="s">
        <v>3766</v>
      </c>
      <c r="Q233" s="1040" t="s">
        <v>3767</v>
      </c>
    </row>
    <row r="234" spans="1:17" s="643" customFormat="1" x14ac:dyDescent="0.3">
      <c r="A234" s="634">
        <v>229</v>
      </c>
      <c r="B234" s="635">
        <v>45226</v>
      </c>
      <c r="C234" s="636" t="s">
        <v>2359</v>
      </c>
      <c r="D234" s="637">
        <v>500</v>
      </c>
      <c r="E234" s="637"/>
      <c r="F234" s="638"/>
      <c r="G234" s="901"/>
      <c r="H234" s="901"/>
      <c r="I234" s="1514"/>
      <c r="J234" s="1515"/>
      <c r="K234" s="1515"/>
      <c r="L234" s="1516"/>
      <c r="M234" s="642"/>
      <c r="N234" s="642"/>
      <c r="O234" s="642"/>
      <c r="P234" s="642"/>
      <c r="Q234" s="642"/>
    </row>
    <row r="235" spans="1:17" s="643" customFormat="1" x14ac:dyDescent="0.3">
      <c r="A235" s="634">
        <v>230</v>
      </c>
      <c r="B235" s="635">
        <v>45226</v>
      </c>
      <c r="C235" s="636" t="s">
        <v>2834</v>
      </c>
      <c r="D235" s="814">
        <v>30</v>
      </c>
      <c r="E235" s="637"/>
      <c r="F235" s="638"/>
      <c r="G235" s="901"/>
      <c r="H235" s="901"/>
      <c r="I235" s="1514"/>
      <c r="J235" s="1515"/>
      <c r="K235" s="1515"/>
      <c r="L235" s="1516"/>
      <c r="M235" s="642"/>
      <c r="N235" s="642"/>
      <c r="O235" s="642"/>
      <c r="P235" s="642"/>
      <c r="Q235" s="642"/>
    </row>
    <row r="236" spans="1:17" s="643" customFormat="1" x14ac:dyDescent="0.3">
      <c r="A236" s="634">
        <v>231</v>
      </c>
      <c r="B236" s="635">
        <v>45226</v>
      </c>
      <c r="C236" s="636" t="s">
        <v>164</v>
      </c>
      <c r="D236" s="637">
        <v>15</v>
      </c>
      <c r="E236" s="637"/>
      <c r="F236" s="638"/>
      <c r="G236" s="901"/>
      <c r="H236" s="901"/>
      <c r="I236" s="1514"/>
      <c r="J236" s="1515"/>
      <c r="K236" s="1515"/>
      <c r="L236" s="1516"/>
      <c r="M236" s="642"/>
      <c r="N236" s="642"/>
      <c r="O236" s="642"/>
      <c r="P236" s="642"/>
      <c r="Q236" s="642"/>
    </row>
    <row r="237" spans="1:17" s="643" customFormat="1" x14ac:dyDescent="0.3">
      <c r="A237" s="634">
        <v>232</v>
      </c>
      <c r="B237" s="635">
        <v>45226</v>
      </c>
      <c r="C237" s="636" t="s">
        <v>2516</v>
      </c>
      <c r="D237" s="637">
        <v>280</v>
      </c>
      <c r="E237" s="637"/>
      <c r="F237" s="638"/>
      <c r="G237" s="901"/>
      <c r="H237" s="901"/>
      <c r="I237" s="1514"/>
      <c r="J237" s="1515"/>
      <c r="K237" s="1515"/>
      <c r="L237" s="1516"/>
      <c r="M237" s="642"/>
      <c r="N237" s="642"/>
      <c r="O237" s="642"/>
      <c r="P237" s="642"/>
      <c r="Q237" s="642"/>
    </row>
    <row r="238" spans="1:17" s="643" customFormat="1" ht="13.8" x14ac:dyDescent="0.3">
      <c r="A238" s="634">
        <v>233</v>
      </c>
      <c r="B238" s="635">
        <v>45226</v>
      </c>
      <c r="C238" s="636" t="s">
        <v>2516</v>
      </c>
      <c r="D238" s="637"/>
      <c r="E238" s="637">
        <v>780</v>
      </c>
      <c r="F238" s="638">
        <v>780</v>
      </c>
      <c r="G238" s="901"/>
      <c r="H238" s="901"/>
      <c r="I238" s="1514" t="s">
        <v>3768</v>
      </c>
      <c r="J238" s="1515"/>
      <c r="K238" s="1515"/>
      <c r="L238" s="1516"/>
      <c r="M238" s="642" t="s">
        <v>3769</v>
      </c>
      <c r="N238" s="646">
        <v>45226</v>
      </c>
      <c r="O238" s="475" t="s">
        <v>1531</v>
      </c>
      <c r="P238" s="146" t="s">
        <v>2681</v>
      </c>
      <c r="Q238" s="146" t="s">
        <v>2681</v>
      </c>
    </row>
    <row r="239" spans="1:17" s="643" customFormat="1" x14ac:dyDescent="0.3">
      <c r="A239" s="634">
        <v>234</v>
      </c>
      <c r="B239" s="635">
        <v>45226</v>
      </c>
      <c r="C239" s="636" t="s">
        <v>2574</v>
      </c>
      <c r="D239" s="637">
        <v>20</v>
      </c>
      <c r="E239" s="637"/>
      <c r="F239" s="638"/>
      <c r="G239" s="901"/>
      <c r="H239" s="901"/>
      <c r="I239" s="1514"/>
      <c r="J239" s="1515"/>
      <c r="K239" s="1515"/>
      <c r="L239" s="1516"/>
      <c r="M239" s="642"/>
      <c r="N239" s="642"/>
      <c r="O239" s="642"/>
      <c r="P239" s="642"/>
      <c r="Q239" s="642"/>
    </row>
    <row r="240" spans="1:17" s="643" customFormat="1" x14ac:dyDescent="0.3">
      <c r="A240" s="634">
        <v>235</v>
      </c>
      <c r="B240" s="635">
        <v>45229</v>
      </c>
      <c r="C240" s="636" t="s">
        <v>1777</v>
      </c>
      <c r="D240" s="637">
        <v>1000</v>
      </c>
      <c r="E240" s="637"/>
      <c r="F240" s="638"/>
      <c r="G240" s="901"/>
      <c r="H240" s="901"/>
      <c r="I240" s="1514"/>
      <c r="J240" s="1515"/>
      <c r="K240" s="1515"/>
      <c r="L240" s="1516"/>
      <c r="M240" s="642"/>
      <c r="N240" s="642"/>
      <c r="O240" s="642"/>
      <c r="P240" s="642"/>
      <c r="Q240" s="642"/>
    </row>
    <row r="241" spans="1:17" s="643" customFormat="1" x14ac:dyDescent="0.3">
      <c r="A241" s="634">
        <v>236</v>
      </c>
      <c r="B241" s="635">
        <v>45229</v>
      </c>
      <c r="C241" s="636" t="s">
        <v>2528</v>
      </c>
      <c r="D241" s="637">
        <v>50</v>
      </c>
      <c r="E241" s="637"/>
      <c r="F241" s="638"/>
      <c r="G241" s="901"/>
      <c r="H241" s="901"/>
      <c r="I241" s="1514"/>
      <c r="J241" s="1515"/>
      <c r="K241" s="1515"/>
      <c r="L241" s="1516"/>
      <c r="M241" s="642"/>
      <c r="N241" s="642"/>
      <c r="O241" s="642"/>
      <c r="P241" s="642"/>
      <c r="Q241" s="642"/>
    </row>
    <row r="242" spans="1:17" s="643" customFormat="1" x14ac:dyDescent="0.3">
      <c r="A242" s="634">
        <v>237</v>
      </c>
      <c r="B242" s="635">
        <v>45229</v>
      </c>
      <c r="C242" s="636" t="s">
        <v>2384</v>
      </c>
      <c r="D242" s="637">
        <v>50</v>
      </c>
      <c r="E242" s="637"/>
      <c r="F242" s="638"/>
      <c r="G242" s="901"/>
      <c r="H242" s="901"/>
      <c r="I242" s="1514"/>
      <c r="J242" s="1515"/>
      <c r="K242" s="1515"/>
      <c r="L242" s="1516"/>
      <c r="M242" s="642"/>
      <c r="N242" s="642"/>
      <c r="O242" s="642"/>
      <c r="P242" s="642"/>
      <c r="Q242" s="642"/>
    </row>
    <row r="243" spans="1:17" s="643" customFormat="1" x14ac:dyDescent="0.3">
      <c r="A243" s="634">
        <v>238</v>
      </c>
      <c r="B243" s="635">
        <v>45229</v>
      </c>
      <c r="C243" s="636" t="s">
        <v>2381</v>
      </c>
      <c r="D243" s="814">
        <v>10</v>
      </c>
      <c r="E243" s="637"/>
      <c r="F243" s="638"/>
      <c r="G243" s="901"/>
      <c r="H243" s="901"/>
      <c r="I243" s="1514"/>
      <c r="J243" s="1515"/>
      <c r="K243" s="1515"/>
      <c r="L243" s="1516"/>
      <c r="M243" s="642"/>
      <c r="N243" s="646"/>
      <c r="O243" s="642"/>
      <c r="P243" s="146"/>
      <c r="Q243" s="146"/>
    </row>
    <row r="244" spans="1:17" s="643" customFormat="1" x14ac:dyDescent="0.3">
      <c r="A244" s="634">
        <v>239</v>
      </c>
      <c r="B244" s="635">
        <v>45229</v>
      </c>
      <c r="C244" s="636" t="s">
        <v>2410</v>
      </c>
      <c r="D244" s="637">
        <v>250</v>
      </c>
      <c r="E244" s="637"/>
      <c r="F244" s="638"/>
      <c r="G244" s="901"/>
      <c r="H244" s="901"/>
      <c r="I244" s="1514"/>
      <c r="J244" s="1515"/>
      <c r="K244" s="1515"/>
      <c r="L244" s="1516"/>
      <c r="M244" s="642"/>
      <c r="N244" s="646"/>
      <c r="O244" s="642"/>
      <c r="P244" s="146"/>
      <c r="Q244" s="146"/>
    </row>
    <row r="245" spans="1:17" s="643" customFormat="1" x14ac:dyDescent="0.3">
      <c r="A245" s="634">
        <v>240</v>
      </c>
      <c r="B245" s="635">
        <v>45229</v>
      </c>
      <c r="C245" s="636" t="s">
        <v>2407</v>
      </c>
      <c r="D245" s="637">
        <v>10</v>
      </c>
      <c r="E245" s="637"/>
      <c r="F245" s="638"/>
      <c r="G245" s="901"/>
      <c r="H245" s="901"/>
      <c r="I245" s="1514"/>
      <c r="J245" s="1515"/>
      <c r="K245" s="1515"/>
      <c r="L245" s="1516"/>
      <c r="M245" s="642"/>
      <c r="N245" s="646"/>
      <c r="O245" s="642"/>
      <c r="P245" s="146"/>
      <c r="Q245" s="146"/>
    </row>
    <row r="246" spans="1:17" s="643" customFormat="1" x14ac:dyDescent="0.3">
      <c r="A246" s="634">
        <v>241</v>
      </c>
      <c r="B246" s="635">
        <v>45229</v>
      </c>
      <c r="C246" s="636" t="s">
        <v>2408</v>
      </c>
      <c r="D246" s="637">
        <v>1</v>
      </c>
      <c r="E246" s="637"/>
      <c r="F246" s="638"/>
      <c r="G246" s="901"/>
      <c r="H246" s="901"/>
      <c r="I246" s="1514"/>
      <c r="J246" s="1515"/>
      <c r="K246" s="1515"/>
      <c r="L246" s="1516"/>
      <c r="M246" s="642"/>
      <c r="N246" s="646"/>
      <c r="O246" s="642"/>
      <c r="P246" s="146"/>
      <c r="Q246" s="146"/>
    </row>
    <row r="247" spans="1:17" s="643" customFormat="1" x14ac:dyDescent="0.3">
      <c r="A247" s="634">
        <v>242</v>
      </c>
      <c r="B247" s="635">
        <v>45233</v>
      </c>
      <c r="C247" s="636" t="s">
        <v>2410</v>
      </c>
      <c r="D247" s="637">
        <v>250</v>
      </c>
      <c r="E247" s="637"/>
      <c r="F247" s="638"/>
      <c r="G247" s="901"/>
      <c r="H247" s="901"/>
      <c r="I247" s="1514"/>
      <c r="J247" s="1515"/>
      <c r="K247" s="1515"/>
      <c r="L247" s="1516"/>
      <c r="M247" s="642"/>
      <c r="N247" s="646"/>
      <c r="O247" s="642"/>
      <c r="P247" s="146"/>
      <c r="Q247" s="146"/>
    </row>
    <row r="248" spans="1:17" s="643" customFormat="1" x14ac:dyDescent="0.3">
      <c r="A248" s="634">
        <v>243</v>
      </c>
      <c r="B248" s="635">
        <v>45233</v>
      </c>
      <c r="C248" s="636" t="s">
        <v>2359</v>
      </c>
      <c r="D248" s="637">
        <v>500</v>
      </c>
      <c r="E248" s="637"/>
      <c r="F248" s="638"/>
      <c r="G248" s="901"/>
      <c r="H248" s="901"/>
      <c r="I248" s="1514"/>
      <c r="J248" s="1515"/>
      <c r="K248" s="1515"/>
      <c r="L248" s="1516"/>
      <c r="M248" s="642"/>
      <c r="N248" s="646"/>
      <c r="O248" s="642"/>
      <c r="P248" s="146"/>
      <c r="Q248" s="935"/>
    </row>
    <row r="249" spans="1:17" s="643" customFormat="1" ht="13.8" x14ac:dyDescent="0.3">
      <c r="A249" s="634">
        <v>244</v>
      </c>
      <c r="B249" s="635">
        <v>45233</v>
      </c>
      <c r="C249" s="636" t="s">
        <v>2410</v>
      </c>
      <c r="D249" s="637"/>
      <c r="E249" s="637">
        <v>800</v>
      </c>
      <c r="F249" s="638">
        <v>800</v>
      </c>
      <c r="G249" s="901"/>
      <c r="H249" s="901"/>
      <c r="I249" s="1514" t="s">
        <v>3776</v>
      </c>
      <c r="J249" s="1515"/>
      <c r="K249" s="1515"/>
      <c r="L249" s="1516"/>
      <c r="M249" s="642" t="s">
        <v>3777</v>
      </c>
      <c r="N249" s="646">
        <v>45233</v>
      </c>
      <c r="O249" s="475" t="s">
        <v>1531</v>
      </c>
      <c r="P249" s="146" t="s">
        <v>3778</v>
      </c>
      <c r="Q249" s="146" t="s">
        <v>3778</v>
      </c>
    </row>
    <row r="250" spans="1:17" s="643" customFormat="1" x14ac:dyDescent="0.3">
      <c r="A250" s="634">
        <v>245</v>
      </c>
      <c r="B250" s="635">
        <v>45236</v>
      </c>
      <c r="C250" s="636" t="s">
        <v>2834</v>
      </c>
      <c r="D250" s="814">
        <v>30</v>
      </c>
      <c r="E250" s="637"/>
      <c r="F250" s="638"/>
      <c r="G250" s="901"/>
      <c r="H250" s="901"/>
      <c r="I250" s="1514"/>
      <c r="J250" s="1515"/>
      <c r="K250" s="1515"/>
      <c r="L250" s="1516"/>
      <c r="M250" s="642"/>
      <c r="N250" s="642"/>
      <c r="O250" s="642"/>
      <c r="P250" s="642"/>
      <c r="Q250" s="642"/>
    </row>
    <row r="251" spans="1:17" s="643" customFormat="1" x14ac:dyDescent="0.3">
      <c r="A251" s="634">
        <v>246</v>
      </c>
      <c r="B251" s="635">
        <v>45240</v>
      </c>
      <c r="C251" s="636" t="s">
        <v>2359</v>
      </c>
      <c r="D251" s="637">
        <v>500</v>
      </c>
      <c r="E251" s="637"/>
      <c r="F251" s="638"/>
      <c r="G251" s="901"/>
      <c r="H251" s="901"/>
      <c r="I251" s="1514"/>
      <c r="J251" s="1515"/>
      <c r="K251" s="1515"/>
      <c r="L251" s="1516"/>
      <c r="M251" s="642"/>
      <c r="N251" s="642"/>
      <c r="O251" s="642"/>
      <c r="P251" s="642"/>
      <c r="Q251" s="642"/>
    </row>
    <row r="252" spans="1:17" s="643" customFormat="1" x14ac:dyDescent="0.3">
      <c r="A252" s="634">
        <v>247</v>
      </c>
      <c r="B252" s="635">
        <v>45243</v>
      </c>
      <c r="C252" s="636" t="s">
        <v>2359</v>
      </c>
      <c r="D252" s="637">
        <v>1500</v>
      </c>
      <c r="E252" s="637"/>
      <c r="F252" s="638"/>
      <c r="G252" s="901"/>
      <c r="H252" s="901"/>
      <c r="I252" s="1514"/>
      <c r="J252" s="1515"/>
      <c r="K252" s="1515"/>
      <c r="L252" s="1516"/>
      <c r="M252" s="642"/>
      <c r="N252" s="642"/>
      <c r="O252" s="642"/>
      <c r="P252" s="642"/>
      <c r="Q252" s="642"/>
    </row>
    <row r="253" spans="1:17" s="643" customFormat="1" x14ac:dyDescent="0.3">
      <c r="A253" s="634">
        <v>248</v>
      </c>
      <c r="B253" s="635">
        <v>45243</v>
      </c>
      <c r="C253" s="636" t="s">
        <v>2384</v>
      </c>
      <c r="D253" s="637">
        <v>50</v>
      </c>
      <c r="E253" s="637"/>
      <c r="F253" s="638"/>
      <c r="G253" s="901"/>
      <c r="H253" s="901"/>
      <c r="I253" s="1514"/>
      <c r="J253" s="1515"/>
      <c r="K253" s="1515"/>
      <c r="L253" s="1516"/>
      <c r="M253" s="642"/>
      <c r="N253" s="642"/>
      <c r="O253" s="642"/>
      <c r="P253" s="642"/>
      <c r="Q253" s="642"/>
    </row>
    <row r="254" spans="1:17" s="643" customFormat="1" x14ac:dyDescent="0.3">
      <c r="A254" s="634">
        <v>249</v>
      </c>
      <c r="B254" s="635">
        <v>45247</v>
      </c>
      <c r="C254" s="636" t="s">
        <v>2359</v>
      </c>
      <c r="D254" s="637">
        <v>1900</v>
      </c>
      <c r="E254" s="637"/>
      <c r="F254" s="638"/>
      <c r="G254" s="901"/>
      <c r="H254" s="901"/>
      <c r="I254" s="1514"/>
      <c r="J254" s="1515"/>
      <c r="K254" s="1515"/>
      <c r="L254" s="1516"/>
      <c r="M254" s="642"/>
      <c r="N254" s="642"/>
      <c r="O254" s="642"/>
      <c r="P254" s="642"/>
      <c r="Q254" s="642"/>
    </row>
    <row r="255" spans="1:17" s="643" customFormat="1" ht="13.8" x14ac:dyDescent="0.3">
      <c r="A255" s="634">
        <v>250</v>
      </c>
      <c r="B255" s="635">
        <v>45247</v>
      </c>
      <c r="C255" s="636" t="s">
        <v>2359</v>
      </c>
      <c r="D255" s="637"/>
      <c r="E255" s="637">
        <v>4900</v>
      </c>
      <c r="F255" s="637">
        <v>4900</v>
      </c>
      <c r="G255" s="901"/>
      <c r="H255" s="901"/>
      <c r="I255" s="1514" t="s">
        <v>3779</v>
      </c>
      <c r="J255" s="1515"/>
      <c r="K255" s="1515"/>
      <c r="L255" s="1516"/>
      <c r="M255" s="642" t="s">
        <v>3780</v>
      </c>
      <c r="N255" s="646">
        <v>45247</v>
      </c>
      <c r="O255" s="573" t="s">
        <v>1531</v>
      </c>
      <c r="P255" s="642" t="s">
        <v>3766</v>
      </c>
      <c r="Q255" s="1040" t="s">
        <v>3767</v>
      </c>
    </row>
    <row r="256" spans="1:17" s="643" customFormat="1" x14ac:dyDescent="0.3">
      <c r="A256" s="634">
        <v>251</v>
      </c>
      <c r="B256" s="635">
        <v>45250</v>
      </c>
      <c r="C256" s="636" t="s">
        <v>2359</v>
      </c>
      <c r="D256" s="637">
        <v>500</v>
      </c>
      <c r="E256" s="637"/>
      <c r="F256" s="638"/>
      <c r="G256" s="901"/>
      <c r="H256" s="901"/>
      <c r="I256" s="1514"/>
      <c r="J256" s="1515"/>
      <c r="K256" s="1515"/>
      <c r="L256" s="1516"/>
      <c r="M256" s="642"/>
      <c r="N256" s="642"/>
      <c r="O256" s="642"/>
      <c r="P256" s="642"/>
      <c r="Q256" s="642"/>
    </row>
    <row r="257" spans="1:17" s="643" customFormat="1" x14ac:dyDescent="0.3">
      <c r="A257" s="634">
        <v>252</v>
      </c>
      <c r="B257" s="635">
        <v>45250</v>
      </c>
      <c r="C257" s="636" t="s">
        <v>164</v>
      </c>
      <c r="D257" s="637">
        <v>10</v>
      </c>
      <c r="E257" s="637"/>
      <c r="F257" s="638"/>
      <c r="G257" s="901"/>
      <c r="H257" s="901"/>
      <c r="I257" s="1514"/>
      <c r="J257" s="1515"/>
      <c r="K257" s="1515"/>
      <c r="L257" s="1516"/>
      <c r="M257" s="642"/>
      <c r="N257" s="642"/>
      <c r="O257" s="642"/>
      <c r="P257" s="642"/>
      <c r="Q257" s="642"/>
    </row>
    <row r="258" spans="1:17" s="643" customFormat="1" x14ac:dyDescent="0.3">
      <c r="A258" s="634">
        <v>253</v>
      </c>
      <c r="B258" s="635">
        <v>45254</v>
      </c>
      <c r="C258" s="636" t="s">
        <v>2359</v>
      </c>
      <c r="D258" s="637">
        <v>500</v>
      </c>
      <c r="E258" s="637"/>
      <c r="F258" s="638"/>
      <c r="G258" s="901"/>
      <c r="H258" s="901"/>
      <c r="I258" s="1514"/>
      <c r="J258" s="1515"/>
      <c r="K258" s="1515"/>
      <c r="L258" s="1516"/>
      <c r="M258" s="642"/>
      <c r="N258" s="642"/>
      <c r="O258" s="642"/>
      <c r="P258" s="642"/>
      <c r="Q258" s="642"/>
    </row>
    <row r="259" spans="1:17" s="643" customFormat="1" x14ac:dyDescent="0.3">
      <c r="A259" s="634">
        <v>254</v>
      </c>
      <c r="B259" s="635">
        <v>45254</v>
      </c>
      <c r="C259" s="636" t="s">
        <v>1517</v>
      </c>
      <c r="D259" s="637">
        <v>15</v>
      </c>
      <c r="E259" s="637"/>
      <c r="F259" s="638"/>
      <c r="G259" s="901"/>
      <c r="H259" s="901"/>
      <c r="I259" s="1514"/>
      <c r="J259" s="1515"/>
      <c r="K259" s="1515"/>
      <c r="L259" s="1516"/>
      <c r="M259" s="642"/>
      <c r="N259" s="642"/>
      <c r="O259" s="642"/>
      <c r="P259" s="642"/>
      <c r="Q259" s="642"/>
    </row>
    <row r="260" spans="1:17" s="643" customFormat="1" x14ac:dyDescent="0.3">
      <c r="A260" s="634">
        <v>255</v>
      </c>
      <c r="B260" s="635">
        <v>45257</v>
      </c>
      <c r="C260" s="636" t="s">
        <v>2383</v>
      </c>
      <c r="D260" s="637">
        <v>350</v>
      </c>
      <c r="E260" s="637"/>
      <c r="F260" s="638"/>
      <c r="G260" s="901"/>
      <c r="H260" s="901"/>
      <c r="I260" s="1514"/>
      <c r="J260" s="1515"/>
      <c r="K260" s="1515"/>
      <c r="L260" s="1516"/>
      <c r="M260" s="642"/>
      <c r="N260" s="642"/>
      <c r="O260" s="642"/>
      <c r="P260" s="642"/>
      <c r="Q260" s="642"/>
    </row>
    <row r="261" spans="1:17" s="643" customFormat="1" x14ac:dyDescent="0.3">
      <c r="A261" s="634">
        <v>256</v>
      </c>
      <c r="B261" s="635">
        <v>45257</v>
      </c>
      <c r="C261" s="636" t="s">
        <v>2359</v>
      </c>
      <c r="D261" s="637">
        <v>500</v>
      </c>
      <c r="E261" s="637"/>
      <c r="F261" s="638"/>
      <c r="G261" s="901"/>
      <c r="H261" s="901"/>
      <c r="I261" s="1514"/>
      <c r="J261" s="1515"/>
      <c r="K261" s="1515"/>
      <c r="L261" s="1516"/>
      <c r="M261" s="642"/>
      <c r="N261" s="642"/>
      <c r="O261" s="642"/>
      <c r="P261" s="642"/>
      <c r="Q261" s="642"/>
    </row>
    <row r="262" spans="1:17" s="643" customFormat="1" ht="13.8" x14ac:dyDescent="0.3">
      <c r="A262" s="634">
        <v>257</v>
      </c>
      <c r="B262" s="635">
        <v>45259</v>
      </c>
      <c r="C262" s="636" t="s">
        <v>2383</v>
      </c>
      <c r="D262" s="637"/>
      <c r="E262" s="637">
        <v>700</v>
      </c>
      <c r="F262" s="638">
        <v>700</v>
      </c>
      <c r="G262" s="901"/>
      <c r="H262" s="901"/>
      <c r="I262" s="1514" t="s">
        <v>3783</v>
      </c>
      <c r="J262" s="1515"/>
      <c r="K262" s="1515"/>
      <c r="L262" s="1516"/>
      <c r="M262" s="642" t="s">
        <v>3784</v>
      </c>
      <c r="N262" s="646">
        <v>45258</v>
      </c>
      <c r="O262" s="1290" t="s">
        <v>1531</v>
      </c>
      <c r="P262" s="146" t="s">
        <v>3448</v>
      </c>
      <c r="Q262" s="935" t="s">
        <v>3449</v>
      </c>
    </row>
    <row r="263" spans="1:17" s="643" customFormat="1" x14ac:dyDescent="0.3">
      <c r="A263" s="634">
        <v>258</v>
      </c>
      <c r="B263" s="635">
        <v>45260</v>
      </c>
      <c r="C263" s="636" t="s">
        <v>2574</v>
      </c>
      <c r="D263" s="637">
        <v>45</v>
      </c>
      <c r="E263" s="637"/>
      <c r="F263" s="638"/>
      <c r="G263" s="901"/>
      <c r="H263" s="901"/>
      <c r="I263" s="1514"/>
      <c r="J263" s="1515"/>
      <c r="K263" s="1515"/>
      <c r="L263" s="1516"/>
      <c r="M263" s="642"/>
      <c r="N263" s="642"/>
      <c r="O263" s="642"/>
      <c r="P263" s="642"/>
      <c r="Q263" s="642"/>
    </row>
    <row r="264" spans="1:17" s="643" customFormat="1" x14ac:dyDescent="0.3">
      <c r="A264" s="634">
        <v>259</v>
      </c>
      <c r="B264" s="635">
        <v>45260</v>
      </c>
      <c r="C264" s="636" t="s">
        <v>2384</v>
      </c>
      <c r="D264" s="637">
        <v>50</v>
      </c>
      <c r="E264" s="637"/>
      <c r="F264" s="638"/>
      <c r="G264" s="901"/>
      <c r="H264" s="901"/>
      <c r="I264" s="1514"/>
      <c r="J264" s="1515"/>
      <c r="K264" s="1515"/>
      <c r="L264" s="1516"/>
      <c r="M264" s="642"/>
      <c r="N264" s="642"/>
      <c r="O264" s="642"/>
      <c r="P264" s="642"/>
      <c r="Q264" s="642"/>
    </row>
    <row r="265" spans="1:17" s="643" customFormat="1" ht="13.8" x14ac:dyDescent="0.3">
      <c r="A265" s="634">
        <v>260</v>
      </c>
      <c r="B265" s="635">
        <v>45261</v>
      </c>
      <c r="C265" s="636" t="s">
        <v>2574</v>
      </c>
      <c r="D265" s="637"/>
      <c r="E265" s="637">
        <v>280</v>
      </c>
      <c r="F265" s="638">
        <v>280</v>
      </c>
      <c r="G265" s="901" t="b">
        <f t="shared" ref="G265:G325" si="0">IF(C265="060102","VERIFICARE AVVENUTO SMALTIMENTO",IF(C265="070101","VERIFICARE AVVENUTO SMALTIMENTO",IF(C265="160303","VERIFICARE AVVENUTO SMALTIMENTO",IF(C265="161001","VERIFICARE AVVENUTO SMALTIMENTO",IF(C265="170603","VERIFICARE AVVENUTO SMALTIMENTO",IF(C265="170904","VERIFICARE AVVENUTO SMALTIMENTO"))))))</f>
        <v>0</v>
      </c>
      <c r="H265" s="901"/>
      <c r="I265" s="1514" t="s">
        <v>3785</v>
      </c>
      <c r="J265" s="1515"/>
      <c r="K265" s="1515"/>
      <c r="L265" s="1516"/>
      <c r="M265" s="642" t="s">
        <v>3786</v>
      </c>
      <c r="N265" s="646">
        <v>45261</v>
      </c>
      <c r="O265" s="475" t="s">
        <v>1531</v>
      </c>
      <c r="P265" s="146" t="s">
        <v>1762</v>
      </c>
      <c r="Q265" s="935" t="s">
        <v>1762</v>
      </c>
    </row>
    <row r="266" spans="1:17" s="643" customFormat="1" x14ac:dyDescent="0.3">
      <c r="A266" s="634">
        <v>261</v>
      </c>
      <c r="B266" s="635">
        <v>45261</v>
      </c>
      <c r="C266" s="636" t="s">
        <v>2359</v>
      </c>
      <c r="D266" s="637">
        <v>500</v>
      </c>
      <c r="E266" s="637"/>
      <c r="F266" s="638"/>
      <c r="G266" s="901" t="b">
        <f t="shared" si="0"/>
        <v>0</v>
      </c>
      <c r="H266" s="901"/>
      <c r="I266" s="1514"/>
      <c r="J266" s="1515"/>
      <c r="K266" s="1515"/>
      <c r="L266" s="1516"/>
      <c r="M266" s="642"/>
      <c r="N266" s="642"/>
      <c r="O266" s="642"/>
      <c r="P266" s="642"/>
      <c r="Q266" s="642"/>
    </row>
    <row r="267" spans="1:17" s="643" customFormat="1" x14ac:dyDescent="0.3">
      <c r="A267" s="634">
        <v>262</v>
      </c>
      <c r="B267" s="635">
        <v>45261</v>
      </c>
      <c r="C267" s="636" t="s">
        <v>2834</v>
      </c>
      <c r="D267" s="637">
        <v>40</v>
      </c>
      <c r="E267" s="637"/>
      <c r="F267" s="638"/>
      <c r="G267" s="901" t="b">
        <f t="shared" si="0"/>
        <v>0</v>
      </c>
      <c r="H267" s="901"/>
      <c r="I267" s="1514"/>
      <c r="J267" s="1515"/>
      <c r="K267" s="1515"/>
      <c r="L267" s="1516"/>
      <c r="M267" s="642"/>
      <c r="N267" s="642"/>
      <c r="O267" s="642"/>
      <c r="P267" s="642"/>
      <c r="Q267" s="642"/>
    </row>
    <row r="268" spans="1:17" s="643" customFormat="1" x14ac:dyDescent="0.3">
      <c r="A268" s="634">
        <v>263</v>
      </c>
      <c r="B268" s="635">
        <v>45266</v>
      </c>
      <c r="C268" s="636" t="s">
        <v>2359</v>
      </c>
      <c r="D268" s="637">
        <v>1140</v>
      </c>
      <c r="E268" s="637"/>
      <c r="F268" s="638"/>
      <c r="G268" s="901" t="b">
        <f t="shared" si="0"/>
        <v>0</v>
      </c>
      <c r="H268" s="901"/>
      <c r="I268" s="1514"/>
      <c r="J268" s="1515"/>
      <c r="K268" s="1515"/>
      <c r="L268" s="1516"/>
      <c r="M268" s="642"/>
      <c r="N268" s="642"/>
      <c r="O268" s="642"/>
      <c r="P268" s="642"/>
      <c r="Q268" s="642"/>
    </row>
    <row r="269" spans="1:17" s="643" customFormat="1" x14ac:dyDescent="0.3">
      <c r="A269" s="634">
        <v>264</v>
      </c>
      <c r="B269" s="635">
        <v>45266</v>
      </c>
      <c r="C269" s="636" t="s">
        <v>164</v>
      </c>
      <c r="D269" s="637">
        <v>10</v>
      </c>
      <c r="E269" s="637"/>
      <c r="F269" s="638"/>
      <c r="G269" s="901" t="b">
        <f t="shared" si="0"/>
        <v>0</v>
      </c>
      <c r="H269" s="901"/>
      <c r="I269" s="1514"/>
      <c r="J269" s="1515"/>
      <c r="K269" s="1515"/>
      <c r="L269" s="1516"/>
      <c r="M269" s="642"/>
      <c r="N269" s="642"/>
      <c r="O269" s="642"/>
      <c r="P269" s="642"/>
      <c r="Q269" s="642"/>
    </row>
    <row r="270" spans="1:17" s="643" customFormat="1" ht="13.8" x14ac:dyDescent="0.3">
      <c r="A270" s="634">
        <v>265</v>
      </c>
      <c r="B270" s="635">
        <v>45266</v>
      </c>
      <c r="C270" s="636" t="s">
        <v>2359</v>
      </c>
      <c r="D270" s="637"/>
      <c r="E270" s="637">
        <v>3140</v>
      </c>
      <c r="F270" s="638">
        <v>3140</v>
      </c>
      <c r="G270" s="901" t="b">
        <f t="shared" si="0"/>
        <v>0</v>
      </c>
      <c r="H270" s="901"/>
      <c r="I270" s="1514" t="s">
        <v>3787</v>
      </c>
      <c r="J270" s="1515"/>
      <c r="K270" s="1515"/>
      <c r="L270" s="1516"/>
      <c r="M270" s="642" t="s">
        <v>3788</v>
      </c>
      <c r="N270" s="646">
        <v>45266</v>
      </c>
      <c r="O270" s="573" t="s">
        <v>1531</v>
      </c>
      <c r="P270" s="642" t="s">
        <v>3766</v>
      </c>
      <c r="Q270" s="1040" t="s">
        <v>3767</v>
      </c>
    </row>
    <row r="271" spans="1:17" s="643" customFormat="1" x14ac:dyDescent="0.3">
      <c r="A271" s="634">
        <v>266</v>
      </c>
      <c r="B271" s="635">
        <v>45267</v>
      </c>
      <c r="C271" s="636" t="s">
        <v>2407</v>
      </c>
      <c r="D271" s="637">
        <v>15</v>
      </c>
      <c r="E271" s="637"/>
      <c r="F271" s="638"/>
      <c r="G271" s="901" t="b">
        <f t="shared" si="0"/>
        <v>0</v>
      </c>
      <c r="H271" s="901"/>
      <c r="I271" s="1514"/>
      <c r="J271" s="1515"/>
      <c r="K271" s="1515"/>
      <c r="L271" s="1516"/>
      <c r="M271" s="642"/>
      <c r="N271" s="642"/>
      <c r="O271" s="642"/>
      <c r="P271" s="642"/>
      <c r="Q271" s="642"/>
    </row>
    <row r="272" spans="1:17" s="643" customFormat="1" x14ac:dyDescent="0.3">
      <c r="A272" s="634">
        <v>267</v>
      </c>
      <c r="B272" s="635">
        <v>45271</v>
      </c>
      <c r="C272" s="636" t="s">
        <v>2408</v>
      </c>
      <c r="D272" s="637">
        <v>4</v>
      </c>
      <c r="E272" s="637"/>
      <c r="F272" s="638"/>
      <c r="G272" s="901" t="b">
        <f t="shared" si="0"/>
        <v>0</v>
      </c>
      <c r="H272" s="901"/>
      <c r="I272" s="1514"/>
      <c r="J272" s="1515"/>
      <c r="K272" s="1515"/>
      <c r="L272" s="1516"/>
      <c r="M272" s="642"/>
      <c r="N272" s="642"/>
      <c r="O272" s="642"/>
      <c r="P272" s="642"/>
      <c r="Q272" s="642"/>
    </row>
    <row r="273" spans="1:17" s="643" customFormat="1" x14ac:dyDescent="0.3">
      <c r="A273" s="634">
        <v>268</v>
      </c>
      <c r="B273" s="635">
        <v>45271</v>
      </c>
      <c r="C273" s="636" t="s">
        <v>2409</v>
      </c>
      <c r="D273" s="637">
        <v>70</v>
      </c>
      <c r="E273" s="637"/>
      <c r="F273" s="638"/>
      <c r="G273" s="901" t="b">
        <f t="shared" si="0"/>
        <v>0</v>
      </c>
      <c r="H273" s="901"/>
      <c r="I273" s="1514"/>
      <c r="J273" s="1515"/>
      <c r="K273" s="1515"/>
      <c r="L273" s="1516"/>
      <c r="M273" s="642"/>
      <c r="N273" s="642"/>
      <c r="O273" s="642"/>
      <c r="P273" s="642"/>
      <c r="Q273" s="642"/>
    </row>
    <row r="274" spans="1:17" s="643" customFormat="1" x14ac:dyDescent="0.3">
      <c r="A274" s="634">
        <v>269</v>
      </c>
      <c r="B274" s="635">
        <v>45271</v>
      </c>
      <c r="C274" s="636" t="s">
        <v>2584</v>
      </c>
      <c r="D274" s="637">
        <v>100</v>
      </c>
      <c r="E274" s="637"/>
      <c r="F274" s="638"/>
      <c r="G274" s="901" t="b">
        <f t="shared" si="0"/>
        <v>0</v>
      </c>
      <c r="H274" s="901"/>
      <c r="I274" s="1514"/>
      <c r="J274" s="1515"/>
      <c r="K274" s="1515"/>
      <c r="L274" s="1516"/>
      <c r="M274" s="642"/>
      <c r="N274" s="642"/>
      <c r="O274" s="642"/>
      <c r="P274" s="642"/>
      <c r="Q274" s="642"/>
    </row>
    <row r="275" spans="1:17" s="643" customFormat="1" x14ac:dyDescent="0.3">
      <c r="A275" s="634">
        <v>270</v>
      </c>
      <c r="B275" s="635">
        <v>45271</v>
      </c>
      <c r="C275" s="636" t="s">
        <v>1777</v>
      </c>
      <c r="D275" s="637">
        <v>1000</v>
      </c>
      <c r="E275" s="637"/>
      <c r="F275" s="638"/>
      <c r="G275" s="901" t="b">
        <f t="shared" si="0"/>
        <v>0</v>
      </c>
      <c r="H275" s="901"/>
      <c r="I275" s="1514"/>
      <c r="J275" s="1515"/>
      <c r="K275" s="1515"/>
      <c r="L275" s="1516"/>
      <c r="M275" s="642"/>
      <c r="N275" s="642"/>
      <c r="O275" s="642"/>
      <c r="P275" s="642"/>
      <c r="Q275" s="642"/>
    </row>
    <row r="276" spans="1:17" s="643" customFormat="1" ht="13.8" x14ac:dyDescent="0.3">
      <c r="A276" s="634">
        <v>271</v>
      </c>
      <c r="B276" s="635">
        <v>45273</v>
      </c>
      <c r="C276" s="636" t="s">
        <v>2834</v>
      </c>
      <c r="D276" s="637"/>
      <c r="E276" s="637">
        <v>340</v>
      </c>
      <c r="F276" s="638">
        <v>340</v>
      </c>
      <c r="G276" s="901" t="b">
        <f t="shared" si="0"/>
        <v>0</v>
      </c>
      <c r="H276" s="901"/>
      <c r="I276" s="1514" t="s">
        <v>3790</v>
      </c>
      <c r="J276" s="1515"/>
      <c r="K276" s="1515"/>
      <c r="L276" s="1516"/>
      <c r="M276" s="642" t="s">
        <v>3791</v>
      </c>
      <c r="N276" s="646">
        <v>45272</v>
      </c>
      <c r="O276" s="475" t="s">
        <v>1531</v>
      </c>
      <c r="P276" s="146" t="s">
        <v>1762</v>
      </c>
      <c r="Q276" s="935" t="s">
        <v>1762</v>
      </c>
    </row>
    <row r="277" spans="1:17" s="643" customFormat="1" x14ac:dyDescent="0.3">
      <c r="A277" s="634">
        <v>272</v>
      </c>
      <c r="B277" s="635">
        <v>45273</v>
      </c>
      <c r="C277" s="636" t="s">
        <v>2359</v>
      </c>
      <c r="D277" s="637">
        <v>1000</v>
      </c>
      <c r="E277" s="637"/>
      <c r="F277" s="638"/>
      <c r="G277" s="901" t="b">
        <f t="shared" si="0"/>
        <v>0</v>
      </c>
      <c r="H277" s="901"/>
      <c r="I277" s="1514"/>
      <c r="J277" s="1515"/>
      <c r="K277" s="1515"/>
      <c r="L277" s="1516"/>
      <c r="M277" s="642"/>
      <c r="N277" s="642"/>
      <c r="O277" s="642"/>
      <c r="P277" s="642"/>
      <c r="Q277" s="642"/>
    </row>
    <row r="278" spans="1:17" s="643" customFormat="1" x14ac:dyDescent="0.3">
      <c r="A278" s="634">
        <v>273</v>
      </c>
      <c r="B278" s="635">
        <v>45274</v>
      </c>
      <c r="C278" s="636" t="s">
        <v>2528</v>
      </c>
      <c r="D278" s="637">
        <v>50</v>
      </c>
      <c r="E278" s="637"/>
      <c r="F278" s="638"/>
      <c r="G278" s="901" t="b">
        <f t="shared" si="0"/>
        <v>0</v>
      </c>
      <c r="H278" s="901"/>
      <c r="I278" s="1514"/>
      <c r="J278" s="1515"/>
      <c r="K278" s="1515"/>
      <c r="L278" s="1516"/>
      <c r="M278" s="642"/>
      <c r="N278" s="642"/>
      <c r="O278" s="642"/>
      <c r="P278" s="642"/>
      <c r="Q278" s="642"/>
    </row>
    <row r="279" spans="1:17" s="643" customFormat="1" x14ac:dyDescent="0.3">
      <c r="A279" s="634">
        <v>274</v>
      </c>
      <c r="B279" s="635">
        <v>45274</v>
      </c>
      <c r="C279" s="636" t="s">
        <v>2410</v>
      </c>
      <c r="D279" s="637">
        <v>150</v>
      </c>
      <c r="E279" s="637"/>
      <c r="F279" s="638"/>
      <c r="G279" s="901" t="b">
        <f t="shared" si="0"/>
        <v>0</v>
      </c>
      <c r="H279" s="901"/>
      <c r="I279" s="1514"/>
      <c r="J279" s="1515"/>
      <c r="K279" s="1515"/>
      <c r="L279" s="1516"/>
      <c r="M279" s="642"/>
      <c r="N279" s="642"/>
      <c r="O279" s="642"/>
      <c r="P279" s="642"/>
      <c r="Q279" s="642"/>
    </row>
    <row r="280" spans="1:17" s="643" customFormat="1" ht="13.8" x14ac:dyDescent="0.3">
      <c r="A280" s="634">
        <v>275</v>
      </c>
      <c r="B280" s="635">
        <v>45275</v>
      </c>
      <c r="C280" s="636" t="s">
        <v>2528</v>
      </c>
      <c r="D280" s="637"/>
      <c r="E280" s="637">
        <v>300</v>
      </c>
      <c r="F280" s="638">
        <v>300</v>
      </c>
      <c r="G280" s="901" t="b">
        <f t="shared" si="0"/>
        <v>0</v>
      </c>
      <c r="H280" s="901"/>
      <c r="I280" s="1514" t="s">
        <v>3792</v>
      </c>
      <c r="J280" s="1515"/>
      <c r="K280" s="1515"/>
      <c r="L280" s="1516"/>
      <c r="M280" t="s">
        <v>3793</v>
      </c>
      <c r="N280" s="646">
        <v>45267</v>
      </c>
      <c r="O280" s="475" t="s">
        <v>1531</v>
      </c>
      <c r="P280" s="146" t="s">
        <v>3778</v>
      </c>
      <c r="Q280" s="146" t="s">
        <v>3778</v>
      </c>
    </row>
    <row r="281" spans="1:17" s="643" customFormat="1" x14ac:dyDescent="0.3">
      <c r="A281" s="634">
        <v>276</v>
      </c>
      <c r="B281" s="635">
        <v>45278</v>
      </c>
      <c r="C281" s="636" t="s">
        <v>1777</v>
      </c>
      <c r="D281" s="637">
        <v>1040</v>
      </c>
      <c r="E281" s="637"/>
      <c r="F281" s="638"/>
      <c r="G281" s="901" t="b">
        <f t="shared" si="0"/>
        <v>0</v>
      </c>
      <c r="H281" s="901"/>
      <c r="I281" s="1514"/>
      <c r="J281" s="1515"/>
      <c r="K281" s="1515"/>
      <c r="L281" s="1516"/>
      <c r="M281" s="642"/>
      <c r="N281" s="642"/>
      <c r="O281" s="642"/>
      <c r="P281" s="642"/>
      <c r="Q281" s="642"/>
    </row>
    <row r="282" spans="1:17" s="643" customFormat="1" x14ac:dyDescent="0.3">
      <c r="A282" s="634">
        <v>277</v>
      </c>
      <c r="B282" s="635">
        <v>45278</v>
      </c>
      <c r="C282" s="636" t="s">
        <v>1263</v>
      </c>
      <c r="D282" s="637">
        <v>15</v>
      </c>
      <c r="E282" s="637"/>
      <c r="F282" s="638"/>
      <c r="G282" s="901"/>
      <c r="H282" s="901"/>
      <c r="I282" s="1514"/>
      <c r="J282" s="1515"/>
      <c r="K282" s="1515"/>
      <c r="L282" s="1516"/>
      <c r="M282" s="642"/>
      <c r="N282" s="642"/>
      <c r="O282" s="642"/>
      <c r="P282" s="642"/>
      <c r="Q282" s="642"/>
    </row>
    <row r="283" spans="1:17" s="643" customFormat="1" x14ac:dyDescent="0.3">
      <c r="A283" s="634">
        <v>278</v>
      </c>
      <c r="B283" s="635">
        <v>45278</v>
      </c>
      <c r="C283" s="636" t="s">
        <v>2359</v>
      </c>
      <c r="D283" s="637">
        <v>500</v>
      </c>
      <c r="E283" s="637"/>
      <c r="F283" s="638"/>
      <c r="G283" s="901" t="b">
        <f t="shared" si="0"/>
        <v>0</v>
      </c>
      <c r="H283" s="901"/>
      <c r="I283" s="1514"/>
      <c r="J283" s="1515"/>
      <c r="K283" s="1515"/>
      <c r="L283" s="1516"/>
      <c r="M283" s="642"/>
      <c r="N283" s="642"/>
      <c r="O283" s="642"/>
      <c r="P283" s="642"/>
      <c r="Q283" s="642"/>
    </row>
    <row r="284" spans="1:17" s="643" customFormat="1" ht="13.8" x14ac:dyDescent="0.3">
      <c r="A284" s="634">
        <v>279</v>
      </c>
      <c r="B284" s="635">
        <v>45278</v>
      </c>
      <c r="C284" s="636" t="s">
        <v>1777</v>
      </c>
      <c r="D284" s="637"/>
      <c r="E284" s="637">
        <v>8040</v>
      </c>
      <c r="F284" s="694">
        <v>8160</v>
      </c>
      <c r="G284" s="901" t="b">
        <f t="shared" si="0"/>
        <v>0</v>
      </c>
      <c r="H284" s="901"/>
      <c r="I284" s="1517" t="s">
        <v>3795</v>
      </c>
      <c r="J284" s="1518"/>
      <c r="K284" s="1518"/>
      <c r="L284" s="1519"/>
      <c r="M284" s="642" t="s">
        <v>3794</v>
      </c>
      <c r="N284" s="646">
        <v>45275</v>
      </c>
      <c r="O284" s="1063" t="s">
        <v>1531</v>
      </c>
      <c r="P284" s="146" t="s">
        <v>3448</v>
      </c>
      <c r="Q284" s="935" t="s">
        <v>3449</v>
      </c>
    </row>
    <row r="285" spans="1:17" s="643" customFormat="1" x14ac:dyDescent="0.3">
      <c r="A285" s="634">
        <v>280</v>
      </c>
      <c r="B285" s="635">
        <v>45278</v>
      </c>
      <c r="C285" s="636" t="s">
        <v>164</v>
      </c>
      <c r="D285" s="637">
        <v>25</v>
      </c>
      <c r="E285" s="637"/>
      <c r="F285" s="638"/>
      <c r="G285" s="901" t="b">
        <f t="shared" si="0"/>
        <v>0</v>
      </c>
      <c r="H285" s="901"/>
      <c r="I285" s="1514"/>
      <c r="J285" s="1515"/>
      <c r="K285" s="1515"/>
      <c r="L285" s="1516"/>
      <c r="M285" s="642"/>
      <c r="N285" s="642"/>
      <c r="O285" s="642"/>
      <c r="P285" s="642"/>
      <c r="Q285" s="642"/>
    </row>
    <row r="286" spans="1:17" s="643" customFormat="1" x14ac:dyDescent="0.3">
      <c r="A286" s="634">
        <v>281</v>
      </c>
      <c r="B286" s="635">
        <v>45278</v>
      </c>
      <c r="C286" s="636" t="s">
        <v>2384</v>
      </c>
      <c r="D286" s="637">
        <v>100</v>
      </c>
      <c r="E286" s="637"/>
      <c r="F286" s="638"/>
      <c r="G286" s="901" t="b">
        <f t="shared" si="0"/>
        <v>0</v>
      </c>
      <c r="H286" s="901"/>
      <c r="I286" s="1514"/>
      <c r="J286" s="1515"/>
      <c r="K286" s="1515"/>
      <c r="L286" s="1516"/>
      <c r="M286" s="642"/>
      <c r="N286" s="642"/>
      <c r="O286" s="642"/>
      <c r="P286" s="642"/>
      <c r="Q286" s="642"/>
    </row>
    <row r="287" spans="1:17" s="643" customFormat="1" x14ac:dyDescent="0.3">
      <c r="A287" s="634">
        <v>282</v>
      </c>
      <c r="B287" s="635">
        <v>45278</v>
      </c>
      <c r="C287" s="636" t="s">
        <v>2407</v>
      </c>
      <c r="D287" s="637">
        <v>15</v>
      </c>
      <c r="E287" s="637"/>
      <c r="F287" s="638"/>
      <c r="G287" s="901" t="b">
        <f t="shared" si="0"/>
        <v>0</v>
      </c>
      <c r="H287" s="901"/>
      <c r="I287" s="1514"/>
      <c r="J287" s="1515"/>
      <c r="K287" s="1515"/>
      <c r="L287" s="1516"/>
      <c r="M287" s="642"/>
      <c r="N287" s="642"/>
      <c r="O287" s="642"/>
      <c r="P287" s="642"/>
      <c r="Q287" s="642"/>
    </row>
    <row r="288" spans="1:17" s="643" customFormat="1" x14ac:dyDescent="0.3">
      <c r="A288" s="634">
        <v>283</v>
      </c>
      <c r="B288" s="635">
        <v>45282</v>
      </c>
      <c r="C288" s="636" t="s">
        <v>2359</v>
      </c>
      <c r="D288" s="637">
        <v>2240</v>
      </c>
      <c r="E288" s="637"/>
      <c r="F288" s="638"/>
      <c r="G288" s="901" t="b">
        <f t="shared" si="0"/>
        <v>0</v>
      </c>
      <c r="H288" s="901"/>
      <c r="I288" s="1514"/>
      <c r="J288" s="1515"/>
      <c r="K288" s="1515"/>
      <c r="L288" s="1516"/>
      <c r="M288" s="642"/>
      <c r="N288" s="642"/>
      <c r="O288" s="642"/>
      <c r="P288" s="642"/>
      <c r="Q288" s="642"/>
    </row>
    <row r="289" spans="1:17" s="643" customFormat="1" ht="13.8" x14ac:dyDescent="0.3">
      <c r="A289" s="634">
        <v>284</v>
      </c>
      <c r="B289" s="635">
        <v>45282</v>
      </c>
      <c r="C289" s="636" t="s">
        <v>2359</v>
      </c>
      <c r="D289" s="637"/>
      <c r="E289" s="637">
        <v>3740</v>
      </c>
      <c r="F289" s="638">
        <v>3740</v>
      </c>
      <c r="G289" s="901" t="b">
        <f t="shared" si="0"/>
        <v>0</v>
      </c>
      <c r="H289" s="901"/>
      <c r="I289" s="1514" t="s">
        <v>3797</v>
      </c>
      <c r="J289" s="1515"/>
      <c r="K289" s="1515"/>
      <c r="L289" s="1516"/>
      <c r="M289" s="642" t="s">
        <v>3798</v>
      </c>
      <c r="N289" s="646">
        <v>45282</v>
      </c>
      <c r="O289" s="475" t="s">
        <v>1531</v>
      </c>
      <c r="P289" s="642" t="s">
        <v>3766</v>
      </c>
      <c r="Q289" s="1040" t="s">
        <v>3767</v>
      </c>
    </row>
    <row r="290" spans="1:17" s="643" customFormat="1" x14ac:dyDescent="0.3">
      <c r="A290" s="634">
        <v>285</v>
      </c>
      <c r="B290" s="635">
        <v>45287</v>
      </c>
      <c r="C290" s="636" t="s">
        <v>2384</v>
      </c>
      <c r="D290" s="637">
        <v>650</v>
      </c>
      <c r="E290" s="637"/>
      <c r="F290" s="638"/>
      <c r="G290" s="901" t="b">
        <f t="shared" si="0"/>
        <v>0</v>
      </c>
      <c r="H290" s="901"/>
      <c r="I290" s="1514"/>
      <c r="J290" s="1515"/>
      <c r="K290" s="1515"/>
      <c r="L290" s="1516"/>
      <c r="M290" s="642"/>
      <c r="N290" s="642"/>
      <c r="O290" s="642"/>
      <c r="P290" s="642"/>
      <c r="Q290" s="642"/>
    </row>
    <row r="291" spans="1:17" s="643" customFormat="1" x14ac:dyDescent="0.3">
      <c r="A291" s="634">
        <v>286</v>
      </c>
      <c r="B291" s="635">
        <v>45287</v>
      </c>
      <c r="C291" s="636" t="s">
        <v>1517</v>
      </c>
      <c r="D291" s="637">
        <v>15</v>
      </c>
      <c r="E291" s="637"/>
      <c r="F291" s="638"/>
      <c r="G291" s="901" t="b">
        <f t="shared" si="0"/>
        <v>0</v>
      </c>
      <c r="H291" s="901"/>
      <c r="I291" s="1514"/>
      <c r="J291" s="1515"/>
      <c r="K291" s="1515"/>
      <c r="L291" s="1516"/>
      <c r="M291" s="642"/>
      <c r="N291" s="642"/>
      <c r="O291" s="642"/>
      <c r="P291" s="642"/>
      <c r="Q291" s="642"/>
    </row>
    <row r="292" spans="1:17" s="643" customFormat="1" x14ac:dyDescent="0.3">
      <c r="A292" s="634">
        <v>287</v>
      </c>
      <c r="B292" s="635">
        <v>45287</v>
      </c>
      <c r="C292" s="636" t="s">
        <v>2584</v>
      </c>
      <c r="D292" s="637">
        <v>80</v>
      </c>
      <c r="E292" s="637"/>
      <c r="F292" s="638"/>
      <c r="G292" s="901" t="b">
        <f t="shared" si="0"/>
        <v>0</v>
      </c>
      <c r="H292" s="901"/>
      <c r="I292" s="1514"/>
      <c r="J292" s="1515"/>
      <c r="K292" s="1515"/>
      <c r="L292" s="1516"/>
      <c r="M292" s="642"/>
      <c r="N292" s="642"/>
      <c r="O292" s="642"/>
      <c r="P292" s="642"/>
      <c r="Q292" s="642"/>
    </row>
    <row r="293" spans="1:17" s="643" customFormat="1" x14ac:dyDescent="0.3">
      <c r="A293" s="634">
        <v>288</v>
      </c>
      <c r="B293" s="635">
        <v>45287</v>
      </c>
      <c r="C293" s="636" t="s">
        <v>2410</v>
      </c>
      <c r="D293" s="637">
        <v>510</v>
      </c>
      <c r="E293" s="637"/>
      <c r="F293" s="638"/>
      <c r="G293" s="901" t="b">
        <f t="shared" si="0"/>
        <v>0</v>
      </c>
      <c r="H293" s="901"/>
      <c r="I293" s="1514"/>
      <c r="J293" s="1515"/>
      <c r="K293" s="1515"/>
      <c r="L293" s="1516"/>
      <c r="M293" s="642"/>
      <c r="N293" s="642"/>
      <c r="O293" s="642"/>
      <c r="P293" s="642"/>
      <c r="Q293" s="642"/>
    </row>
    <row r="294" spans="1:17" s="643" customFormat="1" ht="13.8" x14ac:dyDescent="0.3">
      <c r="A294" s="634">
        <v>289</v>
      </c>
      <c r="B294" s="635">
        <v>45287</v>
      </c>
      <c r="C294" s="636" t="s">
        <v>1982</v>
      </c>
      <c r="D294" s="637"/>
      <c r="E294" s="637">
        <v>3020</v>
      </c>
      <c r="F294" s="694">
        <v>2700</v>
      </c>
      <c r="G294" s="901" t="b">
        <f t="shared" si="0"/>
        <v>0</v>
      </c>
      <c r="H294" s="901"/>
      <c r="I294" s="1514" t="s">
        <v>3799</v>
      </c>
      <c r="J294" s="1515"/>
      <c r="K294" s="1515"/>
      <c r="L294" s="1516"/>
      <c r="M294" s="642" t="s">
        <v>3800</v>
      </c>
      <c r="N294" s="646">
        <v>45287</v>
      </c>
      <c r="O294" s="475" t="s">
        <v>1531</v>
      </c>
      <c r="P294" s="146" t="s">
        <v>1762</v>
      </c>
      <c r="Q294" s="146" t="s">
        <v>1213</v>
      </c>
    </row>
    <row r="295" spans="1:17" s="643" customFormat="1" ht="13.8" x14ac:dyDescent="0.3">
      <c r="A295" s="634">
        <v>290</v>
      </c>
      <c r="B295" s="635">
        <v>45287</v>
      </c>
      <c r="C295" s="636" t="s">
        <v>2384</v>
      </c>
      <c r="D295" s="637"/>
      <c r="E295" s="637">
        <v>1000</v>
      </c>
      <c r="F295" s="638">
        <v>1000</v>
      </c>
      <c r="G295" s="901" t="b">
        <f t="shared" si="0"/>
        <v>0</v>
      </c>
      <c r="H295" s="901"/>
      <c r="I295" s="1514" t="s">
        <v>3801</v>
      </c>
      <c r="J295" s="1515"/>
      <c r="K295" s="1515"/>
      <c r="L295" s="1516"/>
      <c r="M295" s="642" t="s">
        <v>3802</v>
      </c>
      <c r="N295" s="646">
        <v>45287</v>
      </c>
      <c r="O295" s="475" t="s">
        <v>1531</v>
      </c>
      <c r="P295" s="146" t="s">
        <v>1762</v>
      </c>
      <c r="Q295" s="935" t="s">
        <v>1762</v>
      </c>
    </row>
    <row r="296" spans="1:17" s="643" customFormat="1" ht="13.8" x14ac:dyDescent="0.3">
      <c r="A296" s="634">
        <v>291</v>
      </c>
      <c r="B296" s="635">
        <v>45288</v>
      </c>
      <c r="C296" s="636" t="s">
        <v>164</v>
      </c>
      <c r="D296" s="637"/>
      <c r="E296" s="637">
        <v>280</v>
      </c>
      <c r="F296" s="694">
        <v>270</v>
      </c>
      <c r="G296" s="901" t="b">
        <f t="shared" si="0"/>
        <v>0</v>
      </c>
      <c r="H296" s="901"/>
      <c r="I296" s="1514" t="s">
        <v>3803</v>
      </c>
      <c r="J296" s="1515"/>
      <c r="K296" s="1515"/>
      <c r="L296" s="1516"/>
      <c r="M296" s="642" t="s">
        <v>3804</v>
      </c>
      <c r="N296" s="646">
        <v>45287</v>
      </c>
      <c r="O296" s="475" t="s">
        <v>1531</v>
      </c>
      <c r="P296" s="146" t="s">
        <v>1762</v>
      </c>
      <c r="Q296" s="146" t="s">
        <v>2982</v>
      </c>
    </row>
    <row r="297" spans="1:17" s="643" customFormat="1" ht="13.8" x14ac:dyDescent="0.3">
      <c r="A297" s="634">
        <v>292</v>
      </c>
      <c r="B297" s="635">
        <v>45288</v>
      </c>
      <c r="C297" s="636" t="s">
        <v>2409</v>
      </c>
      <c r="D297" s="637"/>
      <c r="E297" s="637">
        <v>100</v>
      </c>
      <c r="F297" s="638">
        <v>100</v>
      </c>
      <c r="G297" s="901" t="b">
        <f t="shared" si="0"/>
        <v>0</v>
      </c>
      <c r="H297" s="901"/>
      <c r="I297" s="1514" t="s">
        <v>3805</v>
      </c>
      <c r="J297" s="1515"/>
      <c r="K297" s="1515"/>
      <c r="L297" s="1516"/>
      <c r="M297" s="642" t="s">
        <v>3806</v>
      </c>
      <c r="N297" s="646">
        <v>45287</v>
      </c>
      <c r="O297" s="475" t="s">
        <v>1531</v>
      </c>
      <c r="P297" s="146" t="s">
        <v>1762</v>
      </c>
      <c r="Q297" s="146" t="s">
        <v>2982</v>
      </c>
    </row>
    <row r="298" spans="1:17" s="643" customFormat="1" ht="13.8" x14ac:dyDescent="0.3">
      <c r="A298" s="634">
        <v>293</v>
      </c>
      <c r="B298" s="635">
        <v>45288</v>
      </c>
      <c r="C298" s="636" t="s">
        <v>2381</v>
      </c>
      <c r="D298" s="637"/>
      <c r="E298" s="637">
        <v>100</v>
      </c>
      <c r="F298" s="638">
        <v>100</v>
      </c>
      <c r="G298" s="901" t="b">
        <f t="shared" si="0"/>
        <v>0</v>
      </c>
      <c r="H298" s="901"/>
      <c r="I298" s="1514" t="s">
        <v>3807</v>
      </c>
      <c r="J298" s="1515"/>
      <c r="K298" s="1515"/>
      <c r="L298" s="1516"/>
      <c r="M298" s="642" t="s">
        <v>3808</v>
      </c>
      <c r="N298" s="646">
        <v>45287</v>
      </c>
      <c r="O298" s="475" t="s">
        <v>1531</v>
      </c>
      <c r="P298" s="146" t="s">
        <v>1762</v>
      </c>
      <c r="Q298" s="146" t="s">
        <v>2982</v>
      </c>
    </row>
    <row r="299" spans="1:17" s="643" customFormat="1" ht="13.8" x14ac:dyDescent="0.3">
      <c r="A299" s="634">
        <v>294</v>
      </c>
      <c r="B299" s="635">
        <v>45288</v>
      </c>
      <c r="C299" s="636" t="s">
        <v>1517</v>
      </c>
      <c r="D299" s="637"/>
      <c r="E299" s="637">
        <v>30</v>
      </c>
      <c r="F299" s="694">
        <v>70</v>
      </c>
      <c r="G299" s="901" t="b">
        <f t="shared" si="0"/>
        <v>0</v>
      </c>
      <c r="H299" s="901"/>
      <c r="I299" s="1514" t="s">
        <v>3809</v>
      </c>
      <c r="J299" s="1515"/>
      <c r="K299" s="1515"/>
      <c r="L299" s="1516"/>
      <c r="M299" s="642" t="s">
        <v>3810</v>
      </c>
      <c r="N299" s="646">
        <v>45287</v>
      </c>
      <c r="O299" s="475" t="s">
        <v>1531</v>
      </c>
      <c r="P299" s="146" t="s">
        <v>1762</v>
      </c>
      <c r="Q299" s="146" t="s">
        <v>2982</v>
      </c>
    </row>
    <row r="300" spans="1:17" s="643" customFormat="1" ht="13.8" x14ac:dyDescent="0.3">
      <c r="A300" s="634">
        <v>295</v>
      </c>
      <c r="B300" s="635">
        <v>45288</v>
      </c>
      <c r="C300" s="636" t="s">
        <v>2382</v>
      </c>
      <c r="D300" s="637"/>
      <c r="E300" s="637">
        <v>2</v>
      </c>
      <c r="F300" s="638">
        <v>2</v>
      </c>
      <c r="G300" s="901" t="b">
        <f t="shared" si="0"/>
        <v>0</v>
      </c>
      <c r="H300" s="901"/>
      <c r="I300" s="1514" t="s">
        <v>3811</v>
      </c>
      <c r="J300" s="1515"/>
      <c r="K300" s="1515"/>
      <c r="L300" s="1516"/>
      <c r="M300" s="642" t="s">
        <v>3812</v>
      </c>
      <c r="N300" s="646">
        <v>45287</v>
      </c>
      <c r="O300" s="475" t="s">
        <v>1531</v>
      </c>
      <c r="P300" s="146" t="s">
        <v>1762</v>
      </c>
      <c r="Q300" s="146" t="s">
        <v>2982</v>
      </c>
    </row>
    <row r="301" spans="1:17" s="643" customFormat="1" ht="13.8" x14ac:dyDescent="0.3">
      <c r="A301" s="634">
        <v>296</v>
      </c>
      <c r="B301" s="635">
        <v>45288</v>
      </c>
      <c r="C301" s="636" t="s">
        <v>1263</v>
      </c>
      <c r="D301" s="637"/>
      <c r="E301" s="637">
        <v>15</v>
      </c>
      <c r="F301" s="638">
        <v>15</v>
      </c>
      <c r="G301" s="901"/>
      <c r="H301" s="901"/>
      <c r="I301" s="1514" t="s">
        <v>3813</v>
      </c>
      <c r="J301" s="1515"/>
      <c r="K301" s="1515"/>
      <c r="L301" s="1516"/>
      <c r="M301" s="642" t="s">
        <v>3814</v>
      </c>
      <c r="N301" s="646">
        <v>45287</v>
      </c>
      <c r="O301" s="475" t="s">
        <v>1531</v>
      </c>
      <c r="P301" s="146" t="s">
        <v>1762</v>
      </c>
      <c r="Q301" s="146" t="s">
        <v>2982</v>
      </c>
    </row>
    <row r="302" spans="1:17" s="643" customFormat="1" ht="13.8" x14ac:dyDescent="0.3">
      <c r="A302" s="634">
        <v>297</v>
      </c>
      <c r="B302" s="635">
        <v>45288</v>
      </c>
      <c r="C302" s="636" t="s">
        <v>2407</v>
      </c>
      <c r="D302" s="637"/>
      <c r="E302" s="637">
        <v>80</v>
      </c>
      <c r="F302" s="694">
        <v>60</v>
      </c>
      <c r="G302" s="901" t="b">
        <f t="shared" si="0"/>
        <v>0</v>
      </c>
      <c r="H302" s="901"/>
      <c r="I302" s="1514" t="s">
        <v>3815</v>
      </c>
      <c r="J302" s="1515"/>
      <c r="K302" s="1515"/>
      <c r="L302" s="1516"/>
      <c r="M302" s="642" t="s">
        <v>3816</v>
      </c>
      <c r="N302" s="646">
        <v>45287</v>
      </c>
      <c r="O302" s="475" t="s">
        <v>1531</v>
      </c>
      <c r="P302" s="146" t="s">
        <v>1762</v>
      </c>
      <c r="Q302" s="146" t="s">
        <v>2982</v>
      </c>
    </row>
    <row r="303" spans="1:17" s="643" customFormat="1" ht="13.8" x14ac:dyDescent="0.3">
      <c r="A303" s="634">
        <v>298</v>
      </c>
      <c r="B303" s="635">
        <v>45288</v>
      </c>
      <c r="C303" s="636" t="s">
        <v>2408</v>
      </c>
      <c r="D303" s="637"/>
      <c r="E303" s="637">
        <v>7</v>
      </c>
      <c r="F303" s="638">
        <v>7</v>
      </c>
      <c r="G303" s="901" t="b">
        <f t="shared" si="0"/>
        <v>0</v>
      </c>
      <c r="H303" s="901"/>
      <c r="I303" s="1514" t="s">
        <v>3817</v>
      </c>
      <c r="J303" s="1515"/>
      <c r="K303" s="1515"/>
      <c r="L303" s="1516"/>
      <c r="M303" s="642" t="s">
        <v>3818</v>
      </c>
      <c r="N303" s="646">
        <v>45287</v>
      </c>
      <c r="O303" s="475" t="s">
        <v>1531</v>
      </c>
      <c r="P303" s="146" t="s">
        <v>1762</v>
      </c>
      <c r="Q303" s="146" t="s">
        <v>2982</v>
      </c>
    </row>
    <row r="304" spans="1:17" s="643" customFormat="1" ht="13.8" x14ac:dyDescent="0.3">
      <c r="A304" s="634">
        <v>299</v>
      </c>
      <c r="B304" s="635">
        <v>45288</v>
      </c>
      <c r="C304" s="636" t="s">
        <v>2834</v>
      </c>
      <c r="D304" s="637"/>
      <c r="E304" s="637">
        <v>160</v>
      </c>
      <c r="F304" s="638">
        <v>160</v>
      </c>
      <c r="G304" s="901" t="b">
        <f t="shared" si="0"/>
        <v>0</v>
      </c>
      <c r="H304" s="901"/>
      <c r="I304" s="1514" t="s">
        <v>3819</v>
      </c>
      <c r="J304" s="1515"/>
      <c r="K304" s="1515"/>
      <c r="L304" s="1516"/>
      <c r="M304" s="642" t="s">
        <v>3820</v>
      </c>
      <c r="N304" s="646">
        <v>45287</v>
      </c>
      <c r="O304" s="475" t="s">
        <v>1531</v>
      </c>
      <c r="P304" s="146" t="s">
        <v>1762</v>
      </c>
      <c r="Q304" s="935" t="s">
        <v>1762</v>
      </c>
    </row>
    <row r="305" spans="1:17" s="643" customFormat="1" ht="13.8" x14ac:dyDescent="0.3">
      <c r="A305" s="634">
        <v>300</v>
      </c>
      <c r="B305" s="635">
        <v>45288</v>
      </c>
      <c r="C305" s="636" t="s">
        <v>2584</v>
      </c>
      <c r="D305" s="637"/>
      <c r="E305" s="637">
        <v>240</v>
      </c>
      <c r="F305" s="694">
        <v>230</v>
      </c>
      <c r="G305" s="901" t="b">
        <f t="shared" si="0"/>
        <v>0</v>
      </c>
      <c r="H305" s="901"/>
      <c r="I305" s="1514" t="s">
        <v>3821</v>
      </c>
      <c r="J305" s="1515"/>
      <c r="K305" s="1515"/>
      <c r="L305" s="1516"/>
      <c r="M305" s="642" t="s">
        <v>3822</v>
      </c>
      <c r="N305" s="646">
        <v>45287</v>
      </c>
      <c r="O305" s="475" t="s">
        <v>1531</v>
      </c>
      <c r="P305" s="146" t="s">
        <v>1762</v>
      </c>
      <c r="Q305" s="935" t="s">
        <v>1762</v>
      </c>
    </row>
    <row r="306" spans="1:17" s="643" customFormat="1" ht="13.8" x14ac:dyDescent="0.3">
      <c r="A306" s="634">
        <v>301</v>
      </c>
      <c r="B306" s="635">
        <v>45289</v>
      </c>
      <c r="C306" s="636" t="s">
        <v>2410</v>
      </c>
      <c r="D306" s="637"/>
      <c r="E306" s="637">
        <v>660</v>
      </c>
      <c r="F306" s="638">
        <v>660</v>
      </c>
      <c r="G306" s="901" t="b">
        <f t="shared" si="0"/>
        <v>0</v>
      </c>
      <c r="H306" s="901"/>
      <c r="I306" s="1514" t="s">
        <v>3823</v>
      </c>
      <c r="J306" s="1515"/>
      <c r="K306" s="1515"/>
      <c r="L306" s="1516"/>
      <c r="M306" s="642" t="s">
        <v>3824</v>
      </c>
      <c r="N306" s="646">
        <v>45289</v>
      </c>
      <c r="O306" s="475" t="s">
        <v>1531</v>
      </c>
      <c r="P306" s="146" t="s">
        <v>3778</v>
      </c>
      <c r="Q306" s="146" t="s">
        <v>3778</v>
      </c>
    </row>
    <row r="307" spans="1:17" s="643" customFormat="1" x14ac:dyDescent="0.3">
      <c r="A307" s="634"/>
      <c r="B307" s="648"/>
      <c r="C307" s="636"/>
      <c r="D307" s="637"/>
      <c r="E307" s="637"/>
      <c r="F307" s="638"/>
      <c r="G307" s="901" t="b">
        <f t="shared" si="0"/>
        <v>0</v>
      </c>
      <c r="H307" s="901"/>
      <c r="I307" s="1514"/>
      <c r="J307" s="1515"/>
      <c r="K307" s="1515"/>
      <c r="L307" s="1516"/>
      <c r="M307" s="642"/>
      <c r="N307" s="642"/>
      <c r="O307" s="642"/>
      <c r="P307" s="642"/>
      <c r="Q307" s="642"/>
    </row>
    <row r="308" spans="1:17" s="643" customFormat="1" x14ac:dyDescent="0.3">
      <c r="A308" s="634"/>
      <c r="B308" s="648"/>
      <c r="C308" s="636"/>
      <c r="D308" s="637"/>
      <c r="E308" s="637"/>
      <c r="F308" s="638"/>
      <c r="G308" s="901" t="b">
        <f t="shared" si="0"/>
        <v>0</v>
      </c>
      <c r="H308" s="901"/>
      <c r="I308" s="1514"/>
      <c r="J308" s="1515"/>
      <c r="K308" s="1515"/>
      <c r="L308" s="1516"/>
      <c r="M308" s="642"/>
      <c r="N308" s="642"/>
      <c r="O308" s="642"/>
      <c r="P308" s="642"/>
      <c r="Q308" s="642"/>
    </row>
    <row r="309" spans="1:17" s="643" customFormat="1" x14ac:dyDescent="0.3">
      <c r="A309" s="634"/>
      <c r="B309" s="648"/>
      <c r="C309" s="636"/>
      <c r="D309" s="637"/>
      <c r="E309" s="637"/>
      <c r="F309" s="638"/>
      <c r="G309" s="901" t="b">
        <f t="shared" si="0"/>
        <v>0</v>
      </c>
      <c r="H309" s="901"/>
      <c r="I309" s="1514"/>
      <c r="J309" s="1515"/>
      <c r="K309" s="1515"/>
      <c r="L309" s="1516"/>
      <c r="M309" s="642"/>
      <c r="N309" s="642"/>
      <c r="O309" s="642"/>
      <c r="P309" s="642"/>
      <c r="Q309" s="642"/>
    </row>
    <row r="310" spans="1:17" s="643" customFormat="1" x14ac:dyDescent="0.3">
      <c r="A310" s="634"/>
      <c r="B310" s="648"/>
      <c r="C310" s="636"/>
      <c r="D310" s="637"/>
      <c r="E310" s="637"/>
      <c r="F310" s="638"/>
      <c r="G310" s="901" t="b">
        <f t="shared" si="0"/>
        <v>0</v>
      </c>
      <c r="H310" s="901"/>
      <c r="I310" s="1514"/>
      <c r="J310" s="1515"/>
      <c r="K310" s="1515"/>
      <c r="L310" s="1516"/>
      <c r="M310" s="642"/>
      <c r="N310" s="642"/>
      <c r="O310" s="642"/>
      <c r="P310" s="642"/>
      <c r="Q310" s="642"/>
    </row>
    <row r="311" spans="1:17" s="643" customFormat="1" x14ac:dyDescent="0.3">
      <c r="A311" s="634"/>
      <c r="B311" s="648"/>
      <c r="C311" s="636"/>
      <c r="D311" s="637"/>
      <c r="E311" s="637"/>
      <c r="F311" s="638"/>
      <c r="G311" s="901" t="b">
        <f t="shared" si="0"/>
        <v>0</v>
      </c>
      <c r="H311" s="901"/>
      <c r="I311" s="1514"/>
      <c r="J311" s="1515"/>
      <c r="K311" s="1515"/>
      <c r="L311" s="1516"/>
      <c r="M311" s="642"/>
      <c r="N311" s="642"/>
      <c r="O311" s="642"/>
      <c r="P311" s="642"/>
      <c r="Q311" s="642"/>
    </row>
    <row r="312" spans="1:17" s="643" customFormat="1" x14ac:dyDescent="0.3">
      <c r="A312" s="634"/>
      <c r="B312" s="648"/>
      <c r="C312" s="636"/>
      <c r="D312" s="637"/>
      <c r="E312" s="637"/>
      <c r="F312" s="638"/>
      <c r="G312" s="901" t="b">
        <f t="shared" si="0"/>
        <v>0</v>
      </c>
      <c r="H312" s="901"/>
      <c r="I312" s="1514"/>
      <c r="J312" s="1515"/>
      <c r="K312" s="1515"/>
      <c r="L312" s="1516"/>
      <c r="M312" s="642"/>
      <c r="N312" s="642"/>
      <c r="O312" s="642"/>
      <c r="P312" s="642"/>
      <c r="Q312" s="642"/>
    </row>
    <row r="313" spans="1:17" s="643" customFormat="1" x14ac:dyDescent="0.3">
      <c r="A313" s="634"/>
      <c r="B313" s="648"/>
      <c r="C313" s="636"/>
      <c r="D313" s="637"/>
      <c r="E313" s="637"/>
      <c r="F313" s="638"/>
      <c r="G313" s="901" t="b">
        <f t="shared" si="0"/>
        <v>0</v>
      </c>
      <c r="H313" s="901"/>
      <c r="I313" s="1514"/>
      <c r="J313" s="1515"/>
      <c r="K313" s="1515"/>
      <c r="L313" s="1516"/>
      <c r="M313" s="642"/>
      <c r="N313" s="642"/>
      <c r="O313" s="642"/>
      <c r="P313" s="642"/>
      <c r="Q313" s="642"/>
    </row>
    <row r="314" spans="1:17" s="643" customFormat="1" x14ac:dyDescent="0.3">
      <c r="A314" s="634"/>
      <c r="B314" s="648"/>
      <c r="C314" s="636"/>
      <c r="D314" s="637"/>
      <c r="E314" s="637"/>
      <c r="F314" s="638"/>
      <c r="G314" s="901" t="b">
        <f t="shared" si="0"/>
        <v>0</v>
      </c>
      <c r="H314" s="901"/>
      <c r="I314" s="1514"/>
      <c r="J314" s="1515"/>
      <c r="K314" s="1515"/>
      <c r="L314" s="1516"/>
      <c r="M314" s="642"/>
      <c r="N314" s="642"/>
      <c r="O314" s="642"/>
      <c r="P314" s="642"/>
      <c r="Q314" s="642"/>
    </row>
    <row r="315" spans="1:17" s="643" customFormat="1" x14ac:dyDescent="0.3">
      <c r="A315" s="634"/>
      <c r="B315" s="648"/>
      <c r="C315" s="636"/>
      <c r="D315" s="637"/>
      <c r="E315" s="637"/>
      <c r="F315" s="638"/>
      <c r="G315" s="901" t="b">
        <f t="shared" si="0"/>
        <v>0</v>
      </c>
      <c r="H315" s="901"/>
      <c r="I315" s="1514"/>
      <c r="J315" s="1515"/>
      <c r="K315" s="1515"/>
      <c r="L315" s="1516"/>
      <c r="M315" s="642"/>
      <c r="N315" s="642"/>
      <c r="O315" s="642"/>
      <c r="P315" s="642"/>
      <c r="Q315" s="642"/>
    </row>
    <row r="316" spans="1:17" s="643" customFormat="1" x14ac:dyDescent="0.3">
      <c r="A316" s="634"/>
      <c r="B316" s="648"/>
      <c r="C316" s="636"/>
      <c r="D316" s="637"/>
      <c r="E316" s="637"/>
      <c r="F316" s="638"/>
      <c r="G316" s="901" t="b">
        <f t="shared" si="0"/>
        <v>0</v>
      </c>
      <c r="H316" s="901"/>
      <c r="I316" s="1514"/>
      <c r="J316" s="1515"/>
      <c r="K316" s="1515"/>
      <c r="L316" s="1516"/>
      <c r="M316" s="642"/>
      <c r="N316" s="642"/>
      <c r="O316" s="642"/>
      <c r="P316" s="642"/>
      <c r="Q316" s="642"/>
    </row>
    <row r="317" spans="1:17" s="643" customFormat="1" x14ac:dyDescent="0.3">
      <c r="A317" s="634"/>
      <c r="B317" s="648"/>
      <c r="C317" s="636"/>
      <c r="D317" s="637"/>
      <c r="E317" s="637"/>
      <c r="F317" s="638"/>
      <c r="G317" s="901" t="b">
        <f t="shared" si="0"/>
        <v>0</v>
      </c>
      <c r="H317" s="901"/>
      <c r="I317" s="1514"/>
      <c r="J317" s="1515"/>
      <c r="K317" s="1515"/>
      <c r="L317" s="1516"/>
      <c r="M317" s="642"/>
      <c r="N317" s="642"/>
      <c r="O317" s="642"/>
      <c r="P317" s="642"/>
      <c r="Q317" s="642"/>
    </row>
    <row r="318" spans="1:17" s="643" customFormat="1" x14ac:dyDescent="0.3">
      <c r="A318" s="634"/>
      <c r="B318" s="648"/>
      <c r="C318" s="636"/>
      <c r="D318" s="637"/>
      <c r="E318" s="637"/>
      <c r="F318" s="638"/>
      <c r="G318" s="901" t="b">
        <f t="shared" si="0"/>
        <v>0</v>
      </c>
      <c r="H318" s="901"/>
      <c r="I318" s="1514"/>
      <c r="J318" s="1515"/>
      <c r="K318" s="1515"/>
      <c r="L318" s="1516"/>
      <c r="M318" s="642"/>
      <c r="N318" s="642"/>
      <c r="O318" s="642"/>
      <c r="P318" s="642"/>
      <c r="Q318" s="642"/>
    </row>
    <row r="319" spans="1:17" s="643" customFormat="1" x14ac:dyDescent="0.3">
      <c r="A319" s="634"/>
      <c r="B319" s="648"/>
      <c r="C319" s="636"/>
      <c r="D319" s="637"/>
      <c r="E319" s="637"/>
      <c r="F319" s="638"/>
      <c r="G319" s="901" t="b">
        <f t="shared" si="0"/>
        <v>0</v>
      </c>
      <c r="H319" s="901"/>
      <c r="I319" s="1514"/>
      <c r="J319" s="1515"/>
      <c r="K319" s="1515"/>
      <c r="L319" s="1516"/>
      <c r="M319" s="642"/>
      <c r="N319" s="642"/>
      <c r="O319" s="642"/>
      <c r="P319" s="642"/>
      <c r="Q319" s="642"/>
    </row>
    <row r="320" spans="1:17" s="643" customFormat="1" x14ac:dyDescent="0.3">
      <c r="A320" s="634"/>
      <c r="B320" s="648"/>
      <c r="C320" s="636"/>
      <c r="D320" s="637"/>
      <c r="E320" s="637"/>
      <c r="F320" s="638"/>
      <c r="G320" s="901" t="b">
        <f t="shared" si="0"/>
        <v>0</v>
      </c>
      <c r="H320" s="901"/>
      <c r="I320" s="1514"/>
      <c r="J320" s="1515"/>
      <c r="K320" s="1515"/>
      <c r="L320" s="1516"/>
      <c r="M320" s="642"/>
      <c r="N320" s="642"/>
      <c r="O320" s="642"/>
      <c r="P320" s="642"/>
      <c r="Q320" s="642"/>
    </row>
    <row r="321" spans="1:17" s="643" customFormat="1" x14ac:dyDescent="0.3">
      <c r="A321" s="634"/>
      <c r="B321" s="648"/>
      <c r="C321" s="636"/>
      <c r="D321" s="637"/>
      <c r="E321" s="637"/>
      <c r="F321" s="638"/>
      <c r="G321" s="901" t="b">
        <f t="shared" si="0"/>
        <v>0</v>
      </c>
      <c r="H321" s="901"/>
      <c r="I321" s="1514"/>
      <c r="J321" s="1515"/>
      <c r="K321" s="1515"/>
      <c r="L321" s="1516"/>
      <c r="M321" s="642"/>
      <c r="N321" s="642"/>
      <c r="O321" s="642"/>
      <c r="P321" s="642"/>
      <c r="Q321" s="642"/>
    </row>
    <row r="322" spans="1:17" s="643" customFormat="1" x14ac:dyDescent="0.3">
      <c r="A322" s="634"/>
      <c r="B322" s="648"/>
      <c r="C322" s="636"/>
      <c r="D322" s="637"/>
      <c r="E322" s="637"/>
      <c r="F322" s="638"/>
      <c r="G322" s="901" t="b">
        <f t="shared" si="0"/>
        <v>0</v>
      </c>
      <c r="H322" s="901"/>
      <c r="I322" s="1514"/>
      <c r="J322" s="1515"/>
      <c r="K322" s="1515"/>
      <c r="L322" s="1516"/>
      <c r="M322" s="642"/>
      <c r="N322" s="642"/>
      <c r="O322" s="642"/>
      <c r="P322" s="642"/>
      <c r="Q322" s="642"/>
    </row>
    <row r="323" spans="1:17" s="643" customFormat="1" x14ac:dyDescent="0.3">
      <c r="A323" s="634"/>
      <c r="B323" s="648"/>
      <c r="C323" s="636"/>
      <c r="D323" s="637"/>
      <c r="E323" s="637"/>
      <c r="F323" s="638"/>
      <c r="G323" s="901" t="b">
        <f t="shared" si="0"/>
        <v>0</v>
      </c>
      <c r="H323" s="901"/>
      <c r="I323" s="1514"/>
      <c r="J323" s="1515"/>
      <c r="K323" s="1515"/>
      <c r="L323" s="1516"/>
      <c r="M323" s="642"/>
      <c r="N323" s="642"/>
      <c r="O323" s="642"/>
      <c r="P323" s="642"/>
      <c r="Q323" s="642"/>
    </row>
    <row r="324" spans="1:17" s="643" customFormat="1" x14ac:dyDescent="0.3">
      <c r="A324" s="634"/>
      <c r="B324" s="648"/>
      <c r="C324" s="636"/>
      <c r="D324" s="637"/>
      <c r="E324" s="637"/>
      <c r="F324" s="638"/>
      <c r="G324" s="901" t="b">
        <f t="shared" si="0"/>
        <v>0</v>
      </c>
      <c r="H324" s="901"/>
      <c r="I324" s="1514"/>
      <c r="J324" s="1515"/>
      <c r="K324" s="1515"/>
      <c r="L324" s="1516"/>
      <c r="M324" s="642"/>
      <c r="N324" s="642"/>
      <c r="O324" s="642"/>
      <c r="P324" s="642"/>
      <c r="Q324" s="642"/>
    </row>
    <row r="325" spans="1:17" s="643" customFormat="1" x14ac:dyDescent="0.3">
      <c r="A325" s="634"/>
      <c r="B325" s="648"/>
      <c r="C325" s="636"/>
      <c r="D325" s="637"/>
      <c r="E325" s="637"/>
      <c r="F325" s="638"/>
      <c r="G325" s="901" t="b">
        <f t="shared" si="0"/>
        <v>0</v>
      </c>
      <c r="H325" s="901"/>
      <c r="I325" s="1514"/>
      <c r="J325" s="1515"/>
      <c r="K325" s="1515"/>
      <c r="L325" s="1516"/>
      <c r="M325" s="642"/>
      <c r="N325" s="642"/>
      <c r="O325" s="642"/>
      <c r="P325" s="642"/>
      <c r="Q325" s="642"/>
    </row>
    <row r="326" spans="1:17" s="643" customFormat="1" x14ac:dyDescent="0.3">
      <c r="A326" s="634"/>
      <c r="B326" s="648"/>
      <c r="C326" s="636"/>
      <c r="D326" s="637"/>
      <c r="E326" s="637"/>
      <c r="F326" s="638"/>
      <c r="G326" s="901" t="b">
        <f t="shared" ref="G326:G389" si="1">IF(C326="060102","VERIFICARE AVVENUTO SMALTIMENTO",IF(C326="070101","VERIFICARE AVVENUTO SMALTIMENTO",IF(C326="160303","VERIFICARE AVVENUTO SMALTIMENTO",IF(C326="161001","VERIFICARE AVVENUTO SMALTIMENTO",IF(C326="170603","VERIFICARE AVVENUTO SMALTIMENTO",IF(C326="170904","VERIFICARE AVVENUTO SMALTIMENTO"))))))</f>
        <v>0</v>
      </c>
      <c r="H326" s="901"/>
      <c r="I326" s="1514"/>
      <c r="J326" s="1515"/>
      <c r="K326" s="1515"/>
      <c r="L326" s="1516"/>
      <c r="M326" s="642"/>
      <c r="N326" s="642"/>
      <c r="O326" s="642"/>
      <c r="P326" s="642"/>
      <c r="Q326" s="642"/>
    </row>
    <row r="327" spans="1:17" s="643" customFormat="1" x14ac:dyDescent="0.3">
      <c r="A327" s="634"/>
      <c r="B327" s="648"/>
      <c r="C327" s="636"/>
      <c r="D327" s="637"/>
      <c r="E327" s="637"/>
      <c r="F327" s="638"/>
      <c r="G327" s="901" t="b">
        <f t="shared" si="1"/>
        <v>0</v>
      </c>
      <c r="H327" s="901"/>
      <c r="I327" s="1514"/>
      <c r="J327" s="1515"/>
      <c r="K327" s="1515"/>
      <c r="L327" s="1516"/>
      <c r="M327" s="642"/>
      <c r="N327" s="642"/>
      <c r="O327" s="642"/>
      <c r="P327" s="642"/>
      <c r="Q327" s="642"/>
    </row>
    <row r="328" spans="1:17" s="643" customFormat="1" x14ac:dyDescent="0.3">
      <c r="A328" s="634"/>
      <c r="B328" s="648"/>
      <c r="C328" s="636"/>
      <c r="D328" s="637"/>
      <c r="E328" s="637"/>
      <c r="F328" s="638"/>
      <c r="G328" s="901" t="b">
        <f t="shared" si="1"/>
        <v>0</v>
      </c>
      <c r="H328" s="901"/>
      <c r="I328" s="1514"/>
      <c r="J328" s="1515"/>
      <c r="K328" s="1515"/>
      <c r="L328" s="1516"/>
      <c r="M328" s="642"/>
      <c r="N328" s="642"/>
      <c r="O328" s="642"/>
      <c r="P328" s="642"/>
      <c r="Q328" s="642"/>
    </row>
    <row r="329" spans="1:17" s="643" customFormat="1" x14ac:dyDescent="0.3">
      <c r="A329" s="634"/>
      <c r="B329" s="648"/>
      <c r="C329" s="636"/>
      <c r="D329" s="637"/>
      <c r="E329" s="637"/>
      <c r="F329" s="638"/>
      <c r="G329" s="901" t="b">
        <f t="shared" si="1"/>
        <v>0</v>
      </c>
      <c r="H329" s="901"/>
      <c r="I329" s="1514"/>
      <c r="J329" s="1515"/>
      <c r="K329" s="1515"/>
      <c r="L329" s="1516"/>
      <c r="M329" s="642"/>
      <c r="N329" s="642"/>
      <c r="O329" s="642"/>
      <c r="P329" s="642"/>
      <c r="Q329" s="642"/>
    </row>
    <row r="330" spans="1:17" x14ac:dyDescent="0.3">
      <c r="A330" s="634"/>
      <c r="B330" s="648"/>
      <c r="C330" s="636"/>
      <c r="D330" s="637"/>
      <c r="E330" s="637"/>
      <c r="F330" s="638"/>
      <c r="G330" s="901" t="b">
        <f t="shared" si="1"/>
        <v>0</v>
      </c>
      <c r="H330" s="901"/>
      <c r="I330" s="1514"/>
      <c r="J330" s="1515"/>
      <c r="K330" s="1515"/>
      <c r="L330" s="1516"/>
      <c r="M330" s="642"/>
      <c r="N330" s="642"/>
      <c r="O330" s="642"/>
      <c r="P330" s="642"/>
      <c r="Q330" s="642"/>
    </row>
    <row r="331" spans="1:17" x14ac:dyDescent="0.3">
      <c r="A331" s="634"/>
      <c r="B331" s="648"/>
      <c r="C331" s="636"/>
      <c r="D331" s="637"/>
      <c r="E331" s="637"/>
      <c r="F331" s="638"/>
      <c r="G331" s="901" t="b">
        <f t="shared" si="1"/>
        <v>0</v>
      </c>
      <c r="H331" s="901"/>
      <c r="I331" s="1514"/>
      <c r="J331" s="1515"/>
      <c r="K331" s="1515"/>
      <c r="L331" s="1516"/>
      <c r="M331" s="642"/>
      <c r="N331" s="642"/>
      <c r="O331" s="642"/>
      <c r="P331" s="642"/>
      <c r="Q331" s="642"/>
    </row>
    <row r="332" spans="1:17" x14ac:dyDescent="0.3">
      <c r="A332" s="634"/>
      <c r="B332" s="648"/>
      <c r="C332" s="636"/>
      <c r="D332" s="637"/>
      <c r="E332" s="637"/>
      <c r="F332" s="638"/>
      <c r="G332" s="901" t="b">
        <f t="shared" si="1"/>
        <v>0</v>
      </c>
      <c r="H332" s="901"/>
      <c r="I332" s="1514"/>
      <c r="J332" s="1515"/>
      <c r="K332" s="1515"/>
      <c r="L332" s="1516"/>
      <c r="M332" s="642"/>
      <c r="N332" s="642"/>
      <c r="O332" s="642"/>
      <c r="P332" s="642"/>
      <c r="Q332" s="642"/>
    </row>
    <row r="333" spans="1:17" x14ac:dyDescent="0.3">
      <c r="A333" s="634"/>
      <c r="B333" s="648"/>
      <c r="C333" s="636"/>
      <c r="D333" s="637"/>
      <c r="E333" s="637"/>
      <c r="F333" s="638"/>
      <c r="G333" s="901" t="b">
        <f t="shared" si="1"/>
        <v>0</v>
      </c>
      <c r="H333" s="901"/>
      <c r="I333" s="1514"/>
      <c r="J333" s="1515"/>
      <c r="K333" s="1515"/>
      <c r="L333" s="1516"/>
      <c r="M333" s="642"/>
      <c r="N333" s="642"/>
      <c r="O333" s="642"/>
      <c r="P333" s="642"/>
      <c r="Q333" s="642"/>
    </row>
    <row r="334" spans="1:17" x14ac:dyDescent="0.3">
      <c r="A334" s="634"/>
      <c r="B334" s="648"/>
      <c r="C334" s="636"/>
      <c r="D334" s="637"/>
      <c r="E334" s="637"/>
      <c r="F334" s="638"/>
      <c r="G334" s="901" t="b">
        <f t="shared" si="1"/>
        <v>0</v>
      </c>
      <c r="H334" s="901"/>
      <c r="I334" s="1514"/>
      <c r="J334" s="1515"/>
      <c r="K334" s="1515"/>
      <c r="L334" s="1516"/>
      <c r="M334" s="642"/>
      <c r="N334" s="642"/>
      <c r="O334" s="642"/>
      <c r="P334" s="642"/>
      <c r="Q334" s="642"/>
    </row>
    <row r="335" spans="1:17" x14ac:dyDescent="0.3">
      <c r="A335" s="634"/>
      <c r="B335" s="648"/>
      <c r="C335" s="636"/>
      <c r="D335" s="637"/>
      <c r="E335" s="637"/>
      <c r="F335" s="638"/>
      <c r="G335" s="901" t="b">
        <f t="shared" si="1"/>
        <v>0</v>
      </c>
      <c r="H335" s="901"/>
      <c r="I335" s="1514"/>
      <c r="J335" s="1515"/>
      <c r="K335" s="1515"/>
      <c r="L335" s="1516"/>
      <c r="M335" s="642"/>
      <c r="N335" s="642"/>
      <c r="O335" s="642"/>
      <c r="P335" s="642"/>
      <c r="Q335" s="642"/>
    </row>
    <row r="336" spans="1:17" x14ac:dyDescent="0.3">
      <c r="A336" s="634"/>
      <c r="B336" s="648"/>
      <c r="C336" s="636"/>
      <c r="D336" s="637"/>
      <c r="E336" s="637"/>
      <c r="F336" s="638"/>
      <c r="G336" s="901" t="b">
        <f t="shared" si="1"/>
        <v>0</v>
      </c>
      <c r="H336" s="901"/>
      <c r="I336" s="1514"/>
      <c r="J336" s="1515"/>
      <c r="K336" s="1515"/>
      <c r="L336" s="1516"/>
      <c r="M336" s="642"/>
      <c r="N336" s="642"/>
      <c r="O336" s="642"/>
      <c r="P336" s="642"/>
      <c r="Q336" s="642"/>
    </row>
    <row r="337" spans="1:17" x14ac:dyDescent="0.3">
      <c r="A337" s="634"/>
      <c r="B337" s="648"/>
      <c r="C337" s="636"/>
      <c r="D337" s="637"/>
      <c r="E337" s="637"/>
      <c r="F337" s="638"/>
      <c r="G337" s="901" t="b">
        <f t="shared" si="1"/>
        <v>0</v>
      </c>
      <c r="H337" s="901"/>
      <c r="I337" s="1514"/>
      <c r="J337" s="1515"/>
      <c r="K337" s="1515"/>
      <c r="L337" s="1516"/>
      <c r="M337" s="642"/>
      <c r="N337" s="642"/>
      <c r="O337" s="642"/>
      <c r="P337" s="642"/>
      <c r="Q337" s="642"/>
    </row>
    <row r="338" spans="1:17" x14ac:dyDescent="0.3">
      <c r="A338" s="634"/>
      <c r="B338" s="648"/>
      <c r="C338" s="636"/>
      <c r="D338" s="637"/>
      <c r="E338" s="637"/>
      <c r="F338" s="638"/>
      <c r="G338" s="901" t="b">
        <f t="shared" si="1"/>
        <v>0</v>
      </c>
      <c r="H338" s="901"/>
      <c r="I338" s="1514"/>
      <c r="J338" s="1515"/>
      <c r="K338" s="1515"/>
      <c r="L338" s="1516"/>
      <c r="M338" s="642"/>
      <c r="N338" s="642"/>
      <c r="O338" s="642"/>
      <c r="P338" s="642"/>
      <c r="Q338" s="642"/>
    </row>
    <row r="339" spans="1:17" x14ac:dyDescent="0.3">
      <c r="A339" s="634"/>
      <c r="B339" s="648"/>
      <c r="C339" s="636"/>
      <c r="D339" s="637"/>
      <c r="E339" s="637"/>
      <c r="F339" s="638"/>
      <c r="G339" s="901" t="b">
        <f t="shared" si="1"/>
        <v>0</v>
      </c>
      <c r="H339" s="901"/>
      <c r="I339" s="1514"/>
      <c r="J339" s="1515"/>
      <c r="K339" s="1515"/>
      <c r="L339" s="1516"/>
      <c r="M339" s="642"/>
      <c r="N339" s="642"/>
      <c r="O339" s="642"/>
      <c r="P339" s="642"/>
      <c r="Q339" s="642"/>
    </row>
    <row r="340" spans="1:17" x14ac:dyDescent="0.3">
      <c r="A340" s="634"/>
      <c r="B340" s="648"/>
      <c r="C340" s="636"/>
      <c r="D340" s="637"/>
      <c r="E340" s="637"/>
      <c r="F340" s="638"/>
      <c r="G340" s="901" t="b">
        <f t="shared" si="1"/>
        <v>0</v>
      </c>
      <c r="H340" s="901"/>
      <c r="I340" s="1514"/>
      <c r="J340" s="1515"/>
      <c r="K340" s="1515"/>
      <c r="L340" s="1516"/>
      <c r="M340" s="642"/>
      <c r="N340" s="642"/>
      <c r="O340" s="642"/>
      <c r="P340" s="642"/>
      <c r="Q340" s="642"/>
    </row>
    <row r="341" spans="1:17" x14ac:dyDescent="0.3">
      <c r="A341" s="634"/>
      <c r="B341" s="648"/>
      <c r="C341" s="636"/>
      <c r="D341" s="637"/>
      <c r="E341" s="637"/>
      <c r="F341" s="638"/>
      <c r="G341" s="901" t="b">
        <f t="shared" si="1"/>
        <v>0</v>
      </c>
      <c r="H341" s="901"/>
      <c r="I341" s="1514"/>
      <c r="J341" s="1515"/>
      <c r="K341" s="1515"/>
      <c r="L341" s="1516"/>
      <c r="M341" s="642"/>
      <c r="N341" s="642"/>
      <c r="O341" s="642"/>
      <c r="P341" s="642"/>
      <c r="Q341" s="642"/>
    </row>
    <row r="342" spans="1:17" x14ac:dyDescent="0.3">
      <c r="A342" s="634"/>
      <c r="B342" s="648"/>
      <c r="C342" s="636"/>
      <c r="D342" s="637"/>
      <c r="E342" s="637"/>
      <c r="F342" s="638"/>
      <c r="G342" s="901" t="b">
        <f t="shared" si="1"/>
        <v>0</v>
      </c>
      <c r="H342" s="901"/>
      <c r="I342" s="1514"/>
      <c r="J342" s="1515"/>
      <c r="K342" s="1515"/>
      <c r="L342" s="1516"/>
      <c r="M342" s="642"/>
      <c r="N342" s="642"/>
      <c r="O342" s="642"/>
      <c r="P342" s="642"/>
      <c r="Q342" s="642"/>
    </row>
    <row r="343" spans="1:17" x14ac:dyDescent="0.3">
      <c r="A343" s="634"/>
      <c r="B343" s="648"/>
      <c r="C343" s="636"/>
      <c r="D343" s="637"/>
      <c r="E343" s="637"/>
      <c r="F343" s="638"/>
      <c r="G343" s="901" t="b">
        <f t="shared" si="1"/>
        <v>0</v>
      </c>
      <c r="H343" s="901"/>
      <c r="I343" s="1514"/>
      <c r="J343" s="1515"/>
      <c r="K343" s="1515"/>
      <c r="L343" s="1516"/>
      <c r="M343" s="642"/>
      <c r="N343" s="642"/>
      <c r="O343" s="642"/>
      <c r="P343" s="642"/>
      <c r="Q343" s="642"/>
    </row>
    <row r="344" spans="1:17" x14ac:dyDescent="0.3">
      <c r="A344" s="634"/>
      <c r="B344" s="648"/>
      <c r="C344" s="636"/>
      <c r="D344" s="637"/>
      <c r="E344" s="637"/>
      <c r="F344" s="638"/>
      <c r="G344" s="901" t="b">
        <f t="shared" si="1"/>
        <v>0</v>
      </c>
      <c r="H344" s="901"/>
      <c r="I344" s="1514"/>
      <c r="J344" s="1515"/>
      <c r="K344" s="1515"/>
      <c r="L344" s="1516"/>
      <c r="M344" s="642"/>
      <c r="N344" s="642"/>
      <c r="O344" s="642"/>
      <c r="P344" s="642"/>
      <c r="Q344" s="642"/>
    </row>
    <row r="345" spans="1:17" x14ac:dyDescent="0.3">
      <c r="A345" s="634"/>
      <c r="B345" s="648"/>
      <c r="C345" s="636"/>
      <c r="D345" s="637"/>
      <c r="E345" s="637"/>
      <c r="F345" s="638"/>
      <c r="G345" s="901" t="b">
        <f t="shared" si="1"/>
        <v>0</v>
      </c>
      <c r="H345" s="901"/>
      <c r="I345" s="1514"/>
      <c r="J345" s="1515"/>
      <c r="K345" s="1515"/>
      <c r="L345" s="1516"/>
      <c r="M345" s="642"/>
      <c r="N345" s="642"/>
      <c r="O345" s="642"/>
      <c r="P345" s="642"/>
      <c r="Q345" s="642"/>
    </row>
    <row r="346" spans="1:17" x14ac:dyDescent="0.3">
      <c r="A346" s="634"/>
      <c r="B346" s="648"/>
      <c r="C346" s="636"/>
      <c r="D346" s="637"/>
      <c r="E346" s="637"/>
      <c r="F346" s="638"/>
      <c r="G346" s="901" t="b">
        <f t="shared" si="1"/>
        <v>0</v>
      </c>
      <c r="H346" s="901"/>
      <c r="I346" s="1514"/>
      <c r="J346" s="1515"/>
      <c r="K346" s="1515"/>
      <c r="L346" s="1516"/>
      <c r="M346" s="642"/>
      <c r="N346" s="642"/>
      <c r="O346" s="642"/>
      <c r="P346" s="642"/>
      <c r="Q346" s="642"/>
    </row>
    <row r="347" spans="1:17" x14ac:dyDescent="0.3">
      <c r="A347" s="634"/>
      <c r="B347" s="648"/>
      <c r="C347" s="636"/>
      <c r="D347" s="637"/>
      <c r="E347" s="637"/>
      <c r="F347" s="638"/>
      <c r="G347" s="901" t="b">
        <f t="shared" si="1"/>
        <v>0</v>
      </c>
      <c r="H347" s="901"/>
      <c r="I347" s="1514"/>
      <c r="J347" s="1515"/>
      <c r="K347" s="1515"/>
      <c r="L347" s="1516"/>
      <c r="M347" s="642"/>
      <c r="N347" s="642"/>
      <c r="O347" s="642"/>
      <c r="P347" s="642"/>
      <c r="Q347" s="642"/>
    </row>
    <row r="348" spans="1:17" x14ac:dyDescent="0.3">
      <c r="A348" s="634"/>
      <c r="B348" s="648"/>
      <c r="C348" s="636"/>
      <c r="D348" s="637"/>
      <c r="E348" s="637"/>
      <c r="F348" s="638"/>
      <c r="G348" s="901" t="b">
        <f t="shared" si="1"/>
        <v>0</v>
      </c>
      <c r="H348" s="901"/>
      <c r="I348" s="1514"/>
      <c r="J348" s="1515"/>
      <c r="K348" s="1515"/>
      <c r="L348" s="1516"/>
      <c r="M348" s="642"/>
      <c r="N348" s="642"/>
      <c r="O348" s="642"/>
      <c r="P348" s="642"/>
      <c r="Q348" s="642"/>
    </row>
    <row r="349" spans="1:17" x14ac:dyDescent="0.3">
      <c r="A349" s="634"/>
      <c r="B349" s="648"/>
      <c r="C349" s="636"/>
      <c r="D349" s="637"/>
      <c r="E349" s="637"/>
      <c r="F349" s="638"/>
      <c r="G349" s="901" t="b">
        <f t="shared" si="1"/>
        <v>0</v>
      </c>
      <c r="H349" s="901"/>
      <c r="I349" s="1514"/>
      <c r="J349" s="1515"/>
      <c r="K349" s="1515"/>
      <c r="L349" s="1516"/>
      <c r="M349" s="642"/>
      <c r="N349" s="642"/>
      <c r="O349" s="642"/>
      <c r="P349" s="642"/>
      <c r="Q349" s="642"/>
    </row>
    <row r="350" spans="1:17" x14ac:dyDescent="0.3">
      <c r="A350" s="634"/>
      <c r="B350" s="648"/>
      <c r="C350" s="636"/>
      <c r="D350" s="637"/>
      <c r="E350" s="637"/>
      <c r="F350" s="638"/>
      <c r="G350" s="901" t="b">
        <f t="shared" si="1"/>
        <v>0</v>
      </c>
      <c r="H350" s="901"/>
      <c r="I350" s="1514"/>
      <c r="J350" s="1515"/>
      <c r="K350" s="1515"/>
      <c r="L350" s="1516"/>
      <c r="M350" s="642"/>
      <c r="N350" s="642"/>
      <c r="O350" s="642"/>
      <c r="P350" s="642"/>
      <c r="Q350" s="642"/>
    </row>
    <row r="351" spans="1:17" x14ac:dyDescent="0.3">
      <c r="A351" s="634"/>
      <c r="B351" s="648"/>
      <c r="C351" s="636"/>
      <c r="D351" s="637"/>
      <c r="E351" s="637"/>
      <c r="F351" s="638"/>
      <c r="G351" s="901" t="b">
        <f t="shared" si="1"/>
        <v>0</v>
      </c>
      <c r="H351" s="901"/>
      <c r="I351" s="1514"/>
      <c r="J351" s="1515"/>
      <c r="K351" s="1515"/>
      <c r="L351" s="1516"/>
      <c r="M351" s="642"/>
      <c r="N351" s="642"/>
      <c r="O351" s="642"/>
      <c r="P351" s="642"/>
      <c r="Q351" s="642"/>
    </row>
    <row r="352" spans="1:17" x14ac:dyDescent="0.3">
      <c r="A352" s="634"/>
      <c r="B352" s="648"/>
      <c r="C352" s="636"/>
      <c r="D352" s="637"/>
      <c r="E352" s="637"/>
      <c r="F352" s="638"/>
      <c r="G352" s="901" t="b">
        <f t="shared" si="1"/>
        <v>0</v>
      </c>
      <c r="H352" s="901"/>
      <c r="I352" s="1514"/>
      <c r="J352" s="1515"/>
      <c r="K352" s="1515"/>
      <c r="L352" s="1516"/>
      <c r="M352" s="642"/>
      <c r="N352" s="642"/>
      <c r="O352" s="642"/>
      <c r="P352" s="642"/>
      <c r="Q352" s="642"/>
    </row>
    <row r="353" spans="1:17" x14ac:dyDescent="0.3">
      <c r="A353" s="634"/>
      <c r="B353" s="648"/>
      <c r="C353" s="636"/>
      <c r="D353" s="637"/>
      <c r="E353" s="637"/>
      <c r="F353" s="638"/>
      <c r="G353" s="901" t="b">
        <f t="shared" si="1"/>
        <v>0</v>
      </c>
      <c r="H353" s="901"/>
      <c r="I353" s="1514"/>
      <c r="J353" s="1515"/>
      <c r="K353" s="1515"/>
      <c r="L353" s="1516"/>
      <c r="M353" s="642"/>
      <c r="N353" s="642"/>
      <c r="O353" s="642"/>
      <c r="P353" s="642"/>
      <c r="Q353" s="642"/>
    </row>
    <row r="354" spans="1:17" x14ac:dyDescent="0.3">
      <c r="A354" s="634"/>
      <c r="B354" s="648"/>
      <c r="C354" s="636"/>
      <c r="D354" s="637"/>
      <c r="E354" s="637"/>
      <c r="F354" s="638"/>
      <c r="G354" s="901" t="b">
        <f t="shared" si="1"/>
        <v>0</v>
      </c>
      <c r="H354" s="901"/>
      <c r="I354" s="1514"/>
      <c r="J354" s="1515"/>
      <c r="K354" s="1515"/>
      <c r="L354" s="1516"/>
      <c r="M354" s="642"/>
      <c r="N354" s="642"/>
      <c r="O354" s="642"/>
      <c r="P354" s="642"/>
      <c r="Q354" s="642"/>
    </row>
    <row r="355" spans="1:17" x14ac:dyDescent="0.3">
      <c r="A355" s="634"/>
      <c r="B355" s="648"/>
      <c r="C355" s="636"/>
      <c r="D355" s="637"/>
      <c r="E355" s="637"/>
      <c r="F355" s="638"/>
      <c r="G355" s="901" t="b">
        <f t="shared" si="1"/>
        <v>0</v>
      </c>
      <c r="H355" s="901"/>
      <c r="I355" s="1514"/>
      <c r="J355" s="1515"/>
      <c r="K355" s="1515"/>
      <c r="L355" s="1516"/>
      <c r="M355" s="642"/>
      <c r="N355" s="642"/>
      <c r="O355" s="642"/>
      <c r="P355" s="642"/>
      <c r="Q355" s="642"/>
    </row>
    <row r="356" spans="1:17" x14ac:dyDescent="0.3">
      <c r="A356" s="634"/>
      <c r="B356" s="648"/>
      <c r="C356" s="636"/>
      <c r="D356" s="637"/>
      <c r="E356" s="637"/>
      <c r="F356" s="638"/>
      <c r="G356" s="901" t="b">
        <f t="shared" si="1"/>
        <v>0</v>
      </c>
      <c r="H356" s="901"/>
      <c r="I356" s="1514"/>
      <c r="J356" s="1515"/>
      <c r="K356" s="1515"/>
      <c r="L356" s="1516"/>
      <c r="M356" s="642"/>
      <c r="N356" s="642"/>
      <c r="O356" s="642"/>
      <c r="P356" s="642"/>
      <c r="Q356" s="642"/>
    </row>
    <row r="357" spans="1:17" x14ac:dyDescent="0.3">
      <c r="A357" s="634"/>
      <c r="B357" s="648"/>
      <c r="C357" s="636"/>
      <c r="D357" s="637"/>
      <c r="E357" s="637"/>
      <c r="F357" s="638"/>
      <c r="G357" s="901" t="b">
        <f t="shared" si="1"/>
        <v>0</v>
      </c>
      <c r="H357" s="901"/>
      <c r="I357" s="1514"/>
      <c r="J357" s="1515"/>
      <c r="K357" s="1515"/>
      <c r="L357" s="1516"/>
      <c r="M357" s="642"/>
      <c r="N357" s="642"/>
      <c r="O357" s="642"/>
      <c r="P357" s="642"/>
      <c r="Q357" s="642"/>
    </row>
    <row r="358" spans="1:17" x14ac:dyDescent="0.3">
      <c r="A358" s="634"/>
      <c r="B358" s="648"/>
      <c r="C358" s="636"/>
      <c r="D358" s="637"/>
      <c r="E358" s="637"/>
      <c r="F358" s="638"/>
      <c r="G358" s="901" t="b">
        <f t="shared" si="1"/>
        <v>0</v>
      </c>
      <c r="H358" s="901"/>
      <c r="I358" s="1514"/>
      <c r="J358" s="1515"/>
      <c r="K358" s="1515"/>
      <c r="L358" s="1516"/>
      <c r="M358" s="642"/>
      <c r="N358" s="642"/>
      <c r="O358" s="642"/>
      <c r="P358" s="642"/>
      <c r="Q358" s="642"/>
    </row>
    <row r="359" spans="1:17" x14ac:dyDescent="0.3">
      <c r="A359" s="634"/>
      <c r="B359" s="648"/>
      <c r="C359" s="636"/>
      <c r="D359" s="637"/>
      <c r="E359" s="637"/>
      <c r="F359" s="638"/>
      <c r="G359" s="901" t="b">
        <f t="shared" si="1"/>
        <v>0</v>
      </c>
      <c r="H359" s="901"/>
      <c r="I359" s="1514"/>
      <c r="J359" s="1515"/>
      <c r="K359" s="1515"/>
      <c r="L359" s="1516"/>
      <c r="M359" s="642"/>
      <c r="N359" s="642"/>
      <c r="O359" s="642"/>
      <c r="P359" s="642"/>
      <c r="Q359" s="642"/>
    </row>
    <row r="360" spans="1:17" x14ac:dyDescent="0.3">
      <c r="A360" s="634"/>
      <c r="B360" s="648"/>
      <c r="C360" s="636"/>
      <c r="D360" s="637"/>
      <c r="E360" s="637"/>
      <c r="F360" s="638"/>
      <c r="G360" s="901" t="b">
        <f t="shared" si="1"/>
        <v>0</v>
      </c>
      <c r="H360" s="901"/>
      <c r="I360" s="1514"/>
      <c r="J360" s="1515"/>
      <c r="K360" s="1515"/>
      <c r="L360" s="1516"/>
      <c r="M360" s="642"/>
      <c r="N360" s="642"/>
      <c r="O360" s="642"/>
      <c r="P360" s="642"/>
      <c r="Q360" s="642"/>
    </row>
    <row r="361" spans="1:17" x14ac:dyDescent="0.3">
      <c r="A361" s="634"/>
      <c r="B361" s="648"/>
      <c r="C361" s="636"/>
      <c r="D361" s="637"/>
      <c r="E361" s="637"/>
      <c r="F361" s="638"/>
      <c r="G361" s="901" t="b">
        <f t="shared" si="1"/>
        <v>0</v>
      </c>
      <c r="H361" s="901"/>
      <c r="I361" s="1514"/>
      <c r="J361" s="1515"/>
      <c r="K361" s="1515"/>
      <c r="L361" s="1516"/>
      <c r="M361" s="642"/>
      <c r="N361" s="642"/>
      <c r="O361" s="642"/>
      <c r="P361" s="642"/>
      <c r="Q361" s="642"/>
    </row>
    <row r="362" spans="1:17" x14ac:dyDescent="0.3">
      <c r="A362" s="634"/>
      <c r="B362" s="648"/>
      <c r="C362" s="636"/>
      <c r="D362" s="637"/>
      <c r="E362" s="637"/>
      <c r="F362" s="638"/>
      <c r="G362" s="901" t="b">
        <f t="shared" si="1"/>
        <v>0</v>
      </c>
      <c r="H362" s="901"/>
      <c r="I362" s="1514"/>
      <c r="J362" s="1515"/>
      <c r="K362" s="1515"/>
      <c r="L362" s="1516"/>
      <c r="M362" s="642"/>
      <c r="N362" s="642"/>
      <c r="O362" s="642"/>
      <c r="P362" s="642"/>
      <c r="Q362" s="642"/>
    </row>
    <row r="363" spans="1:17" x14ac:dyDescent="0.3">
      <c r="A363" s="634"/>
      <c r="B363" s="648"/>
      <c r="C363" s="636"/>
      <c r="D363" s="637"/>
      <c r="E363" s="637"/>
      <c r="F363" s="638"/>
      <c r="G363" s="901" t="b">
        <f t="shared" si="1"/>
        <v>0</v>
      </c>
      <c r="H363" s="901"/>
      <c r="I363" s="1514"/>
      <c r="J363" s="1515"/>
      <c r="K363" s="1515"/>
      <c r="L363" s="1516"/>
      <c r="M363" s="642"/>
      <c r="N363" s="642"/>
      <c r="O363" s="642"/>
      <c r="P363" s="642"/>
      <c r="Q363" s="642"/>
    </row>
    <row r="364" spans="1:17" x14ac:dyDescent="0.3">
      <c r="A364" s="634"/>
      <c r="B364" s="648"/>
      <c r="C364" s="636"/>
      <c r="D364" s="637"/>
      <c r="E364" s="637"/>
      <c r="F364" s="638"/>
      <c r="G364" s="901" t="b">
        <f t="shared" si="1"/>
        <v>0</v>
      </c>
      <c r="H364" s="901"/>
      <c r="I364" s="1514"/>
      <c r="J364" s="1515"/>
      <c r="K364" s="1515"/>
      <c r="L364" s="1516"/>
      <c r="M364" s="642"/>
      <c r="N364" s="642"/>
      <c r="O364" s="642"/>
      <c r="P364" s="642"/>
      <c r="Q364" s="642"/>
    </row>
    <row r="365" spans="1:17" x14ac:dyDescent="0.3">
      <c r="A365" s="634"/>
      <c r="B365" s="648"/>
      <c r="C365" s="636"/>
      <c r="D365" s="637"/>
      <c r="E365" s="637"/>
      <c r="F365" s="638"/>
      <c r="G365" s="901" t="b">
        <f t="shared" si="1"/>
        <v>0</v>
      </c>
      <c r="H365" s="901"/>
      <c r="I365" s="1514"/>
      <c r="J365" s="1515"/>
      <c r="K365" s="1515"/>
      <c r="L365" s="1516"/>
      <c r="M365" s="642"/>
      <c r="N365" s="642"/>
      <c r="O365" s="642"/>
      <c r="P365" s="642"/>
      <c r="Q365" s="642"/>
    </row>
    <row r="366" spans="1:17" x14ac:dyDescent="0.3">
      <c r="A366" s="634"/>
      <c r="B366" s="648"/>
      <c r="C366" s="636"/>
      <c r="D366" s="637"/>
      <c r="E366" s="637"/>
      <c r="F366" s="638"/>
      <c r="G366" s="901" t="b">
        <f t="shared" si="1"/>
        <v>0</v>
      </c>
      <c r="H366" s="901"/>
      <c r="I366" s="1514"/>
      <c r="J366" s="1515"/>
      <c r="K366" s="1515"/>
      <c r="L366" s="1516"/>
      <c r="M366" s="642"/>
      <c r="N366" s="642"/>
      <c r="O366" s="642"/>
      <c r="P366" s="642"/>
      <c r="Q366" s="642"/>
    </row>
    <row r="367" spans="1:17" x14ac:dyDescent="0.3">
      <c r="A367" s="634"/>
      <c r="B367" s="648"/>
      <c r="C367" s="636"/>
      <c r="D367" s="637"/>
      <c r="E367" s="637"/>
      <c r="F367" s="638"/>
      <c r="G367" s="901" t="b">
        <f t="shared" si="1"/>
        <v>0</v>
      </c>
      <c r="H367" s="901"/>
      <c r="I367" s="1514"/>
      <c r="J367" s="1515"/>
      <c r="K367" s="1515"/>
      <c r="L367" s="1516"/>
      <c r="M367" s="642"/>
      <c r="N367" s="642"/>
      <c r="O367" s="642"/>
      <c r="P367" s="642"/>
      <c r="Q367" s="642"/>
    </row>
    <row r="368" spans="1:17" x14ac:dyDescent="0.3">
      <c r="A368" s="634"/>
      <c r="B368" s="648"/>
      <c r="C368" s="636"/>
      <c r="D368" s="637"/>
      <c r="E368" s="637"/>
      <c r="F368" s="638"/>
      <c r="G368" s="901" t="b">
        <f t="shared" si="1"/>
        <v>0</v>
      </c>
      <c r="H368" s="901"/>
      <c r="I368" s="1514"/>
      <c r="J368" s="1515"/>
      <c r="K368" s="1515"/>
      <c r="L368" s="1516"/>
      <c r="M368" s="642"/>
      <c r="N368" s="642"/>
      <c r="O368" s="642"/>
      <c r="P368" s="642"/>
      <c r="Q368" s="642"/>
    </row>
    <row r="369" spans="1:17" x14ac:dyDescent="0.3">
      <c r="A369" s="634"/>
      <c r="B369" s="648"/>
      <c r="C369" s="636"/>
      <c r="D369" s="637"/>
      <c r="E369" s="637"/>
      <c r="F369" s="638"/>
      <c r="G369" s="901" t="b">
        <f t="shared" si="1"/>
        <v>0</v>
      </c>
      <c r="H369" s="901"/>
      <c r="I369" s="1514"/>
      <c r="J369" s="1515"/>
      <c r="K369" s="1515"/>
      <c r="L369" s="1516"/>
      <c r="M369" s="642"/>
      <c r="N369" s="642"/>
      <c r="O369" s="642"/>
      <c r="P369" s="642"/>
      <c r="Q369" s="642"/>
    </row>
    <row r="370" spans="1:17" x14ac:dyDescent="0.3">
      <c r="A370" s="634"/>
      <c r="B370" s="648"/>
      <c r="C370" s="636"/>
      <c r="D370" s="637"/>
      <c r="E370" s="637"/>
      <c r="F370" s="638"/>
      <c r="G370" s="901" t="b">
        <f t="shared" si="1"/>
        <v>0</v>
      </c>
      <c r="H370" s="901"/>
      <c r="I370" s="1514"/>
      <c r="J370" s="1515"/>
      <c r="K370" s="1515"/>
      <c r="L370" s="1516"/>
      <c r="M370" s="642"/>
      <c r="N370" s="642"/>
      <c r="O370" s="642"/>
      <c r="P370" s="642"/>
      <c r="Q370" s="642"/>
    </row>
    <row r="371" spans="1:17" x14ac:dyDescent="0.3">
      <c r="A371" s="634"/>
      <c r="B371" s="648"/>
      <c r="C371" s="636"/>
      <c r="D371" s="637"/>
      <c r="E371" s="637"/>
      <c r="F371" s="638"/>
      <c r="G371" s="901" t="b">
        <f t="shared" si="1"/>
        <v>0</v>
      </c>
      <c r="H371" s="901"/>
      <c r="I371" s="1514"/>
      <c r="J371" s="1515"/>
      <c r="K371" s="1515"/>
      <c r="L371" s="1516"/>
      <c r="M371" s="642"/>
      <c r="N371" s="642"/>
      <c r="O371" s="642"/>
      <c r="P371" s="642"/>
      <c r="Q371" s="642"/>
    </row>
    <row r="372" spans="1:17" x14ac:dyDescent="0.3">
      <c r="A372" s="634"/>
      <c r="B372" s="648"/>
      <c r="C372" s="636"/>
      <c r="D372" s="637"/>
      <c r="E372" s="637"/>
      <c r="F372" s="638"/>
      <c r="G372" s="901" t="b">
        <f t="shared" si="1"/>
        <v>0</v>
      </c>
      <c r="H372" s="901"/>
      <c r="I372" s="1514"/>
      <c r="J372" s="1515"/>
      <c r="K372" s="1515"/>
      <c r="L372" s="1516"/>
      <c r="M372" s="642"/>
      <c r="N372" s="642"/>
      <c r="O372" s="642"/>
      <c r="P372" s="642"/>
      <c r="Q372" s="642"/>
    </row>
    <row r="373" spans="1:17" x14ac:dyDescent="0.3">
      <c r="A373" s="634"/>
      <c r="B373" s="648"/>
      <c r="C373" s="636"/>
      <c r="D373" s="637"/>
      <c r="E373" s="637"/>
      <c r="F373" s="638"/>
      <c r="G373" s="901" t="b">
        <f t="shared" si="1"/>
        <v>0</v>
      </c>
      <c r="H373" s="901"/>
      <c r="I373" s="1514"/>
      <c r="J373" s="1515"/>
      <c r="K373" s="1515"/>
      <c r="L373" s="1516"/>
      <c r="M373" s="642"/>
      <c r="N373" s="642"/>
      <c r="O373" s="642"/>
      <c r="P373" s="642"/>
      <c r="Q373" s="642"/>
    </row>
    <row r="374" spans="1:17" x14ac:dyDescent="0.3">
      <c r="A374" s="634"/>
      <c r="B374" s="648"/>
      <c r="C374" s="636"/>
      <c r="D374" s="637"/>
      <c r="E374" s="637"/>
      <c r="F374" s="638"/>
      <c r="G374" s="901" t="b">
        <f t="shared" si="1"/>
        <v>0</v>
      </c>
      <c r="H374" s="901"/>
      <c r="I374" s="1514"/>
      <c r="J374" s="1515"/>
      <c r="K374" s="1515"/>
      <c r="L374" s="1516"/>
      <c r="M374" s="642"/>
      <c r="N374" s="642"/>
      <c r="O374" s="642"/>
      <c r="P374" s="642"/>
      <c r="Q374" s="642"/>
    </row>
    <row r="375" spans="1:17" x14ac:dyDescent="0.3">
      <c r="A375" s="634"/>
      <c r="B375" s="648"/>
      <c r="C375" s="636"/>
      <c r="D375" s="637"/>
      <c r="E375" s="637"/>
      <c r="F375" s="638"/>
      <c r="G375" s="901" t="b">
        <f t="shared" si="1"/>
        <v>0</v>
      </c>
      <c r="H375" s="901"/>
      <c r="I375" s="1514"/>
      <c r="J375" s="1515"/>
      <c r="K375" s="1515"/>
      <c r="L375" s="1516"/>
      <c r="M375" s="642"/>
      <c r="N375" s="642"/>
      <c r="O375" s="642"/>
      <c r="P375" s="642"/>
      <c r="Q375" s="642"/>
    </row>
    <row r="376" spans="1:17" x14ac:dyDescent="0.3">
      <c r="A376" s="634"/>
      <c r="B376" s="648"/>
      <c r="C376" s="636"/>
      <c r="D376" s="637"/>
      <c r="E376" s="637"/>
      <c r="F376" s="638"/>
      <c r="G376" s="901" t="b">
        <f t="shared" si="1"/>
        <v>0</v>
      </c>
      <c r="H376" s="901"/>
      <c r="I376" s="1514"/>
      <c r="J376" s="1515"/>
      <c r="K376" s="1515"/>
      <c r="L376" s="1516"/>
      <c r="M376" s="642"/>
      <c r="N376" s="642"/>
      <c r="O376" s="642"/>
      <c r="P376" s="642"/>
      <c r="Q376" s="642"/>
    </row>
    <row r="377" spans="1:17" x14ac:dyDescent="0.3">
      <c r="A377" s="634"/>
      <c r="B377" s="648"/>
      <c r="C377" s="636"/>
      <c r="D377" s="637"/>
      <c r="E377" s="637"/>
      <c r="F377" s="638"/>
      <c r="G377" s="901" t="b">
        <f t="shared" si="1"/>
        <v>0</v>
      </c>
      <c r="H377" s="901"/>
      <c r="I377" s="1514"/>
      <c r="J377" s="1515"/>
      <c r="K377" s="1515"/>
      <c r="L377" s="1516"/>
      <c r="M377" s="642"/>
      <c r="N377" s="642"/>
      <c r="O377" s="642"/>
      <c r="P377" s="642"/>
      <c r="Q377" s="642"/>
    </row>
    <row r="378" spans="1:17" x14ac:dyDescent="0.3">
      <c r="A378" s="634"/>
      <c r="B378" s="648"/>
      <c r="C378" s="636"/>
      <c r="D378" s="637"/>
      <c r="E378" s="637"/>
      <c r="F378" s="638"/>
      <c r="G378" s="901" t="b">
        <f t="shared" si="1"/>
        <v>0</v>
      </c>
      <c r="H378" s="901"/>
      <c r="I378" s="1514"/>
      <c r="J378" s="1515"/>
      <c r="K378" s="1515"/>
      <c r="L378" s="1516"/>
      <c r="M378" s="642"/>
      <c r="N378" s="642"/>
      <c r="O378" s="642"/>
      <c r="P378" s="642"/>
      <c r="Q378" s="642"/>
    </row>
    <row r="379" spans="1:17" x14ac:dyDescent="0.3">
      <c r="A379" s="634"/>
      <c r="B379" s="648"/>
      <c r="C379" s="636"/>
      <c r="D379" s="637"/>
      <c r="E379" s="637"/>
      <c r="F379" s="638"/>
      <c r="G379" s="901" t="b">
        <f t="shared" si="1"/>
        <v>0</v>
      </c>
      <c r="H379" s="901"/>
      <c r="I379" s="1514"/>
      <c r="J379" s="1515"/>
      <c r="K379" s="1515"/>
      <c r="L379" s="1516"/>
      <c r="M379" s="642"/>
      <c r="N379" s="642"/>
      <c r="O379" s="642"/>
      <c r="P379" s="642"/>
      <c r="Q379" s="642"/>
    </row>
    <row r="380" spans="1:17" x14ac:dyDescent="0.3">
      <c r="A380" s="634"/>
      <c r="B380" s="648"/>
      <c r="C380" s="636"/>
      <c r="D380" s="637"/>
      <c r="E380" s="637"/>
      <c r="F380" s="638"/>
      <c r="G380" s="901" t="b">
        <f t="shared" si="1"/>
        <v>0</v>
      </c>
      <c r="H380" s="901"/>
      <c r="I380" s="1514"/>
      <c r="J380" s="1515"/>
      <c r="K380" s="1515"/>
      <c r="L380" s="1516"/>
      <c r="M380" s="642"/>
      <c r="N380" s="642"/>
      <c r="O380" s="642"/>
      <c r="P380" s="642"/>
      <c r="Q380" s="642"/>
    </row>
    <row r="381" spans="1:17" x14ac:dyDescent="0.3">
      <c r="A381" s="634"/>
      <c r="B381" s="648"/>
      <c r="C381" s="636"/>
      <c r="D381" s="637"/>
      <c r="E381" s="637"/>
      <c r="F381" s="638"/>
      <c r="G381" s="901" t="b">
        <f t="shared" si="1"/>
        <v>0</v>
      </c>
      <c r="H381" s="901"/>
      <c r="I381" s="1514"/>
      <c r="J381" s="1515"/>
      <c r="K381" s="1515"/>
      <c r="L381" s="1516"/>
      <c r="M381" s="642"/>
      <c r="N381" s="642"/>
      <c r="O381" s="642"/>
      <c r="P381" s="642"/>
      <c r="Q381" s="642"/>
    </row>
    <row r="382" spans="1:17" x14ac:dyDescent="0.3">
      <c r="A382" s="634"/>
      <c r="B382" s="648"/>
      <c r="C382" s="636"/>
      <c r="D382" s="637"/>
      <c r="E382" s="637"/>
      <c r="F382" s="638"/>
      <c r="G382" s="901" t="b">
        <f t="shared" si="1"/>
        <v>0</v>
      </c>
      <c r="H382" s="901"/>
      <c r="I382" s="1514"/>
      <c r="J382" s="1515"/>
      <c r="K382" s="1515"/>
      <c r="L382" s="1516"/>
      <c r="M382" s="642"/>
      <c r="N382" s="642"/>
      <c r="O382" s="642"/>
      <c r="P382" s="642"/>
      <c r="Q382" s="642"/>
    </row>
    <row r="383" spans="1:17" x14ac:dyDescent="0.3">
      <c r="A383" s="634"/>
      <c r="B383" s="648"/>
      <c r="C383" s="636"/>
      <c r="D383" s="637"/>
      <c r="E383" s="637"/>
      <c r="F383" s="638"/>
      <c r="G383" s="901" t="b">
        <f t="shared" si="1"/>
        <v>0</v>
      </c>
      <c r="H383" s="901"/>
      <c r="I383" s="1514"/>
      <c r="J383" s="1515"/>
      <c r="K383" s="1515"/>
      <c r="L383" s="1516"/>
      <c r="M383" s="642"/>
      <c r="N383" s="642"/>
      <c r="O383" s="642"/>
      <c r="P383" s="642"/>
      <c r="Q383" s="642"/>
    </row>
    <row r="384" spans="1:17" x14ac:dyDescent="0.3">
      <c r="A384" s="634"/>
      <c r="B384" s="648"/>
      <c r="C384" s="636"/>
      <c r="D384" s="637"/>
      <c r="E384" s="637"/>
      <c r="F384" s="638"/>
      <c r="G384" s="901" t="b">
        <f t="shared" si="1"/>
        <v>0</v>
      </c>
      <c r="H384" s="901"/>
      <c r="I384" s="1514"/>
      <c r="J384" s="1515"/>
      <c r="K384" s="1515"/>
      <c r="L384" s="1516"/>
      <c r="M384" s="642"/>
      <c r="N384" s="642"/>
      <c r="O384" s="642"/>
      <c r="P384" s="642"/>
      <c r="Q384" s="642"/>
    </row>
    <row r="385" spans="1:17" x14ac:dyDescent="0.3">
      <c r="A385" s="634"/>
      <c r="B385" s="648"/>
      <c r="C385" s="636"/>
      <c r="D385" s="637"/>
      <c r="E385" s="637"/>
      <c r="F385" s="638"/>
      <c r="G385" s="901" t="b">
        <f t="shared" si="1"/>
        <v>0</v>
      </c>
      <c r="H385" s="901"/>
      <c r="I385" s="1514"/>
      <c r="J385" s="1515"/>
      <c r="K385" s="1515"/>
      <c r="L385" s="1516"/>
      <c r="M385" s="642"/>
      <c r="N385" s="642"/>
      <c r="O385" s="642"/>
      <c r="P385" s="642"/>
      <c r="Q385" s="642"/>
    </row>
    <row r="386" spans="1:17" x14ac:dyDescent="0.3">
      <c r="A386" s="634"/>
      <c r="B386" s="648"/>
      <c r="C386" s="636"/>
      <c r="D386" s="637"/>
      <c r="E386" s="637"/>
      <c r="F386" s="638"/>
      <c r="G386" s="901" t="b">
        <f t="shared" si="1"/>
        <v>0</v>
      </c>
      <c r="H386" s="901"/>
      <c r="I386" s="1514"/>
      <c r="J386" s="1515"/>
      <c r="K386" s="1515"/>
      <c r="L386" s="1516"/>
      <c r="M386" s="642"/>
      <c r="N386" s="642"/>
      <c r="O386" s="642"/>
      <c r="P386" s="642"/>
      <c r="Q386" s="642"/>
    </row>
    <row r="387" spans="1:17" x14ac:dyDescent="0.3">
      <c r="A387" s="634"/>
      <c r="B387" s="648"/>
      <c r="C387" s="636"/>
      <c r="D387" s="637"/>
      <c r="E387" s="637"/>
      <c r="F387" s="638"/>
      <c r="G387" s="901" t="b">
        <f t="shared" si="1"/>
        <v>0</v>
      </c>
      <c r="H387" s="901"/>
      <c r="I387" s="1514"/>
      <c r="J387" s="1515"/>
      <c r="K387" s="1515"/>
      <c r="L387" s="1516"/>
      <c r="M387" s="642"/>
      <c r="N387" s="642"/>
      <c r="O387" s="642"/>
      <c r="P387" s="642"/>
      <c r="Q387" s="642"/>
    </row>
    <row r="388" spans="1:17" x14ac:dyDescent="0.3">
      <c r="A388" s="634"/>
      <c r="B388" s="648"/>
      <c r="C388" s="636"/>
      <c r="D388" s="637"/>
      <c r="E388" s="637"/>
      <c r="F388" s="638"/>
      <c r="G388" s="901" t="b">
        <f t="shared" si="1"/>
        <v>0</v>
      </c>
      <c r="H388" s="901"/>
      <c r="I388" s="1514"/>
      <c r="J388" s="1515"/>
      <c r="K388" s="1515"/>
      <c r="L388" s="1516"/>
      <c r="M388" s="642"/>
      <c r="N388" s="642"/>
      <c r="O388" s="642"/>
      <c r="P388" s="642"/>
      <c r="Q388" s="642"/>
    </row>
    <row r="389" spans="1:17" x14ac:dyDescent="0.3">
      <c r="A389" s="634"/>
      <c r="B389" s="648"/>
      <c r="C389" s="636"/>
      <c r="D389" s="637"/>
      <c r="E389" s="637"/>
      <c r="F389" s="638"/>
      <c r="G389" s="901" t="b">
        <f t="shared" si="1"/>
        <v>0</v>
      </c>
      <c r="H389" s="901"/>
      <c r="I389" s="1514"/>
      <c r="J389" s="1515"/>
      <c r="K389" s="1515"/>
      <c r="L389" s="1516"/>
      <c r="M389" s="642"/>
      <c r="N389" s="642"/>
      <c r="O389" s="642"/>
      <c r="P389" s="642"/>
      <c r="Q389" s="642"/>
    </row>
    <row r="390" spans="1:17" x14ac:dyDescent="0.3">
      <c r="A390" s="634"/>
      <c r="B390" s="648"/>
      <c r="C390" s="636"/>
      <c r="D390" s="637"/>
      <c r="E390" s="637"/>
      <c r="F390" s="638"/>
      <c r="G390" s="901" t="b">
        <f t="shared" ref="G390:G451" si="2">IF(C390="060102","VERIFICARE AVVENUTO SMALTIMENTO",IF(C390="070101","VERIFICARE AVVENUTO SMALTIMENTO",IF(C390="160303","VERIFICARE AVVENUTO SMALTIMENTO",IF(C390="161001","VERIFICARE AVVENUTO SMALTIMENTO",IF(C390="170603","VERIFICARE AVVENUTO SMALTIMENTO",IF(C390="170904","VERIFICARE AVVENUTO SMALTIMENTO"))))))</f>
        <v>0</v>
      </c>
      <c r="H390" s="901"/>
      <c r="I390" s="1514"/>
      <c r="J390" s="1515"/>
      <c r="K390" s="1515"/>
      <c r="L390" s="1516"/>
      <c r="M390" s="642"/>
      <c r="N390" s="642"/>
      <c r="O390" s="642"/>
      <c r="P390" s="642"/>
      <c r="Q390" s="642"/>
    </row>
    <row r="391" spans="1:17" x14ac:dyDescent="0.3">
      <c r="A391" s="634"/>
      <c r="B391" s="648"/>
      <c r="C391" s="636"/>
      <c r="D391" s="637"/>
      <c r="E391" s="637"/>
      <c r="F391" s="638"/>
      <c r="G391" s="901" t="b">
        <f t="shared" si="2"/>
        <v>0</v>
      </c>
      <c r="H391" s="901"/>
      <c r="I391" s="1514"/>
      <c r="J391" s="1515"/>
      <c r="K391" s="1515"/>
      <c r="L391" s="1516"/>
      <c r="M391" s="642"/>
      <c r="N391" s="642"/>
      <c r="O391" s="642"/>
      <c r="P391" s="642"/>
      <c r="Q391" s="642"/>
    </row>
    <row r="392" spans="1:17" x14ac:dyDescent="0.3">
      <c r="A392" s="634"/>
      <c r="B392" s="648"/>
      <c r="C392" s="636"/>
      <c r="D392" s="637"/>
      <c r="E392" s="637"/>
      <c r="F392" s="638"/>
      <c r="G392" s="901" t="b">
        <f t="shared" si="2"/>
        <v>0</v>
      </c>
      <c r="H392" s="901"/>
      <c r="I392" s="1514"/>
      <c r="J392" s="1515"/>
      <c r="K392" s="1515"/>
      <c r="L392" s="1516"/>
      <c r="M392" s="642"/>
      <c r="N392" s="642"/>
      <c r="O392" s="642"/>
      <c r="P392" s="642"/>
      <c r="Q392" s="642"/>
    </row>
    <row r="393" spans="1:17" x14ac:dyDescent="0.3">
      <c r="A393" s="634"/>
      <c r="B393" s="648"/>
      <c r="C393" s="636"/>
      <c r="D393" s="637"/>
      <c r="E393" s="637"/>
      <c r="F393" s="638"/>
      <c r="G393" s="901" t="b">
        <f t="shared" si="2"/>
        <v>0</v>
      </c>
      <c r="H393" s="901"/>
      <c r="I393" s="1514"/>
      <c r="J393" s="1515"/>
      <c r="K393" s="1515"/>
      <c r="L393" s="1516"/>
      <c r="M393" s="642"/>
      <c r="N393" s="642"/>
      <c r="O393" s="642"/>
      <c r="P393" s="642"/>
      <c r="Q393" s="642"/>
    </row>
    <row r="394" spans="1:17" x14ac:dyDescent="0.3">
      <c r="A394" s="634"/>
      <c r="B394" s="648"/>
      <c r="C394" s="636"/>
      <c r="D394" s="637"/>
      <c r="E394" s="637"/>
      <c r="F394" s="638"/>
      <c r="G394" s="901" t="b">
        <f t="shared" si="2"/>
        <v>0</v>
      </c>
      <c r="H394" s="901"/>
      <c r="I394" s="1514"/>
      <c r="J394" s="1515"/>
      <c r="K394" s="1515"/>
      <c r="L394" s="1516"/>
      <c r="M394" s="642"/>
      <c r="N394" s="642"/>
      <c r="O394" s="642"/>
      <c r="P394" s="642"/>
      <c r="Q394" s="642"/>
    </row>
    <row r="395" spans="1:17" x14ac:dyDescent="0.3">
      <c r="A395" s="634"/>
      <c r="B395" s="648"/>
      <c r="C395" s="636"/>
      <c r="D395" s="637"/>
      <c r="E395" s="637"/>
      <c r="F395" s="638"/>
      <c r="G395" s="901" t="b">
        <f t="shared" si="2"/>
        <v>0</v>
      </c>
      <c r="H395" s="901"/>
      <c r="I395" s="1514"/>
      <c r="J395" s="1515"/>
      <c r="K395" s="1515"/>
      <c r="L395" s="1516"/>
      <c r="M395" s="642"/>
      <c r="N395" s="642"/>
      <c r="O395" s="642"/>
      <c r="P395" s="642"/>
      <c r="Q395" s="642"/>
    </row>
    <row r="396" spans="1:17" x14ac:dyDescent="0.3">
      <c r="A396" s="634"/>
      <c r="B396" s="648"/>
      <c r="C396" s="636"/>
      <c r="D396" s="637"/>
      <c r="E396" s="637"/>
      <c r="F396" s="638"/>
      <c r="G396" s="901" t="b">
        <f t="shared" si="2"/>
        <v>0</v>
      </c>
      <c r="H396" s="901"/>
      <c r="I396" s="1514"/>
      <c r="J396" s="1515"/>
      <c r="K396" s="1515"/>
      <c r="L396" s="1516"/>
      <c r="M396" s="642"/>
      <c r="N396" s="642"/>
      <c r="O396" s="642"/>
      <c r="P396" s="642"/>
      <c r="Q396" s="642"/>
    </row>
    <row r="397" spans="1:17" x14ac:dyDescent="0.3">
      <c r="A397" s="634"/>
      <c r="B397" s="648"/>
      <c r="C397" s="636"/>
      <c r="D397" s="637"/>
      <c r="E397" s="637"/>
      <c r="F397" s="638"/>
      <c r="G397" s="901" t="b">
        <f t="shared" si="2"/>
        <v>0</v>
      </c>
      <c r="H397" s="901"/>
      <c r="I397" s="1514"/>
      <c r="J397" s="1515"/>
      <c r="K397" s="1515"/>
      <c r="L397" s="1516"/>
      <c r="M397" s="642"/>
      <c r="N397" s="642"/>
      <c r="O397" s="642"/>
      <c r="P397" s="642"/>
      <c r="Q397" s="642"/>
    </row>
    <row r="398" spans="1:17" x14ac:dyDescent="0.3">
      <c r="A398" s="634"/>
      <c r="B398" s="648"/>
      <c r="C398" s="636"/>
      <c r="D398" s="637"/>
      <c r="E398" s="637"/>
      <c r="F398" s="638"/>
      <c r="G398" s="901" t="b">
        <f t="shared" si="2"/>
        <v>0</v>
      </c>
      <c r="H398" s="901"/>
      <c r="I398" s="1514"/>
      <c r="J398" s="1515"/>
      <c r="K398" s="1515"/>
      <c r="L398" s="1516"/>
      <c r="M398" s="642"/>
      <c r="N398" s="642"/>
      <c r="O398" s="642"/>
      <c r="P398" s="642"/>
      <c r="Q398" s="642"/>
    </row>
    <row r="399" spans="1:17" x14ac:dyDescent="0.3">
      <c r="A399" s="634"/>
      <c r="B399" s="648"/>
      <c r="C399" s="636"/>
      <c r="D399" s="637"/>
      <c r="E399" s="637"/>
      <c r="F399" s="638"/>
      <c r="G399" s="901" t="b">
        <f t="shared" si="2"/>
        <v>0</v>
      </c>
      <c r="H399" s="901"/>
      <c r="I399" s="1514"/>
      <c r="J399" s="1515"/>
      <c r="K399" s="1515"/>
      <c r="L399" s="1516"/>
      <c r="M399" s="642"/>
      <c r="N399" s="642"/>
      <c r="O399" s="642"/>
      <c r="P399" s="642"/>
      <c r="Q399" s="642"/>
    </row>
    <row r="400" spans="1:17" x14ac:dyDescent="0.3">
      <c r="A400" s="634"/>
      <c r="B400" s="648"/>
      <c r="C400" s="636"/>
      <c r="D400" s="637"/>
      <c r="E400" s="637"/>
      <c r="F400" s="638"/>
      <c r="G400" s="901" t="b">
        <f t="shared" si="2"/>
        <v>0</v>
      </c>
      <c r="H400" s="901"/>
      <c r="I400" s="1514"/>
      <c r="J400" s="1515"/>
      <c r="K400" s="1515"/>
      <c r="L400" s="1516"/>
      <c r="M400" s="642"/>
      <c r="N400" s="642"/>
      <c r="O400" s="642"/>
      <c r="P400" s="642"/>
      <c r="Q400" s="642"/>
    </row>
    <row r="401" spans="1:17" x14ac:dyDescent="0.3">
      <c r="A401" s="634"/>
      <c r="B401" s="648"/>
      <c r="C401" s="636"/>
      <c r="D401" s="637"/>
      <c r="E401" s="637"/>
      <c r="F401" s="638"/>
      <c r="G401" s="901" t="b">
        <f t="shared" si="2"/>
        <v>0</v>
      </c>
      <c r="H401" s="901"/>
      <c r="I401" s="1514"/>
      <c r="J401" s="1515"/>
      <c r="K401" s="1515"/>
      <c r="L401" s="1516"/>
      <c r="M401" s="642"/>
      <c r="N401" s="642"/>
      <c r="O401" s="642"/>
      <c r="P401" s="642"/>
      <c r="Q401" s="642"/>
    </row>
    <row r="402" spans="1:17" x14ac:dyDescent="0.3">
      <c r="A402" s="634"/>
      <c r="B402" s="648"/>
      <c r="C402" s="636"/>
      <c r="D402" s="637"/>
      <c r="E402" s="637"/>
      <c r="F402" s="638"/>
      <c r="G402" s="901" t="b">
        <f t="shared" si="2"/>
        <v>0</v>
      </c>
      <c r="H402" s="901"/>
      <c r="I402" s="1514"/>
      <c r="J402" s="1515"/>
      <c r="K402" s="1515"/>
      <c r="L402" s="1516"/>
      <c r="M402" s="642"/>
      <c r="N402" s="642"/>
      <c r="O402" s="642"/>
      <c r="P402" s="642"/>
      <c r="Q402" s="642"/>
    </row>
    <row r="403" spans="1:17" x14ac:dyDescent="0.3">
      <c r="A403" s="634"/>
      <c r="B403" s="648"/>
      <c r="C403" s="636"/>
      <c r="D403" s="637"/>
      <c r="E403" s="637"/>
      <c r="F403" s="638"/>
      <c r="G403" s="901" t="b">
        <f t="shared" si="2"/>
        <v>0</v>
      </c>
      <c r="H403" s="901"/>
      <c r="I403" s="1514"/>
      <c r="J403" s="1515"/>
      <c r="K403" s="1515"/>
      <c r="L403" s="1516"/>
      <c r="M403" s="642"/>
      <c r="N403" s="642"/>
      <c r="O403" s="642"/>
      <c r="P403" s="642"/>
      <c r="Q403" s="642"/>
    </row>
    <row r="404" spans="1:17" x14ac:dyDescent="0.3">
      <c r="A404" s="634"/>
      <c r="B404" s="648"/>
      <c r="C404" s="636"/>
      <c r="D404" s="637"/>
      <c r="E404" s="637"/>
      <c r="F404" s="638"/>
      <c r="G404" s="901" t="b">
        <f t="shared" si="2"/>
        <v>0</v>
      </c>
      <c r="H404" s="901"/>
      <c r="I404" s="1514"/>
      <c r="J404" s="1515"/>
      <c r="K404" s="1515"/>
      <c r="L404" s="1516"/>
      <c r="M404" s="642"/>
      <c r="N404" s="642"/>
      <c r="O404" s="642"/>
      <c r="P404" s="642"/>
      <c r="Q404" s="642"/>
    </row>
    <row r="405" spans="1:17" x14ac:dyDescent="0.3">
      <c r="A405" s="634"/>
      <c r="B405" s="648"/>
      <c r="C405" s="636"/>
      <c r="D405" s="637"/>
      <c r="E405" s="637"/>
      <c r="F405" s="638"/>
      <c r="G405" s="901" t="b">
        <f t="shared" si="2"/>
        <v>0</v>
      </c>
      <c r="H405" s="901"/>
      <c r="I405" s="1514"/>
      <c r="J405" s="1515"/>
      <c r="K405" s="1515"/>
      <c r="L405" s="1516"/>
      <c r="M405" s="642"/>
      <c r="N405" s="642"/>
      <c r="O405" s="642"/>
      <c r="P405" s="642"/>
      <c r="Q405" s="642"/>
    </row>
    <row r="406" spans="1:17" x14ac:dyDescent="0.3">
      <c r="A406" s="634"/>
      <c r="B406" s="648"/>
      <c r="C406" s="636"/>
      <c r="D406" s="637"/>
      <c r="E406" s="637"/>
      <c r="F406" s="638"/>
      <c r="G406" s="901" t="b">
        <f t="shared" si="2"/>
        <v>0</v>
      </c>
      <c r="H406" s="901"/>
      <c r="I406" s="1514"/>
      <c r="J406" s="1515"/>
      <c r="K406" s="1515"/>
      <c r="L406" s="1516"/>
      <c r="M406" s="642"/>
      <c r="N406" s="642"/>
      <c r="O406" s="642"/>
      <c r="P406" s="642"/>
      <c r="Q406" s="642"/>
    </row>
    <row r="407" spans="1:17" x14ac:dyDescent="0.3">
      <c r="A407" s="634"/>
      <c r="B407" s="648"/>
      <c r="C407" s="636"/>
      <c r="D407" s="637"/>
      <c r="E407" s="637"/>
      <c r="F407" s="638"/>
      <c r="G407" s="901" t="b">
        <f t="shared" si="2"/>
        <v>0</v>
      </c>
      <c r="H407" s="901"/>
      <c r="I407" s="1514"/>
      <c r="J407" s="1515"/>
      <c r="K407" s="1515"/>
      <c r="L407" s="1516"/>
      <c r="M407" s="642"/>
      <c r="N407" s="642"/>
      <c r="O407" s="642"/>
      <c r="P407" s="642"/>
      <c r="Q407" s="642"/>
    </row>
    <row r="408" spans="1:17" x14ac:dyDescent="0.3">
      <c r="A408" s="634"/>
      <c r="B408" s="648"/>
      <c r="C408" s="636"/>
      <c r="D408" s="637"/>
      <c r="E408" s="637"/>
      <c r="F408" s="638"/>
      <c r="G408" s="901" t="b">
        <f t="shared" si="2"/>
        <v>0</v>
      </c>
      <c r="H408" s="901"/>
      <c r="I408" s="1514"/>
      <c r="J408" s="1515"/>
      <c r="K408" s="1515"/>
      <c r="L408" s="1516"/>
      <c r="M408" s="642"/>
      <c r="N408" s="642"/>
      <c r="O408" s="642"/>
      <c r="P408" s="642"/>
      <c r="Q408" s="642"/>
    </row>
    <row r="409" spans="1:17" x14ac:dyDescent="0.3">
      <c r="A409" s="634"/>
      <c r="B409" s="648"/>
      <c r="C409" s="636"/>
      <c r="D409" s="637"/>
      <c r="E409" s="637"/>
      <c r="F409" s="638"/>
      <c r="G409" s="901" t="b">
        <f t="shared" si="2"/>
        <v>0</v>
      </c>
      <c r="H409" s="901"/>
      <c r="I409" s="1514"/>
      <c r="J409" s="1515"/>
      <c r="K409" s="1515"/>
      <c r="L409" s="1516"/>
      <c r="M409" s="642"/>
      <c r="N409" s="642"/>
      <c r="O409" s="642"/>
      <c r="P409" s="642"/>
      <c r="Q409" s="642"/>
    </row>
    <row r="410" spans="1:17" x14ac:dyDescent="0.3">
      <c r="A410" s="634"/>
      <c r="B410" s="648"/>
      <c r="C410" s="636"/>
      <c r="D410" s="637"/>
      <c r="E410" s="637"/>
      <c r="F410" s="638"/>
      <c r="G410" s="901" t="b">
        <f t="shared" si="2"/>
        <v>0</v>
      </c>
      <c r="H410" s="901"/>
      <c r="I410" s="1514"/>
      <c r="J410" s="1515"/>
      <c r="K410" s="1515"/>
      <c r="L410" s="1516"/>
      <c r="M410" s="642"/>
      <c r="N410" s="642"/>
      <c r="O410" s="642"/>
      <c r="P410" s="642"/>
      <c r="Q410" s="642"/>
    </row>
    <row r="411" spans="1:17" x14ac:dyDescent="0.3">
      <c r="A411" s="634"/>
      <c r="B411" s="648"/>
      <c r="C411" s="636"/>
      <c r="D411" s="637"/>
      <c r="E411" s="637"/>
      <c r="F411" s="638"/>
      <c r="G411" s="901" t="b">
        <f t="shared" si="2"/>
        <v>0</v>
      </c>
      <c r="H411" s="901"/>
      <c r="I411" s="1514"/>
      <c r="J411" s="1515"/>
      <c r="K411" s="1515"/>
      <c r="L411" s="1516"/>
      <c r="M411" s="642"/>
      <c r="N411" s="642"/>
      <c r="O411" s="642"/>
      <c r="P411" s="642"/>
      <c r="Q411" s="642"/>
    </row>
    <row r="412" spans="1:17" x14ac:dyDescent="0.3">
      <c r="A412" s="634"/>
      <c r="B412" s="648"/>
      <c r="C412" s="636"/>
      <c r="D412" s="637"/>
      <c r="E412" s="637"/>
      <c r="F412" s="638"/>
      <c r="G412" s="901" t="b">
        <f t="shared" si="2"/>
        <v>0</v>
      </c>
      <c r="H412" s="901"/>
      <c r="I412" s="1514"/>
      <c r="J412" s="1515"/>
      <c r="K412" s="1515"/>
      <c r="L412" s="1516"/>
      <c r="M412" s="642"/>
      <c r="N412" s="642"/>
      <c r="O412" s="642"/>
      <c r="P412" s="642"/>
      <c r="Q412" s="642"/>
    </row>
    <row r="413" spans="1:17" x14ac:dyDescent="0.3">
      <c r="A413" s="634"/>
      <c r="B413" s="648"/>
      <c r="C413" s="636"/>
      <c r="D413" s="637"/>
      <c r="E413" s="637"/>
      <c r="F413" s="638"/>
      <c r="G413" s="901" t="b">
        <f t="shared" si="2"/>
        <v>0</v>
      </c>
      <c r="H413" s="901"/>
      <c r="I413" s="1514"/>
      <c r="J413" s="1515"/>
      <c r="K413" s="1515"/>
      <c r="L413" s="1516"/>
      <c r="M413" s="642"/>
      <c r="N413" s="642"/>
      <c r="O413" s="642"/>
      <c r="P413" s="642"/>
      <c r="Q413" s="642"/>
    </row>
    <row r="414" spans="1:17" x14ac:dyDescent="0.3">
      <c r="A414" s="634"/>
      <c r="B414" s="648"/>
      <c r="C414" s="636"/>
      <c r="D414" s="637"/>
      <c r="E414" s="637"/>
      <c r="F414" s="638"/>
      <c r="G414" s="901" t="b">
        <f t="shared" si="2"/>
        <v>0</v>
      </c>
      <c r="H414" s="901"/>
      <c r="I414" s="1514"/>
      <c r="J414" s="1515"/>
      <c r="K414" s="1515"/>
      <c r="L414" s="1516"/>
      <c r="M414" s="642"/>
      <c r="N414" s="642"/>
      <c r="O414" s="642"/>
      <c r="P414" s="642"/>
      <c r="Q414" s="642"/>
    </row>
    <row r="415" spans="1:17" x14ac:dyDescent="0.3">
      <c r="A415" s="634"/>
      <c r="B415" s="648"/>
      <c r="C415" s="636"/>
      <c r="D415" s="637"/>
      <c r="E415" s="637"/>
      <c r="F415" s="638"/>
      <c r="G415" s="901" t="b">
        <f t="shared" si="2"/>
        <v>0</v>
      </c>
      <c r="H415" s="901"/>
      <c r="I415" s="1514"/>
      <c r="J415" s="1515"/>
      <c r="K415" s="1515"/>
      <c r="L415" s="1516"/>
      <c r="M415" s="642"/>
      <c r="N415" s="642"/>
      <c r="O415" s="642"/>
      <c r="P415" s="642"/>
      <c r="Q415" s="642"/>
    </row>
    <row r="416" spans="1:17" x14ac:dyDescent="0.3">
      <c r="A416" s="634"/>
      <c r="B416" s="648"/>
      <c r="C416" s="636"/>
      <c r="D416" s="637"/>
      <c r="E416" s="637"/>
      <c r="F416" s="638"/>
      <c r="G416" s="901" t="b">
        <f t="shared" si="2"/>
        <v>0</v>
      </c>
      <c r="H416" s="901"/>
      <c r="I416" s="1514"/>
      <c r="J416" s="1515"/>
      <c r="K416" s="1515"/>
      <c r="L416" s="1516"/>
      <c r="M416" s="642"/>
      <c r="N416" s="642"/>
      <c r="O416" s="642"/>
      <c r="P416" s="642"/>
      <c r="Q416" s="642"/>
    </row>
    <row r="417" spans="1:17" x14ac:dyDescent="0.3">
      <c r="A417" s="634"/>
      <c r="B417" s="648"/>
      <c r="C417" s="636"/>
      <c r="D417" s="637"/>
      <c r="E417" s="637"/>
      <c r="F417" s="638"/>
      <c r="G417" s="901" t="b">
        <f t="shared" si="2"/>
        <v>0</v>
      </c>
      <c r="H417" s="901"/>
      <c r="I417" s="1514"/>
      <c r="J417" s="1515"/>
      <c r="K417" s="1515"/>
      <c r="L417" s="1516"/>
      <c r="M417" s="642"/>
      <c r="N417" s="642"/>
      <c r="O417" s="642"/>
      <c r="P417" s="642"/>
      <c r="Q417" s="642"/>
    </row>
    <row r="418" spans="1:17" x14ac:dyDescent="0.3">
      <c r="A418" s="634"/>
      <c r="B418" s="648"/>
      <c r="C418" s="636"/>
      <c r="D418" s="637"/>
      <c r="E418" s="637"/>
      <c r="F418" s="638"/>
      <c r="G418" s="901" t="b">
        <f t="shared" si="2"/>
        <v>0</v>
      </c>
      <c r="H418" s="901"/>
      <c r="I418" s="1514"/>
      <c r="J418" s="1515"/>
      <c r="K418" s="1515"/>
      <c r="L418" s="1516"/>
      <c r="M418" s="642"/>
      <c r="N418" s="642"/>
      <c r="O418" s="642"/>
      <c r="P418" s="642"/>
      <c r="Q418" s="642"/>
    </row>
    <row r="419" spans="1:17" x14ac:dyDescent="0.3">
      <c r="A419" s="634"/>
      <c r="B419" s="648"/>
      <c r="C419" s="636"/>
      <c r="D419" s="637"/>
      <c r="E419" s="637"/>
      <c r="F419" s="638"/>
      <c r="G419" s="901" t="b">
        <f t="shared" si="2"/>
        <v>0</v>
      </c>
      <c r="H419" s="901"/>
      <c r="I419" s="1514"/>
      <c r="J419" s="1515"/>
      <c r="K419" s="1515"/>
      <c r="L419" s="1516"/>
      <c r="M419" s="642"/>
      <c r="N419" s="642"/>
      <c r="O419" s="642"/>
      <c r="P419" s="642"/>
      <c r="Q419" s="642"/>
    </row>
    <row r="420" spans="1:17" x14ac:dyDescent="0.3">
      <c r="A420" s="634"/>
      <c r="B420" s="648"/>
      <c r="C420" s="636"/>
      <c r="D420" s="637"/>
      <c r="E420" s="637"/>
      <c r="F420" s="638"/>
      <c r="G420" s="901" t="b">
        <f t="shared" si="2"/>
        <v>0</v>
      </c>
      <c r="H420" s="901"/>
      <c r="I420" s="1514"/>
      <c r="J420" s="1515"/>
      <c r="K420" s="1515"/>
      <c r="L420" s="1516"/>
      <c r="M420" s="642"/>
      <c r="N420" s="642"/>
      <c r="O420" s="642"/>
      <c r="P420" s="642"/>
      <c r="Q420" s="642"/>
    </row>
    <row r="421" spans="1:17" x14ac:dyDescent="0.3">
      <c r="A421" s="634"/>
      <c r="B421" s="648"/>
      <c r="C421" s="636"/>
      <c r="D421" s="637"/>
      <c r="E421" s="637"/>
      <c r="F421" s="638"/>
      <c r="G421" s="901" t="b">
        <f t="shared" si="2"/>
        <v>0</v>
      </c>
      <c r="H421" s="901"/>
      <c r="I421" s="1514"/>
      <c r="J421" s="1515"/>
      <c r="K421" s="1515"/>
      <c r="L421" s="1516"/>
      <c r="M421" s="642"/>
      <c r="N421" s="642"/>
      <c r="O421" s="642"/>
      <c r="P421" s="642"/>
      <c r="Q421" s="642"/>
    </row>
    <row r="422" spans="1:17" x14ac:dyDescent="0.3">
      <c r="A422" s="634"/>
      <c r="B422" s="648"/>
      <c r="C422" s="636"/>
      <c r="D422" s="637"/>
      <c r="E422" s="637"/>
      <c r="F422" s="638"/>
      <c r="G422" s="901" t="b">
        <f t="shared" si="2"/>
        <v>0</v>
      </c>
      <c r="H422" s="901"/>
      <c r="I422" s="1514"/>
      <c r="J422" s="1515"/>
      <c r="K422" s="1515"/>
      <c r="L422" s="1516"/>
      <c r="M422" s="642"/>
      <c r="N422" s="642"/>
      <c r="O422" s="642"/>
      <c r="P422" s="642"/>
      <c r="Q422" s="642"/>
    </row>
    <row r="423" spans="1:17" x14ac:dyDescent="0.3">
      <c r="A423" s="634"/>
      <c r="B423" s="648"/>
      <c r="C423" s="636"/>
      <c r="D423" s="637"/>
      <c r="E423" s="637"/>
      <c r="F423" s="638"/>
      <c r="G423" s="901" t="b">
        <f t="shared" si="2"/>
        <v>0</v>
      </c>
      <c r="H423" s="901"/>
      <c r="I423" s="1514"/>
      <c r="J423" s="1515"/>
      <c r="K423" s="1515"/>
      <c r="L423" s="1516"/>
      <c r="M423" s="642"/>
      <c r="N423" s="642"/>
      <c r="O423" s="642"/>
      <c r="P423" s="642"/>
      <c r="Q423" s="642"/>
    </row>
    <row r="424" spans="1:17" x14ac:dyDescent="0.3">
      <c r="A424" s="634"/>
      <c r="B424" s="648"/>
      <c r="C424" s="636"/>
      <c r="D424" s="637"/>
      <c r="E424" s="637"/>
      <c r="F424" s="638"/>
      <c r="G424" s="901" t="b">
        <f t="shared" si="2"/>
        <v>0</v>
      </c>
      <c r="H424" s="901"/>
      <c r="I424" s="1514"/>
      <c r="J424" s="1515"/>
      <c r="K424" s="1515"/>
      <c r="L424" s="1516"/>
      <c r="M424" s="642"/>
      <c r="N424" s="642"/>
      <c r="O424" s="642"/>
      <c r="P424" s="642"/>
      <c r="Q424" s="642"/>
    </row>
    <row r="425" spans="1:17" x14ac:dyDescent="0.3">
      <c r="A425" s="634"/>
      <c r="B425" s="648"/>
      <c r="C425" s="636"/>
      <c r="D425" s="637"/>
      <c r="E425" s="637"/>
      <c r="F425" s="638"/>
      <c r="G425" s="901" t="b">
        <f t="shared" si="2"/>
        <v>0</v>
      </c>
      <c r="H425" s="901"/>
      <c r="I425" s="1514"/>
      <c r="J425" s="1515"/>
      <c r="K425" s="1515"/>
      <c r="L425" s="1516"/>
      <c r="M425" s="642"/>
      <c r="N425" s="642"/>
      <c r="O425" s="642"/>
      <c r="P425" s="642"/>
      <c r="Q425" s="642"/>
    </row>
    <row r="426" spans="1:17" x14ac:dyDescent="0.3">
      <c r="A426" s="634"/>
      <c r="B426" s="648"/>
      <c r="C426" s="636"/>
      <c r="D426" s="637"/>
      <c r="E426" s="637"/>
      <c r="F426" s="638"/>
      <c r="G426" s="901" t="b">
        <f t="shared" si="2"/>
        <v>0</v>
      </c>
      <c r="H426" s="901"/>
      <c r="I426" s="1514"/>
      <c r="J426" s="1515"/>
      <c r="K426" s="1515"/>
      <c r="L426" s="1516"/>
      <c r="M426" s="642"/>
      <c r="N426" s="642"/>
      <c r="O426" s="642"/>
      <c r="P426" s="642"/>
      <c r="Q426" s="642"/>
    </row>
    <row r="427" spans="1:17" x14ac:dyDescent="0.3">
      <c r="A427" s="634"/>
      <c r="B427" s="648"/>
      <c r="C427" s="636"/>
      <c r="D427" s="637"/>
      <c r="E427" s="637"/>
      <c r="F427" s="638"/>
      <c r="G427" s="901" t="b">
        <f t="shared" si="2"/>
        <v>0</v>
      </c>
      <c r="H427" s="901"/>
      <c r="I427" s="1514"/>
      <c r="J427" s="1515"/>
      <c r="K427" s="1515"/>
      <c r="L427" s="1516"/>
      <c r="M427" s="642"/>
      <c r="N427" s="642"/>
      <c r="O427" s="642"/>
      <c r="P427" s="642"/>
      <c r="Q427" s="642"/>
    </row>
    <row r="428" spans="1:17" x14ac:dyDescent="0.3">
      <c r="A428" s="634"/>
      <c r="B428" s="648"/>
      <c r="C428" s="636"/>
      <c r="D428" s="637"/>
      <c r="E428" s="637"/>
      <c r="F428" s="638"/>
      <c r="G428" s="901" t="b">
        <f t="shared" si="2"/>
        <v>0</v>
      </c>
      <c r="H428" s="901"/>
      <c r="I428" s="1514"/>
      <c r="J428" s="1515"/>
      <c r="K428" s="1515"/>
      <c r="L428" s="1516"/>
      <c r="M428" s="642"/>
      <c r="N428" s="642"/>
      <c r="O428" s="642"/>
      <c r="P428" s="642"/>
      <c r="Q428" s="642"/>
    </row>
    <row r="429" spans="1:17" x14ac:dyDescent="0.3">
      <c r="A429" s="634"/>
      <c r="B429" s="648"/>
      <c r="C429" s="636"/>
      <c r="D429" s="637"/>
      <c r="E429" s="637"/>
      <c r="F429" s="638"/>
      <c r="G429" s="901" t="b">
        <f t="shared" si="2"/>
        <v>0</v>
      </c>
      <c r="H429" s="901"/>
      <c r="I429" s="1514"/>
      <c r="J429" s="1515"/>
      <c r="K429" s="1515"/>
      <c r="L429" s="1516"/>
      <c r="M429" s="642"/>
      <c r="N429" s="642"/>
      <c r="O429" s="642"/>
      <c r="P429" s="642"/>
      <c r="Q429" s="642"/>
    </row>
    <row r="430" spans="1:17" x14ac:dyDescent="0.3">
      <c r="A430" s="634"/>
      <c r="B430" s="648"/>
      <c r="C430" s="636"/>
      <c r="D430" s="637"/>
      <c r="E430" s="637"/>
      <c r="F430" s="638"/>
      <c r="G430" s="901" t="b">
        <f t="shared" si="2"/>
        <v>0</v>
      </c>
      <c r="H430" s="901"/>
      <c r="I430" s="1514"/>
      <c r="J430" s="1515"/>
      <c r="K430" s="1515"/>
      <c r="L430" s="1516"/>
      <c r="M430" s="642"/>
      <c r="N430" s="642"/>
      <c r="O430" s="642"/>
      <c r="P430" s="642"/>
      <c r="Q430" s="642"/>
    </row>
    <row r="431" spans="1:17" x14ac:dyDescent="0.3">
      <c r="A431" s="634"/>
      <c r="B431" s="648"/>
      <c r="C431" s="636"/>
      <c r="D431" s="637"/>
      <c r="E431" s="637"/>
      <c r="F431" s="638"/>
      <c r="G431" s="901" t="b">
        <f t="shared" si="2"/>
        <v>0</v>
      </c>
      <c r="H431" s="901"/>
      <c r="I431" s="1514"/>
      <c r="J431" s="1515"/>
      <c r="K431" s="1515"/>
      <c r="L431" s="1516"/>
      <c r="M431" s="642"/>
      <c r="N431" s="642"/>
      <c r="O431" s="642"/>
      <c r="P431" s="642"/>
      <c r="Q431" s="642"/>
    </row>
    <row r="432" spans="1:17" x14ac:dyDescent="0.3">
      <c r="A432" s="634"/>
      <c r="B432" s="648"/>
      <c r="C432" s="636"/>
      <c r="D432" s="637"/>
      <c r="E432" s="637"/>
      <c r="F432" s="638"/>
      <c r="G432" s="901" t="b">
        <f t="shared" si="2"/>
        <v>0</v>
      </c>
      <c r="H432" s="901"/>
      <c r="I432" s="1514"/>
      <c r="J432" s="1515"/>
      <c r="K432" s="1515"/>
      <c r="L432" s="1516"/>
      <c r="M432" s="642"/>
      <c r="N432" s="642"/>
      <c r="O432" s="642"/>
      <c r="P432" s="642"/>
      <c r="Q432" s="642"/>
    </row>
    <row r="433" spans="1:17" x14ac:dyDescent="0.3">
      <c r="A433" s="634"/>
      <c r="B433" s="648"/>
      <c r="C433" s="636"/>
      <c r="D433" s="637"/>
      <c r="E433" s="637"/>
      <c r="F433" s="638"/>
      <c r="G433" s="901" t="b">
        <f t="shared" si="2"/>
        <v>0</v>
      </c>
      <c r="H433" s="901"/>
      <c r="I433" s="1514"/>
      <c r="J433" s="1515"/>
      <c r="K433" s="1515"/>
      <c r="L433" s="1516"/>
      <c r="M433" s="642"/>
      <c r="N433" s="642"/>
      <c r="O433" s="642"/>
      <c r="P433" s="642"/>
      <c r="Q433" s="642"/>
    </row>
    <row r="434" spans="1:17" x14ac:dyDescent="0.3">
      <c r="A434" s="634"/>
      <c r="B434" s="648"/>
      <c r="C434" s="636"/>
      <c r="D434" s="637"/>
      <c r="E434" s="637"/>
      <c r="F434" s="638"/>
      <c r="G434" s="901" t="b">
        <f t="shared" si="2"/>
        <v>0</v>
      </c>
      <c r="H434" s="901"/>
      <c r="I434" s="1514"/>
      <c r="J434" s="1515"/>
      <c r="K434" s="1515"/>
      <c r="L434" s="1516"/>
      <c r="M434" s="642"/>
      <c r="N434" s="642"/>
      <c r="O434" s="642"/>
      <c r="P434" s="642"/>
      <c r="Q434" s="642"/>
    </row>
    <row r="435" spans="1:17" x14ac:dyDescent="0.3">
      <c r="A435" s="634"/>
      <c r="B435" s="648"/>
      <c r="C435" s="636"/>
      <c r="D435" s="637"/>
      <c r="E435" s="637"/>
      <c r="F435" s="638"/>
      <c r="G435" s="901" t="b">
        <f t="shared" si="2"/>
        <v>0</v>
      </c>
      <c r="H435" s="901"/>
      <c r="I435" s="1514"/>
      <c r="J435" s="1515"/>
      <c r="K435" s="1515"/>
      <c r="L435" s="1516"/>
      <c r="M435" s="642"/>
      <c r="N435" s="642"/>
      <c r="O435" s="642"/>
      <c r="P435" s="642"/>
      <c r="Q435" s="642"/>
    </row>
    <row r="436" spans="1:17" x14ac:dyDescent="0.3">
      <c r="A436" s="634"/>
      <c r="B436" s="648"/>
      <c r="C436" s="636"/>
      <c r="D436" s="637"/>
      <c r="E436" s="637"/>
      <c r="F436" s="638"/>
      <c r="G436" s="901" t="b">
        <f t="shared" si="2"/>
        <v>0</v>
      </c>
      <c r="H436" s="901"/>
      <c r="I436" s="1514"/>
      <c r="J436" s="1515"/>
      <c r="K436" s="1515"/>
      <c r="L436" s="1516"/>
      <c r="M436" s="642"/>
      <c r="N436" s="642"/>
      <c r="O436" s="642"/>
      <c r="P436" s="642"/>
      <c r="Q436" s="642"/>
    </row>
    <row r="437" spans="1:17" x14ac:dyDescent="0.3">
      <c r="A437" s="634"/>
      <c r="B437" s="648"/>
      <c r="C437" s="636"/>
      <c r="D437" s="637"/>
      <c r="E437" s="637"/>
      <c r="F437" s="638"/>
      <c r="G437" s="901" t="b">
        <f t="shared" si="2"/>
        <v>0</v>
      </c>
      <c r="H437" s="901"/>
      <c r="I437" s="1514"/>
      <c r="J437" s="1515"/>
      <c r="K437" s="1515"/>
      <c r="L437" s="1516"/>
      <c r="M437" s="642"/>
      <c r="N437" s="642"/>
      <c r="O437" s="642"/>
      <c r="P437" s="642"/>
      <c r="Q437" s="642"/>
    </row>
    <row r="438" spans="1:17" x14ac:dyDescent="0.3">
      <c r="A438" s="634"/>
      <c r="B438" s="648"/>
      <c r="C438" s="636"/>
      <c r="D438" s="637"/>
      <c r="E438" s="637"/>
      <c r="F438" s="638"/>
      <c r="G438" s="901" t="b">
        <f t="shared" si="2"/>
        <v>0</v>
      </c>
      <c r="H438" s="901"/>
      <c r="I438" s="1514"/>
      <c r="J438" s="1515"/>
      <c r="K438" s="1515"/>
      <c r="L438" s="1516"/>
      <c r="M438" s="642"/>
      <c r="N438" s="642"/>
      <c r="O438" s="642"/>
      <c r="P438" s="642"/>
      <c r="Q438" s="642"/>
    </row>
    <row r="439" spans="1:17" x14ac:dyDescent="0.3">
      <c r="A439" s="634"/>
      <c r="B439" s="648"/>
      <c r="C439" s="636"/>
      <c r="D439" s="637"/>
      <c r="E439" s="637"/>
      <c r="F439" s="638"/>
      <c r="G439" s="901" t="b">
        <f t="shared" si="2"/>
        <v>0</v>
      </c>
      <c r="H439" s="901"/>
      <c r="I439" s="1514"/>
      <c r="J439" s="1515"/>
      <c r="K439" s="1515"/>
      <c r="L439" s="1516"/>
      <c r="M439" s="642"/>
      <c r="N439" s="642"/>
      <c r="O439" s="642"/>
      <c r="P439" s="642"/>
      <c r="Q439" s="642"/>
    </row>
    <row r="440" spans="1:17" x14ac:dyDescent="0.3">
      <c r="A440" s="634"/>
      <c r="B440" s="648"/>
      <c r="C440" s="636"/>
      <c r="D440" s="637"/>
      <c r="E440" s="637"/>
      <c r="F440" s="638"/>
      <c r="G440" s="901" t="b">
        <f t="shared" si="2"/>
        <v>0</v>
      </c>
      <c r="H440" s="901"/>
      <c r="I440" s="1514"/>
      <c r="J440" s="1515"/>
      <c r="K440" s="1515"/>
      <c r="L440" s="1516"/>
      <c r="M440" s="642"/>
      <c r="N440" s="642"/>
      <c r="O440" s="642"/>
      <c r="P440" s="642"/>
      <c r="Q440" s="642"/>
    </row>
    <row r="441" spans="1:17" x14ac:dyDescent="0.3">
      <c r="A441" s="634"/>
      <c r="B441" s="648"/>
      <c r="C441" s="636"/>
      <c r="D441" s="637"/>
      <c r="E441" s="637"/>
      <c r="F441" s="638"/>
      <c r="G441" s="901" t="b">
        <f t="shared" si="2"/>
        <v>0</v>
      </c>
      <c r="H441" s="901"/>
      <c r="I441" s="1514"/>
      <c r="J441" s="1515"/>
      <c r="K441" s="1515"/>
      <c r="L441" s="1516"/>
      <c r="M441" s="642"/>
      <c r="N441" s="642"/>
      <c r="O441" s="642"/>
      <c r="P441" s="642"/>
      <c r="Q441" s="642"/>
    </row>
    <row r="442" spans="1:17" x14ac:dyDescent="0.3">
      <c r="A442" s="634"/>
      <c r="B442" s="648"/>
      <c r="C442" s="636"/>
      <c r="D442" s="637"/>
      <c r="E442" s="637"/>
      <c r="F442" s="638"/>
      <c r="G442" s="901" t="b">
        <f t="shared" si="2"/>
        <v>0</v>
      </c>
      <c r="H442" s="901"/>
      <c r="I442" s="1514"/>
      <c r="J442" s="1515"/>
      <c r="K442" s="1515"/>
      <c r="L442" s="1516"/>
      <c r="M442" s="642"/>
      <c r="N442" s="642"/>
      <c r="O442" s="642"/>
      <c r="P442" s="642"/>
      <c r="Q442" s="642"/>
    </row>
    <row r="443" spans="1:17" x14ac:dyDescent="0.3">
      <c r="A443" s="634"/>
      <c r="B443" s="648"/>
      <c r="C443" s="636"/>
      <c r="D443" s="637"/>
      <c r="E443" s="637"/>
      <c r="F443" s="638"/>
      <c r="G443" s="901" t="b">
        <f t="shared" si="2"/>
        <v>0</v>
      </c>
      <c r="H443" s="901"/>
      <c r="I443" s="1514"/>
      <c r="J443" s="1515"/>
      <c r="K443" s="1515"/>
      <c r="L443" s="1516"/>
      <c r="M443" s="642"/>
      <c r="N443" s="642"/>
      <c r="O443" s="642"/>
      <c r="P443" s="642"/>
      <c r="Q443" s="642"/>
    </row>
    <row r="444" spans="1:17" x14ac:dyDescent="0.3">
      <c r="A444" s="634"/>
      <c r="B444" s="648"/>
      <c r="C444" s="636"/>
      <c r="D444" s="637"/>
      <c r="E444" s="637"/>
      <c r="F444" s="638"/>
      <c r="G444" s="901" t="b">
        <f t="shared" si="2"/>
        <v>0</v>
      </c>
      <c r="H444" s="901"/>
      <c r="I444" s="1514"/>
      <c r="J444" s="1515"/>
      <c r="K444" s="1515"/>
      <c r="L444" s="1516"/>
      <c r="M444" s="642"/>
      <c r="N444" s="642"/>
      <c r="O444" s="642"/>
      <c r="P444" s="642"/>
      <c r="Q444" s="642"/>
    </row>
    <row r="445" spans="1:17" x14ac:dyDescent="0.3">
      <c r="A445" s="634"/>
      <c r="B445" s="648"/>
      <c r="C445" s="636"/>
      <c r="D445" s="637"/>
      <c r="E445" s="637"/>
      <c r="F445" s="638"/>
      <c r="G445" s="901" t="b">
        <f t="shared" si="2"/>
        <v>0</v>
      </c>
      <c r="H445" s="901"/>
      <c r="I445" s="1514"/>
      <c r="J445" s="1515"/>
      <c r="K445" s="1515"/>
      <c r="L445" s="1516"/>
      <c r="M445" s="642"/>
      <c r="N445" s="642"/>
      <c r="O445" s="642"/>
      <c r="P445" s="642"/>
      <c r="Q445" s="642"/>
    </row>
    <row r="446" spans="1:17" x14ac:dyDescent="0.3">
      <c r="A446" s="634"/>
      <c r="B446" s="648"/>
      <c r="C446" s="636"/>
      <c r="D446" s="637"/>
      <c r="E446" s="637"/>
      <c r="F446" s="638"/>
      <c r="G446" s="901" t="b">
        <f t="shared" si="2"/>
        <v>0</v>
      </c>
      <c r="H446" s="901"/>
      <c r="I446" s="1514"/>
      <c r="J446" s="1515"/>
      <c r="K446" s="1515"/>
      <c r="L446" s="1516"/>
      <c r="M446" s="642"/>
      <c r="N446" s="642"/>
      <c r="O446" s="642"/>
      <c r="P446" s="642"/>
      <c r="Q446" s="642"/>
    </row>
    <row r="447" spans="1:17" x14ac:dyDescent="0.3">
      <c r="A447" s="634"/>
      <c r="B447" s="648"/>
      <c r="C447" s="636"/>
      <c r="D447" s="637"/>
      <c r="E447" s="637"/>
      <c r="F447" s="638"/>
      <c r="G447" s="901" t="b">
        <f t="shared" si="2"/>
        <v>0</v>
      </c>
      <c r="H447" s="901"/>
      <c r="I447" s="1514"/>
      <c r="J447" s="1515"/>
      <c r="K447" s="1515"/>
      <c r="L447" s="1516"/>
      <c r="M447" s="642"/>
      <c r="N447" s="642"/>
      <c r="O447" s="642"/>
      <c r="P447" s="642"/>
      <c r="Q447" s="642"/>
    </row>
    <row r="448" spans="1:17" x14ac:dyDescent="0.3">
      <c r="A448" s="634"/>
      <c r="B448" s="648"/>
      <c r="C448" s="636"/>
      <c r="D448" s="637"/>
      <c r="E448" s="637"/>
      <c r="F448" s="638"/>
      <c r="G448" s="901" t="b">
        <f t="shared" si="2"/>
        <v>0</v>
      </c>
      <c r="H448" s="901"/>
      <c r="I448" s="1514"/>
      <c r="J448" s="1515"/>
      <c r="K448" s="1515"/>
      <c r="L448" s="1516"/>
      <c r="M448" s="642"/>
      <c r="N448" s="642"/>
      <c r="O448" s="642"/>
      <c r="P448" s="642"/>
      <c r="Q448" s="642"/>
    </row>
    <row r="449" spans="1:17" x14ac:dyDescent="0.3">
      <c r="A449" s="634"/>
      <c r="B449" s="648"/>
      <c r="C449" s="636"/>
      <c r="D449" s="637"/>
      <c r="E449" s="637"/>
      <c r="F449" s="638"/>
      <c r="G449" s="901" t="b">
        <f t="shared" si="2"/>
        <v>0</v>
      </c>
      <c r="H449" s="901"/>
      <c r="I449" s="1514"/>
      <c r="J449" s="1515"/>
      <c r="K449" s="1515"/>
      <c r="L449" s="1516"/>
      <c r="M449" s="642"/>
      <c r="N449" s="642"/>
      <c r="O449" s="642"/>
      <c r="P449" s="642"/>
      <c r="Q449" s="642"/>
    </row>
    <row r="450" spans="1:17" x14ac:dyDescent="0.3">
      <c r="A450" s="634"/>
      <c r="B450" s="648"/>
      <c r="C450" s="636"/>
      <c r="D450" s="637"/>
      <c r="E450" s="637"/>
      <c r="F450" s="638"/>
      <c r="G450" s="901" t="b">
        <f t="shared" si="2"/>
        <v>0</v>
      </c>
      <c r="H450" s="901"/>
      <c r="I450" s="1514"/>
      <c r="J450" s="1515"/>
      <c r="K450" s="1515"/>
      <c r="L450" s="1516"/>
      <c r="M450" s="642"/>
      <c r="N450" s="642"/>
      <c r="O450" s="642"/>
      <c r="P450" s="642"/>
      <c r="Q450" s="642"/>
    </row>
    <row r="451" spans="1:17" x14ac:dyDescent="0.3">
      <c r="A451" s="634"/>
      <c r="B451" s="648"/>
      <c r="C451" s="636"/>
      <c r="D451" s="637"/>
      <c r="E451" s="637"/>
      <c r="F451" s="638"/>
      <c r="G451" s="901" t="b">
        <f t="shared" si="2"/>
        <v>0</v>
      </c>
      <c r="H451" s="901"/>
      <c r="I451" s="1514"/>
      <c r="J451" s="1515"/>
      <c r="K451" s="1515"/>
      <c r="L451" s="1516"/>
      <c r="M451" s="642"/>
      <c r="N451" s="642"/>
      <c r="O451" s="642"/>
      <c r="P451" s="642"/>
      <c r="Q451" s="642"/>
    </row>
  </sheetData>
  <autoFilter ref="A5:AE451" xr:uid="{00000000-0009-0000-0000-00001F000000}">
    <filterColumn colId="8" showButton="0"/>
    <filterColumn colId="9" showButton="0"/>
    <filterColumn colId="10" showButton="0"/>
  </autoFilter>
  <mergeCells count="447">
    <mergeCell ref="I449:L449"/>
    <mergeCell ref="I450:L450"/>
    <mergeCell ref="I451:L451"/>
    <mergeCell ref="I443:L443"/>
    <mergeCell ref="I444:L444"/>
    <mergeCell ref="I445:L445"/>
    <mergeCell ref="I446:L446"/>
    <mergeCell ref="I447:L447"/>
    <mergeCell ref="I448:L448"/>
    <mergeCell ref="I437:L437"/>
    <mergeCell ref="I438:L438"/>
    <mergeCell ref="I439:L439"/>
    <mergeCell ref="I440:L440"/>
    <mergeCell ref="I441:L441"/>
    <mergeCell ref="I442:L442"/>
    <mergeCell ref="I431:L431"/>
    <mergeCell ref="I432:L432"/>
    <mergeCell ref="I433:L433"/>
    <mergeCell ref="I434:L434"/>
    <mergeCell ref="I435:L435"/>
    <mergeCell ref="I436:L436"/>
    <mergeCell ref="I425:L425"/>
    <mergeCell ref="I426:L426"/>
    <mergeCell ref="I427:L427"/>
    <mergeCell ref="I428:L428"/>
    <mergeCell ref="I429:L429"/>
    <mergeCell ref="I430:L430"/>
    <mergeCell ref="I419:L419"/>
    <mergeCell ref="I420:L420"/>
    <mergeCell ref="I421:L421"/>
    <mergeCell ref="I422:L422"/>
    <mergeCell ref="I423:L423"/>
    <mergeCell ref="I424:L424"/>
    <mergeCell ref="I413:L413"/>
    <mergeCell ref="I414:L414"/>
    <mergeCell ref="I415:L415"/>
    <mergeCell ref="I416:L416"/>
    <mergeCell ref="I417:L417"/>
    <mergeCell ref="I418:L418"/>
    <mergeCell ref="I407:L407"/>
    <mergeCell ref="I408:L408"/>
    <mergeCell ref="I409:L409"/>
    <mergeCell ref="I410:L410"/>
    <mergeCell ref="I411:L411"/>
    <mergeCell ref="I412:L412"/>
    <mergeCell ref="I401:L401"/>
    <mergeCell ref="I402:L402"/>
    <mergeCell ref="I403:L403"/>
    <mergeCell ref="I404:L404"/>
    <mergeCell ref="I405:L405"/>
    <mergeCell ref="I406:L406"/>
    <mergeCell ref="I395:L395"/>
    <mergeCell ref="I396:L396"/>
    <mergeCell ref="I397:L397"/>
    <mergeCell ref="I398:L398"/>
    <mergeCell ref="I399:L399"/>
    <mergeCell ref="I400:L400"/>
    <mergeCell ref="I389:L389"/>
    <mergeCell ref="I390:L390"/>
    <mergeCell ref="I391:L391"/>
    <mergeCell ref="I392:L392"/>
    <mergeCell ref="I393:L393"/>
    <mergeCell ref="I394:L394"/>
    <mergeCell ref="I383:L383"/>
    <mergeCell ref="I384:L384"/>
    <mergeCell ref="I385:L385"/>
    <mergeCell ref="I386:L386"/>
    <mergeCell ref="I387:L387"/>
    <mergeCell ref="I388:L388"/>
    <mergeCell ref="I377:L377"/>
    <mergeCell ref="I378:L378"/>
    <mergeCell ref="I379:L379"/>
    <mergeCell ref="I380:L380"/>
    <mergeCell ref="I381:L381"/>
    <mergeCell ref="I382:L382"/>
    <mergeCell ref="I371:L371"/>
    <mergeCell ref="I372:L372"/>
    <mergeCell ref="I373:L373"/>
    <mergeCell ref="I374:L374"/>
    <mergeCell ref="I375:L375"/>
    <mergeCell ref="I376:L376"/>
    <mergeCell ref="I365:L365"/>
    <mergeCell ref="I366:L366"/>
    <mergeCell ref="I367:L367"/>
    <mergeCell ref="I368:L368"/>
    <mergeCell ref="I369:L369"/>
    <mergeCell ref="I370:L370"/>
    <mergeCell ref="I359:L359"/>
    <mergeCell ref="I360:L360"/>
    <mergeCell ref="I361:L361"/>
    <mergeCell ref="I362:L362"/>
    <mergeCell ref="I363:L363"/>
    <mergeCell ref="I364:L364"/>
    <mergeCell ref="I353:L353"/>
    <mergeCell ref="I354:L354"/>
    <mergeCell ref="I355:L355"/>
    <mergeCell ref="I356:L356"/>
    <mergeCell ref="I357:L357"/>
    <mergeCell ref="I358:L358"/>
    <mergeCell ref="I347:L347"/>
    <mergeCell ref="I348:L348"/>
    <mergeCell ref="I349:L349"/>
    <mergeCell ref="I350:L350"/>
    <mergeCell ref="I351:L351"/>
    <mergeCell ref="I352:L352"/>
    <mergeCell ref="I341:L341"/>
    <mergeCell ref="I342:L342"/>
    <mergeCell ref="I343:L343"/>
    <mergeCell ref="I344:L344"/>
    <mergeCell ref="I345:L345"/>
    <mergeCell ref="I346:L346"/>
    <mergeCell ref="I335:L335"/>
    <mergeCell ref="I336:L336"/>
    <mergeCell ref="I337:L337"/>
    <mergeCell ref="I338:L338"/>
    <mergeCell ref="I339:L339"/>
    <mergeCell ref="I340:L340"/>
    <mergeCell ref="I329:L329"/>
    <mergeCell ref="I330:L330"/>
    <mergeCell ref="I331:L331"/>
    <mergeCell ref="I332:L332"/>
    <mergeCell ref="I333:L333"/>
    <mergeCell ref="I334:L334"/>
    <mergeCell ref="I323:L323"/>
    <mergeCell ref="I324:L324"/>
    <mergeCell ref="I325:L325"/>
    <mergeCell ref="I326:L326"/>
    <mergeCell ref="I327:L327"/>
    <mergeCell ref="I328:L328"/>
    <mergeCell ref="I317:L317"/>
    <mergeCell ref="I318:L318"/>
    <mergeCell ref="I319:L319"/>
    <mergeCell ref="I320:L320"/>
    <mergeCell ref="I321:L321"/>
    <mergeCell ref="I322:L322"/>
    <mergeCell ref="I311:L311"/>
    <mergeCell ref="I312:L312"/>
    <mergeCell ref="I313:L313"/>
    <mergeCell ref="I314:L314"/>
    <mergeCell ref="I315:L315"/>
    <mergeCell ref="I316:L316"/>
    <mergeCell ref="I305:L305"/>
    <mergeCell ref="I306:L306"/>
    <mergeCell ref="I307:L307"/>
    <mergeCell ref="I308:L308"/>
    <mergeCell ref="I309:L309"/>
    <mergeCell ref="I310:L310"/>
    <mergeCell ref="I299:L299"/>
    <mergeCell ref="I300:L300"/>
    <mergeCell ref="I301:L301"/>
    <mergeCell ref="I302:L302"/>
    <mergeCell ref="I303:L303"/>
    <mergeCell ref="I304:L304"/>
    <mergeCell ref="I293:L293"/>
    <mergeCell ref="I294:L294"/>
    <mergeCell ref="I295:L295"/>
    <mergeCell ref="I296:L296"/>
    <mergeCell ref="I297:L297"/>
    <mergeCell ref="I298:L298"/>
    <mergeCell ref="I287:L287"/>
    <mergeCell ref="I288:L288"/>
    <mergeCell ref="I289:L289"/>
    <mergeCell ref="I290:L290"/>
    <mergeCell ref="I291:L291"/>
    <mergeCell ref="I292:L292"/>
    <mergeCell ref="I281:L281"/>
    <mergeCell ref="I282:L282"/>
    <mergeCell ref="I283:L283"/>
    <mergeCell ref="I284:L284"/>
    <mergeCell ref="I285:L285"/>
    <mergeCell ref="I286:L286"/>
    <mergeCell ref="I275:L275"/>
    <mergeCell ref="I276:L276"/>
    <mergeCell ref="I277:L277"/>
    <mergeCell ref="I278:L278"/>
    <mergeCell ref="I279:L279"/>
    <mergeCell ref="I280:L280"/>
    <mergeCell ref="I269:L269"/>
    <mergeCell ref="I270:L270"/>
    <mergeCell ref="I271:L271"/>
    <mergeCell ref="I272:L272"/>
    <mergeCell ref="I273:L273"/>
    <mergeCell ref="I274:L274"/>
    <mergeCell ref="I263:L263"/>
    <mergeCell ref="I264:L264"/>
    <mergeCell ref="I265:L265"/>
    <mergeCell ref="I266:L266"/>
    <mergeCell ref="I267:L267"/>
    <mergeCell ref="I268:L268"/>
    <mergeCell ref="I257:L257"/>
    <mergeCell ref="I258:L258"/>
    <mergeCell ref="I259:L259"/>
    <mergeCell ref="I260:L260"/>
    <mergeCell ref="I261:L261"/>
    <mergeCell ref="I262:L262"/>
    <mergeCell ref="I251:L251"/>
    <mergeCell ref="I252:L252"/>
    <mergeCell ref="I253:L253"/>
    <mergeCell ref="I254:L254"/>
    <mergeCell ref="I255:L255"/>
    <mergeCell ref="I256:L256"/>
    <mergeCell ref="I245:L245"/>
    <mergeCell ref="I246:L246"/>
    <mergeCell ref="I247:L247"/>
    <mergeCell ref="I248:L248"/>
    <mergeCell ref="I249:L249"/>
    <mergeCell ref="I250:L250"/>
    <mergeCell ref="I239:L239"/>
    <mergeCell ref="I240:L240"/>
    <mergeCell ref="I241:L241"/>
    <mergeCell ref="I242:L242"/>
    <mergeCell ref="I243:L243"/>
    <mergeCell ref="I244:L244"/>
    <mergeCell ref="I233:L233"/>
    <mergeCell ref="I234:L234"/>
    <mergeCell ref="I235:L235"/>
    <mergeCell ref="I236:L236"/>
    <mergeCell ref="I237:L237"/>
    <mergeCell ref="I238:L238"/>
    <mergeCell ref="I227:L227"/>
    <mergeCell ref="I228:L228"/>
    <mergeCell ref="I229:L229"/>
    <mergeCell ref="I230:L230"/>
    <mergeCell ref="I231:L231"/>
    <mergeCell ref="I232:L232"/>
    <mergeCell ref="I221:L221"/>
    <mergeCell ref="I222:L222"/>
    <mergeCell ref="I223:L223"/>
    <mergeCell ref="I224:L224"/>
    <mergeCell ref="I225:L225"/>
    <mergeCell ref="I226:L226"/>
    <mergeCell ref="I215:L215"/>
    <mergeCell ref="I216:L216"/>
    <mergeCell ref="I217:L217"/>
    <mergeCell ref="I218:L218"/>
    <mergeCell ref="I219:L219"/>
    <mergeCell ref="I220:L220"/>
    <mergeCell ref="I209:L209"/>
    <mergeCell ref="I210:L210"/>
    <mergeCell ref="I211:L211"/>
    <mergeCell ref="I212:L212"/>
    <mergeCell ref="I213:L213"/>
    <mergeCell ref="I214:L214"/>
    <mergeCell ref="I203:L203"/>
    <mergeCell ref="I204:L204"/>
    <mergeCell ref="I205:L205"/>
    <mergeCell ref="I206:L206"/>
    <mergeCell ref="I207:L207"/>
    <mergeCell ref="I208:L208"/>
    <mergeCell ref="I197:L197"/>
    <mergeCell ref="I198:L198"/>
    <mergeCell ref="I199:L199"/>
    <mergeCell ref="I200:L200"/>
    <mergeCell ref="I201:L201"/>
    <mergeCell ref="I202:L202"/>
    <mergeCell ref="I191:L191"/>
    <mergeCell ref="I192:L192"/>
    <mergeCell ref="I193:L193"/>
    <mergeCell ref="I194:L194"/>
    <mergeCell ref="I195:L195"/>
    <mergeCell ref="I196:L196"/>
    <mergeCell ref="I185:L185"/>
    <mergeCell ref="I186:L186"/>
    <mergeCell ref="I187:L187"/>
    <mergeCell ref="I188:L188"/>
    <mergeCell ref="I189:L189"/>
    <mergeCell ref="I190:L190"/>
    <mergeCell ref="I179:L179"/>
    <mergeCell ref="I180:L180"/>
    <mergeCell ref="I181:L181"/>
    <mergeCell ref="I182:L182"/>
    <mergeCell ref="I183:L183"/>
    <mergeCell ref="I184:L184"/>
    <mergeCell ref="I173:L173"/>
    <mergeCell ref="I174:L174"/>
    <mergeCell ref="I175:L175"/>
    <mergeCell ref="I176:L176"/>
    <mergeCell ref="I177:L177"/>
    <mergeCell ref="I178:L178"/>
    <mergeCell ref="I167:L167"/>
    <mergeCell ref="I168:L168"/>
    <mergeCell ref="I169:L169"/>
    <mergeCell ref="I170:L170"/>
    <mergeCell ref="I171:L171"/>
    <mergeCell ref="I172:L172"/>
    <mergeCell ref="I161:L161"/>
    <mergeCell ref="I162:L162"/>
    <mergeCell ref="I163:L163"/>
    <mergeCell ref="I164:L164"/>
    <mergeCell ref="I165:L165"/>
    <mergeCell ref="I166:L166"/>
    <mergeCell ref="I155:L155"/>
    <mergeCell ref="I156:L156"/>
    <mergeCell ref="I157:L157"/>
    <mergeCell ref="I158:L158"/>
    <mergeCell ref="I159:L159"/>
    <mergeCell ref="I160:L160"/>
    <mergeCell ref="I149:L149"/>
    <mergeCell ref="I150:L150"/>
    <mergeCell ref="I151:L151"/>
    <mergeCell ref="I152:L152"/>
    <mergeCell ref="I153:L153"/>
    <mergeCell ref="I154:L154"/>
    <mergeCell ref="I143:L143"/>
    <mergeCell ref="I144:L144"/>
    <mergeCell ref="I145:L145"/>
    <mergeCell ref="I146:L146"/>
    <mergeCell ref="I147:L147"/>
    <mergeCell ref="I148:L148"/>
    <mergeCell ref="I137:L137"/>
    <mergeCell ref="I138:L138"/>
    <mergeCell ref="I139:L139"/>
    <mergeCell ref="I140:L140"/>
    <mergeCell ref="I141:L141"/>
    <mergeCell ref="I142:L142"/>
    <mergeCell ref="I131:L131"/>
    <mergeCell ref="I132:L132"/>
    <mergeCell ref="I133:L133"/>
    <mergeCell ref="I135:L135"/>
    <mergeCell ref="I136:L136"/>
    <mergeCell ref="I134:L134"/>
    <mergeCell ref="I125:L125"/>
    <mergeCell ref="I126:L126"/>
    <mergeCell ref="I128:L128"/>
    <mergeCell ref="I129:L129"/>
    <mergeCell ref="I130:L130"/>
    <mergeCell ref="I119:L119"/>
    <mergeCell ref="I120:L120"/>
    <mergeCell ref="I121:L121"/>
    <mergeCell ref="I122:L122"/>
    <mergeCell ref="I123:L123"/>
    <mergeCell ref="I124:L124"/>
    <mergeCell ref="I127:L127"/>
    <mergeCell ref="I113:L113"/>
    <mergeCell ref="I114:L114"/>
    <mergeCell ref="I115:L115"/>
    <mergeCell ref="I116:L116"/>
    <mergeCell ref="I117:L117"/>
    <mergeCell ref="I118:L118"/>
    <mergeCell ref="I107:L107"/>
    <mergeCell ref="I108:L108"/>
    <mergeCell ref="I109:L109"/>
    <mergeCell ref="I110:L110"/>
    <mergeCell ref="I111:L111"/>
    <mergeCell ref="I112:L112"/>
    <mergeCell ref="I101:L101"/>
    <mergeCell ref="I102:L102"/>
    <mergeCell ref="I103:L103"/>
    <mergeCell ref="I104:L104"/>
    <mergeCell ref="I105:L105"/>
    <mergeCell ref="I106:L106"/>
    <mergeCell ref="I95:L95"/>
    <mergeCell ref="I96:L96"/>
    <mergeCell ref="I97:L97"/>
    <mergeCell ref="I98:L98"/>
    <mergeCell ref="I99:L99"/>
    <mergeCell ref="I100:L100"/>
    <mergeCell ref="I89:L89"/>
    <mergeCell ref="I90:L90"/>
    <mergeCell ref="I91:L91"/>
    <mergeCell ref="I92:L92"/>
    <mergeCell ref="I93:L93"/>
    <mergeCell ref="I94:L94"/>
    <mergeCell ref="I83:L83"/>
    <mergeCell ref="I84:L84"/>
    <mergeCell ref="I85:L85"/>
    <mergeCell ref="I86:L86"/>
    <mergeCell ref="I87:L87"/>
    <mergeCell ref="I88:L88"/>
    <mergeCell ref="I77:L77"/>
    <mergeCell ref="I78:L78"/>
    <mergeCell ref="I79:L79"/>
    <mergeCell ref="I80:L80"/>
    <mergeCell ref="I81:L81"/>
    <mergeCell ref="I82:L82"/>
    <mergeCell ref="I71:L71"/>
    <mergeCell ref="I72:L72"/>
    <mergeCell ref="I73:L73"/>
    <mergeCell ref="I74:L74"/>
    <mergeCell ref="I75:L75"/>
    <mergeCell ref="I76:L76"/>
    <mergeCell ref="I65:L65"/>
    <mergeCell ref="I66:L66"/>
    <mergeCell ref="I67:L67"/>
    <mergeCell ref="I68:L68"/>
    <mergeCell ref="I69:L69"/>
    <mergeCell ref="I70:L70"/>
    <mergeCell ref="I59:L59"/>
    <mergeCell ref="I60:L60"/>
    <mergeCell ref="I61:L61"/>
    <mergeCell ref="I62:L62"/>
    <mergeCell ref="I63:L63"/>
    <mergeCell ref="I64:L64"/>
    <mergeCell ref="I53:L53"/>
    <mergeCell ref="I54:L54"/>
    <mergeCell ref="I55:L55"/>
    <mergeCell ref="I56:L56"/>
    <mergeCell ref="I57:L57"/>
    <mergeCell ref="I58:L58"/>
    <mergeCell ref="I47:L47"/>
    <mergeCell ref="I48:L48"/>
    <mergeCell ref="I49:L49"/>
    <mergeCell ref="I50:L50"/>
    <mergeCell ref="I51:L51"/>
    <mergeCell ref="I52:L52"/>
    <mergeCell ref="I41:L41"/>
    <mergeCell ref="I42:L42"/>
    <mergeCell ref="I43:L43"/>
    <mergeCell ref="I44:L44"/>
    <mergeCell ref="I45:L45"/>
    <mergeCell ref="I46:L46"/>
    <mergeCell ref="I35:L35"/>
    <mergeCell ref="I36:L36"/>
    <mergeCell ref="I37:L37"/>
    <mergeCell ref="I38:L38"/>
    <mergeCell ref="I39:L39"/>
    <mergeCell ref="I40:L40"/>
    <mergeCell ref="I29:L29"/>
    <mergeCell ref="I30:L30"/>
    <mergeCell ref="I31:L31"/>
    <mergeCell ref="I32:L32"/>
    <mergeCell ref="I33:L33"/>
    <mergeCell ref="I34:L34"/>
    <mergeCell ref="I23:L23"/>
    <mergeCell ref="I24:L24"/>
    <mergeCell ref="I25:L25"/>
    <mergeCell ref="I26:L26"/>
    <mergeCell ref="I27:L27"/>
    <mergeCell ref="I28:L28"/>
    <mergeCell ref="I20:L20"/>
    <mergeCell ref="I21:L21"/>
    <mergeCell ref="I22:L22"/>
    <mergeCell ref="I11:L11"/>
    <mergeCell ref="I12:L12"/>
    <mergeCell ref="I13:L13"/>
    <mergeCell ref="I14:L14"/>
    <mergeCell ref="I15:L15"/>
    <mergeCell ref="I16:L16"/>
    <mergeCell ref="I5:L5"/>
    <mergeCell ref="I6:L6"/>
    <mergeCell ref="I7:L7"/>
    <mergeCell ref="I8:L8"/>
    <mergeCell ref="I9:L9"/>
    <mergeCell ref="I10:L10"/>
    <mergeCell ref="I17:L17"/>
    <mergeCell ref="I18:L18"/>
    <mergeCell ref="I19:L19"/>
  </mergeCells>
  <conditionalFormatting sqref="E3 G3">
    <cfRule type="cellIs" dxfId="38" priority="7" stopIfTrue="1" operator="between">
      <formula>25</formula>
      <formula>30</formula>
    </cfRule>
    <cfRule type="cellIs" dxfId="37" priority="8" stopIfTrue="1" operator="greaterThan">
      <formula>30</formula>
    </cfRule>
  </conditionalFormatting>
  <conditionalFormatting sqref="F3">
    <cfRule type="cellIs" dxfId="36" priority="5" stopIfTrue="1" operator="between">
      <formula>8</formula>
      <formula>10</formula>
    </cfRule>
    <cfRule type="cellIs" dxfId="35" priority="6" stopIfTrue="1" operator="greaterThan">
      <formula>10</formula>
    </cfRule>
  </conditionalFormatting>
  <conditionalFormatting sqref="G6:H451">
    <cfRule type="containsText" dxfId="34" priority="9" operator="containsText" text="VERIFICARE AVVENUTO SMALTIMENTO">
      <formula>NOT(ISERROR(SEARCH("VERIFICARE AVVENUTO SMALTIMENTO",G6)))</formula>
    </cfRule>
    <cfRule type="containsText" dxfId="33" priority="10" operator="containsText" text="FALSO">
      <formula>NOT(ISERROR(SEARCH("FALSO",G6)))</formula>
    </cfRule>
  </conditionalFormatting>
  <hyperlinks>
    <hyperlink ref="A2" r:id="rId1" xr:uid="{00000000-0004-0000-1F00-000000000000}"/>
    <hyperlink ref="G5" r:id="rId2" display="NECESSITA' DI VERIFICA ENTRO       90 gg DALLO SCARICO DELL'AVVENUTO                 SMALTIMENTO IN CASO DI                                    DESTINO D13, D14 E D15                  (NON PIU' NECESSARIA DAL 31/07/2021)" xr:uid="{00000000-0004-0000-1F00-000001000000}"/>
    <hyperlink ref="O7" r:id="rId3" xr:uid="{00000000-0004-0000-1F00-000002000000}"/>
    <hyperlink ref="O8" r:id="rId4" xr:uid="{00000000-0004-0000-1F00-000003000000}"/>
    <hyperlink ref="O12" r:id="rId5" xr:uid="{00000000-0004-0000-1F00-000004000000}"/>
    <hyperlink ref="O18" r:id="rId6" xr:uid="{00000000-0004-0000-1F00-000005000000}"/>
    <hyperlink ref="O37" r:id="rId7" xr:uid="{00000000-0004-0000-1F00-000006000000}"/>
    <hyperlink ref="O57" r:id="rId8" xr:uid="{00000000-0004-0000-1F00-000007000000}"/>
    <hyperlink ref="O76" r:id="rId9" xr:uid="{00000000-0004-0000-1F00-000008000000}"/>
    <hyperlink ref="O72:O73" r:id="rId10" display="SI" xr:uid="{00000000-0004-0000-1F00-000009000000}"/>
    <hyperlink ref="O135" r:id="rId11" xr:uid="{00000000-0004-0000-1F00-00000A000000}"/>
    <hyperlink ref="O136" r:id="rId12" xr:uid="{00000000-0004-0000-1F00-00000B000000}"/>
    <hyperlink ref="O110" r:id="rId13" xr:uid="{00000000-0004-0000-1F00-00000C000000}"/>
    <hyperlink ref="O158" r:id="rId14" xr:uid="{00000000-0004-0000-1F00-00000D000000}"/>
    <hyperlink ref="O165" r:id="rId15" xr:uid="{00000000-0004-0000-1F00-00000E000000}"/>
    <hyperlink ref="O167" r:id="rId16" xr:uid="{00000000-0004-0000-1F00-00000F000000}"/>
    <hyperlink ref="M167" r:id="rId17" xr:uid="{00000000-0004-0000-1F00-000010000000}"/>
    <hyperlink ref="M169" r:id="rId18" xr:uid="{00000000-0004-0000-1F00-000011000000}"/>
    <hyperlink ref="O169" r:id="rId19" xr:uid="{00000000-0004-0000-1F00-000012000000}"/>
    <hyperlink ref="O193" r:id="rId20" xr:uid="{00000000-0004-0000-1F00-000013000000}"/>
    <hyperlink ref="O204" r:id="rId21" xr:uid="{00000000-0004-0000-1F00-000014000000}"/>
    <hyperlink ref="O233" r:id="rId22" xr:uid="{00000000-0004-0000-1F00-000015000000}"/>
    <hyperlink ref="O255" r:id="rId23" xr:uid="{00000000-0004-0000-1F00-000016000000}"/>
    <hyperlink ref="O262" r:id="rId24" xr:uid="{00000000-0004-0000-1F00-000017000000}"/>
    <hyperlink ref="O270" r:id="rId25" xr:uid="{00000000-0004-0000-1F00-000018000000}"/>
    <hyperlink ref="O284" r:id="rId26" xr:uid="{00000000-0004-0000-1F00-000019000000}"/>
    <hyperlink ref="O265" r:id="rId27" xr:uid="{00000000-0004-0000-1F00-00001A000000}"/>
    <hyperlink ref="O276" r:id="rId28" xr:uid="{00000000-0004-0000-1F00-00001B000000}"/>
    <hyperlink ref="O294:O305" r:id="rId29" display="SI" xr:uid="{00000000-0004-0000-1F00-00001C000000}"/>
    <hyperlink ref="O306" r:id="rId30" xr:uid="{00000000-0004-0000-1F00-00001D000000}"/>
    <hyperlink ref="O289" r:id="rId31" xr:uid="{00000000-0004-0000-1F00-00001E000000}"/>
    <hyperlink ref="O238" r:id="rId32" xr:uid="{00000000-0004-0000-1F00-00001F000000}"/>
    <hyperlink ref="O120" r:id="rId33" xr:uid="{00000000-0004-0000-1F00-000020000000}"/>
    <hyperlink ref="O95" r:id="rId34" xr:uid="{00000000-0004-0000-1F00-000021000000}"/>
    <hyperlink ref="O133" r:id="rId35" xr:uid="{00000000-0004-0000-1F00-000022000000}"/>
    <hyperlink ref="O127" r:id="rId36" xr:uid="{00000000-0004-0000-1F00-000023000000}"/>
    <hyperlink ref="O129" r:id="rId37" xr:uid="{00000000-0004-0000-1F00-000024000000}"/>
    <hyperlink ref="O217" r:id="rId38" xr:uid="{00000000-0004-0000-1F00-000025000000}"/>
    <hyperlink ref="O145" r:id="rId39" xr:uid="{00000000-0004-0000-1F00-000026000000}"/>
    <hyperlink ref="O249" r:id="rId40" xr:uid="{00000000-0004-0000-1F00-000027000000}"/>
    <hyperlink ref="O280" r:id="rId41" xr:uid="{00000000-0004-0000-1F00-000028000000}"/>
    <hyperlink ref="O208" r:id="rId42" xr:uid="{00000000-0004-0000-1F00-000029000000}"/>
    <hyperlink ref="O173" r:id="rId43" xr:uid="{00000000-0004-0000-1F00-00002A000000}"/>
  </hyperlinks>
  <pageMargins left="0.2" right="0.17" top="0.63" bottom="0.45" header="0.5" footer="0.5"/>
  <pageSetup paperSize="9" scale="60" orientation="portrait" r:id="rId44"/>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pageSetUpPr fitToPage="1"/>
  </sheetPr>
  <dimension ref="A1:Q451"/>
  <sheetViews>
    <sheetView topLeftCell="Q1" zoomScale="90" zoomScaleNormal="90" workbookViewId="0">
      <pane ySplit="5" topLeftCell="A285" activePane="bottomLeft" state="frozen"/>
      <selection pane="bottomLeft" activeCell="P289" sqref="P289:Q289"/>
    </sheetView>
  </sheetViews>
  <sheetFormatPr defaultColWidth="9.109375" defaultRowHeight="13.2" x14ac:dyDescent="0.3"/>
  <cols>
    <col min="1" max="1" width="18.33203125" style="152" customWidth="1"/>
    <col min="2" max="2" width="15.109375" style="152" customWidth="1"/>
    <col min="3" max="3" width="18.88671875" style="149" customWidth="1"/>
    <col min="4" max="4" width="11" style="150" customWidth="1"/>
    <col min="5" max="5" width="20.6640625" style="150" customWidth="1"/>
    <col min="6" max="6" width="16.6640625" style="150" customWidth="1"/>
    <col min="7" max="7" width="16.88671875" style="150" customWidth="1"/>
    <col min="8" max="8" width="11.44140625" style="150" customWidth="1"/>
    <col min="9" max="9" width="20.109375" style="154" customWidth="1"/>
    <col min="10" max="10" width="1" style="154" customWidth="1"/>
    <col min="11" max="11" width="18.88671875" style="154" customWidth="1"/>
    <col min="12" max="12" width="28.6640625" style="154" customWidth="1"/>
    <col min="13" max="13" width="18.6640625" style="142" customWidth="1"/>
    <col min="14" max="14" width="20.109375" style="142" customWidth="1"/>
    <col min="15" max="15" width="14.5546875" style="152" customWidth="1"/>
    <col min="16" max="16" width="135.33203125" style="142" customWidth="1"/>
    <col min="17" max="17" width="147.44140625" style="142" customWidth="1"/>
    <col min="18" max="16384" width="9.109375" style="142"/>
  </cols>
  <sheetData>
    <row r="1" spans="1:17" ht="4.5" customHeight="1" thickBot="1" x14ac:dyDescent="0.35">
      <c r="A1" s="498"/>
      <c r="B1" s="498"/>
      <c r="C1" s="499"/>
      <c r="D1" s="500"/>
      <c r="E1" s="500"/>
      <c r="F1" s="500"/>
      <c r="G1" s="500"/>
      <c r="H1" s="500"/>
      <c r="I1" s="501"/>
      <c r="J1" s="501"/>
      <c r="K1" s="501"/>
      <c r="L1" s="501"/>
      <c r="M1" s="502"/>
      <c r="N1" s="502"/>
      <c r="O1" s="498"/>
      <c r="P1" s="502"/>
      <c r="Q1" s="503"/>
    </row>
    <row r="2" spans="1:17" ht="59.25" customHeight="1" thickBot="1" x14ac:dyDescent="0.35">
      <c r="A2" s="497" t="s">
        <v>1902</v>
      </c>
      <c r="B2" s="498"/>
      <c r="C2" s="500"/>
      <c r="D2" s="500"/>
      <c r="E2" s="486" t="s">
        <v>1897</v>
      </c>
      <c r="F2" s="486" t="s">
        <v>1898</v>
      </c>
      <c r="G2" s="487" t="s">
        <v>3558</v>
      </c>
      <c r="H2" s="500"/>
      <c r="I2" s="502"/>
      <c r="J2" s="502"/>
      <c r="K2" s="502"/>
      <c r="L2" s="502"/>
      <c r="M2" s="502"/>
      <c r="N2" s="502"/>
      <c r="O2" s="498"/>
      <c r="P2" s="502"/>
      <c r="Q2" s="503"/>
    </row>
    <row r="3" spans="1:17" ht="21.75" customHeight="1" thickBot="1" x14ac:dyDescent="0.5">
      <c r="A3" s="498"/>
      <c r="B3" s="498"/>
      <c r="C3" s="500"/>
      <c r="D3" s="500"/>
      <c r="E3" s="509">
        <f>F3+G3</f>
        <v>17.867275435921233</v>
      </c>
      <c r="F3" s="509">
        <f>('prod e dest rifiuti'!AD6/'prod e dest rifiuti'!D6)+('prod e dest rifiuti'!AD8/'prod e dest rifiuti'!D8)+('prod e dest rifiuti'!AD15/'prod e dest rifiuti'!D15)+('prod e dest rifiuti'!AD17/'prod e dest rifiuti'!D17)+('prod e dest rifiuti'!AD19/'prod e dest rifiuti'!D19)+('prod e dest rifiuti'!AD21/'prod e dest rifiuti'!D21)+('prod e dest rifiuti'!AD31/'prod e dest rifiuti'!D31)+('prod e dest rifiuti'!AD33/'prod e dest rifiuti'!D33)+('prod e dest rifiuti'!AD35/'prod e dest rifiuti'!D35)+('prod e dest rifiuti'!AD39/'prod e dest rifiuti'!D39)+('prod e dest rifiuti'!AD43/'prod e dest rifiuti'!D43)+('prod e dest rifiuti'!AD46/'prod e dest rifiuti'!D46)+('prod e dest rifiuti'!AD51/'prod e dest rifiuti'!D51)+('prod e dest rifiuti'!AD52/'prod e dest rifiuti'!D52)+('prod e dest rifiuti'!AD58/'prod e dest rifiuti'!D58)+('prod e dest rifiuti'!AD69/'prod e dest rifiuti'!D69)</f>
        <v>0.33333333333333331</v>
      </c>
      <c r="G3" s="509">
        <f>('prod e dest rifiuti'!AD5/'prod e dest rifiuti'!D5)+('prod e dest rifiuti'!AD11/'prod e dest rifiuti'!D11)+('prod e dest rifiuti'!AD12/'prod e dest rifiuti'!D12)+('prod e dest rifiuti'!AD23/'prod e dest rifiuti'!D23)+('prod e dest rifiuti'!AD25/'prod e dest rifiuti'!D25)+('prod e dest rifiuti'!AD27/'prod e dest rifiuti'!D27)+('prod e dest rifiuti'!AD29/'prod e dest rifiuti'!D29)+('prod e dest rifiuti'!AD37/'prod e dest rifiuti'!D37)+('prod e dest rifiuti'!AD41/'prod e dest rifiuti'!D41)+('prod e dest rifiuti'!AD45/'prod e dest rifiuti'!D45)+('prod e dest rifiuti'!AD49/'prod e dest rifiuti'!D49)+('prod e dest rifiuti'!AD55/'prod e dest rifiuti'!D55)+('prod e dest rifiuti'!AD57/'prod e dest rifiuti'!D57)+('prod e dest rifiuti'!AD61/'prod e dest rifiuti'!D61)+('prod e dest rifiuti'!AD62/'prod e dest rifiuti'!D62)+('prod e dest rifiuti'!AD64/'prod e dest rifiuti'!D64)+('prod e dest rifiuti'!AD67/'prod e dest rifiuti'!D67)+('prod e dest rifiuti'!AD70/'prod e dest rifiuti'!D70)</f>
        <v>17.533942102587901</v>
      </c>
      <c r="H3" s="500"/>
      <c r="I3" s="502"/>
      <c r="J3" s="502"/>
      <c r="K3" s="502"/>
      <c r="L3" s="502"/>
      <c r="M3" s="502"/>
      <c r="N3" s="502"/>
      <c r="O3" s="498"/>
      <c r="P3" s="502"/>
      <c r="Q3" s="503"/>
    </row>
    <row r="4" spans="1:17" ht="2.25" customHeight="1" x14ac:dyDescent="0.3">
      <c r="A4" s="498"/>
      <c r="B4" s="498"/>
      <c r="C4" s="499"/>
      <c r="D4" s="500"/>
      <c r="E4" s="500"/>
      <c r="F4" s="500"/>
      <c r="G4" s="500"/>
      <c r="H4" s="500"/>
      <c r="I4" s="501"/>
      <c r="J4" s="501"/>
      <c r="K4" s="501"/>
      <c r="L4" s="501"/>
      <c r="M4" s="502"/>
      <c r="N4" s="502"/>
      <c r="O4" s="498"/>
      <c r="P4" s="502"/>
      <c r="Q4" s="504"/>
    </row>
    <row r="5" spans="1:17" s="485" customFormat="1" ht="75" customHeight="1" x14ac:dyDescent="0.25">
      <c r="A5" s="512" t="s">
        <v>374</v>
      </c>
      <c r="B5" s="481" t="s">
        <v>1393</v>
      </c>
      <c r="C5" s="482" t="s">
        <v>2351</v>
      </c>
      <c r="D5" s="483" t="s">
        <v>3559</v>
      </c>
      <c r="E5" s="483" t="s">
        <v>3560</v>
      </c>
      <c r="F5" s="483" t="s">
        <v>3563</v>
      </c>
      <c r="G5" s="1097" t="s">
        <v>3587</v>
      </c>
      <c r="H5" s="1079" t="s">
        <v>3562</v>
      </c>
      <c r="I5" s="1508" t="s">
        <v>2354</v>
      </c>
      <c r="J5" s="1509"/>
      <c r="K5" s="1509"/>
      <c r="L5" s="1510"/>
      <c r="M5" s="484" t="s">
        <v>2355</v>
      </c>
      <c r="N5" s="484" t="s">
        <v>2356</v>
      </c>
      <c r="O5" s="483" t="s">
        <v>2342</v>
      </c>
      <c r="P5" s="481" t="s">
        <v>2357</v>
      </c>
      <c r="Q5" s="481" t="s">
        <v>2358</v>
      </c>
    </row>
    <row r="6" spans="1:17" s="643" customFormat="1" x14ac:dyDescent="0.3">
      <c r="A6" s="928">
        <v>1</v>
      </c>
      <c r="B6" s="929">
        <v>45293</v>
      </c>
      <c r="C6" s="813" t="s">
        <v>2359</v>
      </c>
      <c r="D6" s="814">
        <v>1000</v>
      </c>
      <c r="E6" s="814"/>
      <c r="F6" s="1060"/>
      <c r="G6" s="901"/>
      <c r="H6" s="901"/>
      <c r="I6" s="1517"/>
      <c r="J6" s="1518"/>
      <c r="K6" s="1518"/>
      <c r="L6" s="1519"/>
      <c r="M6" s="1040"/>
      <c r="N6" s="1061"/>
      <c r="O6" s="933" t="str">
        <f t="shared" ref="O6:O70" si="0">IF(M6="","","IN ATTESA")</f>
        <v/>
      </c>
      <c r="P6" s="1040"/>
      <c r="Q6" s="1040"/>
    </row>
    <row r="7" spans="1:17" s="643" customFormat="1" x14ac:dyDescent="0.3">
      <c r="A7" s="928">
        <v>2</v>
      </c>
      <c r="B7" s="929">
        <v>45296</v>
      </c>
      <c r="C7" s="813" t="s">
        <v>1777</v>
      </c>
      <c r="D7" s="814">
        <v>1000</v>
      </c>
      <c r="E7" s="814"/>
      <c r="F7" s="901"/>
      <c r="G7" s="901"/>
      <c r="H7" s="901"/>
      <c r="I7" s="1517"/>
      <c r="J7" s="1518"/>
      <c r="K7" s="1518"/>
      <c r="L7" s="1519"/>
      <c r="M7" s="1040"/>
      <c r="N7" s="1061"/>
      <c r="O7" s="933" t="str">
        <f t="shared" si="0"/>
        <v/>
      </c>
      <c r="P7" s="146"/>
      <c r="Q7" s="146"/>
    </row>
    <row r="8" spans="1:17" s="643" customFormat="1" x14ac:dyDescent="0.3">
      <c r="A8" s="928">
        <v>3</v>
      </c>
      <c r="B8" s="929">
        <v>45299</v>
      </c>
      <c r="C8" s="813" t="s">
        <v>2359</v>
      </c>
      <c r="D8" s="814">
        <v>1000</v>
      </c>
      <c r="E8" s="814"/>
      <c r="F8" s="901"/>
      <c r="G8" s="901"/>
      <c r="H8" s="901"/>
      <c r="I8" s="1517"/>
      <c r="J8" s="1518"/>
      <c r="K8" s="1518"/>
      <c r="L8" s="1519"/>
      <c r="M8" s="1040"/>
      <c r="N8" s="1061"/>
      <c r="O8" s="933" t="str">
        <f t="shared" si="0"/>
        <v/>
      </c>
      <c r="P8" s="146"/>
      <c r="Q8" s="146"/>
    </row>
    <row r="9" spans="1:17" s="643" customFormat="1" x14ac:dyDescent="0.3">
      <c r="A9" s="928">
        <v>4</v>
      </c>
      <c r="B9" s="929">
        <v>45302</v>
      </c>
      <c r="C9" s="813" t="s">
        <v>2359</v>
      </c>
      <c r="D9" s="814">
        <v>1140</v>
      </c>
      <c r="E9" s="814"/>
      <c r="F9" s="901"/>
      <c r="G9" s="901"/>
      <c r="H9" s="901"/>
      <c r="I9" s="1517"/>
      <c r="J9" s="1518"/>
      <c r="K9" s="1518"/>
      <c r="L9" s="1519"/>
      <c r="M9" s="1040"/>
      <c r="N9" s="1061"/>
      <c r="O9" s="933" t="str">
        <f t="shared" si="0"/>
        <v/>
      </c>
      <c r="P9" s="1040"/>
      <c r="Q9" s="1040"/>
    </row>
    <row r="10" spans="1:17" s="643" customFormat="1" x14ac:dyDescent="0.3">
      <c r="A10" s="928">
        <v>5</v>
      </c>
      <c r="B10" s="929">
        <v>45302</v>
      </c>
      <c r="C10" s="813" t="s">
        <v>2834</v>
      </c>
      <c r="D10" s="814">
        <v>100</v>
      </c>
      <c r="E10" s="814"/>
      <c r="F10" s="901"/>
      <c r="G10" s="901"/>
      <c r="H10" s="901"/>
      <c r="I10" s="1517"/>
      <c r="J10" s="1518"/>
      <c r="K10" s="1518"/>
      <c r="L10" s="1519"/>
      <c r="M10" s="1040"/>
      <c r="N10" s="1061"/>
      <c r="O10" s="933" t="str">
        <f t="shared" si="0"/>
        <v/>
      </c>
      <c r="P10" s="935"/>
      <c r="Q10" s="935"/>
    </row>
    <row r="11" spans="1:17" s="643" customFormat="1" x14ac:dyDescent="0.3">
      <c r="A11" s="928">
        <v>6</v>
      </c>
      <c r="B11" s="929">
        <v>45302</v>
      </c>
      <c r="C11" s="813" t="s">
        <v>2359</v>
      </c>
      <c r="D11" s="814"/>
      <c r="E11" s="814">
        <v>3140</v>
      </c>
      <c r="F11" s="901">
        <v>3140</v>
      </c>
      <c r="G11" s="901"/>
      <c r="H11" s="901"/>
      <c r="I11" s="1517" t="s">
        <v>3838</v>
      </c>
      <c r="J11" s="1518"/>
      <c r="K11" s="1518"/>
      <c r="L11" s="1519"/>
      <c r="M11" s="1040" t="s">
        <v>3839</v>
      </c>
      <c r="N11" s="1061">
        <v>45302</v>
      </c>
      <c r="O11" s="933" t="s">
        <v>1531</v>
      </c>
      <c r="P11" s="642" t="s">
        <v>3766</v>
      </c>
      <c r="Q11" s="1040" t="s">
        <v>3767</v>
      </c>
    </row>
    <row r="12" spans="1:17" s="643" customFormat="1" x14ac:dyDescent="0.3">
      <c r="A12" s="928">
        <v>7</v>
      </c>
      <c r="B12" s="929">
        <v>45303</v>
      </c>
      <c r="C12" s="813" t="s">
        <v>2574</v>
      </c>
      <c r="D12" s="814">
        <v>30</v>
      </c>
      <c r="E12" s="814"/>
      <c r="F12" s="901"/>
      <c r="G12" s="901"/>
      <c r="H12" s="901"/>
      <c r="I12" s="1517"/>
      <c r="J12" s="1518"/>
      <c r="K12" s="1518"/>
      <c r="L12" s="1519"/>
      <c r="M12" s="1040"/>
      <c r="N12" s="1061"/>
      <c r="O12" s="933" t="str">
        <f t="shared" si="0"/>
        <v/>
      </c>
      <c r="P12" s="146"/>
      <c r="Q12" s="146"/>
    </row>
    <row r="13" spans="1:17" s="643" customFormat="1" x14ac:dyDescent="0.3">
      <c r="A13" s="928">
        <v>8</v>
      </c>
      <c r="B13" s="929">
        <v>45306</v>
      </c>
      <c r="C13" s="813" t="s">
        <v>164</v>
      </c>
      <c r="D13" s="814">
        <v>15</v>
      </c>
      <c r="E13" s="814"/>
      <c r="F13" s="814"/>
      <c r="G13" s="901"/>
      <c r="H13" s="901"/>
      <c r="I13" s="1517"/>
      <c r="J13" s="1518"/>
      <c r="K13" s="1518"/>
      <c r="L13" s="1519"/>
      <c r="M13" s="1040"/>
      <c r="N13" s="1061"/>
      <c r="O13" s="933" t="str">
        <f t="shared" si="0"/>
        <v/>
      </c>
      <c r="P13" s="1040"/>
      <c r="Q13" s="1040"/>
    </row>
    <row r="14" spans="1:17" s="643" customFormat="1" x14ac:dyDescent="0.3">
      <c r="A14" s="928">
        <v>9</v>
      </c>
      <c r="B14" s="929">
        <v>45306</v>
      </c>
      <c r="C14" s="813" t="s">
        <v>2384</v>
      </c>
      <c r="D14" s="814">
        <v>100</v>
      </c>
      <c r="E14" s="814"/>
      <c r="F14" s="901"/>
      <c r="G14" s="901"/>
      <c r="H14" s="901"/>
      <c r="I14" s="1517"/>
      <c r="J14" s="1518"/>
      <c r="K14" s="1518"/>
      <c r="L14" s="1519"/>
      <c r="M14" s="1040"/>
      <c r="N14" s="1061"/>
      <c r="O14" s="933" t="str">
        <f t="shared" si="0"/>
        <v/>
      </c>
      <c r="P14" s="1040"/>
      <c r="Q14" s="1040"/>
    </row>
    <row r="15" spans="1:17" s="643" customFormat="1" x14ac:dyDescent="0.3">
      <c r="A15" s="928">
        <v>10</v>
      </c>
      <c r="B15" s="929">
        <v>45306</v>
      </c>
      <c r="C15" s="813" t="s">
        <v>1982</v>
      </c>
      <c r="D15" s="814">
        <v>100</v>
      </c>
      <c r="E15" s="814"/>
      <c r="F15" s="901"/>
      <c r="G15" s="901"/>
      <c r="H15" s="901"/>
      <c r="I15" s="1517"/>
      <c r="J15" s="1518"/>
      <c r="K15" s="1518"/>
      <c r="L15" s="1519"/>
      <c r="M15" s="1040"/>
      <c r="N15" s="1061"/>
      <c r="O15" s="933" t="str">
        <f t="shared" si="0"/>
        <v/>
      </c>
      <c r="P15" s="642"/>
      <c r="Q15" s="1040"/>
    </row>
    <row r="16" spans="1:17" s="643" customFormat="1" x14ac:dyDescent="0.3">
      <c r="A16" s="928">
        <v>11</v>
      </c>
      <c r="B16" s="929">
        <v>45306</v>
      </c>
      <c r="C16" s="813" t="s">
        <v>2359</v>
      </c>
      <c r="D16" s="814">
        <v>1000</v>
      </c>
      <c r="E16" s="814"/>
      <c r="F16" s="901"/>
      <c r="G16" s="901"/>
      <c r="H16" s="901"/>
      <c r="I16" s="1517"/>
      <c r="J16" s="1518"/>
      <c r="K16" s="1518"/>
      <c r="L16" s="1519"/>
      <c r="M16" s="1040"/>
      <c r="N16" s="1061"/>
      <c r="O16" s="933" t="str">
        <f t="shared" si="0"/>
        <v/>
      </c>
      <c r="P16" s="1040"/>
      <c r="Q16" s="1040"/>
    </row>
    <row r="17" spans="1:17" s="643" customFormat="1" x14ac:dyDescent="0.3">
      <c r="A17" s="928">
        <v>12</v>
      </c>
      <c r="B17" s="929">
        <v>45309</v>
      </c>
      <c r="C17" s="813" t="s">
        <v>2574</v>
      </c>
      <c r="D17" s="814">
        <v>70</v>
      </c>
      <c r="E17" s="814"/>
      <c r="F17" s="901"/>
      <c r="G17" s="901"/>
      <c r="H17" s="901"/>
      <c r="I17" s="1517"/>
      <c r="J17" s="1518"/>
      <c r="K17" s="1518"/>
      <c r="L17" s="1519"/>
      <c r="M17" s="1040"/>
      <c r="N17" s="1061"/>
      <c r="O17" s="933" t="str">
        <f t="shared" si="0"/>
        <v/>
      </c>
      <c r="P17" s="935"/>
      <c r="Q17" s="935"/>
    </row>
    <row r="18" spans="1:17" s="643" customFormat="1" x14ac:dyDescent="0.3">
      <c r="A18" s="928">
        <v>13</v>
      </c>
      <c r="B18" s="929">
        <v>45313</v>
      </c>
      <c r="C18" s="813" t="s">
        <v>2359</v>
      </c>
      <c r="D18" s="814">
        <v>1000</v>
      </c>
      <c r="E18" s="814"/>
      <c r="F18" s="901"/>
      <c r="G18" s="901"/>
      <c r="H18" s="901"/>
      <c r="I18" s="1517"/>
      <c r="J18" s="1518"/>
      <c r="K18" s="1518"/>
      <c r="L18" s="1519"/>
      <c r="M18" s="1040"/>
      <c r="N18" s="1061"/>
      <c r="O18" s="933" t="str">
        <f t="shared" si="0"/>
        <v/>
      </c>
      <c r="P18" s="642"/>
      <c r="Q18" s="1040"/>
    </row>
    <row r="19" spans="1:17" s="643" customFormat="1" x14ac:dyDescent="0.3">
      <c r="A19" s="928">
        <v>14</v>
      </c>
      <c r="B19" s="929">
        <v>45313</v>
      </c>
      <c r="C19" s="813" t="s">
        <v>2834</v>
      </c>
      <c r="D19" s="814">
        <v>100</v>
      </c>
      <c r="E19" s="814"/>
      <c r="F19" s="901"/>
      <c r="G19" s="901"/>
      <c r="H19" s="901"/>
      <c r="I19" s="1517"/>
      <c r="J19" s="1518"/>
      <c r="K19" s="1518"/>
      <c r="L19" s="1519"/>
      <c r="M19" s="1040"/>
      <c r="N19" s="1040"/>
      <c r="O19" s="933" t="str">
        <f t="shared" si="0"/>
        <v/>
      </c>
      <c r="P19" s="1040"/>
      <c r="Q19" s="1040"/>
    </row>
    <row r="20" spans="1:17" s="643" customFormat="1" x14ac:dyDescent="0.3">
      <c r="A20" s="928">
        <v>15</v>
      </c>
      <c r="B20" s="929">
        <v>45313</v>
      </c>
      <c r="C20" s="813" t="s">
        <v>2384</v>
      </c>
      <c r="D20" s="814">
        <v>150</v>
      </c>
      <c r="E20" s="814"/>
      <c r="F20" s="901"/>
      <c r="G20" s="901"/>
      <c r="H20" s="901"/>
      <c r="I20" s="1517"/>
      <c r="J20" s="1518"/>
      <c r="K20" s="1518"/>
      <c r="L20" s="1519"/>
      <c r="M20" s="1040"/>
      <c r="N20" s="1061"/>
      <c r="O20" s="933" t="str">
        <f t="shared" si="0"/>
        <v/>
      </c>
      <c r="P20" s="935"/>
      <c r="Q20" s="935"/>
    </row>
    <row r="21" spans="1:17" s="643" customFormat="1" x14ac:dyDescent="0.3">
      <c r="A21" s="928">
        <v>16</v>
      </c>
      <c r="B21" s="929">
        <v>45317</v>
      </c>
      <c r="C21" s="813" t="s">
        <v>2381</v>
      </c>
      <c r="D21" s="814">
        <v>10</v>
      </c>
      <c r="E21" s="814"/>
      <c r="F21" s="901"/>
      <c r="G21" s="901"/>
      <c r="H21" s="901"/>
      <c r="I21" s="1517"/>
      <c r="J21" s="1518"/>
      <c r="K21" s="1518"/>
      <c r="L21" s="1519"/>
      <c r="M21" s="1040"/>
      <c r="N21" s="1061"/>
      <c r="O21" s="933" t="str">
        <f t="shared" si="0"/>
        <v/>
      </c>
      <c r="P21" s="935"/>
      <c r="Q21" s="935"/>
    </row>
    <row r="22" spans="1:17" s="643" customFormat="1" x14ac:dyDescent="0.3">
      <c r="A22" s="928">
        <v>17</v>
      </c>
      <c r="B22" s="929">
        <v>45320</v>
      </c>
      <c r="C22" s="813" t="s">
        <v>2359</v>
      </c>
      <c r="D22" s="814">
        <v>1160</v>
      </c>
      <c r="E22" s="814"/>
      <c r="F22" s="901"/>
      <c r="G22" s="901"/>
      <c r="H22" s="901"/>
      <c r="I22" s="1514"/>
      <c r="J22" s="1515"/>
      <c r="K22" s="1515"/>
      <c r="L22" s="1516"/>
      <c r="M22" s="642"/>
      <c r="N22" s="646"/>
      <c r="O22" s="933" t="str">
        <f t="shared" si="0"/>
        <v/>
      </c>
      <c r="P22" s="146"/>
      <c r="Q22" s="935"/>
    </row>
    <row r="23" spans="1:17" s="643" customFormat="1" x14ac:dyDescent="0.3">
      <c r="A23" s="928">
        <v>18</v>
      </c>
      <c r="B23" s="929">
        <v>45320</v>
      </c>
      <c r="C23" s="813" t="s">
        <v>164</v>
      </c>
      <c r="D23" s="814">
        <v>15</v>
      </c>
      <c r="E23" s="814"/>
      <c r="F23" s="638"/>
      <c r="G23" s="901"/>
      <c r="H23" s="901"/>
      <c r="I23" s="1514"/>
      <c r="J23" s="1515"/>
      <c r="K23" s="1515"/>
      <c r="L23" s="1516"/>
      <c r="M23" s="642"/>
      <c r="N23" s="642"/>
      <c r="O23" s="933" t="str">
        <f t="shared" si="0"/>
        <v/>
      </c>
      <c r="P23" s="642"/>
      <c r="Q23" s="642"/>
    </row>
    <row r="24" spans="1:17" s="643" customFormat="1" x14ac:dyDescent="0.3">
      <c r="A24" s="928">
        <v>19</v>
      </c>
      <c r="B24" s="929">
        <v>45320</v>
      </c>
      <c r="C24" s="813" t="s">
        <v>2834</v>
      </c>
      <c r="D24" s="814">
        <v>100</v>
      </c>
      <c r="E24" s="814"/>
      <c r="F24" s="638"/>
      <c r="G24" s="901"/>
      <c r="H24" s="901"/>
      <c r="I24" s="1514"/>
      <c r="J24" s="1515"/>
      <c r="K24" s="1515"/>
      <c r="L24" s="1516"/>
      <c r="M24" s="642"/>
      <c r="N24" s="642"/>
      <c r="O24" s="933" t="str">
        <f t="shared" si="0"/>
        <v/>
      </c>
      <c r="P24" s="642"/>
      <c r="Q24" s="642"/>
    </row>
    <row r="25" spans="1:17" s="643" customFormat="1" x14ac:dyDescent="0.3">
      <c r="A25" s="928">
        <v>20</v>
      </c>
      <c r="B25" s="929">
        <v>45320</v>
      </c>
      <c r="C25" s="813" t="s">
        <v>1982</v>
      </c>
      <c r="D25" s="814">
        <v>100</v>
      </c>
      <c r="E25" s="814"/>
      <c r="F25" s="638"/>
      <c r="G25" s="901"/>
      <c r="H25" s="901"/>
      <c r="I25" s="1514"/>
      <c r="J25" s="1515"/>
      <c r="K25" s="1515"/>
      <c r="L25" s="1516"/>
      <c r="M25" s="642"/>
      <c r="N25" s="642"/>
      <c r="O25" s="933" t="str">
        <f t="shared" si="0"/>
        <v/>
      </c>
      <c r="P25" s="642"/>
      <c r="Q25" s="642"/>
    </row>
    <row r="26" spans="1:17" s="643" customFormat="1" x14ac:dyDescent="0.3">
      <c r="A26" s="928">
        <v>21</v>
      </c>
      <c r="B26" s="929">
        <v>45320</v>
      </c>
      <c r="C26" s="813" t="s">
        <v>2407</v>
      </c>
      <c r="D26" s="814">
        <v>10</v>
      </c>
      <c r="E26" s="814"/>
      <c r="F26" s="638"/>
      <c r="G26" s="901"/>
      <c r="H26" s="901"/>
      <c r="I26" s="1514"/>
      <c r="J26" s="1515"/>
      <c r="K26" s="1515"/>
      <c r="L26" s="1516"/>
      <c r="M26" s="642"/>
      <c r="N26" s="642"/>
      <c r="O26" s="933" t="str">
        <f t="shared" si="0"/>
        <v/>
      </c>
      <c r="P26" s="642"/>
      <c r="Q26" s="642"/>
    </row>
    <row r="27" spans="1:17" s="643" customFormat="1" x14ac:dyDescent="0.3">
      <c r="A27" s="928">
        <v>22</v>
      </c>
      <c r="B27" s="929">
        <v>45321</v>
      </c>
      <c r="C27" s="813" t="s">
        <v>2359</v>
      </c>
      <c r="D27" s="814"/>
      <c r="E27" s="814">
        <v>3160</v>
      </c>
      <c r="F27" s="638">
        <v>3160</v>
      </c>
      <c r="G27" s="901"/>
      <c r="H27" s="901"/>
      <c r="I27" s="1514" t="s">
        <v>3840</v>
      </c>
      <c r="J27" s="1515"/>
      <c r="K27" s="1515"/>
      <c r="L27" s="1516"/>
      <c r="M27" s="642" t="s">
        <v>3843</v>
      </c>
      <c r="N27" s="646">
        <v>45320</v>
      </c>
      <c r="O27" s="933" t="s">
        <v>1531</v>
      </c>
      <c r="P27" s="642" t="s">
        <v>3766</v>
      </c>
      <c r="Q27" s="1040" t="s">
        <v>3767</v>
      </c>
    </row>
    <row r="28" spans="1:17" s="643" customFormat="1" x14ac:dyDescent="0.3">
      <c r="A28" s="928">
        <v>23</v>
      </c>
      <c r="B28" s="929">
        <v>45327</v>
      </c>
      <c r="C28" s="813" t="s">
        <v>2359</v>
      </c>
      <c r="D28" s="814">
        <v>1000</v>
      </c>
      <c r="E28" s="814"/>
      <c r="F28" s="638"/>
      <c r="G28" s="901"/>
      <c r="H28" s="901"/>
      <c r="I28" s="1514"/>
      <c r="J28" s="1515"/>
      <c r="K28" s="1515"/>
      <c r="L28" s="1516"/>
      <c r="M28" s="642"/>
      <c r="N28" s="642"/>
      <c r="O28" s="933" t="str">
        <f t="shared" si="0"/>
        <v/>
      </c>
      <c r="P28" s="642"/>
      <c r="Q28" s="642"/>
    </row>
    <row r="29" spans="1:17" s="643" customFormat="1" x14ac:dyDescent="0.3">
      <c r="A29" s="928">
        <v>24</v>
      </c>
      <c r="B29" s="929">
        <v>45327</v>
      </c>
      <c r="C29" s="813" t="s">
        <v>2834</v>
      </c>
      <c r="D29" s="814">
        <v>100</v>
      </c>
      <c r="E29" s="814"/>
      <c r="F29" s="638"/>
      <c r="G29" s="901"/>
      <c r="H29" s="901"/>
      <c r="I29" s="1514"/>
      <c r="J29" s="1515"/>
      <c r="K29" s="1515"/>
      <c r="L29" s="1516"/>
      <c r="M29" s="642"/>
      <c r="N29" s="642"/>
      <c r="O29" s="933" t="str">
        <f t="shared" si="0"/>
        <v/>
      </c>
      <c r="P29" s="642"/>
      <c r="Q29" s="642"/>
    </row>
    <row r="30" spans="1:17" s="643" customFormat="1" x14ac:dyDescent="0.3">
      <c r="A30" s="928">
        <v>25</v>
      </c>
      <c r="B30" s="929">
        <v>45334</v>
      </c>
      <c r="C30" s="813" t="s">
        <v>2359</v>
      </c>
      <c r="D30" s="814">
        <v>1000</v>
      </c>
      <c r="E30" s="814"/>
      <c r="F30" s="638"/>
      <c r="G30" s="901"/>
      <c r="H30" s="901"/>
      <c r="I30" s="1514"/>
      <c r="J30" s="1515"/>
      <c r="K30" s="1515"/>
      <c r="L30" s="1516"/>
      <c r="M30" s="642"/>
      <c r="N30" s="642"/>
      <c r="O30" s="933" t="str">
        <f t="shared" si="0"/>
        <v/>
      </c>
      <c r="P30" s="642"/>
      <c r="Q30" s="642"/>
    </row>
    <row r="31" spans="1:17" s="643" customFormat="1" x14ac:dyDescent="0.3">
      <c r="A31" s="928">
        <v>26</v>
      </c>
      <c r="B31" s="929">
        <v>45334</v>
      </c>
      <c r="C31" s="813" t="s">
        <v>164</v>
      </c>
      <c r="D31" s="814">
        <v>15</v>
      </c>
      <c r="E31" s="814"/>
      <c r="F31" s="638"/>
      <c r="G31" s="901"/>
      <c r="H31" s="901"/>
      <c r="I31" s="1514"/>
      <c r="J31" s="1515"/>
      <c r="K31" s="1515"/>
      <c r="L31" s="1516"/>
      <c r="M31" s="642"/>
      <c r="N31" s="642"/>
      <c r="O31" s="933" t="str">
        <f t="shared" si="0"/>
        <v/>
      </c>
      <c r="P31" s="642"/>
      <c r="Q31" s="642"/>
    </row>
    <row r="32" spans="1:17" s="643" customFormat="1" x14ac:dyDescent="0.3">
      <c r="A32" s="928">
        <v>27</v>
      </c>
      <c r="B32" s="929">
        <v>45334</v>
      </c>
      <c r="C32" s="813" t="s">
        <v>2528</v>
      </c>
      <c r="D32" s="814">
        <v>100</v>
      </c>
      <c r="E32" s="814"/>
      <c r="F32" s="638"/>
      <c r="G32" s="901"/>
      <c r="H32" s="901"/>
      <c r="I32" s="1514"/>
      <c r="J32" s="1515"/>
      <c r="K32" s="1515"/>
      <c r="L32" s="1516"/>
      <c r="M32" s="642"/>
      <c r="N32" s="642"/>
      <c r="O32" s="933" t="str">
        <f t="shared" si="0"/>
        <v/>
      </c>
      <c r="P32" s="642"/>
      <c r="Q32" s="642"/>
    </row>
    <row r="33" spans="1:17" s="643" customFormat="1" x14ac:dyDescent="0.3">
      <c r="A33" s="928">
        <v>28</v>
      </c>
      <c r="B33" s="929">
        <v>45334</v>
      </c>
      <c r="C33" s="813" t="s">
        <v>2410</v>
      </c>
      <c r="D33" s="814">
        <v>100</v>
      </c>
      <c r="E33" s="814"/>
      <c r="F33" s="638"/>
      <c r="G33" s="901"/>
      <c r="H33" s="901"/>
      <c r="I33" s="1514"/>
      <c r="J33" s="1515"/>
      <c r="K33" s="1515"/>
      <c r="L33" s="1516"/>
      <c r="M33" s="642"/>
      <c r="N33" s="642"/>
      <c r="O33" s="933" t="str">
        <f t="shared" si="0"/>
        <v/>
      </c>
      <c r="P33" s="642"/>
      <c r="Q33" s="642"/>
    </row>
    <row r="34" spans="1:17" s="643" customFormat="1" x14ac:dyDescent="0.3">
      <c r="A34" s="928">
        <v>29</v>
      </c>
      <c r="B34" s="929">
        <v>45334</v>
      </c>
      <c r="C34" s="813" t="s">
        <v>1777</v>
      </c>
      <c r="D34" s="814">
        <v>1000</v>
      </c>
      <c r="E34" s="814"/>
      <c r="F34" s="638"/>
      <c r="G34" s="901"/>
      <c r="H34" s="901"/>
      <c r="I34" s="1514"/>
      <c r="J34" s="1515"/>
      <c r="K34" s="1515"/>
      <c r="L34" s="1516"/>
      <c r="M34" s="642"/>
      <c r="N34" s="642"/>
      <c r="O34" s="933" t="str">
        <f t="shared" si="0"/>
        <v/>
      </c>
      <c r="P34" s="642"/>
      <c r="Q34" s="642"/>
    </row>
    <row r="35" spans="1:17" s="643" customFormat="1" x14ac:dyDescent="0.3">
      <c r="A35" s="928">
        <v>30</v>
      </c>
      <c r="B35" s="929">
        <v>45334</v>
      </c>
      <c r="C35" s="813" t="s">
        <v>2409</v>
      </c>
      <c r="D35" s="814">
        <v>30</v>
      </c>
      <c r="E35" s="814"/>
      <c r="F35" s="638"/>
      <c r="G35" s="901"/>
      <c r="H35" s="901"/>
      <c r="I35" s="1514"/>
      <c r="J35" s="1515"/>
      <c r="K35" s="1515"/>
      <c r="L35" s="1516"/>
      <c r="M35" s="642"/>
      <c r="N35" s="642"/>
      <c r="O35" s="933" t="str">
        <f t="shared" si="0"/>
        <v/>
      </c>
      <c r="P35" s="642"/>
      <c r="Q35" s="642"/>
    </row>
    <row r="36" spans="1:17" s="643" customFormat="1" x14ac:dyDescent="0.3">
      <c r="A36" s="928">
        <v>31</v>
      </c>
      <c r="B36" s="929">
        <v>45334</v>
      </c>
      <c r="C36" s="813" t="s">
        <v>2834</v>
      </c>
      <c r="D36" s="814">
        <v>300</v>
      </c>
      <c r="E36" s="814"/>
      <c r="F36" s="638"/>
      <c r="G36" s="901"/>
      <c r="H36" s="901"/>
      <c r="I36" s="1514"/>
      <c r="J36" s="1515"/>
      <c r="K36" s="1515"/>
      <c r="L36" s="1516"/>
      <c r="M36" s="642"/>
      <c r="N36" s="642"/>
      <c r="O36" s="933" t="str">
        <f t="shared" si="0"/>
        <v/>
      </c>
      <c r="P36" s="642"/>
      <c r="Q36" s="642"/>
    </row>
    <row r="37" spans="1:17" s="643" customFormat="1" x14ac:dyDescent="0.3">
      <c r="A37" s="928">
        <v>32</v>
      </c>
      <c r="B37" s="929">
        <v>45334</v>
      </c>
      <c r="C37" s="813" t="s">
        <v>2384</v>
      </c>
      <c r="D37" s="814">
        <v>250</v>
      </c>
      <c r="E37" s="814"/>
      <c r="F37" s="814"/>
      <c r="G37" s="901"/>
      <c r="H37" s="901"/>
      <c r="I37" s="1514"/>
      <c r="J37" s="1515"/>
      <c r="K37" s="1515"/>
      <c r="L37" s="1516"/>
      <c r="M37" s="642"/>
      <c r="N37" s="646"/>
      <c r="O37" s="933" t="str">
        <f t="shared" si="0"/>
        <v/>
      </c>
      <c r="P37" s="642"/>
      <c r="Q37" s="1040"/>
    </row>
    <row r="38" spans="1:17" s="643" customFormat="1" x14ac:dyDescent="0.3">
      <c r="A38" s="928">
        <v>33</v>
      </c>
      <c r="B38" s="929">
        <v>45334</v>
      </c>
      <c r="C38" s="813" t="s">
        <v>2584</v>
      </c>
      <c r="D38" s="814">
        <v>20</v>
      </c>
      <c r="E38" s="814"/>
      <c r="F38" s="694"/>
      <c r="G38" s="901"/>
      <c r="H38" s="901"/>
      <c r="I38" s="1514"/>
      <c r="J38" s="1515"/>
      <c r="K38" s="1515"/>
      <c r="L38" s="1516"/>
      <c r="M38" s="642"/>
      <c r="N38" s="646"/>
      <c r="O38" s="933" t="str">
        <f t="shared" si="0"/>
        <v/>
      </c>
      <c r="P38" s="146"/>
      <c r="Q38" s="935"/>
    </row>
    <row r="39" spans="1:17" s="643" customFormat="1" x14ac:dyDescent="0.3">
      <c r="A39" s="928">
        <v>34</v>
      </c>
      <c r="B39" s="929">
        <v>45334</v>
      </c>
      <c r="C39" s="813" t="s">
        <v>2381</v>
      </c>
      <c r="D39" s="814">
        <v>20</v>
      </c>
      <c r="E39" s="814"/>
      <c r="F39" s="638"/>
      <c r="G39" s="901"/>
      <c r="H39" s="901"/>
      <c r="I39" s="1514"/>
      <c r="J39" s="1515"/>
      <c r="K39" s="1515"/>
      <c r="L39" s="1516"/>
      <c r="M39" s="642"/>
      <c r="N39" s="642"/>
      <c r="O39" s="933" t="str">
        <f t="shared" si="0"/>
        <v/>
      </c>
      <c r="P39" s="642"/>
      <c r="Q39" s="642"/>
    </row>
    <row r="40" spans="1:17" s="643" customFormat="1" x14ac:dyDescent="0.3">
      <c r="A40" s="928">
        <v>35</v>
      </c>
      <c r="B40" s="929">
        <v>45334</v>
      </c>
      <c r="C40" s="813" t="s">
        <v>1982</v>
      </c>
      <c r="D40" s="814">
        <v>300</v>
      </c>
      <c r="E40" s="814"/>
      <c r="F40" s="638"/>
      <c r="G40" s="901"/>
      <c r="H40" s="901"/>
      <c r="I40" s="1514"/>
      <c r="J40" s="1515"/>
      <c r="K40" s="1515"/>
      <c r="L40" s="1516"/>
      <c r="M40" s="642"/>
      <c r="N40" s="642"/>
      <c r="O40" s="933" t="str">
        <f t="shared" si="0"/>
        <v/>
      </c>
      <c r="P40" s="642"/>
      <c r="Q40" s="642"/>
    </row>
    <row r="41" spans="1:17" s="643" customFormat="1" x14ac:dyDescent="0.3">
      <c r="A41" s="928">
        <v>36</v>
      </c>
      <c r="B41" s="929">
        <v>45341</v>
      </c>
      <c r="C41" s="813" t="s">
        <v>2359</v>
      </c>
      <c r="D41" s="814">
        <v>1500</v>
      </c>
      <c r="E41" s="898"/>
      <c r="F41" s="638"/>
      <c r="G41" s="901"/>
      <c r="H41" s="901"/>
      <c r="I41" s="1514"/>
      <c r="J41" s="1515"/>
      <c r="K41" s="1515"/>
      <c r="L41" s="1516"/>
      <c r="M41" s="642"/>
      <c r="N41" s="642"/>
      <c r="O41" s="933" t="str">
        <f t="shared" si="0"/>
        <v/>
      </c>
      <c r="P41" s="642"/>
      <c r="Q41" s="642"/>
    </row>
    <row r="42" spans="1:17" s="643" customFormat="1" x14ac:dyDescent="0.3">
      <c r="A42" s="928">
        <v>37</v>
      </c>
      <c r="B42" s="929">
        <v>45341</v>
      </c>
      <c r="C42" s="813" t="s">
        <v>2834</v>
      </c>
      <c r="D42" s="814">
        <v>240</v>
      </c>
      <c r="E42" s="814"/>
      <c r="F42" s="638"/>
      <c r="G42" s="901"/>
      <c r="H42" s="901"/>
      <c r="I42" s="1514"/>
      <c r="J42" s="1515"/>
      <c r="K42" s="1515"/>
      <c r="L42" s="1516"/>
      <c r="M42" s="642"/>
      <c r="N42" s="642"/>
      <c r="O42" s="933" t="str">
        <f t="shared" si="0"/>
        <v/>
      </c>
      <c r="P42" s="642"/>
      <c r="Q42" s="642"/>
    </row>
    <row r="43" spans="1:17" s="643" customFormat="1" x14ac:dyDescent="0.3">
      <c r="A43" s="928">
        <v>38</v>
      </c>
      <c r="B43" s="929">
        <v>45342</v>
      </c>
      <c r="C43" s="813" t="s">
        <v>2359</v>
      </c>
      <c r="D43" s="814"/>
      <c r="E43" s="814">
        <v>3500</v>
      </c>
      <c r="F43" s="638">
        <v>3500</v>
      </c>
      <c r="G43" s="901"/>
      <c r="H43" s="901"/>
      <c r="I43" s="1514" t="s">
        <v>3841</v>
      </c>
      <c r="J43" s="1515"/>
      <c r="K43" s="1515"/>
      <c r="L43" s="1516"/>
      <c r="M43" s="642" t="s">
        <v>3842</v>
      </c>
      <c r="N43" s="646">
        <v>45341</v>
      </c>
      <c r="O43" s="933" t="s">
        <v>1531</v>
      </c>
      <c r="P43" s="642" t="s">
        <v>3766</v>
      </c>
      <c r="Q43" s="1040" t="s">
        <v>3767</v>
      </c>
    </row>
    <row r="44" spans="1:17" s="643" customFormat="1" x14ac:dyDescent="0.3">
      <c r="A44" s="928">
        <v>39</v>
      </c>
      <c r="B44" s="929">
        <v>45342</v>
      </c>
      <c r="C44" s="813" t="s">
        <v>2834</v>
      </c>
      <c r="D44" s="814"/>
      <c r="E44" s="898">
        <v>940</v>
      </c>
      <c r="F44" s="638">
        <v>940</v>
      </c>
      <c r="G44" s="901"/>
      <c r="H44" s="901"/>
      <c r="I44" s="1514" t="s">
        <v>3844</v>
      </c>
      <c r="J44" s="1515"/>
      <c r="K44" s="1515"/>
      <c r="L44" s="1516"/>
      <c r="M44" s="642" t="s">
        <v>3845</v>
      </c>
      <c r="N44" s="646">
        <v>45342</v>
      </c>
      <c r="O44" s="933" t="s">
        <v>1531</v>
      </c>
      <c r="P44" s="146" t="s">
        <v>3846</v>
      </c>
      <c r="Q44" s="935" t="s">
        <v>1762</v>
      </c>
    </row>
    <row r="45" spans="1:17" s="643" customFormat="1" x14ac:dyDescent="0.3">
      <c r="A45" s="928">
        <v>40</v>
      </c>
      <c r="B45" s="929">
        <v>45345</v>
      </c>
      <c r="C45" s="813" t="s">
        <v>2834</v>
      </c>
      <c r="D45" s="814">
        <v>100</v>
      </c>
      <c r="E45" s="814"/>
      <c r="F45" s="638"/>
      <c r="G45" s="901"/>
      <c r="H45" s="901"/>
      <c r="I45" s="1514"/>
      <c r="J45" s="1515"/>
      <c r="K45" s="1515"/>
      <c r="L45" s="1516"/>
      <c r="M45" s="642"/>
      <c r="N45" s="642"/>
      <c r="O45" s="933" t="str">
        <f t="shared" si="0"/>
        <v/>
      </c>
      <c r="P45" s="642"/>
      <c r="Q45" s="642"/>
    </row>
    <row r="46" spans="1:17" s="643" customFormat="1" x14ac:dyDescent="0.3">
      <c r="A46" s="928">
        <v>41</v>
      </c>
      <c r="B46" s="929">
        <v>45348</v>
      </c>
      <c r="C46" s="813" t="s">
        <v>2359</v>
      </c>
      <c r="D46" s="814">
        <v>1000</v>
      </c>
      <c r="E46" s="814"/>
      <c r="F46" s="638"/>
      <c r="G46" s="901"/>
      <c r="H46" s="901"/>
      <c r="I46" s="1514"/>
      <c r="J46" s="1515"/>
      <c r="K46" s="1515"/>
      <c r="L46" s="1516"/>
      <c r="M46" s="642"/>
      <c r="N46" s="642"/>
      <c r="O46" s="933" t="str">
        <f t="shared" si="0"/>
        <v/>
      </c>
      <c r="P46" s="642"/>
      <c r="Q46" s="642"/>
    </row>
    <row r="47" spans="1:17" s="643" customFormat="1" x14ac:dyDescent="0.3">
      <c r="A47" s="928">
        <v>42</v>
      </c>
      <c r="B47" s="929">
        <v>45348</v>
      </c>
      <c r="C47" s="813" t="s">
        <v>164</v>
      </c>
      <c r="D47" s="814">
        <v>10</v>
      </c>
      <c r="E47" s="814"/>
      <c r="F47" s="638"/>
      <c r="G47" s="901"/>
      <c r="H47" s="901"/>
      <c r="I47" s="1514"/>
      <c r="J47" s="1515"/>
      <c r="K47" s="1515"/>
      <c r="L47" s="1516"/>
      <c r="M47" s="642"/>
      <c r="N47" s="642"/>
      <c r="O47" s="933" t="str">
        <f t="shared" si="0"/>
        <v/>
      </c>
      <c r="P47" s="642"/>
      <c r="Q47" s="642"/>
    </row>
    <row r="48" spans="1:17" s="643" customFormat="1" x14ac:dyDescent="0.3">
      <c r="A48" s="928">
        <v>43</v>
      </c>
      <c r="B48" s="929">
        <v>45348</v>
      </c>
      <c r="C48" s="813" t="s">
        <v>2384</v>
      </c>
      <c r="D48" s="814">
        <v>50</v>
      </c>
      <c r="E48" s="814"/>
      <c r="F48" s="638"/>
      <c r="G48" s="901"/>
      <c r="H48" s="901"/>
      <c r="I48" s="1514"/>
      <c r="J48" s="1515"/>
      <c r="K48" s="1515"/>
      <c r="L48" s="1516"/>
      <c r="M48" s="642"/>
      <c r="N48" s="642"/>
      <c r="O48" s="933" t="str">
        <f t="shared" si="0"/>
        <v/>
      </c>
      <c r="P48" s="642"/>
      <c r="Q48" s="642"/>
    </row>
    <row r="49" spans="1:17" s="643" customFormat="1" x14ac:dyDescent="0.3">
      <c r="A49" s="928">
        <v>44</v>
      </c>
      <c r="B49" s="929">
        <v>45348</v>
      </c>
      <c r="C49" s="813" t="s">
        <v>1982</v>
      </c>
      <c r="D49" s="814">
        <v>100</v>
      </c>
      <c r="E49" s="814"/>
      <c r="F49" s="638"/>
      <c r="G49" s="901"/>
      <c r="H49" s="901"/>
      <c r="I49" s="1514"/>
      <c r="J49" s="1515"/>
      <c r="K49" s="1515"/>
      <c r="L49" s="1516"/>
      <c r="M49" s="642"/>
      <c r="N49" s="642"/>
      <c r="O49" s="933" t="str">
        <f t="shared" si="0"/>
        <v/>
      </c>
      <c r="P49" s="642"/>
      <c r="Q49" s="642"/>
    </row>
    <row r="50" spans="1:17" s="643" customFormat="1" x14ac:dyDescent="0.3">
      <c r="A50" s="928">
        <v>45</v>
      </c>
      <c r="B50" s="929">
        <v>45348</v>
      </c>
      <c r="C50" s="813" t="s">
        <v>2407</v>
      </c>
      <c r="D50" s="814">
        <v>10</v>
      </c>
      <c r="E50" s="814"/>
      <c r="F50" s="638"/>
      <c r="G50" s="901"/>
      <c r="H50" s="901"/>
      <c r="I50" s="1514"/>
      <c r="J50" s="1515"/>
      <c r="K50" s="1515"/>
      <c r="L50" s="1516"/>
      <c r="M50" s="642"/>
      <c r="N50" s="642"/>
      <c r="O50" s="933" t="str">
        <f t="shared" si="0"/>
        <v/>
      </c>
      <c r="P50" s="642"/>
      <c r="Q50" s="642"/>
    </row>
    <row r="51" spans="1:17" s="643" customFormat="1" x14ac:dyDescent="0.3">
      <c r="A51" s="928">
        <v>46</v>
      </c>
      <c r="B51" s="929">
        <v>45348</v>
      </c>
      <c r="C51" s="813" t="s">
        <v>2516</v>
      </c>
      <c r="D51" s="814">
        <v>100</v>
      </c>
      <c r="E51" s="814"/>
      <c r="F51" s="638"/>
      <c r="G51" s="901"/>
      <c r="H51" s="901"/>
      <c r="I51" s="1514"/>
      <c r="J51" s="1515"/>
      <c r="K51" s="1515"/>
      <c r="L51" s="1516"/>
      <c r="M51" s="642"/>
      <c r="N51" s="642"/>
      <c r="O51" s="933" t="str">
        <f t="shared" si="0"/>
        <v/>
      </c>
      <c r="P51" s="642"/>
      <c r="Q51" s="642"/>
    </row>
    <row r="52" spans="1:17" s="643" customFormat="1" x14ac:dyDescent="0.3">
      <c r="A52" s="928">
        <v>47</v>
      </c>
      <c r="B52" s="929">
        <v>45348</v>
      </c>
      <c r="C52" s="813" t="s">
        <v>2383</v>
      </c>
      <c r="D52" s="814">
        <v>150</v>
      </c>
      <c r="E52" s="814"/>
      <c r="F52" s="638"/>
      <c r="G52" s="901"/>
      <c r="H52" s="901"/>
      <c r="I52" s="1514"/>
      <c r="J52" s="1515"/>
      <c r="K52" s="1515"/>
      <c r="L52" s="1516"/>
      <c r="M52" s="642"/>
      <c r="N52" s="642"/>
      <c r="O52" s="933" t="str">
        <f t="shared" si="0"/>
        <v/>
      </c>
      <c r="P52" s="642"/>
      <c r="Q52" s="642"/>
    </row>
    <row r="53" spans="1:17" s="643" customFormat="1" x14ac:dyDescent="0.3">
      <c r="A53" s="928">
        <v>48</v>
      </c>
      <c r="B53" s="929">
        <v>45352</v>
      </c>
      <c r="C53" s="813" t="s">
        <v>2359</v>
      </c>
      <c r="D53" s="814">
        <v>1000</v>
      </c>
      <c r="E53" s="898"/>
      <c r="F53" s="638"/>
      <c r="G53" s="901"/>
      <c r="H53" s="901"/>
      <c r="I53" s="1514"/>
      <c r="J53" s="1515"/>
      <c r="K53" s="1515"/>
      <c r="L53" s="1516"/>
      <c r="M53" s="642"/>
      <c r="N53" s="642"/>
      <c r="O53" s="933" t="str">
        <f t="shared" si="0"/>
        <v/>
      </c>
      <c r="P53" s="642"/>
      <c r="Q53" s="642"/>
    </row>
    <row r="54" spans="1:17" s="643" customFormat="1" x14ac:dyDescent="0.3">
      <c r="A54" s="928">
        <v>49</v>
      </c>
      <c r="B54" s="929">
        <v>45352</v>
      </c>
      <c r="C54" s="813" t="s">
        <v>2834</v>
      </c>
      <c r="D54" s="814">
        <v>300</v>
      </c>
      <c r="E54" s="814"/>
      <c r="F54" s="638"/>
      <c r="G54" s="901"/>
      <c r="H54" s="901"/>
      <c r="I54" s="1514"/>
      <c r="J54" s="1515"/>
      <c r="K54" s="1515"/>
      <c r="L54" s="1516"/>
      <c r="M54" s="642"/>
      <c r="N54" s="642"/>
      <c r="O54" s="933" t="str">
        <f t="shared" si="0"/>
        <v/>
      </c>
      <c r="P54" s="642"/>
      <c r="Q54" s="642"/>
    </row>
    <row r="55" spans="1:17" s="643" customFormat="1" x14ac:dyDescent="0.3">
      <c r="A55" s="928">
        <v>50</v>
      </c>
      <c r="B55" s="929">
        <v>45359</v>
      </c>
      <c r="C55" s="813" t="s">
        <v>2359</v>
      </c>
      <c r="D55" s="814">
        <v>1000</v>
      </c>
      <c r="E55" s="814"/>
      <c r="F55" s="638"/>
      <c r="G55" s="901"/>
      <c r="H55" s="901"/>
      <c r="I55" s="1514"/>
      <c r="J55" s="1515"/>
      <c r="K55" s="1515"/>
      <c r="L55" s="1516"/>
      <c r="M55" s="642"/>
      <c r="N55" s="642"/>
      <c r="O55" s="933" t="str">
        <f t="shared" si="0"/>
        <v/>
      </c>
      <c r="P55" s="642"/>
      <c r="Q55" s="642"/>
    </row>
    <row r="56" spans="1:17" s="643" customFormat="1" x14ac:dyDescent="0.3">
      <c r="A56" s="928">
        <v>51</v>
      </c>
      <c r="B56" s="929">
        <v>45362</v>
      </c>
      <c r="C56" s="813" t="s">
        <v>2834</v>
      </c>
      <c r="D56" s="814">
        <v>300</v>
      </c>
      <c r="E56" s="898"/>
      <c r="F56" s="638"/>
      <c r="G56" s="901"/>
      <c r="H56" s="901"/>
      <c r="I56" s="1514"/>
      <c r="J56" s="1515"/>
      <c r="K56" s="1515"/>
      <c r="L56" s="1516"/>
      <c r="M56" s="642"/>
      <c r="N56" s="642"/>
      <c r="O56" s="933" t="str">
        <f t="shared" si="0"/>
        <v/>
      </c>
      <c r="P56" s="642"/>
      <c r="Q56" s="642"/>
    </row>
    <row r="57" spans="1:17" s="643" customFormat="1" x14ac:dyDescent="0.3">
      <c r="A57" s="928">
        <v>52</v>
      </c>
      <c r="B57" s="929">
        <v>45362</v>
      </c>
      <c r="C57" s="813" t="s">
        <v>164</v>
      </c>
      <c r="D57" s="814">
        <v>10</v>
      </c>
      <c r="E57" s="814"/>
      <c r="F57" s="638"/>
      <c r="G57" s="901"/>
      <c r="H57" s="901"/>
      <c r="I57" s="1514"/>
      <c r="J57" s="1515"/>
      <c r="K57" s="1515"/>
      <c r="L57" s="1516"/>
      <c r="M57" s="642"/>
      <c r="N57" s="646"/>
      <c r="O57" s="933" t="str">
        <f t="shared" si="0"/>
        <v/>
      </c>
      <c r="P57" s="642"/>
      <c r="Q57" s="1040"/>
    </row>
    <row r="58" spans="1:17" s="643" customFormat="1" x14ac:dyDescent="0.3">
      <c r="A58" s="928">
        <v>53</v>
      </c>
      <c r="B58" s="929">
        <v>45365</v>
      </c>
      <c r="C58" s="813" t="s">
        <v>2359</v>
      </c>
      <c r="D58" s="814">
        <v>1000</v>
      </c>
      <c r="E58" s="814"/>
      <c r="F58" s="638"/>
      <c r="G58" s="901"/>
      <c r="H58" s="901"/>
      <c r="I58" s="1514"/>
      <c r="J58" s="1515"/>
      <c r="K58" s="1515"/>
      <c r="L58" s="1516"/>
      <c r="M58" s="642"/>
      <c r="N58" s="642"/>
      <c r="O58" s="933" t="str">
        <f t="shared" si="0"/>
        <v/>
      </c>
      <c r="P58" s="642"/>
      <c r="Q58" s="642"/>
    </row>
    <row r="59" spans="1:17" s="643" customFormat="1" ht="13.8" x14ac:dyDescent="0.3">
      <c r="A59" s="928">
        <v>54</v>
      </c>
      <c r="B59" s="929">
        <v>45365</v>
      </c>
      <c r="C59" s="813" t="s">
        <v>2359</v>
      </c>
      <c r="D59" s="814"/>
      <c r="E59" s="898">
        <v>4000</v>
      </c>
      <c r="F59" s="638">
        <v>4000</v>
      </c>
      <c r="G59" s="901"/>
      <c r="H59" s="901"/>
      <c r="I59" s="1514" t="s">
        <v>3847</v>
      </c>
      <c r="J59" s="1515"/>
      <c r="K59" s="1515"/>
      <c r="L59" s="1516"/>
      <c r="M59" s="642" t="s">
        <v>3848</v>
      </c>
      <c r="N59" s="646">
        <v>45364</v>
      </c>
      <c r="O59" s="1275" t="s">
        <v>1531</v>
      </c>
      <c r="P59" s="642" t="s">
        <v>3766</v>
      </c>
      <c r="Q59" s="1040" t="s">
        <v>3767</v>
      </c>
    </row>
    <row r="60" spans="1:17" s="643" customFormat="1" x14ac:dyDescent="0.3">
      <c r="A60" s="928">
        <v>55</v>
      </c>
      <c r="B60" s="929">
        <v>45366</v>
      </c>
      <c r="C60" s="813" t="s">
        <v>2834</v>
      </c>
      <c r="D60" s="814">
        <v>200</v>
      </c>
      <c r="E60" s="814"/>
      <c r="F60" s="638"/>
      <c r="G60" s="901"/>
      <c r="H60" s="901"/>
      <c r="I60" s="1514"/>
      <c r="J60" s="1515"/>
      <c r="K60" s="1515"/>
      <c r="L60" s="1516"/>
      <c r="M60" s="642"/>
      <c r="N60" s="642"/>
      <c r="O60" s="933" t="str">
        <f t="shared" si="0"/>
        <v/>
      </c>
      <c r="P60" s="642"/>
      <c r="Q60" s="642"/>
    </row>
    <row r="61" spans="1:17" s="643" customFormat="1" x14ac:dyDescent="0.3">
      <c r="A61" s="928">
        <v>56</v>
      </c>
      <c r="B61" s="929">
        <v>45369</v>
      </c>
      <c r="C61" s="813" t="s">
        <v>1982</v>
      </c>
      <c r="D61" s="814">
        <v>100</v>
      </c>
      <c r="E61" s="814"/>
      <c r="F61" s="638"/>
      <c r="G61" s="901"/>
      <c r="H61" s="901"/>
      <c r="I61" s="1514"/>
      <c r="J61" s="1515"/>
      <c r="K61" s="1515"/>
      <c r="L61" s="1516"/>
      <c r="M61" s="642"/>
      <c r="N61" s="642"/>
      <c r="O61" s="933" t="str">
        <f t="shared" si="0"/>
        <v/>
      </c>
      <c r="P61" s="642"/>
      <c r="Q61" s="642"/>
    </row>
    <row r="62" spans="1:17" s="643" customFormat="1" x14ac:dyDescent="0.3">
      <c r="A62" s="928">
        <v>57</v>
      </c>
      <c r="B62" s="929">
        <v>45369</v>
      </c>
      <c r="C62" s="813" t="s">
        <v>1777</v>
      </c>
      <c r="D62" s="814">
        <v>1000</v>
      </c>
      <c r="E62" s="898"/>
      <c r="F62" s="638"/>
      <c r="G62" s="901"/>
      <c r="H62" s="901"/>
      <c r="I62" s="1514"/>
      <c r="J62" s="1515"/>
      <c r="K62" s="1515"/>
      <c r="L62" s="1516"/>
      <c r="M62" s="642"/>
      <c r="N62" s="646"/>
      <c r="O62" s="933" t="str">
        <f t="shared" si="0"/>
        <v/>
      </c>
      <c r="P62" s="642"/>
      <c r="Q62" s="1040"/>
    </row>
    <row r="63" spans="1:17" s="643" customFormat="1" x14ac:dyDescent="0.3">
      <c r="A63" s="928">
        <v>58</v>
      </c>
      <c r="B63" s="929">
        <v>45369</v>
      </c>
      <c r="C63" s="813" t="s">
        <v>2384</v>
      </c>
      <c r="D63" s="814">
        <v>50</v>
      </c>
      <c r="E63" s="814"/>
      <c r="F63" s="638"/>
      <c r="G63" s="901"/>
      <c r="H63" s="901"/>
      <c r="I63" s="1514"/>
      <c r="J63" s="1515"/>
      <c r="K63" s="1515"/>
      <c r="L63" s="1516"/>
      <c r="M63" s="642"/>
      <c r="N63" s="642"/>
      <c r="O63" s="933" t="str">
        <f t="shared" si="0"/>
        <v/>
      </c>
      <c r="P63" s="642"/>
      <c r="Q63" s="642"/>
    </row>
    <row r="64" spans="1:17" s="643" customFormat="1" x14ac:dyDescent="0.3">
      <c r="A64" s="928">
        <v>59</v>
      </c>
      <c r="B64" s="929">
        <v>45369</v>
      </c>
      <c r="C64" s="813" t="s">
        <v>2381</v>
      </c>
      <c r="D64" s="814">
        <v>10</v>
      </c>
      <c r="E64" s="814"/>
      <c r="F64" s="638"/>
      <c r="G64" s="901"/>
      <c r="H64" s="901"/>
      <c r="I64" s="1514"/>
      <c r="J64" s="1515"/>
      <c r="K64" s="1515"/>
      <c r="L64" s="1516"/>
      <c r="M64" s="642"/>
      <c r="N64" s="642"/>
      <c r="O64" s="933" t="str">
        <f t="shared" si="0"/>
        <v/>
      </c>
      <c r="P64" s="642"/>
      <c r="Q64" s="642"/>
    </row>
    <row r="65" spans="1:17" s="643" customFormat="1" x14ac:dyDescent="0.3">
      <c r="A65" s="928">
        <v>60</v>
      </c>
      <c r="B65" s="929">
        <v>45369</v>
      </c>
      <c r="C65" s="813" t="s">
        <v>2834</v>
      </c>
      <c r="D65" s="814">
        <v>220</v>
      </c>
      <c r="E65" s="898"/>
      <c r="F65" s="638"/>
      <c r="G65" s="901"/>
      <c r="H65" s="901"/>
      <c r="I65" s="1514"/>
      <c r="J65" s="1515"/>
      <c r="K65" s="1515"/>
      <c r="L65" s="1516"/>
      <c r="M65" s="642"/>
      <c r="N65" s="642"/>
      <c r="O65" s="933" t="str">
        <f t="shared" si="0"/>
        <v/>
      </c>
      <c r="P65" s="642"/>
      <c r="Q65" s="642"/>
    </row>
    <row r="66" spans="1:17" s="643" customFormat="1" x14ac:dyDescent="0.3">
      <c r="A66" s="928">
        <v>61</v>
      </c>
      <c r="B66" s="929">
        <v>45370</v>
      </c>
      <c r="C66" s="813" t="s">
        <v>2834</v>
      </c>
      <c r="D66" s="814"/>
      <c r="E66" s="814">
        <v>1120</v>
      </c>
      <c r="F66" s="638">
        <v>1120</v>
      </c>
      <c r="G66" s="901"/>
      <c r="H66" s="901"/>
      <c r="I66" s="1514" t="s">
        <v>3849</v>
      </c>
      <c r="J66" s="1515"/>
      <c r="K66" s="1515"/>
      <c r="L66" s="1516"/>
      <c r="M66" s="642" t="s">
        <v>3850</v>
      </c>
      <c r="N66" s="646">
        <v>45369</v>
      </c>
      <c r="O66" s="933" t="s">
        <v>1531</v>
      </c>
      <c r="P66" s="146" t="s">
        <v>3846</v>
      </c>
      <c r="Q66" s="935" t="s">
        <v>1762</v>
      </c>
    </row>
    <row r="67" spans="1:17" s="643" customFormat="1" x14ac:dyDescent="0.3">
      <c r="A67" s="928">
        <v>62</v>
      </c>
      <c r="B67" s="929">
        <v>45373</v>
      </c>
      <c r="C67" s="813" t="s">
        <v>2359</v>
      </c>
      <c r="D67" s="814">
        <v>1000</v>
      </c>
      <c r="E67" s="814"/>
      <c r="F67" s="638"/>
      <c r="G67" s="901"/>
      <c r="H67" s="901"/>
      <c r="I67" s="1514"/>
      <c r="J67" s="1515"/>
      <c r="K67" s="1515"/>
      <c r="L67" s="1516"/>
      <c r="M67" s="642"/>
      <c r="N67" s="642"/>
      <c r="O67" s="933" t="str">
        <f t="shared" si="0"/>
        <v/>
      </c>
      <c r="P67" s="642"/>
      <c r="Q67" s="642"/>
    </row>
    <row r="68" spans="1:17" s="643" customFormat="1" x14ac:dyDescent="0.3">
      <c r="A68" s="928">
        <v>63</v>
      </c>
      <c r="B68" s="929">
        <v>45376</v>
      </c>
      <c r="C68" s="813" t="s">
        <v>2359</v>
      </c>
      <c r="D68" s="814">
        <v>1000</v>
      </c>
      <c r="E68" s="898"/>
      <c r="F68" s="638"/>
      <c r="G68" s="901"/>
      <c r="H68" s="901"/>
      <c r="I68" s="1514"/>
      <c r="J68" s="1515"/>
      <c r="K68" s="1515"/>
      <c r="L68" s="1516"/>
      <c r="M68" s="642"/>
      <c r="N68" s="642"/>
      <c r="O68" s="933" t="str">
        <f t="shared" si="0"/>
        <v/>
      </c>
      <c r="P68" s="642"/>
      <c r="Q68" s="642"/>
    </row>
    <row r="69" spans="1:17" s="643" customFormat="1" x14ac:dyDescent="0.3">
      <c r="A69" s="928">
        <v>64</v>
      </c>
      <c r="B69" s="929">
        <v>45380</v>
      </c>
      <c r="C69" s="813" t="s">
        <v>2834</v>
      </c>
      <c r="D69" s="814">
        <v>100</v>
      </c>
      <c r="E69" s="814"/>
      <c r="F69" s="638"/>
      <c r="G69" s="901"/>
      <c r="H69" s="901"/>
      <c r="I69" s="1514"/>
      <c r="J69" s="1515"/>
      <c r="K69" s="1515"/>
      <c r="L69" s="1516"/>
      <c r="M69" s="642"/>
      <c r="N69" s="642"/>
      <c r="O69" s="933" t="str">
        <f t="shared" si="0"/>
        <v/>
      </c>
      <c r="P69" s="642"/>
      <c r="Q69" s="642"/>
    </row>
    <row r="70" spans="1:17" s="643" customFormat="1" x14ac:dyDescent="0.3">
      <c r="A70" s="928">
        <v>65</v>
      </c>
      <c r="B70" s="929">
        <v>45380</v>
      </c>
      <c r="C70" s="813" t="s">
        <v>164</v>
      </c>
      <c r="D70" s="814">
        <v>20</v>
      </c>
      <c r="E70" s="814"/>
      <c r="F70" s="638"/>
      <c r="G70" s="901"/>
      <c r="H70" s="901"/>
      <c r="I70" s="1514"/>
      <c r="J70" s="1515"/>
      <c r="K70" s="1515"/>
      <c r="L70" s="1516"/>
      <c r="M70" s="642"/>
      <c r="N70" s="642"/>
      <c r="O70" s="933" t="str">
        <f t="shared" si="0"/>
        <v/>
      </c>
      <c r="P70" s="642"/>
      <c r="Q70" s="642"/>
    </row>
    <row r="71" spans="1:17" s="643" customFormat="1" x14ac:dyDescent="0.3">
      <c r="A71" s="928">
        <v>66</v>
      </c>
      <c r="B71" s="929">
        <v>45380</v>
      </c>
      <c r="C71" s="813" t="s">
        <v>1982</v>
      </c>
      <c r="D71" s="814">
        <v>100</v>
      </c>
      <c r="E71" s="898"/>
      <c r="F71" s="638"/>
      <c r="G71" s="901"/>
      <c r="H71" s="901"/>
      <c r="I71" s="1514"/>
      <c r="J71" s="1515"/>
      <c r="K71" s="1515"/>
      <c r="L71" s="1516"/>
      <c r="M71" s="642"/>
      <c r="N71" s="642"/>
      <c r="O71" s="933" t="str">
        <f t="shared" ref="O71:O128" si="1">IF(M71="","","IN ATTESA")</f>
        <v/>
      </c>
      <c r="P71" s="642"/>
      <c r="Q71" s="642"/>
    </row>
    <row r="72" spans="1:17" s="643" customFormat="1" x14ac:dyDescent="0.3">
      <c r="A72" s="928">
        <v>67</v>
      </c>
      <c r="B72" s="929">
        <v>45380</v>
      </c>
      <c r="C72" s="813" t="s">
        <v>1263</v>
      </c>
      <c r="D72" s="814">
        <v>5</v>
      </c>
      <c r="E72" s="814"/>
      <c r="F72" s="638"/>
      <c r="G72" s="901"/>
      <c r="H72" s="901"/>
      <c r="I72" s="1514"/>
      <c r="J72" s="1515"/>
      <c r="K72" s="1515"/>
      <c r="L72" s="1516"/>
      <c r="M72" s="642"/>
      <c r="N72" s="646"/>
      <c r="O72" s="933" t="str">
        <f t="shared" si="1"/>
        <v/>
      </c>
      <c r="P72" s="146"/>
      <c r="Q72" s="935"/>
    </row>
    <row r="73" spans="1:17" s="643" customFormat="1" x14ac:dyDescent="0.3">
      <c r="A73" s="928">
        <v>68</v>
      </c>
      <c r="B73" s="929">
        <v>45380</v>
      </c>
      <c r="C73" s="813" t="s">
        <v>2410</v>
      </c>
      <c r="D73" s="814">
        <v>100</v>
      </c>
      <c r="E73" s="814"/>
      <c r="F73" s="638"/>
      <c r="G73" s="901"/>
      <c r="H73" s="901"/>
      <c r="I73" s="1514"/>
      <c r="J73" s="1515"/>
      <c r="K73" s="1515"/>
      <c r="L73" s="1516"/>
      <c r="M73" s="642"/>
      <c r="N73" s="646"/>
      <c r="O73" s="933" t="str">
        <f t="shared" si="1"/>
        <v/>
      </c>
      <c r="P73" s="146"/>
      <c r="Q73" s="935"/>
    </row>
    <row r="74" spans="1:17" s="643" customFormat="1" x14ac:dyDescent="0.3">
      <c r="A74" s="928">
        <v>69</v>
      </c>
      <c r="B74" s="929">
        <v>45380</v>
      </c>
      <c r="C74" s="813" t="s">
        <v>2384</v>
      </c>
      <c r="D74" s="814">
        <v>100</v>
      </c>
      <c r="E74" s="814"/>
      <c r="F74" s="638"/>
      <c r="G74" s="901"/>
      <c r="H74" s="901"/>
      <c r="I74" s="1514"/>
      <c r="J74" s="1515"/>
      <c r="K74" s="1515"/>
      <c r="L74" s="1516"/>
      <c r="M74" s="642"/>
      <c r="N74" s="642"/>
      <c r="O74" s="933" t="str">
        <f t="shared" si="1"/>
        <v/>
      </c>
      <c r="P74" s="642"/>
      <c r="Q74" s="642"/>
    </row>
    <row r="75" spans="1:17" s="643" customFormat="1" x14ac:dyDescent="0.3">
      <c r="A75" s="634">
        <v>70</v>
      </c>
      <c r="B75" s="929">
        <v>45380</v>
      </c>
      <c r="C75" s="636" t="s">
        <v>2408</v>
      </c>
      <c r="D75" s="637">
        <v>1</v>
      </c>
      <c r="E75" s="637"/>
      <c r="F75" s="638"/>
      <c r="G75" s="901"/>
      <c r="H75" s="901"/>
      <c r="I75" s="1514"/>
      <c r="J75" s="1515"/>
      <c r="K75" s="1515"/>
      <c r="L75" s="1516"/>
      <c r="M75" s="642"/>
      <c r="N75" s="642"/>
      <c r="O75" s="933" t="str">
        <f t="shared" si="1"/>
        <v/>
      </c>
      <c r="P75" s="642"/>
      <c r="Q75" s="642"/>
    </row>
    <row r="76" spans="1:17" s="643" customFormat="1" x14ac:dyDescent="0.3">
      <c r="A76" s="634">
        <v>71</v>
      </c>
      <c r="B76" s="929">
        <v>45380</v>
      </c>
      <c r="C76" s="636" t="s">
        <v>2516</v>
      </c>
      <c r="D76" s="637">
        <v>100</v>
      </c>
      <c r="E76" s="637"/>
      <c r="F76" s="638"/>
      <c r="G76" s="901"/>
      <c r="H76" s="901"/>
      <c r="I76" s="1514"/>
      <c r="J76" s="1515"/>
      <c r="K76" s="1515"/>
      <c r="L76" s="1516"/>
      <c r="M76" s="642"/>
      <c r="N76" s="646"/>
      <c r="O76" s="933" t="str">
        <f t="shared" si="1"/>
        <v/>
      </c>
      <c r="P76" s="642"/>
      <c r="Q76" s="1040"/>
    </row>
    <row r="77" spans="1:17" s="643" customFormat="1" x14ac:dyDescent="0.3">
      <c r="A77" s="634">
        <v>72</v>
      </c>
      <c r="B77" s="929">
        <v>45380</v>
      </c>
      <c r="C77" s="636" t="s">
        <v>2383</v>
      </c>
      <c r="D77" s="637">
        <v>150</v>
      </c>
      <c r="E77" s="637"/>
      <c r="F77" s="638"/>
      <c r="G77" s="901"/>
      <c r="H77" s="901"/>
      <c r="I77" s="1514"/>
      <c r="J77" s="1515"/>
      <c r="K77" s="1515"/>
      <c r="L77" s="1516"/>
      <c r="M77" s="642"/>
      <c r="N77" s="646"/>
      <c r="O77" s="933" t="str">
        <f t="shared" si="1"/>
        <v/>
      </c>
      <c r="P77" s="146"/>
      <c r="Q77" s="935"/>
    </row>
    <row r="78" spans="1:17" s="643" customFormat="1" x14ac:dyDescent="0.3">
      <c r="A78" s="634">
        <v>73</v>
      </c>
      <c r="B78" s="635">
        <v>45384</v>
      </c>
      <c r="C78" s="636" t="s">
        <v>2359</v>
      </c>
      <c r="D78" s="637">
        <v>1000</v>
      </c>
      <c r="E78" s="637"/>
      <c r="F78" s="638"/>
      <c r="G78" s="901"/>
      <c r="H78" s="901"/>
      <c r="I78" s="1514"/>
      <c r="J78" s="1515"/>
      <c r="K78" s="1515"/>
      <c r="L78" s="1516"/>
      <c r="M78" s="642"/>
      <c r="N78" s="642"/>
      <c r="O78" s="933" t="str">
        <f t="shared" si="1"/>
        <v/>
      </c>
      <c r="P78" s="642"/>
      <c r="Q78" s="642"/>
    </row>
    <row r="79" spans="1:17" s="643" customFormat="1" x14ac:dyDescent="0.3">
      <c r="A79" s="634">
        <v>74</v>
      </c>
      <c r="B79" s="635">
        <v>45385</v>
      </c>
      <c r="C79" s="636" t="s">
        <v>2574</v>
      </c>
      <c r="D79" s="637">
        <v>150</v>
      </c>
      <c r="E79" s="637"/>
      <c r="F79" s="638"/>
      <c r="G79" s="901"/>
      <c r="H79" s="901"/>
      <c r="I79" s="1514"/>
      <c r="J79" s="1515"/>
      <c r="K79" s="1515"/>
      <c r="L79" s="1516"/>
      <c r="M79" s="642"/>
      <c r="N79" s="642"/>
      <c r="O79" s="933" t="str">
        <f t="shared" si="1"/>
        <v/>
      </c>
      <c r="P79" s="642"/>
      <c r="Q79" s="642"/>
    </row>
    <row r="80" spans="1:17" s="643" customFormat="1" x14ac:dyDescent="0.3">
      <c r="A80" s="634">
        <v>75</v>
      </c>
      <c r="B80" s="635">
        <v>45387</v>
      </c>
      <c r="C80" s="636" t="s">
        <v>2359</v>
      </c>
      <c r="D80" s="637">
        <v>1000</v>
      </c>
      <c r="E80" s="637"/>
      <c r="F80" s="638"/>
      <c r="G80" s="901"/>
      <c r="H80" s="901"/>
      <c r="I80" s="1514"/>
      <c r="J80" s="1515"/>
      <c r="K80" s="1515"/>
      <c r="L80" s="1516"/>
      <c r="M80" s="642"/>
      <c r="N80" s="642"/>
      <c r="O80" s="933" t="str">
        <f t="shared" si="1"/>
        <v/>
      </c>
      <c r="P80" s="642"/>
      <c r="Q80" s="642"/>
    </row>
    <row r="81" spans="1:17" s="643" customFormat="1" x14ac:dyDescent="0.3">
      <c r="A81" s="634">
        <v>76</v>
      </c>
      <c r="B81" s="635">
        <v>45390</v>
      </c>
      <c r="C81" s="636" t="s">
        <v>2359</v>
      </c>
      <c r="D81" s="637">
        <v>1000</v>
      </c>
      <c r="E81" s="637"/>
      <c r="F81" s="638"/>
      <c r="G81" s="901"/>
      <c r="H81" s="901"/>
      <c r="I81" s="1514"/>
      <c r="J81" s="1515"/>
      <c r="K81" s="1515"/>
      <c r="L81" s="1516"/>
      <c r="M81" s="642"/>
      <c r="N81" s="642"/>
      <c r="O81" s="933" t="str">
        <f t="shared" si="1"/>
        <v/>
      </c>
      <c r="P81" s="642"/>
      <c r="Q81" s="642"/>
    </row>
    <row r="82" spans="1:17" s="643" customFormat="1" x14ac:dyDescent="0.3">
      <c r="A82" s="634">
        <v>77</v>
      </c>
      <c r="B82" s="635">
        <v>45390</v>
      </c>
      <c r="C82" s="636" t="s">
        <v>2834</v>
      </c>
      <c r="D82" s="637">
        <v>140</v>
      </c>
      <c r="E82" s="637"/>
      <c r="F82" s="638"/>
      <c r="G82" s="901"/>
      <c r="H82" s="901"/>
      <c r="I82" s="1514"/>
      <c r="J82" s="1515"/>
      <c r="K82" s="1515"/>
      <c r="L82" s="1516"/>
      <c r="M82" s="642"/>
      <c r="N82" s="642"/>
      <c r="O82" s="933" t="str">
        <f t="shared" si="1"/>
        <v/>
      </c>
      <c r="P82" s="642"/>
      <c r="Q82" s="642"/>
    </row>
    <row r="83" spans="1:17" s="643" customFormat="1" x14ac:dyDescent="0.3">
      <c r="A83" s="634">
        <v>78</v>
      </c>
      <c r="B83" s="635">
        <v>45392</v>
      </c>
      <c r="C83" s="636" t="s">
        <v>2359</v>
      </c>
      <c r="D83" s="637">
        <v>460</v>
      </c>
      <c r="E83" s="637"/>
      <c r="F83" s="638"/>
      <c r="G83" s="901"/>
      <c r="H83" s="901"/>
      <c r="I83" s="1514"/>
      <c r="J83" s="1515"/>
      <c r="K83" s="1515"/>
      <c r="L83" s="1516"/>
      <c r="M83" s="642"/>
      <c r="N83" s="642"/>
      <c r="O83" s="933" t="str">
        <f t="shared" si="1"/>
        <v/>
      </c>
      <c r="P83" s="642"/>
      <c r="Q83" s="642"/>
    </row>
    <row r="84" spans="1:17" s="643" customFormat="1" ht="13.8" x14ac:dyDescent="0.3">
      <c r="A84" s="634">
        <v>79</v>
      </c>
      <c r="B84" s="635">
        <v>45392</v>
      </c>
      <c r="C84" s="636" t="s">
        <v>2359</v>
      </c>
      <c r="D84" s="637"/>
      <c r="E84" s="637">
        <v>5460</v>
      </c>
      <c r="F84" s="638">
        <v>5460</v>
      </c>
      <c r="G84" s="901"/>
      <c r="H84" s="901"/>
      <c r="I84" s="1514" t="s">
        <v>3862</v>
      </c>
      <c r="J84" s="1515"/>
      <c r="K84" s="1515"/>
      <c r="L84" s="1516"/>
      <c r="M84" s="642" t="s">
        <v>3863</v>
      </c>
      <c r="N84" s="646">
        <v>45391</v>
      </c>
      <c r="O84" s="1275" t="s">
        <v>1531</v>
      </c>
      <c r="P84" s="642" t="s">
        <v>3766</v>
      </c>
      <c r="Q84" s="1040" t="s">
        <v>3767</v>
      </c>
    </row>
    <row r="85" spans="1:17" s="643" customFormat="1" x14ac:dyDescent="0.3">
      <c r="A85" s="634">
        <v>80</v>
      </c>
      <c r="B85" s="635">
        <v>45393</v>
      </c>
      <c r="C85" s="636" t="s">
        <v>2834</v>
      </c>
      <c r="D85" s="637"/>
      <c r="E85" s="637">
        <v>240</v>
      </c>
      <c r="F85" s="638">
        <v>240</v>
      </c>
      <c r="G85" s="901"/>
      <c r="H85" s="901"/>
      <c r="I85" s="1514" t="s">
        <v>3864</v>
      </c>
      <c r="J85" s="1515"/>
      <c r="K85" s="1515"/>
      <c r="L85" s="1516"/>
      <c r="M85" s="642" t="s">
        <v>3865</v>
      </c>
      <c r="N85" s="646">
        <v>45392</v>
      </c>
      <c r="O85" s="933" t="s">
        <v>1531</v>
      </c>
      <c r="P85" s="146" t="s">
        <v>3846</v>
      </c>
      <c r="Q85" s="935" t="s">
        <v>1762</v>
      </c>
    </row>
    <row r="86" spans="1:17" s="643" customFormat="1" x14ac:dyDescent="0.3">
      <c r="A86" s="634">
        <v>81</v>
      </c>
      <c r="B86" s="635">
        <v>45397</v>
      </c>
      <c r="C86" s="636" t="s">
        <v>2359</v>
      </c>
      <c r="D86" s="637">
        <v>1000</v>
      </c>
      <c r="E86" s="637"/>
      <c r="F86" s="638"/>
      <c r="G86" s="901"/>
      <c r="H86" s="901"/>
      <c r="I86" s="1514"/>
      <c r="J86" s="1515"/>
      <c r="K86" s="1515"/>
      <c r="L86" s="1516"/>
      <c r="M86" s="642"/>
      <c r="N86" s="642"/>
      <c r="O86" s="933" t="str">
        <f t="shared" si="1"/>
        <v/>
      </c>
      <c r="P86" s="642"/>
      <c r="Q86" s="642"/>
    </row>
    <row r="87" spans="1:17" s="643" customFormat="1" x14ac:dyDescent="0.3">
      <c r="A87" s="634">
        <v>82</v>
      </c>
      <c r="B87" s="635">
        <v>45397</v>
      </c>
      <c r="C87" s="636" t="s">
        <v>164</v>
      </c>
      <c r="D87" s="637">
        <v>15</v>
      </c>
      <c r="E87" s="637"/>
      <c r="F87" s="638"/>
      <c r="G87" s="901"/>
      <c r="H87" s="901"/>
      <c r="I87" s="1514"/>
      <c r="J87" s="1515"/>
      <c r="K87" s="1515"/>
      <c r="L87" s="1516"/>
      <c r="M87" s="642"/>
      <c r="N87" s="642"/>
      <c r="O87" s="933" t="str">
        <f t="shared" si="1"/>
        <v/>
      </c>
      <c r="P87" s="642"/>
      <c r="Q87" s="642"/>
    </row>
    <row r="88" spans="1:17" s="643" customFormat="1" x14ac:dyDescent="0.3">
      <c r="A88" s="634">
        <v>83</v>
      </c>
      <c r="B88" s="635">
        <v>45401</v>
      </c>
      <c r="C88" s="636" t="s">
        <v>2384</v>
      </c>
      <c r="D88" s="637">
        <v>300</v>
      </c>
      <c r="E88" s="637"/>
      <c r="F88" s="638"/>
      <c r="G88" s="901"/>
      <c r="H88" s="901"/>
      <c r="I88" s="1514"/>
      <c r="J88" s="1515"/>
      <c r="K88" s="1515"/>
      <c r="L88" s="1516"/>
      <c r="M88" s="642"/>
      <c r="N88" s="642"/>
      <c r="O88" s="933" t="str">
        <f t="shared" si="1"/>
        <v/>
      </c>
      <c r="P88" s="642"/>
      <c r="Q88" s="642"/>
    </row>
    <row r="89" spans="1:17" s="643" customFormat="1" x14ac:dyDescent="0.3">
      <c r="A89" s="634">
        <v>84</v>
      </c>
      <c r="B89" s="635">
        <v>45401</v>
      </c>
      <c r="C89" s="636" t="s">
        <v>2359</v>
      </c>
      <c r="D89" s="637">
        <v>1000</v>
      </c>
      <c r="E89" s="637"/>
      <c r="F89" s="638"/>
      <c r="G89" s="901"/>
      <c r="H89" s="901"/>
      <c r="I89" s="1514"/>
      <c r="J89" s="1515"/>
      <c r="K89" s="1515"/>
      <c r="L89" s="1516"/>
      <c r="M89" s="642"/>
      <c r="N89" s="646"/>
      <c r="O89" s="933" t="str">
        <f t="shared" si="1"/>
        <v/>
      </c>
      <c r="P89" s="642"/>
      <c r="Q89" s="1040"/>
    </row>
    <row r="90" spans="1:17" s="643" customFormat="1" x14ac:dyDescent="0.3">
      <c r="A90" s="634">
        <v>85</v>
      </c>
      <c r="B90" s="635">
        <v>45404</v>
      </c>
      <c r="C90" s="636" t="s">
        <v>2384</v>
      </c>
      <c r="D90" s="637"/>
      <c r="E90" s="637">
        <v>1000</v>
      </c>
      <c r="F90" s="638">
        <v>1000</v>
      </c>
      <c r="G90" s="901"/>
      <c r="H90" s="901"/>
      <c r="I90" s="1514" t="s">
        <v>3882</v>
      </c>
      <c r="J90" s="1515"/>
      <c r="K90" s="1515"/>
      <c r="L90" s="1516"/>
      <c r="M90" s="642" t="s">
        <v>3883</v>
      </c>
      <c r="N90" s="646">
        <v>45404</v>
      </c>
      <c r="O90" s="933" t="s">
        <v>1531</v>
      </c>
      <c r="P90" s="146" t="s">
        <v>3846</v>
      </c>
      <c r="Q90" s="935" t="s">
        <v>1762</v>
      </c>
    </row>
    <row r="91" spans="1:17" s="643" customFormat="1" x14ac:dyDescent="0.3">
      <c r="A91" s="634">
        <v>86</v>
      </c>
      <c r="B91" s="635">
        <v>45408</v>
      </c>
      <c r="C91" s="636" t="s">
        <v>2359</v>
      </c>
      <c r="D91" s="637">
        <v>1000</v>
      </c>
      <c r="E91" s="637"/>
      <c r="F91" s="638"/>
      <c r="G91" s="901"/>
      <c r="H91" s="901"/>
      <c r="I91" s="1514"/>
      <c r="J91" s="1515"/>
      <c r="K91" s="1515"/>
      <c r="L91" s="1516"/>
      <c r="M91" s="642"/>
      <c r="N91" s="642"/>
      <c r="O91" s="933" t="str">
        <f t="shared" si="1"/>
        <v/>
      </c>
      <c r="P91" s="642"/>
      <c r="Q91" s="642"/>
    </row>
    <row r="92" spans="1:17" s="643" customFormat="1" x14ac:dyDescent="0.3">
      <c r="A92" s="634">
        <v>87</v>
      </c>
      <c r="B92" s="635">
        <v>45408</v>
      </c>
      <c r="C92" s="636" t="s">
        <v>1982</v>
      </c>
      <c r="D92" s="637">
        <v>300</v>
      </c>
      <c r="E92" s="637"/>
      <c r="F92" s="638"/>
      <c r="G92" s="901"/>
      <c r="H92" s="901"/>
      <c r="I92" s="1514"/>
      <c r="J92" s="1515"/>
      <c r="K92" s="1515"/>
      <c r="L92" s="1516"/>
      <c r="M92" s="642"/>
      <c r="N92" s="642"/>
      <c r="O92" s="933" t="str">
        <f t="shared" si="1"/>
        <v/>
      </c>
      <c r="P92" s="642"/>
      <c r="Q92" s="642"/>
    </row>
    <row r="93" spans="1:17" s="643" customFormat="1" x14ac:dyDescent="0.3">
      <c r="A93" s="634">
        <v>88</v>
      </c>
      <c r="B93" s="635">
        <v>45411</v>
      </c>
      <c r="C93" s="636" t="s">
        <v>2359</v>
      </c>
      <c r="D93" s="637">
        <v>680</v>
      </c>
      <c r="E93" s="637"/>
      <c r="F93" s="638"/>
      <c r="G93" s="901"/>
      <c r="H93" s="901"/>
      <c r="I93" s="1514"/>
      <c r="J93" s="1515"/>
      <c r="K93" s="1515"/>
      <c r="L93" s="1516"/>
      <c r="M93" s="642"/>
      <c r="N93" s="642"/>
      <c r="O93" s="933" t="str">
        <f t="shared" si="1"/>
        <v/>
      </c>
      <c r="P93" s="642"/>
      <c r="Q93" s="642"/>
    </row>
    <row r="94" spans="1:17" s="643" customFormat="1" x14ac:dyDescent="0.3">
      <c r="A94" s="634">
        <v>89</v>
      </c>
      <c r="B94" s="635">
        <v>45411</v>
      </c>
      <c r="C94" s="636" t="s">
        <v>1777</v>
      </c>
      <c r="D94" s="637">
        <v>1000</v>
      </c>
      <c r="E94" s="637"/>
      <c r="F94" s="638"/>
      <c r="G94" s="901"/>
      <c r="H94" s="901"/>
      <c r="I94" s="1514"/>
      <c r="J94" s="1515"/>
      <c r="K94" s="1515"/>
      <c r="L94" s="1516"/>
      <c r="M94" s="642"/>
      <c r="N94" s="642"/>
      <c r="O94" s="933" t="str">
        <f t="shared" si="1"/>
        <v/>
      </c>
      <c r="P94" s="642"/>
      <c r="Q94" s="642"/>
    </row>
    <row r="95" spans="1:17" s="643" customFormat="1" x14ac:dyDescent="0.3">
      <c r="A95" s="634">
        <v>90</v>
      </c>
      <c r="B95" s="635">
        <v>45411</v>
      </c>
      <c r="C95" s="636" t="s">
        <v>164</v>
      </c>
      <c r="D95" s="637">
        <v>15</v>
      </c>
      <c r="E95" s="637"/>
      <c r="F95" s="638"/>
      <c r="G95" s="901"/>
      <c r="H95" s="901"/>
      <c r="I95" s="1514"/>
      <c r="J95" s="1515"/>
      <c r="K95" s="1515"/>
      <c r="L95" s="1516"/>
      <c r="M95" s="642"/>
      <c r="N95" s="646"/>
      <c r="O95" s="933" t="str">
        <f t="shared" si="1"/>
        <v/>
      </c>
      <c r="P95" s="642"/>
      <c r="Q95" s="1040"/>
    </row>
    <row r="96" spans="1:17" s="643" customFormat="1" x14ac:dyDescent="0.3">
      <c r="A96" s="634">
        <v>91</v>
      </c>
      <c r="B96" s="635">
        <v>45411</v>
      </c>
      <c r="C96" s="636" t="s">
        <v>2834</v>
      </c>
      <c r="D96" s="637">
        <v>200</v>
      </c>
      <c r="E96" s="637"/>
      <c r="F96" s="638"/>
      <c r="G96" s="901"/>
      <c r="H96" s="901"/>
      <c r="I96" s="1514"/>
      <c r="J96" s="1515"/>
      <c r="K96" s="1515"/>
      <c r="L96" s="1516"/>
      <c r="M96" s="642"/>
      <c r="N96" s="642"/>
      <c r="O96" s="933" t="str">
        <f t="shared" si="1"/>
        <v/>
      </c>
      <c r="P96" s="642"/>
      <c r="Q96" s="642"/>
    </row>
    <row r="97" spans="1:17" s="643" customFormat="1" x14ac:dyDescent="0.3">
      <c r="A97" s="634">
        <v>92</v>
      </c>
      <c r="B97" s="635">
        <v>45411</v>
      </c>
      <c r="C97" s="636" t="s">
        <v>2516</v>
      </c>
      <c r="D97" s="637">
        <v>100</v>
      </c>
      <c r="E97" s="637"/>
      <c r="F97" s="638"/>
      <c r="G97" s="901"/>
      <c r="H97" s="901"/>
      <c r="I97" s="1514"/>
      <c r="J97" s="1515"/>
      <c r="K97" s="1515"/>
      <c r="L97" s="1516"/>
      <c r="M97" s="642"/>
      <c r="N97" s="642"/>
      <c r="O97" s="933" t="str">
        <f t="shared" si="1"/>
        <v/>
      </c>
      <c r="P97" s="642"/>
      <c r="Q97" s="642"/>
    </row>
    <row r="98" spans="1:17" s="643" customFormat="1" x14ac:dyDescent="0.3">
      <c r="A98" s="634">
        <v>93</v>
      </c>
      <c r="B98" s="635">
        <v>45411</v>
      </c>
      <c r="C98" s="634">
        <v>150202</v>
      </c>
      <c r="D98" s="1098">
        <v>10</v>
      </c>
      <c r="E98" s="637"/>
      <c r="F98" s="638"/>
      <c r="G98" s="901"/>
      <c r="H98" s="901"/>
      <c r="I98" s="1514"/>
      <c r="J98" s="1515"/>
      <c r="K98" s="1515"/>
      <c r="L98" s="1516"/>
      <c r="M98" s="642"/>
      <c r="N98" s="642"/>
      <c r="O98" s="933" t="str">
        <f t="shared" si="1"/>
        <v/>
      </c>
      <c r="P98" s="642"/>
      <c r="Q98" s="642"/>
    </row>
    <row r="99" spans="1:17" s="643" customFormat="1" x14ac:dyDescent="0.3">
      <c r="A99" s="634">
        <v>94</v>
      </c>
      <c r="B99" s="635">
        <v>45411</v>
      </c>
      <c r="C99" s="634">
        <v>150110</v>
      </c>
      <c r="D99" s="1098">
        <v>5</v>
      </c>
      <c r="E99" s="637"/>
      <c r="F99" s="638"/>
      <c r="G99" s="901"/>
      <c r="H99" s="901"/>
      <c r="I99" s="1514"/>
      <c r="J99" s="1515"/>
      <c r="K99" s="1515"/>
      <c r="L99" s="1516"/>
      <c r="M99" s="642"/>
      <c r="N99" s="642"/>
      <c r="O99" s="933" t="str">
        <f t="shared" si="1"/>
        <v/>
      </c>
      <c r="P99" s="642"/>
      <c r="Q99" s="642"/>
    </row>
    <row r="100" spans="1:17" s="643" customFormat="1" ht="13.8" x14ac:dyDescent="0.3">
      <c r="A100" s="634">
        <v>95</v>
      </c>
      <c r="B100" s="635">
        <v>45411</v>
      </c>
      <c r="C100" s="634">
        <v>150101</v>
      </c>
      <c r="D100" s="1098"/>
      <c r="E100" s="637">
        <v>3680</v>
      </c>
      <c r="F100" s="638">
        <v>3680</v>
      </c>
      <c r="G100" s="901"/>
      <c r="H100" s="901"/>
      <c r="I100" s="1514" t="s">
        <v>3884</v>
      </c>
      <c r="J100" s="1515"/>
      <c r="K100" s="1515"/>
      <c r="L100" s="1516"/>
      <c r="M100" s="642" t="s">
        <v>3885</v>
      </c>
      <c r="N100" s="646">
        <v>45406</v>
      </c>
      <c r="O100" s="1275" t="s">
        <v>1531</v>
      </c>
      <c r="P100" s="642" t="s">
        <v>3766</v>
      </c>
      <c r="Q100" s="1040" t="s">
        <v>3767</v>
      </c>
    </row>
    <row r="101" spans="1:17" s="643" customFormat="1" x14ac:dyDescent="0.3">
      <c r="A101" s="634">
        <v>96</v>
      </c>
      <c r="B101" s="1080">
        <v>45414</v>
      </c>
      <c r="C101" s="636" t="s">
        <v>1982</v>
      </c>
      <c r="D101" s="1098">
        <v>400</v>
      </c>
      <c r="E101" s="637"/>
      <c r="F101" s="638"/>
      <c r="G101" s="901"/>
      <c r="H101" s="901"/>
      <c r="I101" s="1514"/>
      <c r="J101" s="1515"/>
      <c r="K101" s="1515"/>
      <c r="L101" s="1516"/>
      <c r="M101" s="642"/>
      <c r="N101" s="642"/>
      <c r="O101" s="933" t="str">
        <f t="shared" si="1"/>
        <v/>
      </c>
      <c r="P101" s="642"/>
      <c r="Q101" s="642"/>
    </row>
    <row r="102" spans="1:17" s="643" customFormat="1" x14ac:dyDescent="0.3">
      <c r="A102" s="634">
        <v>97</v>
      </c>
      <c r="B102" s="1080">
        <v>45418</v>
      </c>
      <c r="C102" s="636" t="s">
        <v>2381</v>
      </c>
      <c r="D102" s="1098">
        <v>20</v>
      </c>
      <c r="E102" s="637"/>
      <c r="F102" s="638"/>
      <c r="G102" s="901"/>
      <c r="H102" s="901"/>
      <c r="I102" s="1514"/>
      <c r="J102" s="1515"/>
      <c r="K102" s="1515"/>
      <c r="L102" s="1516"/>
      <c r="M102" s="642"/>
      <c r="N102" s="642"/>
      <c r="O102" s="933" t="str">
        <f t="shared" si="1"/>
        <v/>
      </c>
      <c r="P102" s="642"/>
      <c r="Q102" s="642"/>
    </row>
    <row r="103" spans="1:17" s="643" customFormat="1" x14ac:dyDescent="0.3">
      <c r="A103" s="634">
        <v>98</v>
      </c>
      <c r="B103" s="1080">
        <v>45418</v>
      </c>
      <c r="C103" s="634">
        <v>150102</v>
      </c>
      <c r="D103" s="1098">
        <v>200</v>
      </c>
      <c r="E103" s="637"/>
      <c r="F103" s="638"/>
      <c r="G103" s="901"/>
      <c r="H103" s="901"/>
      <c r="I103" s="1514"/>
      <c r="J103" s="1515"/>
      <c r="K103" s="1515"/>
      <c r="L103" s="1516"/>
      <c r="M103" s="642"/>
      <c r="N103" s="642"/>
      <c r="O103" s="933" t="str">
        <f t="shared" si="1"/>
        <v/>
      </c>
      <c r="P103" s="642"/>
      <c r="Q103" s="642"/>
    </row>
    <row r="104" spans="1:17" s="643" customFormat="1" x14ac:dyDescent="0.3">
      <c r="A104" s="634">
        <v>99</v>
      </c>
      <c r="B104" s="1080">
        <v>45418</v>
      </c>
      <c r="C104" s="636" t="s">
        <v>1982</v>
      </c>
      <c r="D104" s="1098"/>
      <c r="E104" s="637">
        <v>1500</v>
      </c>
      <c r="F104" s="694">
        <v>1320</v>
      </c>
      <c r="G104" s="901"/>
      <c r="H104" s="901"/>
      <c r="I104" s="1514" t="s">
        <v>3886</v>
      </c>
      <c r="J104" s="1515"/>
      <c r="K104" s="1515"/>
      <c r="L104" s="1516"/>
      <c r="M104" s="642" t="s">
        <v>3887</v>
      </c>
      <c r="N104" s="646">
        <v>45418</v>
      </c>
      <c r="O104" s="933" t="s">
        <v>1531</v>
      </c>
      <c r="P104" s="146" t="s">
        <v>3846</v>
      </c>
      <c r="Q104" s="146" t="s">
        <v>1213</v>
      </c>
    </row>
    <row r="105" spans="1:17" s="643" customFormat="1" x14ac:dyDescent="0.3">
      <c r="A105" s="634">
        <v>100</v>
      </c>
      <c r="B105" s="1080">
        <v>45422</v>
      </c>
      <c r="C105" s="634">
        <v>150101</v>
      </c>
      <c r="D105" s="1098">
        <v>1000</v>
      </c>
      <c r="E105" s="637"/>
      <c r="F105" s="638"/>
      <c r="G105" s="901"/>
      <c r="H105" s="901"/>
      <c r="I105" s="1514"/>
      <c r="J105" s="1515"/>
      <c r="K105" s="1515"/>
      <c r="L105" s="1516"/>
      <c r="M105" s="642"/>
      <c r="N105" s="642"/>
      <c r="O105" s="933" t="str">
        <f t="shared" si="1"/>
        <v/>
      </c>
      <c r="P105" s="642"/>
      <c r="Q105" s="642"/>
    </row>
    <row r="106" spans="1:17" s="643" customFormat="1" x14ac:dyDescent="0.3">
      <c r="A106" s="634">
        <v>101</v>
      </c>
      <c r="B106" s="1080">
        <v>45422</v>
      </c>
      <c r="C106" s="634">
        <v>150106</v>
      </c>
      <c r="D106" s="1098">
        <v>300</v>
      </c>
      <c r="E106" s="637"/>
      <c r="F106" s="638"/>
      <c r="G106" s="901"/>
      <c r="H106" s="901"/>
      <c r="I106" s="1514"/>
      <c r="J106" s="1515"/>
      <c r="K106" s="1515"/>
      <c r="L106" s="1516"/>
      <c r="M106" s="642"/>
      <c r="N106" s="642"/>
      <c r="O106" s="933" t="str">
        <f t="shared" si="1"/>
        <v/>
      </c>
      <c r="P106" s="642"/>
      <c r="Q106" s="642"/>
    </row>
    <row r="107" spans="1:17" s="643" customFormat="1" x14ac:dyDescent="0.3">
      <c r="A107" s="634">
        <v>102</v>
      </c>
      <c r="B107" s="1080">
        <v>45422</v>
      </c>
      <c r="C107" s="636" t="s">
        <v>2584</v>
      </c>
      <c r="D107" s="637">
        <v>30</v>
      </c>
      <c r="E107" s="637"/>
      <c r="F107" s="638"/>
      <c r="G107" s="901"/>
      <c r="H107" s="901"/>
      <c r="I107" s="1514"/>
      <c r="J107" s="1515"/>
      <c r="K107" s="1515"/>
      <c r="L107" s="1516"/>
      <c r="M107" s="642"/>
      <c r="N107" s="642"/>
      <c r="O107" s="933" t="str">
        <f t="shared" si="1"/>
        <v/>
      </c>
      <c r="P107" s="642"/>
      <c r="Q107" s="642"/>
    </row>
    <row r="108" spans="1:17" s="643" customFormat="1" x14ac:dyDescent="0.3">
      <c r="A108" s="634">
        <v>103</v>
      </c>
      <c r="B108" s="1080">
        <v>45422</v>
      </c>
      <c r="C108" s="636" t="s">
        <v>2409</v>
      </c>
      <c r="D108" s="637">
        <v>50</v>
      </c>
      <c r="E108" s="637"/>
      <c r="F108" s="638"/>
      <c r="G108" s="901"/>
      <c r="H108" s="901"/>
      <c r="I108" s="1514"/>
      <c r="J108" s="1515"/>
      <c r="K108" s="1515"/>
      <c r="L108" s="1516"/>
      <c r="M108" s="642"/>
      <c r="N108" s="642"/>
      <c r="O108" s="933" t="str">
        <f t="shared" si="1"/>
        <v/>
      </c>
      <c r="P108" s="642"/>
      <c r="Q108" s="642"/>
    </row>
    <row r="109" spans="1:17" s="643" customFormat="1" x14ac:dyDescent="0.3">
      <c r="A109" s="634">
        <v>104</v>
      </c>
      <c r="B109" s="1080">
        <v>45429</v>
      </c>
      <c r="C109" s="636" t="s">
        <v>2359</v>
      </c>
      <c r="D109" s="637">
        <v>1000</v>
      </c>
      <c r="E109" s="637"/>
      <c r="F109" s="638"/>
      <c r="G109" s="901"/>
      <c r="H109" s="901"/>
      <c r="I109" s="1514"/>
      <c r="J109" s="1515"/>
      <c r="K109" s="1515"/>
      <c r="L109" s="1516"/>
      <c r="M109" s="642"/>
      <c r="N109" s="646"/>
      <c r="O109" s="933" t="str">
        <f t="shared" si="1"/>
        <v/>
      </c>
      <c r="P109" s="642"/>
      <c r="Q109" s="1040"/>
    </row>
    <row r="110" spans="1:17" s="643" customFormat="1" x14ac:dyDescent="0.3">
      <c r="A110" s="634">
        <v>105</v>
      </c>
      <c r="B110" s="635">
        <v>45429</v>
      </c>
      <c r="C110" s="636" t="s">
        <v>2834</v>
      </c>
      <c r="D110" s="637">
        <v>200</v>
      </c>
      <c r="E110" s="637"/>
      <c r="F110" s="638"/>
      <c r="G110" s="901"/>
      <c r="H110" s="901"/>
      <c r="I110" s="1514"/>
      <c r="J110" s="1515"/>
      <c r="K110" s="1515"/>
      <c r="L110" s="1516"/>
      <c r="M110" s="642"/>
      <c r="N110" s="646"/>
      <c r="O110" s="933" t="str">
        <f t="shared" si="1"/>
        <v/>
      </c>
      <c r="P110" s="642"/>
      <c r="Q110" s="1040"/>
    </row>
    <row r="111" spans="1:17" s="643" customFormat="1" x14ac:dyDescent="0.3">
      <c r="A111" s="634">
        <v>106</v>
      </c>
      <c r="B111" s="635">
        <v>45429</v>
      </c>
      <c r="C111" s="636" t="s">
        <v>2516</v>
      </c>
      <c r="D111" s="637">
        <v>100</v>
      </c>
      <c r="E111" s="637"/>
      <c r="F111" s="638"/>
      <c r="G111" s="901"/>
      <c r="H111" s="901"/>
      <c r="I111" s="1514"/>
      <c r="J111" s="1515"/>
      <c r="K111" s="1515"/>
      <c r="L111" s="1516"/>
      <c r="M111" s="642"/>
      <c r="N111" s="646"/>
      <c r="O111" s="933" t="str">
        <f t="shared" si="1"/>
        <v/>
      </c>
      <c r="P111" s="146"/>
      <c r="Q111" s="146"/>
    </row>
    <row r="112" spans="1:17" s="643" customFormat="1" x14ac:dyDescent="0.3">
      <c r="A112" s="634">
        <v>107</v>
      </c>
      <c r="B112" s="635">
        <v>45429</v>
      </c>
      <c r="C112" s="636" t="s">
        <v>164</v>
      </c>
      <c r="D112" s="637">
        <v>10</v>
      </c>
      <c r="E112" s="637"/>
      <c r="F112" s="638"/>
      <c r="G112" s="901"/>
      <c r="H112" s="901"/>
      <c r="I112" s="1514"/>
      <c r="J112" s="1515"/>
      <c r="K112" s="1515"/>
      <c r="L112" s="1516"/>
      <c r="M112" s="642"/>
      <c r="N112" s="642"/>
      <c r="O112" s="933" t="str">
        <f t="shared" si="1"/>
        <v/>
      </c>
      <c r="P112" s="642"/>
      <c r="Q112" s="642"/>
    </row>
    <row r="113" spans="1:17" s="643" customFormat="1" x14ac:dyDescent="0.3">
      <c r="A113" s="634">
        <v>108</v>
      </c>
      <c r="B113" s="635">
        <v>45429</v>
      </c>
      <c r="C113" s="636" t="s">
        <v>2381</v>
      </c>
      <c r="D113" s="637">
        <v>30</v>
      </c>
      <c r="E113" s="637"/>
      <c r="F113" s="638"/>
      <c r="G113" s="901"/>
      <c r="H113" s="901"/>
      <c r="I113" s="1514"/>
      <c r="J113" s="1515"/>
      <c r="K113" s="1515"/>
      <c r="L113" s="1516"/>
      <c r="M113" s="642"/>
      <c r="N113" s="642"/>
      <c r="O113" s="933" t="str">
        <f t="shared" si="1"/>
        <v/>
      </c>
      <c r="P113" s="642"/>
      <c r="Q113" s="642"/>
    </row>
    <row r="114" spans="1:17" s="643" customFormat="1" x14ac:dyDescent="0.3">
      <c r="A114" s="634">
        <v>109</v>
      </c>
      <c r="B114" s="635">
        <v>45432</v>
      </c>
      <c r="C114" s="636" t="s">
        <v>2384</v>
      </c>
      <c r="D114" s="637">
        <v>300</v>
      </c>
      <c r="E114" s="637"/>
      <c r="F114" s="638"/>
      <c r="G114" s="901"/>
      <c r="H114" s="901"/>
      <c r="I114" s="1514"/>
      <c r="J114" s="1515"/>
      <c r="K114" s="1515"/>
      <c r="L114" s="1516"/>
      <c r="M114" s="642"/>
      <c r="N114" s="642"/>
      <c r="O114" s="933" t="str">
        <f t="shared" si="1"/>
        <v/>
      </c>
      <c r="P114" s="642"/>
      <c r="Q114" s="642"/>
    </row>
    <row r="115" spans="1:17" s="643" customFormat="1" x14ac:dyDescent="0.3">
      <c r="A115" s="634">
        <v>110</v>
      </c>
      <c r="B115" s="635">
        <v>45435</v>
      </c>
      <c r="C115" s="636" t="s">
        <v>2359</v>
      </c>
      <c r="D115" s="637">
        <v>1000</v>
      </c>
      <c r="E115" s="637"/>
      <c r="F115" s="638"/>
      <c r="G115" s="901"/>
      <c r="H115" s="901"/>
      <c r="I115" s="1514"/>
      <c r="J115" s="1515"/>
      <c r="K115" s="1515"/>
      <c r="L115" s="1516"/>
      <c r="M115" s="642"/>
      <c r="N115" s="642"/>
      <c r="O115" s="933" t="str">
        <f t="shared" si="1"/>
        <v/>
      </c>
      <c r="P115" s="642"/>
      <c r="Q115" s="642"/>
    </row>
    <row r="116" spans="1:17" s="643" customFormat="1" x14ac:dyDescent="0.3">
      <c r="A116" s="634">
        <v>111</v>
      </c>
      <c r="B116" s="635">
        <v>45435</v>
      </c>
      <c r="C116" s="636" t="s">
        <v>2834</v>
      </c>
      <c r="D116" s="637">
        <v>220</v>
      </c>
      <c r="E116" s="637"/>
      <c r="F116" s="638"/>
      <c r="G116" s="901"/>
      <c r="H116" s="901"/>
      <c r="I116" s="1514"/>
      <c r="J116" s="1515"/>
      <c r="K116" s="1515"/>
      <c r="L116" s="1516"/>
      <c r="M116" s="642"/>
      <c r="N116" s="646"/>
      <c r="O116" s="933" t="str">
        <f t="shared" si="1"/>
        <v/>
      </c>
      <c r="P116" s="146"/>
      <c r="Q116" s="146"/>
    </row>
    <row r="117" spans="1:17" s="643" customFormat="1" x14ac:dyDescent="0.3">
      <c r="A117" s="634">
        <v>112</v>
      </c>
      <c r="B117" s="635">
        <v>45435</v>
      </c>
      <c r="C117" s="636" t="s">
        <v>2384</v>
      </c>
      <c r="D117" s="637">
        <v>360</v>
      </c>
      <c r="E117" s="637"/>
      <c r="F117" s="638"/>
      <c r="G117" s="901"/>
      <c r="H117" s="901"/>
      <c r="I117" s="1514"/>
      <c r="J117" s="1515"/>
      <c r="K117" s="1515"/>
      <c r="L117" s="1516"/>
      <c r="M117" s="642"/>
      <c r="N117" s="642"/>
      <c r="O117" s="933" t="str">
        <f t="shared" si="1"/>
        <v/>
      </c>
      <c r="P117" s="642"/>
      <c r="Q117" s="642"/>
    </row>
    <row r="118" spans="1:17" s="643" customFormat="1" ht="13.8" x14ac:dyDescent="0.3">
      <c r="A118" s="634">
        <v>113</v>
      </c>
      <c r="B118" s="635">
        <v>45435</v>
      </c>
      <c r="C118" s="636" t="s">
        <v>2834</v>
      </c>
      <c r="D118" s="637"/>
      <c r="E118" s="637">
        <v>820</v>
      </c>
      <c r="F118" s="638">
        <v>820</v>
      </c>
      <c r="G118" s="901"/>
      <c r="H118" s="901"/>
      <c r="I118" s="1514" t="s">
        <v>3890</v>
      </c>
      <c r="J118" s="1515"/>
      <c r="K118" s="1515"/>
      <c r="L118" s="1516"/>
      <c r="M118" s="642" t="s">
        <v>3891</v>
      </c>
      <c r="N118" s="646">
        <v>45434</v>
      </c>
      <c r="O118" s="1275" t="s">
        <v>1531</v>
      </c>
      <c r="P118" s="146" t="s">
        <v>1762</v>
      </c>
      <c r="Q118" s="935" t="s">
        <v>1762</v>
      </c>
    </row>
    <row r="119" spans="1:17" s="643" customFormat="1" ht="13.8" x14ac:dyDescent="0.3">
      <c r="A119" s="634">
        <v>114</v>
      </c>
      <c r="B119" s="635">
        <v>45435</v>
      </c>
      <c r="C119" s="636" t="s">
        <v>2384</v>
      </c>
      <c r="D119" s="637"/>
      <c r="E119" s="637">
        <v>960</v>
      </c>
      <c r="F119" s="638">
        <v>960</v>
      </c>
      <c r="G119" s="901"/>
      <c r="H119" s="901"/>
      <c r="I119" s="1514" t="s">
        <v>3892</v>
      </c>
      <c r="J119" s="1515"/>
      <c r="K119" s="1515"/>
      <c r="L119" s="1516"/>
      <c r="M119" s="642" t="s">
        <v>3893</v>
      </c>
      <c r="N119" s="646">
        <v>45434</v>
      </c>
      <c r="O119" s="1275" t="s">
        <v>1531</v>
      </c>
      <c r="P119" s="146" t="s">
        <v>1762</v>
      </c>
      <c r="Q119" s="935" t="s">
        <v>1762</v>
      </c>
    </row>
    <row r="120" spans="1:17" s="643" customFormat="1" x14ac:dyDescent="0.3">
      <c r="A120" s="634">
        <v>115</v>
      </c>
      <c r="B120" s="635">
        <v>45439</v>
      </c>
      <c r="C120" s="636" t="s">
        <v>2359</v>
      </c>
      <c r="D120" s="637">
        <v>1000</v>
      </c>
      <c r="E120" s="637"/>
      <c r="F120" s="694"/>
      <c r="G120" s="901"/>
      <c r="H120" s="901"/>
      <c r="I120" s="1514"/>
      <c r="J120" s="1515"/>
      <c r="K120" s="1515"/>
      <c r="L120" s="1516"/>
      <c r="M120" s="642"/>
      <c r="N120" s="646"/>
      <c r="O120" s="933" t="str">
        <f t="shared" si="1"/>
        <v/>
      </c>
      <c r="P120" s="146"/>
      <c r="Q120" s="935"/>
    </row>
    <row r="121" spans="1:17" s="643" customFormat="1" x14ac:dyDescent="0.3">
      <c r="A121" s="634">
        <v>116</v>
      </c>
      <c r="B121" s="635">
        <v>45442</v>
      </c>
      <c r="C121" s="636" t="s">
        <v>2574</v>
      </c>
      <c r="D121" s="637">
        <v>150</v>
      </c>
      <c r="E121" s="637"/>
      <c r="F121" s="638"/>
      <c r="G121" s="901"/>
      <c r="H121" s="901"/>
      <c r="I121" s="1514"/>
      <c r="J121" s="1515"/>
      <c r="K121" s="1515"/>
      <c r="L121" s="1516"/>
      <c r="M121" s="642"/>
      <c r="N121" s="642"/>
      <c r="O121" s="933" t="str">
        <f t="shared" si="1"/>
        <v/>
      </c>
      <c r="P121" s="642"/>
      <c r="Q121" s="642"/>
    </row>
    <row r="122" spans="1:17" s="643" customFormat="1" x14ac:dyDescent="0.3">
      <c r="A122" s="634">
        <v>117</v>
      </c>
      <c r="B122" s="635">
        <v>45442</v>
      </c>
      <c r="C122" s="636" t="s">
        <v>2359</v>
      </c>
      <c r="D122" s="637">
        <v>300</v>
      </c>
      <c r="E122" s="637"/>
      <c r="F122" s="638"/>
      <c r="G122" s="901"/>
      <c r="H122" s="901"/>
      <c r="I122" s="1514"/>
      <c r="J122" s="1515"/>
      <c r="K122" s="1515"/>
      <c r="L122" s="1516"/>
      <c r="M122" s="642"/>
      <c r="N122" s="642"/>
      <c r="O122" s="933" t="str">
        <f t="shared" si="1"/>
        <v/>
      </c>
      <c r="P122" s="642"/>
      <c r="Q122" s="642"/>
    </row>
    <row r="123" spans="1:17" s="643" customFormat="1" x14ac:dyDescent="0.3">
      <c r="A123" s="634">
        <v>118</v>
      </c>
      <c r="B123" s="635">
        <v>45442</v>
      </c>
      <c r="C123" s="636" t="s">
        <v>2834</v>
      </c>
      <c r="D123" s="637">
        <v>100</v>
      </c>
      <c r="E123" s="637"/>
      <c r="F123" s="638"/>
      <c r="G123" s="901"/>
      <c r="H123" s="901"/>
      <c r="I123" s="1514"/>
      <c r="J123" s="1515"/>
      <c r="K123" s="1515"/>
      <c r="L123" s="1516"/>
      <c r="M123" s="642"/>
      <c r="N123" s="642"/>
      <c r="O123" s="933" t="str">
        <f t="shared" si="1"/>
        <v/>
      </c>
      <c r="P123" s="642"/>
      <c r="Q123" s="642"/>
    </row>
    <row r="124" spans="1:17" s="643" customFormat="1" x14ac:dyDescent="0.3">
      <c r="A124" s="634">
        <v>119</v>
      </c>
      <c r="B124" s="635">
        <v>45442</v>
      </c>
      <c r="C124" s="636" t="s">
        <v>1982</v>
      </c>
      <c r="D124" s="637">
        <v>100</v>
      </c>
      <c r="E124" s="637"/>
      <c r="F124" s="638"/>
      <c r="G124" s="901"/>
      <c r="H124" s="901"/>
      <c r="I124" s="1514"/>
      <c r="J124" s="1515"/>
      <c r="K124" s="1515"/>
      <c r="L124" s="1516"/>
      <c r="M124" s="642"/>
      <c r="N124" s="642"/>
      <c r="O124" s="933" t="str">
        <f t="shared" si="1"/>
        <v/>
      </c>
      <c r="P124" s="642"/>
      <c r="Q124" s="642"/>
    </row>
    <row r="125" spans="1:17" s="643" customFormat="1" ht="13.8" x14ac:dyDescent="0.3">
      <c r="A125" s="634">
        <v>120</v>
      </c>
      <c r="B125" s="635">
        <v>45443</v>
      </c>
      <c r="C125" s="636" t="s">
        <v>2359</v>
      </c>
      <c r="D125" s="637"/>
      <c r="E125" s="637">
        <v>4300</v>
      </c>
      <c r="F125" s="638">
        <v>4300</v>
      </c>
      <c r="G125" s="901"/>
      <c r="H125" s="901"/>
      <c r="I125" s="1514" t="s">
        <v>3924</v>
      </c>
      <c r="J125" s="1515"/>
      <c r="K125" s="1515"/>
      <c r="L125" s="1516"/>
      <c r="M125" s="642" t="s">
        <v>3925</v>
      </c>
      <c r="N125" s="646">
        <v>45442</v>
      </c>
      <c r="O125" s="1275" t="s">
        <v>1531</v>
      </c>
      <c r="P125" s="642" t="s">
        <v>3766</v>
      </c>
      <c r="Q125" s="1040" t="s">
        <v>3767</v>
      </c>
    </row>
    <row r="126" spans="1:17" s="643" customFormat="1" x14ac:dyDescent="0.3">
      <c r="A126" s="634">
        <v>121</v>
      </c>
      <c r="B126" s="635">
        <v>45446</v>
      </c>
      <c r="C126" s="636" t="s">
        <v>2384</v>
      </c>
      <c r="D126" s="637">
        <v>100</v>
      </c>
      <c r="E126" s="637"/>
      <c r="F126" s="638"/>
      <c r="G126" s="901"/>
      <c r="H126" s="901"/>
      <c r="I126" s="1514"/>
      <c r="J126" s="1515"/>
      <c r="K126" s="1515"/>
      <c r="L126" s="1516"/>
      <c r="M126" s="642"/>
      <c r="N126" s="646"/>
      <c r="O126" s="933" t="str">
        <f t="shared" si="1"/>
        <v/>
      </c>
      <c r="P126" s="146"/>
      <c r="Q126" s="935"/>
    </row>
    <row r="127" spans="1:17" s="643" customFormat="1" x14ac:dyDescent="0.3">
      <c r="A127" s="634">
        <v>122</v>
      </c>
      <c r="B127" s="635">
        <v>45446</v>
      </c>
      <c r="C127" s="636" t="s">
        <v>1777</v>
      </c>
      <c r="D127" s="637">
        <v>1000</v>
      </c>
      <c r="E127" s="637"/>
      <c r="F127" s="638"/>
      <c r="G127" s="901"/>
      <c r="H127" s="901"/>
      <c r="I127" s="1514"/>
      <c r="J127" s="1515"/>
      <c r="K127" s="1515"/>
      <c r="L127" s="1516"/>
      <c r="M127" s="642"/>
      <c r="N127" s="646"/>
      <c r="O127" s="933" t="str">
        <f t="shared" si="1"/>
        <v/>
      </c>
      <c r="P127" s="642"/>
      <c r="Q127" s="642"/>
    </row>
    <row r="128" spans="1:17" s="643" customFormat="1" x14ac:dyDescent="0.3">
      <c r="A128" s="634">
        <v>123</v>
      </c>
      <c r="B128" s="635">
        <v>45450</v>
      </c>
      <c r="C128" s="636" t="s">
        <v>2359</v>
      </c>
      <c r="D128" s="637">
        <v>1000</v>
      </c>
      <c r="E128" s="637"/>
      <c r="F128" s="638"/>
      <c r="G128" s="901"/>
      <c r="H128" s="901"/>
      <c r="I128" s="1514"/>
      <c r="J128" s="1515"/>
      <c r="K128" s="1515"/>
      <c r="L128" s="1516"/>
      <c r="M128" s="642"/>
      <c r="N128" s="642"/>
      <c r="O128" s="933" t="str">
        <f t="shared" si="1"/>
        <v/>
      </c>
      <c r="P128" s="642"/>
      <c r="Q128" s="642"/>
    </row>
    <row r="129" spans="1:17" s="643" customFormat="1" ht="13.8" x14ac:dyDescent="0.3">
      <c r="A129" s="634">
        <v>124</v>
      </c>
      <c r="B129" s="635">
        <v>45450</v>
      </c>
      <c r="C129" s="636" t="s">
        <v>164</v>
      </c>
      <c r="D129" s="637">
        <v>15</v>
      </c>
      <c r="E129" s="637"/>
      <c r="F129" s="638"/>
      <c r="G129" s="901"/>
      <c r="H129" s="901"/>
      <c r="I129" s="1514"/>
      <c r="J129" s="1515"/>
      <c r="K129" s="1515"/>
      <c r="L129" s="1516"/>
      <c r="M129" s="642"/>
      <c r="N129" s="646"/>
      <c r="O129" s="1292"/>
      <c r="P129" s="642"/>
      <c r="Q129" s="642"/>
    </row>
    <row r="130" spans="1:17" s="643" customFormat="1" x14ac:dyDescent="0.3">
      <c r="A130" s="634">
        <v>125</v>
      </c>
      <c r="B130" s="635">
        <v>45453</v>
      </c>
      <c r="C130" s="636" t="s">
        <v>2409</v>
      </c>
      <c r="D130" s="637">
        <v>20</v>
      </c>
      <c r="E130" s="637"/>
      <c r="F130" s="638"/>
      <c r="G130" s="901"/>
      <c r="H130" s="901"/>
      <c r="I130" s="1514"/>
      <c r="J130" s="1515"/>
      <c r="K130" s="1515"/>
      <c r="L130" s="1516"/>
      <c r="M130" s="642"/>
      <c r="N130" s="642"/>
      <c r="O130" s="648"/>
      <c r="P130" s="642"/>
      <c r="Q130" s="642"/>
    </row>
    <row r="131" spans="1:17" s="643" customFormat="1" x14ac:dyDescent="0.3">
      <c r="A131" s="634">
        <v>126</v>
      </c>
      <c r="B131" s="635">
        <v>45457</v>
      </c>
      <c r="C131" s="636" t="s">
        <v>2359</v>
      </c>
      <c r="D131" s="637">
        <v>1000</v>
      </c>
      <c r="E131" s="637"/>
      <c r="F131" s="638"/>
      <c r="G131" s="901"/>
      <c r="H131" s="901"/>
      <c r="I131" s="1514"/>
      <c r="J131" s="1515"/>
      <c r="K131" s="1515"/>
      <c r="L131" s="1516"/>
      <c r="M131" s="642"/>
      <c r="N131" s="642"/>
      <c r="O131" s="648"/>
      <c r="P131" s="642"/>
      <c r="Q131" s="642"/>
    </row>
    <row r="132" spans="1:17" s="643" customFormat="1" x14ac:dyDescent="0.3">
      <c r="A132" s="634">
        <v>127</v>
      </c>
      <c r="B132" s="635">
        <v>45457</v>
      </c>
      <c r="C132" s="636" t="s">
        <v>2574</v>
      </c>
      <c r="D132" s="637">
        <v>50</v>
      </c>
      <c r="E132" s="637"/>
      <c r="F132" s="638"/>
      <c r="G132" s="901"/>
      <c r="H132" s="901"/>
      <c r="I132" s="1514"/>
      <c r="J132" s="1515"/>
      <c r="K132" s="1515"/>
      <c r="L132" s="1516"/>
      <c r="M132" s="642"/>
      <c r="N132" s="642"/>
      <c r="O132" s="648"/>
      <c r="P132" s="642"/>
      <c r="Q132" s="642"/>
    </row>
    <row r="133" spans="1:17" s="643" customFormat="1" x14ac:dyDescent="0.3">
      <c r="A133" s="634">
        <v>128</v>
      </c>
      <c r="B133" s="635">
        <v>45460</v>
      </c>
      <c r="C133" s="636" t="s">
        <v>2381</v>
      </c>
      <c r="D133" s="637">
        <v>20</v>
      </c>
      <c r="E133" s="637"/>
      <c r="F133" s="638"/>
      <c r="G133" s="901"/>
      <c r="H133" s="901"/>
      <c r="I133" s="1514"/>
      <c r="J133" s="1515"/>
      <c r="K133" s="1515"/>
      <c r="L133" s="1516"/>
      <c r="M133" s="642"/>
      <c r="N133" s="646"/>
      <c r="O133" s="648"/>
      <c r="P133" s="642"/>
      <c r="Q133" s="642"/>
    </row>
    <row r="134" spans="1:17" s="643" customFormat="1" x14ac:dyDescent="0.3">
      <c r="A134" s="634">
        <v>129</v>
      </c>
      <c r="B134" s="635">
        <v>45460</v>
      </c>
      <c r="C134" s="636" t="s">
        <v>2359</v>
      </c>
      <c r="D134" s="637">
        <v>500</v>
      </c>
      <c r="E134" s="637"/>
      <c r="F134" s="638"/>
      <c r="G134" s="901"/>
      <c r="H134" s="901"/>
      <c r="I134" s="1514"/>
      <c r="J134" s="1515"/>
      <c r="K134" s="1515"/>
      <c r="L134" s="1516"/>
      <c r="M134" s="642"/>
      <c r="N134" s="642"/>
      <c r="O134" s="648"/>
      <c r="P134" s="642"/>
      <c r="Q134" s="642"/>
    </row>
    <row r="135" spans="1:17" s="643" customFormat="1" ht="13.8" x14ac:dyDescent="0.3">
      <c r="A135" s="634">
        <v>130</v>
      </c>
      <c r="B135" s="635">
        <v>45464</v>
      </c>
      <c r="C135" s="636" t="s">
        <v>2359</v>
      </c>
      <c r="D135" s="637">
        <v>500</v>
      </c>
      <c r="E135" s="637"/>
      <c r="F135" s="638"/>
      <c r="G135" s="901"/>
      <c r="H135" s="901"/>
      <c r="I135" s="1514"/>
      <c r="J135" s="1515"/>
      <c r="K135" s="1515"/>
      <c r="L135" s="1516"/>
      <c r="M135" s="642"/>
      <c r="N135" s="646"/>
      <c r="O135" s="1292"/>
      <c r="P135" s="642"/>
      <c r="Q135" s="1040"/>
    </row>
    <row r="136" spans="1:17" s="643" customFormat="1" ht="13.8" x14ac:dyDescent="0.3">
      <c r="A136" s="634">
        <v>131</v>
      </c>
      <c r="B136" s="635">
        <v>45464</v>
      </c>
      <c r="C136" s="636" t="s">
        <v>2516</v>
      </c>
      <c r="D136" s="637">
        <v>100</v>
      </c>
      <c r="E136" s="637"/>
      <c r="F136" s="638"/>
      <c r="G136" s="901"/>
      <c r="H136" s="901"/>
      <c r="I136" s="1514"/>
      <c r="J136" s="1515"/>
      <c r="K136" s="1515"/>
      <c r="L136" s="1516"/>
      <c r="M136" s="642"/>
      <c r="N136" s="646"/>
      <c r="O136" s="1292"/>
      <c r="P136" s="642"/>
      <c r="Q136" s="1040"/>
    </row>
    <row r="137" spans="1:17" s="643" customFormat="1" x14ac:dyDescent="0.3">
      <c r="A137" s="634">
        <v>132</v>
      </c>
      <c r="B137" s="635">
        <v>45469</v>
      </c>
      <c r="C137" s="636" t="s">
        <v>2359</v>
      </c>
      <c r="D137" s="637">
        <v>500</v>
      </c>
      <c r="E137" s="637"/>
      <c r="F137" s="638"/>
      <c r="G137" s="901"/>
      <c r="H137" s="901"/>
      <c r="I137" s="1514"/>
      <c r="J137" s="1515"/>
      <c r="K137" s="1515"/>
      <c r="L137" s="1516"/>
      <c r="M137" s="642"/>
      <c r="N137" s="642"/>
      <c r="O137" s="648"/>
      <c r="P137" s="642"/>
      <c r="Q137" s="642"/>
    </row>
    <row r="138" spans="1:17" s="643" customFormat="1" x14ac:dyDescent="0.3">
      <c r="A138" s="634">
        <v>133</v>
      </c>
      <c r="B138" s="635">
        <v>45469</v>
      </c>
      <c r="C138" s="636" t="s">
        <v>2574</v>
      </c>
      <c r="D138" s="637">
        <v>50</v>
      </c>
      <c r="E138" s="637"/>
      <c r="F138" s="638"/>
      <c r="G138" s="901"/>
      <c r="H138" s="901"/>
      <c r="I138" s="1514"/>
      <c r="J138" s="1515"/>
      <c r="K138" s="1515"/>
      <c r="L138" s="1516"/>
      <c r="M138" s="642"/>
      <c r="N138" s="642"/>
      <c r="O138" s="648"/>
      <c r="P138" s="642"/>
      <c r="Q138" s="642"/>
    </row>
    <row r="139" spans="1:17" s="643" customFormat="1" ht="13.8" x14ac:dyDescent="0.3">
      <c r="A139" s="634">
        <v>134</v>
      </c>
      <c r="B139" s="635">
        <v>45469</v>
      </c>
      <c r="C139" s="636" t="s">
        <v>2359</v>
      </c>
      <c r="D139" s="814"/>
      <c r="E139" s="637">
        <v>3500</v>
      </c>
      <c r="F139" s="638">
        <v>3500</v>
      </c>
      <c r="G139" s="901"/>
      <c r="H139" s="901"/>
      <c r="I139" s="1514" t="s">
        <v>3926</v>
      </c>
      <c r="J139" s="1515"/>
      <c r="K139" s="1515"/>
      <c r="L139" s="1516"/>
      <c r="M139" s="642" t="s">
        <v>3927</v>
      </c>
      <c r="N139" s="646">
        <v>45470</v>
      </c>
      <c r="O139" s="1275" t="s">
        <v>1531</v>
      </c>
      <c r="P139" s="642" t="s">
        <v>3766</v>
      </c>
      <c r="Q139" s="1040" t="s">
        <v>3767</v>
      </c>
    </row>
    <row r="140" spans="1:17" s="643" customFormat="1" x14ac:dyDescent="0.3">
      <c r="A140" s="634">
        <v>135</v>
      </c>
      <c r="B140" s="635">
        <v>45471</v>
      </c>
      <c r="C140" s="636" t="s">
        <v>2834</v>
      </c>
      <c r="D140" s="637">
        <v>200</v>
      </c>
      <c r="E140" s="637"/>
      <c r="F140" s="638"/>
      <c r="G140" s="901"/>
      <c r="H140" s="901"/>
      <c r="I140" s="1514"/>
      <c r="J140" s="1515"/>
      <c r="K140" s="1515"/>
      <c r="L140" s="1516"/>
      <c r="M140" s="642"/>
      <c r="N140" s="642"/>
      <c r="O140" s="648"/>
      <c r="P140" s="642"/>
      <c r="Q140" s="642"/>
    </row>
    <row r="141" spans="1:17" s="643" customFormat="1" x14ac:dyDescent="0.3">
      <c r="A141" s="634">
        <v>136</v>
      </c>
      <c r="B141" s="635">
        <v>45471</v>
      </c>
      <c r="C141" s="636" t="s">
        <v>2384</v>
      </c>
      <c r="D141" s="637">
        <v>100</v>
      </c>
      <c r="E141" s="637"/>
      <c r="F141" s="638"/>
      <c r="G141" s="901"/>
      <c r="H141" s="901"/>
      <c r="I141" s="1514"/>
      <c r="J141" s="1515"/>
      <c r="K141" s="1515"/>
      <c r="L141" s="1516"/>
      <c r="M141" s="642"/>
      <c r="N141" s="642"/>
      <c r="O141" s="648"/>
      <c r="P141" s="642"/>
      <c r="Q141" s="642"/>
    </row>
    <row r="142" spans="1:17" s="643" customFormat="1" x14ac:dyDescent="0.3">
      <c r="A142" s="634">
        <v>137</v>
      </c>
      <c r="B142" s="635">
        <v>45471</v>
      </c>
      <c r="C142" s="636" t="s">
        <v>2408</v>
      </c>
      <c r="D142" s="637">
        <v>2</v>
      </c>
      <c r="E142" s="637"/>
      <c r="F142" s="638"/>
      <c r="G142" s="901"/>
      <c r="H142" s="901"/>
      <c r="I142" s="1514"/>
      <c r="J142" s="1515"/>
      <c r="K142" s="1515"/>
      <c r="L142" s="1516"/>
      <c r="M142" s="642"/>
      <c r="N142" s="642"/>
      <c r="O142" s="648"/>
      <c r="P142" s="642"/>
      <c r="Q142" s="642"/>
    </row>
    <row r="143" spans="1:17" s="643" customFormat="1" x14ac:dyDescent="0.3">
      <c r="A143" s="634">
        <v>138</v>
      </c>
      <c r="B143" s="635">
        <v>45474</v>
      </c>
      <c r="C143" s="636" t="s">
        <v>164</v>
      </c>
      <c r="D143" s="637">
        <v>10</v>
      </c>
      <c r="E143" s="637"/>
      <c r="F143" s="638"/>
      <c r="G143" s="901"/>
      <c r="H143" s="901"/>
      <c r="I143" s="1514"/>
      <c r="J143" s="1515"/>
      <c r="K143" s="1515"/>
      <c r="L143" s="1516"/>
      <c r="M143" s="642"/>
      <c r="N143" s="642"/>
      <c r="O143" s="648"/>
      <c r="P143" s="642"/>
      <c r="Q143" s="642"/>
    </row>
    <row r="144" spans="1:17" s="643" customFormat="1" x14ac:dyDescent="0.3">
      <c r="A144" s="634">
        <v>139</v>
      </c>
      <c r="B144" s="635">
        <v>45474</v>
      </c>
      <c r="C144" s="636" t="s">
        <v>1982</v>
      </c>
      <c r="D144" s="637">
        <v>2000</v>
      </c>
      <c r="E144" s="637"/>
      <c r="F144" s="638"/>
      <c r="G144" s="901"/>
      <c r="H144" s="901"/>
      <c r="I144" s="1514"/>
      <c r="J144" s="1515"/>
      <c r="K144" s="1515"/>
      <c r="L144" s="1516"/>
      <c r="M144" s="642"/>
      <c r="N144" s="642"/>
      <c r="O144" s="648"/>
      <c r="P144" s="642"/>
      <c r="Q144" s="642"/>
    </row>
    <row r="145" spans="1:17" s="643" customFormat="1" x14ac:dyDescent="0.3">
      <c r="A145" s="634">
        <v>140</v>
      </c>
      <c r="B145" s="635">
        <v>45474</v>
      </c>
      <c r="C145" s="636" t="s">
        <v>2359</v>
      </c>
      <c r="D145" s="637">
        <v>500</v>
      </c>
      <c r="E145" s="637"/>
      <c r="F145" s="638"/>
      <c r="G145" s="901"/>
      <c r="H145" s="901"/>
      <c r="I145" s="1514"/>
      <c r="J145" s="1515"/>
      <c r="K145" s="1515"/>
      <c r="L145" s="1516"/>
      <c r="M145" s="642"/>
      <c r="N145" s="646"/>
      <c r="O145" s="648"/>
      <c r="P145" s="146"/>
      <c r="Q145" s="146"/>
    </row>
    <row r="146" spans="1:17" s="643" customFormat="1" x14ac:dyDescent="0.3">
      <c r="A146" s="634">
        <v>141</v>
      </c>
      <c r="B146" s="635">
        <v>45478</v>
      </c>
      <c r="C146" s="636" t="s">
        <v>2359</v>
      </c>
      <c r="D146" s="637">
        <v>500</v>
      </c>
      <c r="E146" s="637"/>
      <c r="F146" s="638"/>
      <c r="G146" s="901"/>
      <c r="H146" s="901"/>
      <c r="I146" s="1514"/>
      <c r="J146" s="1515"/>
      <c r="K146" s="1515"/>
      <c r="L146" s="1516"/>
      <c r="M146" s="642"/>
      <c r="N146" s="642"/>
      <c r="O146" s="648"/>
      <c r="P146" s="642"/>
      <c r="Q146" s="642"/>
    </row>
    <row r="147" spans="1:17" s="643" customFormat="1" x14ac:dyDescent="0.3">
      <c r="A147" s="634">
        <v>142</v>
      </c>
      <c r="B147" s="635">
        <v>45478</v>
      </c>
      <c r="C147" s="636" t="s">
        <v>2834</v>
      </c>
      <c r="D147" s="637">
        <v>100</v>
      </c>
      <c r="E147" s="637"/>
      <c r="F147" s="638"/>
      <c r="G147" s="901"/>
      <c r="H147" s="901"/>
      <c r="I147" s="1514"/>
      <c r="J147" s="1515"/>
      <c r="K147" s="1515"/>
      <c r="L147" s="1516"/>
      <c r="M147" s="642"/>
      <c r="N147" s="642"/>
      <c r="O147" s="648"/>
      <c r="P147" s="642"/>
      <c r="Q147" s="642"/>
    </row>
    <row r="148" spans="1:17" s="643" customFormat="1" x14ac:dyDescent="0.3">
      <c r="A148" s="634">
        <v>143</v>
      </c>
      <c r="B148" s="635">
        <v>45481</v>
      </c>
      <c r="C148" s="636" t="s">
        <v>2384</v>
      </c>
      <c r="D148" s="637">
        <v>100</v>
      </c>
      <c r="E148" s="637"/>
      <c r="F148" s="694"/>
      <c r="G148" s="901"/>
      <c r="H148" s="901"/>
      <c r="I148" s="1514"/>
      <c r="J148" s="1515"/>
      <c r="K148" s="1515"/>
      <c r="L148" s="1516"/>
      <c r="M148" s="642"/>
      <c r="N148" s="646"/>
      <c r="O148" s="648"/>
      <c r="P148" s="146"/>
      <c r="Q148" s="146"/>
    </row>
    <row r="149" spans="1:17" s="643" customFormat="1" x14ac:dyDescent="0.3">
      <c r="A149" s="634">
        <v>144</v>
      </c>
      <c r="B149" s="635">
        <v>45485</v>
      </c>
      <c r="C149" s="636" t="s">
        <v>2359</v>
      </c>
      <c r="D149" s="637">
        <v>500</v>
      </c>
      <c r="E149" s="637"/>
      <c r="F149" s="638"/>
      <c r="G149" s="901"/>
      <c r="H149" s="901"/>
      <c r="I149" s="1514"/>
      <c r="J149" s="1515"/>
      <c r="K149" s="1515"/>
      <c r="L149" s="1516"/>
      <c r="M149" s="642"/>
      <c r="N149" s="642"/>
      <c r="O149" s="648"/>
      <c r="P149" s="642"/>
      <c r="Q149" s="642"/>
    </row>
    <row r="150" spans="1:17" s="643" customFormat="1" ht="13.8" x14ac:dyDescent="0.3">
      <c r="A150" s="634">
        <v>145</v>
      </c>
      <c r="B150" s="635">
        <v>45485</v>
      </c>
      <c r="C150" s="636" t="s">
        <v>1777</v>
      </c>
      <c r="D150" s="637">
        <v>1000</v>
      </c>
      <c r="E150" s="637"/>
      <c r="F150" s="638"/>
      <c r="G150" s="901"/>
      <c r="H150" s="901"/>
      <c r="I150" s="1514"/>
      <c r="J150" s="1515"/>
      <c r="K150" s="1515"/>
      <c r="L150" s="1516"/>
      <c r="M150" s="642"/>
      <c r="N150" s="646"/>
      <c r="O150" s="1292"/>
      <c r="P150" s="642"/>
      <c r="Q150" s="1040"/>
    </row>
    <row r="151" spans="1:17" s="643" customFormat="1" x14ac:dyDescent="0.3">
      <c r="A151" s="634">
        <v>146</v>
      </c>
      <c r="B151" s="635">
        <v>45485</v>
      </c>
      <c r="C151" s="636" t="s">
        <v>1982</v>
      </c>
      <c r="D151" s="637">
        <v>3000</v>
      </c>
      <c r="E151" s="637"/>
      <c r="F151" s="638"/>
      <c r="G151" s="901"/>
      <c r="H151" s="901"/>
      <c r="I151" s="1514"/>
      <c r="J151" s="1515"/>
      <c r="K151" s="1515"/>
      <c r="L151" s="1516"/>
      <c r="M151" s="642"/>
      <c r="N151" s="642"/>
      <c r="O151" s="648"/>
      <c r="P151" s="642"/>
      <c r="Q151" s="642"/>
    </row>
    <row r="152" spans="1:17" s="643" customFormat="1" x14ac:dyDescent="0.3">
      <c r="A152" s="649">
        <v>147</v>
      </c>
      <c r="B152" s="635">
        <v>45488</v>
      </c>
      <c r="C152" s="636" t="s">
        <v>2359</v>
      </c>
      <c r="D152" s="637">
        <v>500</v>
      </c>
      <c r="E152" s="637"/>
      <c r="F152" s="638"/>
      <c r="G152" s="901"/>
      <c r="H152" s="901"/>
      <c r="I152" s="1514"/>
      <c r="J152" s="1515"/>
      <c r="K152" s="1515"/>
      <c r="L152" s="1516"/>
      <c r="M152" s="642"/>
      <c r="N152" s="642"/>
      <c r="O152" s="648"/>
      <c r="P152" s="642"/>
      <c r="Q152" s="642"/>
    </row>
    <row r="153" spans="1:17" s="643" customFormat="1" x14ac:dyDescent="0.3">
      <c r="A153" s="634">
        <v>148</v>
      </c>
      <c r="B153" s="635">
        <v>45488</v>
      </c>
      <c r="C153" s="636" t="s">
        <v>164</v>
      </c>
      <c r="D153" s="637">
        <v>15</v>
      </c>
      <c r="E153" s="637"/>
      <c r="F153" s="638"/>
      <c r="G153" s="901"/>
      <c r="H153" s="901"/>
      <c r="I153" s="1514"/>
      <c r="J153" s="1515"/>
      <c r="K153" s="1515"/>
      <c r="L153" s="1516"/>
      <c r="M153" s="642"/>
      <c r="N153" s="642"/>
      <c r="O153" s="648"/>
      <c r="P153" s="642"/>
      <c r="Q153" s="642"/>
    </row>
    <row r="154" spans="1:17" s="643" customFormat="1" x14ac:dyDescent="0.3">
      <c r="A154" s="634">
        <v>149</v>
      </c>
      <c r="B154" s="635">
        <v>45489</v>
      </c>
      <c r="C154" s="636" t="s">
        <v>1982</v>
      </c>
      <c r="D154" s="637">
        <v>1900</v>
      </c>
      <c r="E154" s="637"/>
      <c r="F154" s="638"/>
      <c r="G154" s="901"/>
      <c r="H154" s="901"/>
      <c r="I154" s="1514"/>
      <c r="J154" s="1515"/>
      <c r="K154" s="1515"/>
      <c r="L154" s="1516"/>
      <c r="M154" s="642"/>
      <c r="N154" s="642"/>
      <c r="O154" s="648"/>
      <c r="P154" s="642"/>
      <c r="Q154" s="642"/>
    </row>
    <row r="155" spans="1:17" s="643" customFormat="1" ht="13.8" x14ac:dyDescent="0.3">
      <c r="A155" s="634">
        <v>150</v>
      </c>
      <c r="B155" s="635">
        <v>45489</v>
      </c>
      <c r="C155" s="636" t="s">
        <v>1982</v>
      </c>
      <c r="D155" s="637"/>
      <c r="E155" s="637">
        <v>7000</v>
      </c>
      <c r="F155" s="694">
        <v>10040</v>
      </c>
      <c r="G155" s="901"/>
      <c r="H155" s="901"/>
      <c r="I155" s="1514" t="s">
        <v>3928</v>
      </c>
      <c r="J155" s="1515"/>
      <c r="K155" s="1515"/>
      <c r="L155" s="1516"/>
      <c r="M155" s="642" t="s">
        <v>3929</v>
      </c>
      <c r="N155" s="646">
        <v>45488</v>
      </c>
      <c r="O155" s="230" t="s">
        <v>1531</v>
      </c>
      <c r="P155" s="146" t="s">
        <v>1762</v>
      </c>
      <c r="Q155" s="146" t="s">
        <v>1213</v>
      </c>
    </row>
    <row r="156" spans="1:17" s="643" customFormat="1" x14ac:dyDescent="0.3">
      <c r="A156" s="634">
        <v>151</v>
      </c>
      <c r="B156" s="635">
        <v>45490</v>
      </c>
      <c r="C156" s="636" t="s">
        <v>1982</v>
      </c>
      <c r="D156" s="637">
        <v>7000</v>
      </c>
      <c r="E156" s="637"/>
      <c r="F156" s="638"/>
      <c r="G156" s="901"/>
      <c r="H156" s="901"/>
      <c r="I156" s="1514"/>
      <c r="J156" s="1515"/>
      <c r="K156" s="1515"/>
      <c r="L156" s="1516"/>
      <c r="M156" s="642"/>
      <c r="N156" s="642"/>
      <c r="O156" s="648"/>
      <c r="P156" s="642"/>
      <c r="Q156" s="642"/>
    </row>
    <row r="157" spans="1:17" s="643" customFormat="1" ht="13.8" x14ac:dyDescent="0.3">
      <c r="A157" s="634">
        <v>152</v>
      </c>
      <c r="B157" s="635">
        <v>45490</v>
      </c>
      <c r="C157" s="636" t="s">
        <v>1982</v>
      </c>
      <c r="D157" s="637"/>
      <c r="E157" s="637">
        <v>7000</v>
      </c>
      <c r="F157" s="694">
        <v>11240</v>
      </c>
      <c r="G157" s="901"/>
      <c r="H157" s="901"/>
      <c r="I157" s="1514" t="s">
        <v>2577</v>
      </c>
      <c r="J157" s="1515"/>
      <c r="K157" s="1515"/>
      <c r="L157" s="1516"/>
      <c r="M157" s="642" t="s">
        <v>3930</v>
      </c>
      <c r="N157" s="646">
        <v>45490</v>
      </c>
      <c r="O157" s="230" t="s">
        <v>1531</v>
      </c>
      <c r="P157" s="146" t="s">
        <v>1762</v>
      </c>
      <c r="Q157" s="146" t="s">
        <v>1213</v>
      </c>
    </row>
    <row r="158" spans="1:17" s="643" customFormat="1" ht="13.8" x14ac:dyDescent="0.3">
      <c r="A158" s="634">
        <v>153</v>
      </c>
      <c r="B158" s="635">
        <v>45491</v>
      </c>
      <c r="C158" s="636" t="s">
        <v>2359</v>
      </c>
      <c r="D158" s="637">
        <v>600</v>
      </c>
      <c r="E158" s="637"/>
      <c r="F158" s="638"/>
      <c r="G158" s="901"/>
      <c r="H158" s="901"/>
      <c r="I158" s="1514"/>
      <c r="J158" s="1515"/>
      <c r="K158" s="1515"/>
      <c r="L158" s="1516"/>
      <c r="M158" s="642"/>
      <c r="N158" s="646"/>
      <c r="O158" s="1293"/>
      <c r="P158" s="642"/>
      <c r="Q158" s="1040"/>
    </row>
    <row r="159" spans="1:17" s="643" customFormat="1" ht="13.8" x14ac:dyDescent="0.3">
      <c r="A159" s="634">
        <v>154</v>
      </c>
      <c r="B159" s="635">
        <v>45491</v>
      </c>
      <c r="C159" s="636" t="s">
        <v>2359</v>
      </c>
      <c r="D159" s="637"/>
      <c r="E159" s="637">
        <v>2600</v>
      </c>
      <c r="F159" s="638">
        <v>2600</v>
      </c>
      <c r="G159" s="901"/>
      <c r="H159" s="901"/>
      <c r="I159" s="1514" t="s">
        <v>3931</v>
      </c>
      <c r="J159" s="1515"/>
      <c r="K159" s="1515"/>
      <c r="L159" s="1516"/>
      <c r="M159" s="642" t="s">
        <v>3932</v>
      </c>
      <c r="N159" s="646">
        <v>45490</v>
      </c>
      <c r="O159" s="230" t="s">
        <v>1531</v>
      </c>
      <c r="P159" s="642" t="s">
        <v>3766</v>
      </c>
      <c r="Q159" s="1040" t="s">
        <v>3767</v>
      </c>
    </row>
    <row r="160" spans="1:17" s="643" customFormat="1" x14ac:dyDescent="0.3">
      <c r="A160" s="634">
        <v>155</v>
      </c>
      <c r="B160" s="635">
        <v>45492</v>
      </c>
      <c r="C160" s="636" t="s">
        <v>2834</v>
      </c>
      <c r="D160" s="637">
        <v>100</v>
      </c>
      <c r="E160" s="637"/>
      <c r="F160" s="638"/>
      <c r="G160" s="901"/>
      <c r="H160" s="901"/>
      <c r="I160" s="1514"/>
      <c r="J160" s="1515"/>
      <c r="K160" s="1515"/>
      <c r="L160" s="1516"/>
      <c r="M160" s="642"/>
      <c r="N160" s="642"/>
      <c r="O160" s="648"/>
      <c r="P160" s="642"/>
      <c r="Q160" s="642"/>
    </row>
    <row r="161" spans="1:17" s="643" customFormat="1" x14ac:dyDescent="0.3">
      <c r="A161" s="634">
        <v>156</v>
      </c>
      <c r="B161" s="635">
        <v>45492</v>
      </c>
      <c r="C161" s="636" t="s">
        <v>2384</v>
      </c>
      <c r="D161" s="637">
        <v>100</v>
      </c>
      <c r="E161" s="637"/>
      <c r="F161" s="638"/>
      <c r="G161" s="901"/>
      <c r="H161" s="901"/>
      <c r="I161" s="1514"/>
      <c r="J161" s="1515"/>
      <c r="K161" s="1515"/>
      <c r="L161" s="1516"/>
      <c r="M161" s="642"/>
      <c r="N161" s="642"/>
      <c r="O161" s="648"/>
      <c r="P161" s="642"/>
      <c r="Q161" s="642"/>
    </row>
    <row r="162" spans="1:17" s="643" customFormat="1" x14ac:dyDescent="0.3">
      <c r="A162" s="634">
        <v>157</v>
      </c>
      <c r="B162" s="635">
        <v>45495</v>
      </c>
      <c r="C162" s="636" t="s">
        <v>2359</v>
      </c>
      <c r="D162" s="637">
        <v>500</v>
      </c>
      <c r="E162" s="637"/>
      <c r="F162" s="638"/>
      <c r="G162" s="901"/>
      <c r="H162" s="901"/>
      <c r="I162" s="1514"/>
      <c r="J162" s="1515"/>
      <c r="K162" s="1515"/>
      <c r="L162" s="1516"/>
      <c r="M162" s="642"/>
      <c r="N162" s="642"/>
      <c r="O162" s="648"/>
      <c r="P162" s="642"/>
      <c r="Q162" s="642"/>
    </row>
    <row r="163" spans="1:17" s="643" customFormat="1" x14ac:dyDescent="0.3">
      <c r="A163" s="634">
        <v>158</v>
      </c>
      <c r="B163" s="635">
        <v>45497</v>
      </c>
      <c r="C163" s="636" t="s">
        <v>2834</v>
      </c>
      <c r="D163" s="637">
        <v>180</v>
      </c>
      <c r="E163" s="637"/>
      <c r="F163" s="638"/>
      <c r="G163" s="901"/>
      <c r="H163" s="901"/>
      <c r="I163" s="1514"/>
      <c r="J163" s="1515"/>
      <c r="K163" s="1515"/>
      <c r="L163" s="1516"/>
      <c r="M163" s="642"/>
      <c r="N163" s="642"/>
      <c r="O163" s="648"/>
      <c r="P163" s="642"/>
      <c r="Q163" s="642"/>
    </row>
    <row r="164" spans="1:17" s="643" customFormat="1" ht="13.8" x14ac:dyDescent="0.3">
      <c r="A164" s="634">
        <v>159</v>
      </c>
      <c r="B164" s="635">
        <v>45498</v>
      </c>
      <c r="C164" s="636" t="s">
        <v>2834</v>
      </c>
      <c r="D164" s="637"/>
      <c r="E164" s="637">
        <v>680</v>
      </c>
      <c r="F164" s="638">
        <v>680</v>
      </c>
      <c r="G164" s="901"/>
      <c r="H164" s="901"/>
      <c r="I164" s="1514" t="s">
        <v>3933</v>
      </c>
      <c r="J164" s="1515"/>
      <c r="K164" s="1515"/>
      <c r="L164" s="1516"/>
      <c r="M164" s="642" t="s">
        <v>3934</v>
      </c>
      <c r="N164" s="646">
        <v>45497</v>
      </c>
      <c r="O164" s="230" t="s">
        <v>1531</v>
      </c>
      <c r="P164" s="146" t="s">
        <v>3846</v>
      </c>
      <c r="Q164" s="935" t="s">
        <v>1762</v>
      </c>
    </row>
    <row r="165" spans="1:17" s="643" customFormat="1" ht="13.8" x14ac:dyDescent="0.3">
      <c r="A165" s="634">
        <v>160</v>
      </c>
      <c r="B165" s="635">
        <v>45499</v>
      </c>
      <c r="C165" s="636" t="s">
        <v>2359</v>
      </c>
      <c r="D165" s="637">
        <v>500</v>
      </c>
      <c r="E165" s="637"/>
      <c r="F165" s="694"/>
      <c r="G165" s="901"/>
      <c r="H165" s="901"/>
      <c r="I165" s="1514"/>
      <c r="J165" s="1515"/>
      <c r="K165" s="1515"/>
      <c r="L165" s="1516"/>
      <c r="M165" s="642"/>
      <c r="N165" s="646"/>
      <c r="O165" s="1292"/>
      <c r="P165" s="146"/>
      <c r="Q165" s="146"/>
    </row>
    <row r="166" spans="1:17" s="643" customFormat="1" x14ac:dyDescent="0.3">
      <c r="A166" s="634">
        <v>161</v>
      </c>
      <c r="B166" s="635">
        <v>45499</v>
      </c>
      <c r="C166" s="636" t="s">
        <v>2574</v>
      </c>
      <c r="D166" s="637">
        <v>50</v>
      </c>
      <c r="E166" s="637"/>
      <c r="F166" s="638"/>
      <c r="G166" s="901"/>
      <c r="H166" s="901"/>
      <c r="I166" s="1514"/>
      <c r="J166" s="1515"/>
      <c r="K166" s="1515"/>
      <c r="L166" s="1516"/>
      <c r="M166" s="642"/>
      <c r="N166" s="642"/>
      <c r="O166" s="648"/>
      <c r="P166" s="642"/>
      <c r="Q166" s="642"/>
    </row>
    <row r="167" spans="1:17" s="643" customFormat="1" ht="13.8" x14ac:dyDescent="0.3">
      <c r="A167" s="634">
        <v>162</v>
      </c>
      <c r="B167" s="635">
        <v>45502</v>
      </c>
      <c r="C167" s="636" t="s">
        <v>2359</v>
      </c>
      <c r="D167" s="637">
        <v>500</v>
      </c>
      <c r="E167" s="637"/>
      <c r="F167" s="694"/>
      <c r="G167" s="901"/>
      <c r="H167" s="901"/>
      <c r="I167" s="1514"/>
      <c r="J167" s="1515"/>
      <c r="K167" s="1515"/>
      <c r="L167" s="1516"/>
      <c r="M167" s="573"/>
      <c r="N167" s="646"/>
      <c r="O167" s="1292"/>
      <c r="P167" s="146"/>
      <c r="Q167" s="146"/>
    </row>
    <row r="168" spans="1:17" s="643" customFormat="1" ht="13.8" x14ac:dyDescent="0.3">
      <c r="A168" s="634">
        <v>163</v>
      </c>
      <c r="B168" s="635">
        <v>45502</v>
      </c>
      <c r="C168" s="636" t="s">
        <v>164</v>
      </c>
      <c r="D168" s="637">
        <v>15</v>
      </c>
      <c r="E168" s="637"/>
      <c r="F168" s="638"/>
      <c r="G168" s="901"/>
      <c r="H168" s="901"/>
      <c r="I168" s="1514"/>
      <c r="J168" s="1515"/>
      <c r="K168" s="1515"/>
      <c r="L168" s="1516"/>
      <c r="M168" s="642"/>
      <c r="N168" s="646"/>
      <c r="O168" s="1292"/>
      <c r="P168" s="642"/>
      <c r="Q168" s="1040"/>
    </row>
    <row r="169" spans="1:17" s="643" customFormat="1" ht="13.8" x14ac:dyDescent="0.3">
      <c r="A169" s="634">
        <v>164</v>
      </c>
      <c r="B169" s="635">
        <v>45502</v>
      </c>
      <c r="C169" s="636" t="s">
        <v>2407</v>
      </c>
      <c r="D169" s="637">
        <v>5</v>
      </c>
      <c r="E169" s="637"/>
      <c r="F169" s="694"/>
      <c r="G169" s="901"/>
      <c r="H169" s="901"/>
      <c r="I169" s="1514"/>
      <c r="J169" s="1515"/>
      <c r="K169" s="1515"/>
      <c r="L169" s="1516"/>
      <c r="M169" s="573"/>
      <c r="N169" s="646"/>
      <c r="O169" s="1292"/>
      <c r="P169" s="146"/>
      <c r="Q169" s="146"/>
    </row>
    <row r="170" spans="1:17" s="643" customFormat="1" x14ac:dyDescent="0.3">
      <c r="A170" s="634">
        <v>165</v>
      </c>
      <c r="B170" s="635">
        <v>45502</v>
      </c>
      <c r="C170" s="636" t="s">
        <v>2408</v>
      </c>
      <c r="D170" s="637">
        <v>1</v>
      </c>
      <c r="E170" s="637"/>
      <c r="F170" s="638"/>
      <c r="G170" s="901"/>
      <c r="H170" s="901"/>
      <c r="I170" s="1514"/>
      <c r="J170" s="1515"/>
      <c r="K170" s="1515"/>
      <c r="L170" s="1516"/>
      <c r="M170" s="642"/>
      <c r="N170" s="642"/>
      <c r="O170" s="648"/>
      <c r="P170" s="642"/>
      <c r="Q170" s="642"/>
    </row>
    <row r="171" spans="1:17" s="643" customFormat="1" x14ac:dyDescent="0.3">
      <c r="A171" s="634">
        <v>166</v>
      </c>
      <c r="B171" s="635">
        <v>45502</v>
      </c>
      <c r="C171" s="636" t="s">
        <v>2381</v>
      </c>
      <c r="D171" s="637">
        <v>10</v>
      </c>
      <c r="E171" s="637"/>
      <c r="F171" s="638"/>
      <c r="G171" s="901"/>
      <c r="H171" s="901"/>
      <c r="I171" s="1514"/>
      <c r="J171" s="1515"/>
      <c r="K171" s="1515"/>
      <c r="L171" s="1516"/>
      <c r="M171" s="642"/>
      <c r="N171" s="642"/>
      <c r="O171" s="648"/>
      <c r="P171" s="642"/>
      <c r="Q171" s="642"/>
    </row>
    <row r="172" spans="1:17" s="643" customFormat="1" x14ac:dyDescent="0.3">
      <c r="A172" s="634">
        <v>167</v>
      </c>
      <c r="B172" s="635">
        <v>45502</v>
      </c>
      <c r="C172" s="636" t="s">
        <v>2584</v>
      </c>
      <c r="D172" s="637">
        <v>10</v>
      </c>
      <c r="E172" s="637"/>
      <c r="F172" s="638"/>
      <c r="G172" s="901"/>
      <c r="H172" s="901"/>
      <c r="I172" s="1514"/>
      <c r="J172" s="1515"/>
      <c r="K172" s="1515"/>
      <c r="L172" s="1516"/>
      <c r="M172" s="642"/>
      <c r="N172" s="642"/>
      <c r="O172" s="648"/>
      <c r="P172" s="642"/>
      <c r="Q172" s="642"/>
    </row>
    <row r="173" spans="1:17" s="643" customFormat="1" x14ac:dyDescent="0.3">
      <c r="A173" s="634">
        <v>168</v>
      </c>
      <c r="B173" s="635">
        <v>45502</v>
      </c>
      <c r="C173" s="636" t="s">
        <v>2516</v>
      </c>
      <c r="D173" s="637">
        <v>50</v>
      </c>
      <c r="E173" s="637"/>
      <c r="F173" s="638"/>
      <c r="G173" s="901"/>
      <c r="H173" s="901"/>
      <c r="I173" s="1514"/>
      <c r="J173" s="1515"/>
      <c r="K173" s="1515"/>
      <c r="L173" s="1516"/>
      <c r="M173" s="642"/>
      <c r="N173" s="646"/>
      <c r="O173" s="648"/>
      <c r="P173" s="146"/>
      <c r="Q173" s="935"/>
    </row>
    <row r="174" spans="1:17" s="643" customFormat="1" x14ac:dyDescent="0.3">
      <c r="A174" s="634">
        <v>169</v>
      </c>
      <c r="B174" s="635">
        <v>45502</v>
      </c>
      <c r="C174" s="636" t="s">
        <v>2410</v>
      </c>
      <c r="D174" s="637">
        <v>100</v>
      </c>
      <c r="E174" s="637"/>
      <c r="F174" s="638"/>
      <c r="G174" s="901"/>
      <c r="H174" s="901"/>
      <c r="I174" s="1514"/>
      <c r="J174" s="1515"/>
      <c r="K174" s="1515"/>
      <c r="L174" s="1516"/>
      <c r="M174" s="642"/>
      <c r="N174" s="642"/>
      <c r="O174" s="648"/>
      <c r="P174" s="642"/>
      <c r="Q174" s="642"/>
    </row>
    <row r="175" spans="1:17" s="643" customFormat="1" x14ac:dyDescent="0.3">
      <c r="A175" s="634">
        <v>170</v>
      </c>
      <c r="B175" s="635">
        <v>45506</v>
      </c>
      <c r="C175" s="636" t="s">
        <v>2359</v>
      </c>
      <c r="D175" s="637">
        <v>500</v>
      </c>
      <c r="E175" s="637"/>
      <c r="F175" s="638"/>
      <c r="G175" s="901"/>
      <c r="H175" s="901"/>
      <c r="I175" s="1514"/>
      <c r="J175" s="1515"/>
      <c r="K175" s="1515"/>
      <c r="L175" s="1516"/>
      <c r="M175" s="642"/>
      <c r="N175" s="642"/>
      <c r="O175" s="648"/>
      <c r="P175" s="642"/>
      <c r="Q175" s="642"/>
    </row>
    <row r="176" spans="1:17" s="643" customFormat="1" x14ac:dyDescent="0.3">
      <c r="A176" s="634">
        <v>171</v>
      </c>
      <c r="B176" s="635">
        <v>45506</v>
      </c>
      <c r="C176" s="636" t="s">
        <v>2834</v>
      </c>
      <c r="D176" s="637">
        <v>100</v>
      </c>
      <c r="E176" s="637"/>
      <c r="F176" s="638"/>
      <c r="G176" s="901"/>
      <c r="H176" s="901"/>
      <c r="I176" s="1514"/>
      <c r="J176" s="1515"/>
      <c r="K176" s="1515"/>
      <c r="L176" s="1516"/>
      <c r="M176" s="642"/>
      <c r="N176" s="642"/>
      <c r="O176" s="648"/>
      <c r="P176" s="642"/>
      <c r="Q176" s="642"/>
    </row>
    <row r="177" spans="1:17" s="643" customFormat="1" x14ac:dyDescent="0.3">
      <c r="A177" s="634">
        <v>172</v>
      </c>
      <c r="B177" s="635">
        <v>45509</v>
      </c>
      <c r="C177" s="636" t="s">
        <v>2384</v>
      </c>
      <c r="D177" s="637">
        <v>50</v>
      </c>
      <c r="E177" s="637"/>
      <c r="F177" s="638"/>
      <c r="G177" s="901"/>
      <c r="H177" s="901"/>
      <c r="I177" s="1514"/>
      <c r="J177" s="1515"/>
      <c r="K177" s="1515"/>
      <c r="L177" s="1516"/>
      <c r="M177" s="642"/>
      <c r="N177" s="642"/>
      <c r="O177" s="648"/>
      <c r="P177" s="642"/>
      <c r="Q177" s="642"/>
    </row>
    <row r="178" spans="1:17" s="643" customFormat="1" x14ac:dyDescent="0.3">
      <c r="A178" s="634">
        <v>173</v>
      </c>
      <c r="B178" s="635">
        <v>45513</v>
      </c>
      <c r="C178" s="636" t="s">
        <v>2359</v>
      </c>
      <c r="D178" s="637">
        <v>1000</v>
      </c>
      <c r="E178" s="637"/>
      <c r="F178" s="638"/>
      <c r="G178" s="901"/>
      <c r="H178" s="901"/>
      <c r="I178" s="1514"/>
      <c r="J178" s="1515"/>
      <c r="K178" s="1515"/>
      <c r="L178" s="1516"/>
      <c r="M178" s="642"/>
      <c r="N178" s="642"/>
      <c r="O178" s="648"/>
      <c r="P178" s="642"/>
      <c r="Q178" s="642"/>
    </row>
    <row r="179" spans="1:17" s="643" customFormat="1" x14ac:dyDescent="0.3">
      <c r="A179" s="634">
        <v>174</v>
      </c>
      <c r="B179" s="635">
        <v>45516</v>
      </c>
      <c r="C179" s="636" t="s">
        <v>2834</v>
      </c>
      <c r="D179" s="637">
        <v>50</v>
      </c>
      <c r="E179" s="637"/>
      <c r="F179" s="638"/>
      <c r="G179" s="901"/>
      <c r="H179" s="901"/>
      <c r="I179" s="1514"/>
      <c r="J179" s="1515"/>
      <c r="K179" s="1515"/>
      <c r="L179" s="1516"/>
      <c r="M179" s="642"/>
      <c r="N179" s="646"/>
      <c r="O179" s="648"/>
      <c r="P179" s="146"/>
      <c r="Q179" s="935"/>
    </row>
    <row r="180" spans="1:17" s="643" customFormat="1" x14ac:dyDescent="0.3">
      <c r="A180" s="634">
        <v>175</v>
      </c>
      <c r="B180" s="635">
        <v>45516</v>
      </c>
      <c r="C180" s="636" t="s">
        <v>2574</v>
      </c>
      <c r="D180" s="637">
        <v>50</v>
      </c>
      <c r="E180" s="637"/>
      <c r="F180" s="638"/>
      <c r="G180" s="901"/>
      <c r="H180" s="901"/>
      <c r="I180" s="1514"/>
      <c r="J180" s="1515"/>
      <c r="K180" s="1515"/>
      <c r="L180" s="1516"/>
      <c r="M180" s="642"/>
      <c r="N180" s="642"/>
      <c r="O180" s="648"/>
      <c r="P180" s="642"/>
      <c r="Q180" s="642"/>
    </row>
    <row r="181" spans="1:17" s="643" customFormat="1" x14ac:dyDescent="0.3">
      <c r="A181" s="634">
        <v>176</v>
      </c>
      <c r="B181" s="635">
        <v>45517</v>
      </c>
      <c r="C181" s="636" t="s">
        <v>2574</v>
      </c>
      <c r="D181" s="637">
        <v>50</v>
      </c>
      <c r="E181" s="637"/>
      <c r="F181" s="638"/>
      <c r="G181" s="901"/>
      <c r="H181" s="901"/>
      <c r="I181" s="1514"/>
      <c r="J181" s="1515"/>
      <c r="K181" s="1515"/>
      <c r="L181" s="1516"/>
      <c r="M181" s="642"/>
      <c r="N181" s="642"/>
      <c r="O181" s="648"/>
      <c r="P181" s="642"/>
      <c r="Q181" s="642"/>
    </row>
    <row r="182" spans="1:17" s="643" customFormat="1" x14ac:dyDescent="0.3">
      <c r="A182" s="634">
        <v>177</v>
      </c>
      <c r="B182" s="635">
        <v>45520</v>
      </c>
      <c r="C182" s="636" t="s">
        <v>2359</v>
      </c>
      <c r="D182" s="637">
        <v>1000</v>
      </c>
      <c r="E182" s="637"/>
      <c r="F182" s="638"/>
      <c r="G182" s="901"/>
      <c r="H182" s="901"/>
      <c r="I182" s="1514"/>
      <c r="J182" s="1515"/>
      <c r="K182" s="1515"/>
      <c r="L182" s="1516"/>
      <c r="M182" s="642"/>
      <c r="N182" s="642"/>
      <c r="O182" s="648"/>
      <c r="P182" s="642"/>
      <c r="Q182" s="642"/>
    </row>
    <row r="183" spans="1:17" s="643" customFormat="1" x14ac:dyDescent="0.3">
      <c r="A183" s="634">
        <v>178</v>
      </c>
      <c r="B183" s="635">
        <v>45520</v>
      </c>
      <c r="C183" s="636" t="s">
        <v>164</v>
      </c>
      <c r="D183" s="637">
        <v>15</v>
      </c>
      <c r="E183" s="637"/>
      <c r="F183" s="638"/>
      <c r="G183" s="901"/>
      <c r="H183" s="901"/>
      <c r="I183" s="1514"/>
      <c r="J183" s="1515"/>
      <c r="K183" s="1515"/>
      <c r="L183" s="1516"/>
      <c r="M183" s="642"/>
      <c r="N183" s="642"/>
      <c r="O183" s="648"/>
      <c r="P183" s="642"/>
      <c r="Q183" s="642"/>
    </row>
    <row r="184" spans="1:17" s="643" customFormat="1" x14ac:dyDescent="0.3">
      <c r="A184" s="634">
        <v>179</v>
      </c>
      <c r="B184" s="635">
        <v>45520</v>
      </c>
      <c r="C184" s="636" t="s">
        <v>1982</v>
      </c>
      <c r="D184" s="637">
        <v>100</v>
      </c>
      <c r="E184" s="637"/>
      <c r="F184" s="638"/>
      <c r="G184" s="901"/>
      <c r="H184" s="901"/>
      <c r="I184" s="1514"/>
      <c r="J184" s="1515"/>
      <c r="K184" s="1515"/>
      <c r="L184" s="1516"/>
      <c r="M184" s="642"/>
      <c r="N184" s="642"/>
      <c r="O184" s="648"/>
      <c r="P184" s="642"/>
      <c r="Q184" s="642"/>
    </row>
    <row r="185" spans="1:17" s="643" customFormat="1" x14ac:dyDescent="0.3">
      <c r="A185" s="634">
        <v>180</v>
      </c>
      <c r="B185" s="635">
        <v>45523</v>
      </c>
      <c r="C185" s="636" t="s">
        <v>2359</v>
      </c>
      <c r="D185" s="637">
        <v>640</v>
      </c>
      <c r="E185" s="637"/>
      <c r="F185" s="638"/>
      <c r="G185" s="901"/>
      <c r="H185" s="901"/>
      <c r="I185" s="1514"/>
      <c r="J185" s="1515"/>
      <c r="K185" s="1515"/>
      <c r="L185" s="1516"/>
      <c r="M185" s="642"/>
      <c r="N185" s="642"/>
      <c r="O185" s="648"/>
      <c r="P185" s="642"/>
      <c r="Q185" s="642"/>
    </row>
    <row r="186" spans="1:17" s="643" customFormat="1" x14ac:dyDescent="0.3">
      <c r="A186" s="634">
        <v>181</v>
      </c>
      <c r="B186" s="635">
        <v>45523</v>
      </c>
      <c r="C186" s="636" t="s">
        <v>1777</v>
      </c>
      <c r="D186" s="637">
        <v>1000</v>
      </c>
      <c r="E186" s="637"/>
      <c r="F186" s="694"/>
      <c r="G186" s="901"/>
      <c r="H186" s="901"/>
      <c r="I186" s="1514"/>
      <c r="J186" s="1515"/>
      <c r="K186" s="1515"/>
      <c r="L186" s="1516"/>
      <c r="M186" s="642"/>
      <c r="N186" s="646"/>
      <c r="O186" s="648"/>
      <c r="P186" s="146"/>
      <c r="Q186" s="935"/>
    </row>
    <row r="187" spans="1:17" s="643" customFormat="1" ht="13.8" x14ac:dyDescent="0.3">
      <c r="A187" s="634">
        <v>182</v>
      </c>
      <c r="B187" s="635">
        <v>45523</v>
      </c>
      <c r="C187" s="636" t="s">
        <v>2359</v>
      </c>
      <c r="D187" s="637"/>
      <c r="E187" s="637">
        <v>4640</v>
      </c>
      <c r="F187" s="637">
        <v>4640</v>
      </c>
      <c r="G187" s="901"/>
      <c r="H187" s="901"/>
      <c r="I187" s="1514" t="s">
        <v>3937</v>
      </c>
      <c r="J187" s="1515"/>
      <c r="K187" s="1515"/>
      <c r="L187" s="1516"/>
      <c r="M187" s="642" t="s">
        <v>3938</v>
      </c>
      <c r="N187" s="646">
        <v>45523</v>
      </c>
      <c r="O187" s="1292" t="s">
        <v>3999</v>
      </c>
      <c r="P187" s="642" t="s">
        <v>3766</v>
      </c>
      <c r="Q187" s="1040" t="s">
        <v>3767</v>
      </c>
    </row>
    <row r="188" spans="1:17" s="643" customFormat="1" x14ac:dyDescent="0.3">
      <c r="A188" s="634">
        <v>183</v>
      </c>
      <c r="B188" s="635">
        <v>45527</v>
      </c>
      <c r="C188" s="636" t="s">
        <v>2359</v>
      </c>
      <c r="D188" s="637">
        <v>500</v>
      </c>
      <c r="E188" s="637"/>
      <c r="F188" s="638"/>
      <c r="G188" s="901"/>
      <c r="H188" s="901"/>
      <c r="I188" s="1514"/>
      <c r="J188" s="1515"/>
      <c r="K188" s="1515"/>
      <c r="L188" s="1516"/>
      <c r="M188" s="642"/>
      <c r="N188" s="642"/>
      <c r="O188" s="648"/>
      <c r="P188" s="642"/>
      <c r="Q188" s="642"/>
    </row>
    <row r="189" spans="1:17" s="643" customFormat="1" x14ac:dyDescent="0.3">
      <c r="A189" s="634">
        <v>184</v>
      </c>
      <c r="B189" s="635">
        <v>45531</v>
      </c>
      <c r="C189" s="636" t="s">
        <v>2384</v>
      </c>
      <c r="D189" s="637">
        <v>50</v>
      </c>
      <c r="E189" s="637"/>
      <c r="F189" s="638"/>
      <c r="G189" s="901"/>
      <c r="H189" s="901"/>
      <c r="I189" s="1514"/>
      <c r="J189" s="1515"/>
      <c r="K189" s="1515"/>
      <c r="L189" s="1516"/>
      <c r="M189" s="642"/>
      <c r="N189" s="642"/>
      <c r="O189" s="648"/>
      <c r="P189" s="642"/>
      <c r="Q189" s="642"/>
    </row>
    <row r="190" spans="1:17" s="643" customFormat="1" x14ac:dyDescent="0.3">
      <c r="A190" s="634">
        <v>185</v>
      </c>
      <c r="B190" s="635">
        <v>45532</v>
      </c>
      <c r="C190" s="636" t="s">
        <v>1982</v>
      </c>
      <c r="D190" s="637">
        <v>1000</v>
      </c>
      <c r="E190" s="637"/>
      <c r="F190" s="638"/>
      <c r="G190" s="901"/>
      <c r="H190" s="901"/>
      <c r="I190" s="1514"/>
      <c r="J190" s="1515"/>
      <c r="K190" s="1515"/>
      <c r="L190" s="1516"/>
      <c r="M190" s="642"/>
      <c r="N190" s="642"/>
      <c r="O190" s="648"/>
      <c r="P190" s="642"/>
      <c r="Q190" s="642"/>
    </row>
    <row r="191" spans="1:17" s="643" customFormat="1" x14ac:dyDescent="0.3">
      <c r="A191" s="634">
        <v>186</v>
      </c>
      <c r="B191" s="635">
        <v>45532</v>
      </c>
      <c r="C191" s="636" t="s">
        <v>2381</v>
      </c>
      <c r="D191" s="637">
        <v>20</v>
      </c>
      <c r="E191" s="637"/>
      <c r="F191" s="638"/>
      <c r="G191" s="901"/>
      <c r="H191" s="901"/>
      <c r="I191" s="1514"/>
      <c r="J191" s="1515"/>
      <c r="K191" s="1515"/>
      <c r="L191" s="1516"/>
      <c r="M191" s="642"/>
      <c r="N191" s="642"/>
      <c r="O191" s="648"/>
      <c r="P191" s="642"/>
      <c r="Q191" s="642"/>
    </row>
    <row r="192" spans="1:17" s="643" customFormat="1" x14ac:dyDescent="0.3">
      <c r="A192" s="634">
        <v>187</v>
      </c>
      <c r="B192" s="635">
        <v>45532</v>
      </c>
      <c r="C192" s="636" t="s">
        <v>2407</v>
      </c>
      <c r="D192" s="637">
        <v>10</v>
      </c>
      <c r="E192" s="637"/>
      <c r="F192" s="638"/>
      <c r="G192" s="901"/>
      <c r="H192" s="901"/>
      <c r="I192" s="1514"/>
      <c r="J192" s="1515"/>
      <c r="K192" s="1515"/>
      <c r="L192" s="1516"/>
      <c r="M192" s="642"/>
      <c r="N192" s="642"/>
      <c r="O192" s="648"/>
      <c r="P192" s="642"/>
      <c r="Q192" s="642"/>
    </row>
    <row r="193" spans="1:17" s="643" customFormat="1" ht="13.8" x14ac:dyDescent="0.3">
      <c r="A193" s="634">
        <v>188</v>
      </c>
      <c r="B193" s="635">
        <v>45534</v>
      </c>
      <c r="C193" s="636" t="s">
        <v>2359</v>
      </c>
      <c r="D193" s="637">
        <v>500</v>
      </c>
      <c r="E193" s="637"/>
      <c r="F193" s="638"/>
      <c r="G193" s="901"/>
      <c r="H193" s="901"/>
      <c r="I193" s="1514"/>
      <c r="J193" s="1515"/>
      <c r="K193" s="1515"/>
      <c r="L193" s="1516"/>
      <c r="M193" s="642"/>
      <c r="N193" s="646"/>
      <c r="O193" s="1292"/>
      <c r="P193" s="642"/>
      <c r="Q193" s="1040"/>
    </row>
    <row r="194" spans="1:17" s="643" customFormat="1" x14ac:dyDescent="0.3">
      <c r="A194" s="634">
        <v>189</v>
      </c>
      <c r="B194" s="635">
        <v>45534</v>
      </c>
      <c r="C194" s="636" t="s">
        <v>2516</v>
      </c>
      <c r="D194" s="637">
        <v>50</v>
      </c>
      <c r="E194" s="637"/>
      <c r="F194" s="638"/>
      <c r="G194" s="901"/>
      <c r="H194" s="901"/>
      <c r="I194" s="1514"/>
      <c r="J194" s="1515"/>
      <c r="K194" s="1515"/>
      <c r="L194" s="1516"/>
      <c r="M194" s="642"/>
      <c r="N194" s="642"/>
      <c r="O194" s="648"/>
      <c r="P194" s="642"/>
      <c r="Q194" s="642"/>
    </row>
    <row r="195" spans="1:17" s="643" customFormat="1" x14ac:dyDescent="0.3">
      <c r="A195" s="634">
        <v>190</v>
      </c>
      <c r="B195" s="635">
        <v>45534</v>
      </c>
      <c r="C195" s="636" t="s">
        <v>2409</v>
      </c>
      <c r="D195" s="637">
        <v>30</v>
      </c>
      <c r="E195" s="637"/>
      <c r="F195" s="638"/>
      <c r="G195" s="901"/>
      <c r="H195" s="901"/>
      <c r="I195" s="1514"/>
      <c r="J195" s="1515"/>
      <c r="K195" s="1515"/>
      <c r="L195" s="1516"/>
      <c r="M195" s="642"/>
      <c r="N195" s="642"/>
      <c r="O195" s="648"/>
      <c r="P195" s="642"/>
      <c r="Q195" s="642"/>
    </row>
    <row r="196" spans="1:17" s="643" customFormat="1" x14ac:dyDescent="0.3">
      <c r="A196" s="634">
        <v>191</v>
      </c>
      <c r="B196" s="635">
        <v>45534</v>
      </c>
      <c r="C196" s="636" t="s">
        <v>2584</v>
      </c>
      <c r="D196" s="637">
        <v>20</v>
      </c>
      <c r="E196" s="637"/>
      <c r="F196" s="638"/>
      <c r="G196" s="901"/>
      <c r="H196" s="901"/>
      <c r="I196" s="1514"/>
      <c r="J196" s="1515"/>
      <c r="K196" s="1515"/>
      <c r="L196" s="1516"/>
      <c r="M196" s="642"/>
      <c r="N196" s="642"/>
      <c r="O196" s="648"/>
      <c r="P196" s="642"/>
      <c r="Q196" s="642"/>
    </row>
    <row r="197" spans="1:17" s="643" customFormat="1" x14ac:dyDescent="0.3">
      <c r="A197" s="634">
        <v>192</v>
      </c>
      <c r="B197" s="635">
        <v>45534</v>
      </c>
      <c r="C197" s="636" t="s">
        <v>2383</v>
      </c>
      <c r="D197" s="637">
        <v>200</v>
      </c>
      <c r="E197" s="637"/>
      <c r="F197" s="638"/>
      <c r="G197" s="901"/>
      <c r="H197" s="901"/>
      <c r="I197" s="1514"/>
      <c r="J197" s="1515"/>
      <c r="K197" s="1515"/>
      <c r="L197" s="1516"/>
      <c r="M197" s="642"/>
      <c r="N197" s="642"/>
      <c r="O197" s="648"/>
      <c r="P197" s="642"/>
      <c r="Q197" s="642"/>
    </row>
    <row r="198" spans="1:17" s="643" customFormat="1" x14ac:dyDescent="0.3">
      <c r="A198" s="634">
        <v>193</v>
      </c>
      <c r="B198" s="635">
        <v>45537</v>
      </c>
      <c r="C198" s="636" t="s">
        <v>2359</v>
      </c>
      <c r="D198" s="637">
        <v>1000</v>
      </c>
      <c r="E198" s="637"/>
      <c r="F198" s="638"/>
      <c r="G198" s="901"/>
      <c r="H198" s="901"/>
      <c r="I198" s="1514"/>
      <c r="J198" s="1515"/>
      <c r="K198" s="1515"/>
      <c r="L198" s="1516"/>
      <c r="M198" s="642"/>
      <c r="N198" s="642"/>
      <c r="O198" s="648"/>
      <c r="P198" s="642"/>
      <c r="Q198" s="642"/>
    </row>
    <row r="199" spans="1:17" s="643" customFormat="1" x14ac:dyDescent="0.3">
      <c r="A199" s="634">
        <v>194</v>
      </c>
      <c r="B199" s="635">
        <v>45537</v>
      </c>
      <c r="C199" s="636" t="s">
        <v>164</v>
      </c>
      <c r="D199" s="637">
        <v>10</v>
      </c>
      <c r="E199" s="637"/>
      <c r="F199" s="638"/>
      <c r="G199" s="901"/>
      <c r="H199" s="901"/>
      <c r="I199" s="1514"/>
      <c r="J199" s="1515"/>
      <c r="K199" s="1515"/>
      <c r="L199" s="1516"/>
      <c r="M199" s="642"/>
      <c r="N199" s="642"/>
      <c r="O199" s="648"/>
      <c r="P199" s="642"/>
      <c r="Q199" s="642"/>
    </row>
    <row r="200" spans="1:17" s="643" customFormat="1" x14ac:dyDescent="0.3">
      <c r="A200" s="634">
        <v>195</v>
      </c>
      <c r="B200" s="635">
        <v>45537</v>
      </c>
      <c r="C200" s="636" t="s">
        <v>2834</v>
      </c>
      <c r="D200" s="637">
        <v>150</v>
      </c>
      <c r="E200" s="637"/>
      <c r="F200" s="638"/>
      <c r="G200" s="901"/>
      <c r="H200" s="901"/>
      <c r="I200" s="1514"/>
      <c r="J200" s="1515"/>
      <c r="K200" s="1515"/>
      <c r="L200" s="1516"/>
      <c r="M200" s="642"/>
      <c r="N200" s="642"/>
      <c r="O200" s="648"/>
      <c r="P200" s="642"/>
      <c r="Q200" s="642"/>
    </row>
    <row r="201" spans="1:17" s="643" customFormat="1" x14ac:dyDescent="0.3">
      <c r="A201" s="634">
        <v>196</v>
      </c>
      <c r="B201" s="635">
        <v>45541</v>
      </c>
      <c r="C201" s="636" t="s">
        <v>2384</v>
      </c>
      <c r="D201" s="637">
        <v>100</v>
      </c>
      <c r="E201" s="637"/>
      <c r="F201" s="638"/>
      <c r="G201" s="901"/>
      <c r="H201" s="901"/>
      <c r="I201" s="1514"/>
      <c r="J201" s="1515"/>
      <c r="K201" s="1515"/>
      <c r="L201" s="1516"/>
      <c r="M201" s="642"/>
      <c r="N201" s="642"/>
      <c r="O201" s="648"/>
      <c r="P201" s="642"/>
      <c r="Q201" s="642"/>
    </row>
    <row r="202" spans="1:17" s="643" customFormat="1" x14ac:dyDescent="0.3">
      <c r="A202" s="634">
        <v>197</v>
      </c>
      <c r="B202" s="635">
        <v>45544</v>
      </c>
      <c r="C202" s="636" t="s">
        <v>2359</v>
      </c>
      <c r="D202" s="637">
        <v>1000</v>
      </c>
      <c r="E202" s="637"/>
      <c r="F202" s="638"/>
      <c r="G202" s="901"/>
      <c r="H202" s="901"/>
      <c r="I202" s="1514"/>
      <c r="J202" s="1515"/>
      <c r="K202" s="1515"/>
      <c r="L202" s="1516"/>
      <c r="M202" s="642"/>
      <c r="N202" s="642"/>
      <c r="O202" s="648"/>
      <c r="P202" s="642"/>
      <c r="Q202" s="642"/>
    </row>
    <row r="203" spans="1:17" s="643" customFormat="1" x14ac:dyDescent="0.3">
      <c r="A203" s="634">
        <v>198</v>
      </c>
      <c r="B203" s="635">
        <v>45544</v>
      </c>
      <c r="C203" s="636" t="s">
        <v>2834</v>
      </c>
      <c r="D203" s="637">
        <v>120</v>
      </c>
      <c r="E203" s="637"/>
      <c r="F203" s="638"/>
      <c r="G203" s="901"/>
      <c r="H203" s="901"/>
      <c r="I203" s="1514"/>
      <c r="J203" s="1515"/>
      <c r="K203" s="1515"/>
      <c r="L203" s="1516"/>
      <c r="M203" s="642"/>
      <c r="N203" s="642"/>
      <c r="O203" s="648"/>
      <c r="P203" s="642"/>
      <c r="Q203" s="642"/>
    </row>
    <row r="204" spans="1:17" s="643" customFormat="1" ht="13.8" x14ac:dyDescent="0.3">
      <c r="A204" s="634">
        <v>199</v>
      </c>
      <c r="B204" s="635">
        <v>45545</v>
      </c>
      <c r="C204" s="636" t="s">
        <v>2574</v>
      </c>
      <c r="D204" s="637">
        <v>50</v>
      </c>
      <c r="E204" s="637"/>
      <c r="F204" s="638"/>
      <c r="G204" s="901"/>
      <c r="H204" s="901"/>
      <c r="I204" s="1514"/>
      <c r="J204" s="1515"/>
      <c r="K204" s="1515"/>
      <c r="L204" s="1516"/>
      <c r="M204" s="642"/>
      <c r="N204" s="646"/>
      <c r="O204" s="1292"/>
      <c r="P204" s="146"/>
      <c r="Q204" s="935"/>
    </row>
    <row r="205" spans="1:17" s="643" customFormat="1" ht="13.8" x14ac:dyDescent="0.3">
      <c r="A205" s="634">
        <v>200</v>
      </c>
      <c r="B205" s="635">
        <v>45545</v>
      </c>
      <c r="C205" s="636" t="s">
        <v>2834</v>
      </c>
      <c r="D205" s="637"/>
      <c r="E205" s="637">
        <v>420</v>
      </c>
      <c r="F205" s="638">
        <v>420</v>
      </c>
      <c r="G205" s="901"/>
      <c r="H205" s="901"/>
      <c r="I205" s="1514" t="s">
        <v>3940</v>
      </c>
      <c r="J205" s="1515"/>
      <c r="K205" s="1515"/>
      <c r="L205" s="1516"/>
      <c r="M205" s="646" t="s">
        <v>3939</v>
      </c>
      <c r="N205" s="646">
        <v>45545</v>
      </c>
      <c r="O205" s="230" t="s">
        <v>1531</v>
      </c>
      <c r="P205" s="146" t="s">
        <v>1762</v>
      </c>
      <c r="Q205" s="935" t="s">
        <v>1762</v>
      </c>
    </row>
    <row r="206" spans="1:17" s="643" customFormat="1" ht="13.8" x14ac:dyDescent="0.3">
      <c r="A206" s="634">
        <v>201</v>
      </c>
      <c r="B206" s="635">
        <v>45551</v>
      </c>
      <c r="C206" s="636" t="s">
        <v>2359</v>
      </c>
      <c r="D206" s="637">
        <v>1160</v>
      </c>
      <c r="E206" s="637"/>
      <c r="F206" s="638"/>
      <c r="G206" s="901"/>
      <c r="H206" s="901"/>
      <c r="I206" s="1514"/>
      <c r="J206" s="1515"/>
      <c r="K206" s="1515"/>
      <c r="L206" s="1516"/>
      <c r="M206" s="642"/>
      <c r="N206" s="646"/>
      <c r="O206" s="1292"/>
      <c r="P206" s="642"/>
      <c r="Q206" s="1040"/>
    </row>
    <row r="207" spans="1:17" s="643" customFormat="1" x14ac:dyDescent="0.3">
      <c r="A207" s="634">
        <v>202</v>
      </c>
      <c r="B207" s="635">
        <v>45551</v>
      </c>
      <c r="C207" s="636" t="s">
        <v>2359</v>
      </c>
      <c r="D207" s="637"/>
      <c r="E207" s="637">
        <v>4160</v>
      </c>
      <c r="F207" s="638">
        <v>4160</v>
      </c>
      <c r="G207" s="901"/>
      <c r="H207" s="901"/>
      <c r="I207" s="1514" t="s">
        <v>3941</v>
      </c>
      <c r="J207" s="1515"/>
      <c r="K207" s="1515"/>
      <c r="L207" s="1516"/>
      <c r="M207" s="642" t="s">
        <v>3942</v>
      </c>
      <c r="N207" s="646">
        <v>45551</v>
      </c>
      <c r="O207" s="648" t="s">
        <v>3999</v>
      </c>
      <c r="P207" s="642" t="s">
        <v>3766</v>
      </c>
      <c r="Q207" s="1040" t="s">
        <v>3767</v>
      </c>
    </row>
    <row r="208" spans="1:17" s="643" customFormat="1" x14ac:dyDescent="0.3">
      <c r="A208" s="634">
        <v>203</v>
      </c>
      <c r="B208" s="635">
        <v>45558</v>
      </c>
      <c r="C208" s="636" t="s">
        <v>2359</v>
      </c>
      <c r="D208" s="637">
        <v>1000</v>
      </c>
      <c r="E208" s="637"/>
      <c r="F208" s="638"/>
      <c r="G208" s="901"/>
      <c r="H208" s="901"/>
      <c r="I208" s="1514"/>
      <c r="J208" s="1515"/>
      <c r="K208" s="1515"/>
      <c r="L208" s="1516"/>
      <c r="M208" s="642"/>
      <c r="N208" s="646"/>
      <c r="O208" s="648"/>
      <c r="P208" s="146"/>
      <c r="Q208" s="935"/>
    </row>
    <row r="209" spans="1:17" s="643" customFormat="1" x14ac:dyDescent="0.3">
      <c r="A209" s="634">
        <v>204</v>
      </c>
      <c r="B209" s="635">
        <v>45558</v>
      </c>
      <c r="C209" s="636" t="s">
        <v>164</v>
      </c>
      <c r="D209" s="637">
        <v>15</v>
      </c>
      <c r="E209" s="637"/>
      <c r="F209" s="638"/>
      <c r="G209" s="901"/>
      <c r="H209" s="901"/>
      <c r="I209" s="1514"/>
      <c r="J209" s="1515"/>
      <c r="K209" s="1515"/>
      <c r="L209" s="1516"/>
      <c r="M209" s="642"/>
      <c r="N209" s="642"/>
      <c r="O209" s="648"/>
      <c r="P209" s="642"/>
      <c r="Q209" s="642"/>
    </row>
    <row r="210" spans="1:17" s="643" customFormat="1" x14ac:dyDescent="0.3">
      <c r="A210" s="634">
        <v>205</v>
      </c>
      <c r="B210" s="635">
        <v>45558</v>
      </c>
      <c r="C210" s="636" t="s">
        <v>1982</v>
      </c>
      <c r="D210" s="637">
        <v>200</v>
      </c>
      <c r="E210" s="637"/>
      <c r="F210" s="638"/>
      <c r="G210" s="901"/>
      <c r="H210" s="901"/>
      <c r="I210" s="1514"/>
      <c r="J210" s="1515"/>
      <c r="K210" s="1515"/>
      <c r="L210" s="1516"/>
      <c r="M210" s="642"/>
      <c r="N210" s="642"/>
      <c r="O210" s="648"/>
      <c r="P210" s="642"/>
      <c r="Q210" s="642"/>
    </row>
    <row r="211" spans="1:17" s="643" customFormat="1" x14ac:dyDescent="0.3">
      <c r="A211" s="634">
        <v>206</v>
      </c>
      <c r="B211" s="635">
        <v>45558</v>
      </c>
      <c r="C211" s="636" t="s">
        <v>2834</v>
      </c>
      <c r="D211" s="637">
        <v>200</v>
      </c>
      <c r="E211" s="637"/>
      <c r="F211" s="638"/>
      <c r="G211" s="901"/>
      <c r="H211" s="901"/>
      <c r="I211" s="1514"/>
      <c r="J211" s="1515"/>
      <c r="K211" s="1515"/>
      <c r="L211" s="1516"/>
      <c r="M211" s="642"/>
      <c r="N211" s="646"/>
      <c r="O211" s="648"/>
      <c r="P211" s="146"/>
      <c r="Q211" s="935"/>
    </row>
    <row r="212" spans="1:17" s="643" customFormat="1" x14ac:dyDescent="0.3">
      <c r="A212" s="634">
        <v>207</v>
      </c>
      <c r="B212" s="635">
        <v>45565</v>
      </c>
      <c r="C212" s="636" t="s">
        <v>1777</v>
      </c>
      <c r="D212" s="637">
        <v>920</v>
      </c>
      <c r="E212" s="637"/>
      <c r="F212" s="638"/>
      <c r="G212" s="901"/>
      <c r="H212" s="901"/>
      <c r="I212" s="1514"/>
      <c r="J212" s="1515"/>
      <c r="K212" s="1515"/>
      <c r="L212" s="1516"/>
      <c r="M212" s="642"/>
      <c r="N212" s="642"/>
      <c r="O212" s="648"/>
      <c r="P212" s="642"/>
      <c r="Q212" s="642"/>
    </row>
    <row r="213" spans="1:17" s="643" customFormat="1" x14ac:dyDescent="0.3">
      <c r="A213" s="634">
        <v>208</v>
      </c>
      <c r="B213" s="635">
        <v>45565</v>
      </c>
      <c r="C213" s="636" t="s">
        <v>2574</v>
      </c>
      <c r="D213" s="637">
        <v>30</v>
      </c>
      <c r="E213" s="637"/>
      <c r="F213" s="638"/>
      <c r="G213" s="901"/>
      <c r="H213" s="901"/>
      <c r="I213" s="1514"/>
      <c r="J213" s="1515"/>
      <c r="K213" s="1515"/>
      <c r="L213" s="1516"/>
      <c r="M213" s="642"/>
      <c r="N213" s="642"/>
      <c r="O213" s="648"/>
      <c r="P213" s="642"/>
      <c r="Q213" s="642"/>
    </row>
    <row r="214" spans="1:17" s="643" customFormat="1" x14ac:dyDescent="0.3">
      <c r="A214" s="634">
        <v>209</v>
      </c>
      <c r="B214" s="635">
        <v>45566</v>
      </c>
      <c r="C214" s="636" t="s">
        <v>2359</v>
      </c>
      <c r="D214" s="637">
        <v>1000</v>
      </c>
      <c r="E214" s="637"/>
      <c r="F214" s="638"/>
      <c r="G214" s="901"/>
      <c r="H214" s="901"/>
      <c r="I214" s="1514"/>
      <c r="J214" s="1515"/>
      <c r="K214" s="1515"/>
      <c r="L214" s="1516"/>
      <c r="M214" s="642"/>
      <c r="N214" s="642"/>
      <c r="O214" s="648"/>
      <c r="P214" s="642"/>
      <c r="Q214" s="642"/>
    </row>
    <row r="215" spans="1:17" s="643" customFormat="1" x14ac:dyDescent="0.3">
      <c r="A215" s="634">
        <v>210</v>
      </c>
      <c r="B215" s="635">
        <v>45566</v>
      </c>
      <c r="C215" s="636" t="s">
        <v>2834</v>
      </c>
      <c r="D215" s="637">
        <v>100</v>
      </c>
      <c r="E215" s="637"/>
      <c r="F215" s="638"/>
      <c r="G215" s="901"/>
      <c r="H215" s="901"/>
      <c r="I215" s="1514"/>
      <c r="J215" s="1515"/>
      <c r="K215" s="1515"/>
      <c r="L215" s="1516"/>
      <c r="M215" s="642"/>
      <c r="N215" s="642"/>
      <c r="O215" s="648"/>
      <c r="P215" s="642"/>
      <c r="Q215" s="642"/>
    </row>
    <row r="216" spans="1:17" s="643" customFormat="1" x14ac:dyDescent="0.3">
      <c r="A216" s="634">
        <v>211</v>
      </c>
      <c r="B216" s="635">
        <v>45566</v>
      </c>
      <c r="C216" s="636" t="s">
        <v>2574</v>
      </c>
      <c r="D216" s="637">
        <v>30</v>
      </c>
      <c r="E216" s="637"/>
      <c r="F216" s="638"/>
      <c r="G216" s="901"/>
      <c r="H216" s="901"/>
      <c r="I216" s="1514"/>
      <c r="J216" s="1515"/>
      <c r="K216" s="1515"/>
      <c r="L216" s="1516"/>
      <c r="M216" s="642"/>
      <c r="N216" s="642"/>
      <c r="O216" s="648"/>
      <c r="P216" s="642"/>
      <c r="Q216" s="642"/>
    </row>
    <row r="217" spans="1:17" s="643" customFormat="1" x14ac:dyDescent="0.3">
      <c r="A217" s="634">
        <v>212</v>
      </c>
      <c r="B217" s="635">
        <v>45572</v>
      </c>
      <c r="C217" s="636" t="s">
        <v>2359</v>
      </c>
      <c r="D217" s="637">
        <v>1000</v>
      </c>
      <c r="E217" s="637"/>
      <c r="F217" s="638"/>
      <c r="G217" s="901"/>
      <c r="H217" s="901"/>
      <c r="I217" s="1514"/>
      <c r="J217" s="1515"/>
      <c r="K217" s="1515"/>
      <c r="L217" s="1516"/>
      <c r="M217" s="642"/>
      <c r="N217" s="646"/>
      <c r="O217" s="648"/>
      <c r="P217" s="642"/>
      <c r="Q217" s="1040"/>
    </row>
    <row r="218" spans="1:17" s="643" customFormat="1" x14ac:dyDescent="0.3">
      <c r="A218" s="634">
        <v>213</v>
      </c>
      <c r="B218" s="635">
        <v>45572</v>
      </c>
      <c r="C218" s="636" t="s">
        <v>2834</v>
      </c>
      <c r="D218" s="637">
        <v>100</v>
      </c>
      <c r="E218" s="637"/>
      <c r="F218" s="638"/>
      <c r="G218" s="901"/>
      <c r="H218" s="901"/>
      <c r="I218" s="1514"/>
      <c r="J218" s="1515"/>
      <c r="K218" s="1515"/>
      <c r="L218" s="1516"/>
      <c r="M218" s="642"/>
      <c r="N218" s="642"/>
      <c r="O218" s="648"/>
      <c r="P218" s="642"/>
      <c r="Q218" s="642"/>
    </row>
    <row r="219" spans="1:17" s="643" customFormat="1" x14ac:dyDescent="0.3">
      <c r="A219" s="634">
        <v>214</v>
      </c>
      <c r="B219" s="635">
        <v>45572</v>
      </c>
      <c r="C219" s="636" t="s">
        <v>164</v>
      </c>
      <c r="D219" s="637">
        <v>10</v>
      </c>
      <c r="E219" s="637"/>
      <c r="F219" s="638"/>
      <c r="G219" s="901"/>
      <c r="H219" s="901"/>
      <c r="I219" s="1514"/>
      <c r="J219" s="1515"/>
      <c r="K219" s="1515"/>
      <c r="L219" s="1516"/>
      <c r="M219" s="642"/>
      <c r="N219" s="642"/>
      <c r="O219" s="648"/>
      <c r="P219" s="642"/>
      <c r="Q219" s="642"/>
    </row>
    <row r="220" spans="1:17" s="643" customFormat="1" x14ac:dyDescent="0.3">
      <c r="A220" s="634">
        <v>215</v>
      </c>
      <c r="B220" s="635">
        <v>45573</v>
      </c>
      <c r="C220" s="636" t="s">
        <v>2574</v>
      </c>
      <c r="D220" s="637">
        <v>30</v>
      </c>
      <c r="E220" s="637"/>
      <c r="F220" s="638"/>
      <c r="G220" s="901"/>
      <c r="H220" s="901"/>
      <c r="I220" s="1514"/>
      <c r="J220" s="1515"/>
      <c r="K220" s="1515"/>
      <c r="L220" s="1516"/>
      <c r="M220" s="642"/>
      <c r="N220" s="642"/>
      <c r="O220" s="648"/>
      <c r="P220" s="642"/>
      <c r="Q220" s="642"/>
    </row>
    <row r="221" spans="1:17" s="643" customFormat="1" x14ac:dyDescent="0.3">
      <c r="A221" s="634">
        <v>216</v>
      </c>
      <c r="B221" s="635">
        <v>45576</v>
      </c>
      <c r="C221" s="636" t="s">
        <v>2359</v>
      </c>
      <c r="D221" s="637">
        <v>1000</v>
      </c>
      <c r="E221" s="637"/>
      <c r="F221" s="638"/>
      <c r="G221" s="901"/>
      <c r="H221" s="901"/>
      <c r="I221" s="1514"/>
      <c r="J221" s="1515"/>
      <c r="K221" s="1515"/>
      <c r="L221" s="1516"/>
      <c r="M221" s="642"/>
      <c r="N221" s="646"/>
      <c r="O221" s="648"/>
      <c r="P221" s="146"/>
      <c r="Q221" s="935"/>
    </row>
    <row r="222" spans="1:17" s="643" customFormat="1" x14ac:dyDescent="0.3">
      <c r="A222" s="634">
        <v>217</v>
      </c>
      <c r="B222" s="635">
        <v>45579</v>
      </c>
      <c r="C222" s="636" t="s">
        <v>2359</v>
      </c>
      <c r="D222" s="637">
        <v>1880</v>
      </c>
      <c r="E222" s="637"/>
      <c r="F222" s="638"/>
      <c r="G222" s="901"/>
      <c r="H222" s="901"/>
      <c r="I222" s="1514"/>
      <c r="J222" s="1515"/>
      <c r="K222" s="1515"/>
      <c r="L222" s="1516"/>
      <c r="M222" s="642"/>
      <c r="N222" s="642"/>
      <c r="O222" s="648"/>
      <c r="P222" s="642"/>
      <c r="Q222" s="642"/>
    </row>
    <row r="223" spans="1:17" s="643" customFormat="1" x14ac:dyDescent="0.3">
      <c r="A223" s="634">
        <v>218</v>
      </c>
      <c r="B223" s="635">
        <v>45579</v>
      </c>
      <c r="C223" s="636" t="s">
        <v>2834</v>
      </c>
      <c r="D223" s="637">
        <v>100</v>
      </c>
      <c r="E223" s="637"/>
      <c r="F223" s="638"/>
      <c r="G223" s="901"/>
      <c r="H223" s="901"/>
      <c r="I223" s="1514"/>
      <c r="J223" s="1515"/>
      <c r="K223" s="1515"/>
      <c r="L223" s="1516"/>
      <c r="M223" s="642"/>
      <c r="N223" s="642"/>
      <c r="O223" s="648"/>
      <c r="P223" s="642"/>
      <c r="Q223" s="642"/>
    </row>
    <row r="224" spans="1:17" s="643" customFormat="1" x14ac:dyDescent="0.3">
      <c r="A224" s="634">
        <v>219</v>
      </c>
      <c r="B224" s="635">
        <v>45579</v>
      </c>
      <c r="C224" s="636" t="s">
        <v>2384</v>
      </c>
      <c r="D224" s="637">
        <v>100</v>
      </c>
      <c r="E224" s="637"/>
      <c r="F224" s="638"/>
      <c r="G224" s="901"/>
      <c r="H224" s="901"/>
      <c r="I224" s="1514"/>
      <c r="J224" s="1515"/>
      <c r="K224" s="1515"/>
      <c r="L224" s="1516"/>
      <c r="M224" s="642"/>
      <c r="N224" s="642"/>
      <c r="O224" s="648"/>
      <c r="P224" s="642"/>
      <c r="Q224" s="642"/>
    </row>
    <row r="225" spans="1:17" s="643" customFormat="1" x14ac:dyDescent="0.3">
      <c r="A225" s="634">
        <v>220</v>
      </c>
      <c r="B225" s="635">
        <v>45579</v>
      </c>
      <c r="C225" s="636" t="s">
        <v>1982</v>
      </c>
      <c r="D225" s="637">
        <v>200</v>
      </c>
      <c r="E225" s="637"/>
      <c r="F225" s="638"/>
      <c r="G225" s="901"/>
      <c r="H225" s="901"/>
      <c r="I225" s="1514"/>
      <c r="J225" s="1515"/>
      <c r="K225" s="1515"/>
      <c r="L225" s="1516"/>
      <c r="M225" s="642"/>
      <c r="N225" s="642"/>
      <c r="O225" s="648"/>
      <c r="P225" s="642"/>
      <c r="Q225" s="642"/>
    </row>
    <row r="226" spans="1:17" s="643" customFormat="1" ht="13.8" x14ac:dyDescent="0.3">
      <c r="A226" s="634">
        <v>221</v>
      </c>
      <c r="B226" s="635">
        <v>45579</v>
      </c>
      <c r="C226" s="636" t="s">
        <v>2359</v>
      </c>
      <c r="D226" s="637"/>
      <c r="E226" s="637">
        <v>5880</v>
      </c>
      <c r="F226" s="638">
        <v>5880</v>
      </c>
      <c r="G226" s="901"/>
      <c r="H226" s="901"/>
      <c r="I226" s="1514" t="s">
        <v>3950</v>
      </c>
      <c r="J226" s="1515"/>
      <c r="K226" s="1515"/>
      <c r="L226" s="1516"/>
      <c r="M226" s="642" t="s">
        <v>3951</v>
      </c>
      <c r="N226" s="646">
        <v>45576</v>
      </c>
      <c r="O226" s="230" t="s">
        <v>1531</v>
      </c>
      <c r="P226" s="642" t="s">
        <v>3766</v>
      </c>
      <c r="Q226" s="1040" t="s">
        <v>3767</v>
      </c>
    </row>
    <row r="227" spans="1:17" s="643" customFormat="1" x14ac:dyDescent="0.3">
      <c r="A227" s="634">
        <v>222</v>
      </c>
      <c r="B227" s="635">
        <v>45579</v>
      </c>
      <c r="C227" s="636" t="s">
        <v>2574</v>
      </c>
      <c r="D227" s="637">
        <v>30</v>
      </c>
      <c r="E227" s="637"/>
      <c r="F227" s="638"/>
      <c r="G227" s="901"/>
      <c r="H227" s="901"/>
      <c r="I227" s="1514"/>
      <c r="J227" s="1515"/>
      <c r="K227" s="1515"/>
      <c r="L227" s="1516"/>
      <c r="M227" s="642"/>
      <c r="N227" s="646"/>
      <c r="O227" s="648"/>
      <c r="P227" s="642"/>
      <c r="Q227" s="1040"/>
    </row>
    <row r="228" spans="1:17" s="643" customFormat="1" x14ac:dyDescent="0.3">
      <c r="A228" s="634">
        <v>223</v>
      </c>
      <c r="B228" s="635">
        <v>45580</v>
      </c>
      <c r="C228" s="636" t="s">
        <v>2574</v>
      </c>
      <c r="D228" s="637">
        <v>100</v>
      </c>
      <c r="E228" s="637"/>
      <c r="F228" s="638"/>
      <c r="G228" s="901"/>
      <c r="H228" s="901"/>
      <c r="I228" s="1514"/>
      <c r="J228" s="1515"/>
      <c r="K228" s="1515"/>
      <c r="L228" s="1516"/>
      <c r="M228" s="642"/>
      <c r="N228" s="642"/>
      <c r="O228" s="648"/>
      <c r="P228" s="642"/>
      <c r="Q228" s="642"/>
    </row>
    <row r="229" spans="1:17" s="643" customFormat="1" x14ac:dyDescent="0.3">
      <c r="A229" s="634">
        <v>224</v>
      </c>
      <c r="B229" s="635">
        <v>45583</v>
      </c>
      <c r="C229" s="636" t="s">
        <v>2359</v>
      </c>
      <c r="D229" s="637">
        <v>1000</v>
      </c>
      <c r="E229" s="637"/>
      <c r="F229" s="638"/>
      <c r="G229" s="901"/>
      <c r="H229" s="901"/>
      <c r="I229" s="1514"/>
      <c r="J229" s="1515"/>
      <c r="K229" s="1515"/>
      <c r="L229" s="1516"/>
      <c r="M229" s="642"/>
      <c r="N229" s="642"/>
      <c r="O229" s="648"/>
      <c r="P229" s="642"/>
      <c r="Q229" s="642"/>
    </row>
    <row r="230" spans="1:17" s="643" customFormat="1" x14ac:dyDescent="0.3">
      <c r="A230" s="634">
        <v>225</v>
      </c>
      <c r="B230" s="635">
        <v>45587</v>
      </c>
      <c r="C230" s="636" t="s">
        <v>2834</v>
      </c>
      <c r="D230" s="637">
        <v>100</v>
      </c>
      <c r="E230" s="637"/>
      <c r="F230" s="638"/>
      <c r="G230" s="901"/>
      <c r="H230" s="901"/>
      <c r="I230" s="1514"/>
      <c r="J230" s="1515"/>
      <c r="K230" s="1515"/>
      <c r="L230" s="1516"/>
      <c r="M230" s="642"/>
      <c r="N230" s="642"/>
      <c r="O230" s="648"/>
      <c r="P230" s="642"/>
      <c r="Q230" s="642"/>
    </row>
    <row r="231" spans="1:17" s="643" customFormat="1" x14ac:dyDescent="0.3">
      <c r="A231" s="634">
        <v>226</v>
      </c>
      <c r="B231" s="635">
        <v>45587</v>
      </c>
      <c r="C231" s="636" t="s">
        <v>2407</v>
      </c>
      <c r="D231" s="637">
        <v>10</v>
      </c>
      <c r="E231" s="637"/>
      <c r="F231" s="638"/>
      <c r="G231" s="901"/>
      <c r="H231" s="901"/>
      <c r="I231" s="1514"/>
      <c r="J231" s="1515"/>
      <c r="K231" s="1515"/>
      <c r="L231" s="1516"/>
      <c r="M231" s="642"/>
      <c r="N231" s="642"/>
      <c r="O231" s="648"/>
      <c r="P231" s="642"/>
      <c r="Q231" s="642"/>
    </row>
    <row r="232" spans="1:17" s="643" customFormat="1" x14ac:dyDescent="0.3">
      <c r="A232" s="634">
        <v>227</v>
      </c>
      <c r="B232" s="635">
        <v>45590</v>
      </c>
      <c r="C232" s="636" t="s">
        <v>2359</v>
      </c>
      <c r="D232" s="637">
        <v>1000</v>
      </c>
      <c r="E232" s="637"/>
      <c r="F232" s="638"/>
      <c r="G232" s="901"/>
      <c r="H232" s="901"/>
      <c r="I232" s="1514"/>
      <c r="J232" s="1515"/>
      <c r="K232" s="1515"/>
      <c r="L232" s="1516"/>
      <c r="M232" s="642"/>
      <c r="N232" s="642"/>
      <c r="O232" s="648"/>
      <c r="P232" s="642"/>
      <c r="Q232" s="642"/>
    </row>
    <row r="233" spans="1:17" s="643" customFormat="1" ht="13.8" x14ac:dyDescent="0.3">
      <c r="A233" s="634">
        <v>228</v>
      </c>
      <c r="B233" s="635">
        <v>45593</v>
      </c>
      <c r="C233" s="636" t="s">
        <v>2384</v>
      </c>
      <c r="D233" s="637">
        <v>200</v>
      </c>
      <c r="E233" s="637"/>
      <c r="F233" s="638"/>
      <c r="G233" s="901"/>
      <c r="H233" s="901"/>
      <c r="I233" s="1514"/>
      <c r="J233" s="1515"/>
      <c r="K233" s="1515"/>
      <c r="L233" s="1516"/>
      <c r="M233" s="642"/>
      <c r="N233" s="646"/>
      <c r="O233" s="1292"/>
      <c r="P233" s="642"/>
      <c r="Q233" s="1040"/>
    </row>
    <row r="234" spans="1:17" s="643" customFormat="1" x14ac:dyDescent="0.3">
      <c r="A234" s="634">
        <v>229</v>
      </c>
      <c r="B234" s="635">
        <v>45593</v>
      </c>
      <c r="C234" s="636" t="s">
        <v>2834</v>
      </c>
      <c r="D234" s="637">
        <v>200</v>
      </c>
      <c r="E234" s="637"/>
      <c r="F234" s="638"/>
      <c r="G234" s="901"/>
      <c r="H234" s="901"/>
      <c r="I234" s="1514"/>
      <c r="J234" s="1515"/>
      <c r="K234" s="1515"/>
      <c r="L234" s="1516"/>
      <c r="M234" s="642"/>
      <c r="N234" s="642"/>
      <c r="O234" s="648"/>
      <c r="P234" s="642"/>
      <c r="Q234" s="642"/>
    </row>
    <row r="235" spans="1:17" s="643" customFormat="1" x14ac:dyDescent="0.3">
      <c r="A235" s="634">
        <v>230</v>
      </c>
      <c r="B235" s="635">
        <v>45593</v>
      </c>
      <c r="C235" s="636" t="s">
        <v>164</v>
      </c>
      <c r="D235" s="637">
        <v>15</v>
      </c>
      <c r="E235" s="637"/>
      <c r="F235" s="638"/>
      <c r="G235" s="901"/>
      <c r="H235" s="901"/>
      <c r="I235" s="1514"/>
      <c r="J235" s="1515"/>
      <c r="K235" s="1515"/>
      <c r="L235" s="1516"/>
      <c r="M235" s="642"/>
      <c r="N235" s="642"/>
      <c r="O235" s="648"/>
      <c r="P235" s="642"/>
      <c r="Q235" s="642"/>
    </row>
    <row r="236" spans="1:17" s="643" customFormat="1" x14ac:dyDescent="0.3">
      <c r="A236" s="634">
        <v>231</v>
      </c>
      <c r="B236" s="635">
        <v>45593</v>
      </c>
      <c r="C236" s="636" t="s">
        <v>2381</v>
      </c>
      <c r="D236" s="637">
        <v>8</v>
      </c>
      <c r="E236" s="637"/>
      <c r="F236" s="638"/>
      <c r="G236" s="901"/>
      <c r="H236" s="901"/>
      <c r="I236" s="1514"/>
      <c r="J236" s="1515"/>
      <c r="K236" s="1515"/>
      <c r="L236" s="1516"/>
      <c r="M236" s="642"/>
      <c r="N236" s="642"/>
      <c r="O236" s="648"/>
      <c r="P236" s="642"/>
      <c r="Q236" s="642"/>
    </row>
    <row r="237" spans="1:17" s="643" customFormat="1" x14ac:dyDescent="0.3">
      <c r="A237" s="634">
        <v>232</v>
      </c>
      <c r="B237" s="635">
        <v>45595</v>
      </c>
      <c r="C237" s="636" t="s">
        <v>2359</v>
      </c>
      <c r="D237" s="637">
        <v>1000</v>
      </c>
      <c r="E237" s="637"/>
      <c r="F237" s="638"/>
      <c r="G237" s="901"/>
      <c r="H237" s="901"/>
      <c r="I237" s="1514"/>
      <c r="J237" s="1515"/>
      <c r="K237" s="1515"/>
      <c r="L237" s="1516"/>
      <c r="M237" s="642"/>
      <c r="N237" s="642"/>
      <c r="O237" s="648"/>
      <c r="P237" s="642"/>
      <c r="Q237" s="642"/>
    </row>
    <row r="238" spans="1:17" s="643" customFormat="1" x14ac:dyDescent="0.3">
      <c r="A238" s="634">
        <v>233</v>
      </c>
      <c r="B238" s="635">
        <v>45595</v>
      </c>
      <c r="C238" s="636" t="s">
        <v>1777</v>
      </c>
      <c r="D238" s="637"/>
      <c r="E238" s="637">
        <v>7920</v>
      </c>
      <c r="F238" s="694">
        <v>7940</v>
      </c>
      <c r="G238" s="901"/>
      <c r="H238" s="901"/>
      <c r="I238" s="1514" t="s">
        <v>3952</v>
      </c>
      <c r="J238" s="1515"/>
      <c r="K238" s="1515"/>
      <c r="L238" s="1516"/>
      <c r="M238" s="642" t="s">
        <v>3953</v>
      </c>
      <c r="N238" s="646">
        <v>45595</v>
      </c>
      <c r="O238" s="648" t="s">
        <v>3999</v>
      </c>
      <c r="P238" s="146" t="s">
        <v>3954</v>
      </c>
      <c r="Q238" s="935" t="s">
        <v>3449</v>
      </c>
    </row>
    <row r="239" spans="1:17" s="643" customFormat="1" x14ac:dyDescent="0.3">
      <c r="A239" s="634">
        <v>234</v>
      </c>
      <c r="B239" s="635">
        <v>45600</v>
      </c>
      <c r="C239" s="636" t="s">
        <v>2359</v>
      </c>
      <c r="D239" s="637">
        <v>800</v>
      </c>
      <c r="E239" s="637"/>
      <c r="F239" s="638"/>
      <c r="G239" s="901"/>
      <c r="H239" s="901"/>
      <c r="I239" s="1514"/>
      <c r="J239" s="1515"/>
      <c r="K239" s="1515"/>
      <c r="L239" s="1516"/>
      <c r="M239" s="642"/>
      <c r="N239" s="642"/>
      <c r="O239" s="648"/>
      <c r="P239" s="642"/>
      <c r="Q239" s="642"/>
    </row>
    <row r="240" spans="1:17" s="643" customFormat="1" x14ac:dyDescent="0.3">
      <c r="A240" s="634">
        <v>235</v>
      </c>
      <c r="B240" s="635">
        <v>45600</v>
      </c>
      <c r="C240" s="636" t="s">
        <v>2834</v>
      </c>
      <c r="D240" s="637">
        <v>380</v>
      </c>
      <c r="E240" s="637"/>
      <c r="F240" s="638"/>
      <c r="G240" s="901"/>
      <c r="H240" s="901"/>
      <c r="I240" s="1514"/>
      <c r="J240" s="1515"/>
      <c r="K240" s="1515"/>
      <c r="L240" s="1516"/>
      <c r="M240" s="642"/>
      <c r="N240" s="642"/>
      <c r="O240" s="648"/>
      <c r="P240" s="642"/>
      <c r="Q240" s="642"/>
    </row>
    <row r="241" spans="1:17" s="643" customFormat="1" x14ac:dyDescent="0.3">
      <c r="A241" s="634">
        <v>236</v>
      </c>
      <c r="B241" s="635">
        <v>45600</v>
      </c>
      <c r="C241" s="636" t="s">
        <v>2384</v>
      </c>
      <c r="D241" s="637">
        <v>240</v>
      </c>
      <c r="E241" s="637"/>
      <c r="F241" s="638"/>
      <c r="G241" s="901"/>
      <c r="H241" s="901"/>
      <c r="I241" s="1514"/>
      <c r="J241" s="1515"/>
      <c r="K241" s="1515"/>
      <c r="L241" s="1516"/>
      <c r="M241" s="642"/>
      <c r="N241" s="642"/>
      <c r="O241" s="648"/>
      <c r="P241" s="642"/>
      <c r="Q241" s="642"/>
    </row>
    <row r="242" spans="1:17" s="643" customFormat="1" x14ac:dyDescent="0.3">
      <c r="A242" s="634">
        <v>237</v>
      </c>
      <c r="B242" s="635">
        <v>45600</v>
      </c>
      <c r="C242" s="636" t="s">
        <v>2359</v>
      </c>
      <c r="D242" s="637"/>
      <c r="E242" s="637">
        <v>3800</v>
      </c>
      <c r="F242" s="638">
        <v>3800</v>
      </c>
      <c r="G242" s="901"/>
      <c r="H242" s="901"/>
      <c r="I242" s="1514" t="s">
        <v>3955</v>
      </c>
      <c r="J242" s="1515"/>
      <c r="K242" s="1515"/>
      <c r="L242" s="1516"/>
      <c r="M242" s="642" t="s">
        <v>3956</v>
      </c>
      <c r="N242" s="646">
        <v>45600</v>
      </c>
      <c r="O242" s="648" t="s">
        <v>3999</v>
      </c>
      <c r="P242" s="642" t="s">
        <v>3766</v>
      </c>
      <c r="Q242" s="1040" t="s">
        <v>3767</v>
      </c>
    </row>
    <row r="243" spans="1:17" s="643" customFormat="1" ht="13.8" x14ac:dyDescent="0.3">
      <c r="A243" s="634">
        <v>238</v>
      </c>
      <c r="B243" s="635">
        <v>45602</v>
      </c>
      <c r="C243" s="636" t="s">
        <v>2834</v>
      </c>
      <c r="D243" s="637"/>
      <c r="E243" s="637">
        <v>1180</v>
      </c>
      <c r="F243" s="638">
        <v>1180</v>
      </c>
      <c r="G243" s="901"/>
      <c r="H243" s="901"/>
      <c r="I243" s="1514" t="s">
        <v>3957</v>
      </c>
      <c r="J243" s="1515"/>
      <c r="K243" s="1515"/>
      <c r="L243" s="1516"/>
      <c r="M243" s="642" t="s">
        <v>3958</v>
      </c>
      <c r="N243" s="646">
        <v>45601</v>
      </c>
      <c r="O243" s="230" t="s">
        <v>1531</v>
      </c>
      <c r="P243" s="146" t="s">
        <v>1762</v>
      </c>
      <c r="Q243" s="935" t="s">
        <v>1762</v>
      </c>
    </row>
    <row r="244" spans="1:17" s="643" customFormat="1" ht="13.8" x14ac:dyDescent="0.3">
      <c r="A244" s="634">
        <v>239</v>
      </c>
      <c r="B244" s="635">
        <v>45602</v>
      </c>
      <c r="C244" s="636" t="s">
        <v>2384</v>
      </c>
      <c r="D244" s="637"/>
      <c r="E244" s="637">
        <v>1140</v>
      </c>
      <c r="F244" s="638">
        <v>1140</v>
      </c>
      <c r="G244" s="901"/>
      <c r="H244" s="901"/>
      <c r="I244" s="1514" t="s">
        <v>3959</v>
      </c>
      <c r="J244" s="1515"/>
      <c r="K244" s="1515"/>
      <c r="L244" s="1516"/>
      <c r="M244" s="642" t="s">
        <v>3960</v>
      </c>
      <c r="N244" s="646">
        <v>45601</v>
      </c>
      <c r="O244" s="230" t="s">
        <v>1531</v>
      </c>
      <c r="P244" s="146" t="s">
        <v>1762</v>
      </c>
      <c r="Q244" s="935" t="s">
        <v>1762</v>
      </c>
    </row>
    <row r="245" spans="1:17" s="643" customFormat="1" x14ac:dyDescent="0.3">
      <c r="A245" s="634">
        <v>240</v>
      </c>
      <c r="B245" s="635">
        <v>45604</v>
      </c>
      <c r="C245" s="636" t="s">
        <v>2359</v>
      </c>
      <c r="D245" s="637">
        <v>1000</v>
      </c>
      <c r="E245" s="637"/>
      <c r="F245" s="638"/>
      <c r="G245" s="901"/>
      <c r="H245" s="901"/>
      <c r="I245" s="1514"/>
      <c r="J245" s="1515"/>
      <c r="K245" s="1515"/>
      <c r="L245" s="1516"/>
      <c r="M245" s="642"/>
      <c r="N245" s="646"/>
      <c r="O245" s="648"/>
      <c r="P245" s="146"/>
      <c r="Q245" s="146"/>
    </row>
    <row r="246" spans="1:17" s="643" customFormat="1" x14ac:dyDescent="0.3">
      <c r="A246" s="634">
        <v>241</v>
      </c>
      <c r="B246" s="635">
        <v>45607</v>
      </c>
      <c r="C246" s="636" t="s">
        <v>2528</v>
      </c>
      <c r="D246" s="637">
        <v>100</v>
      </c>
      <c r="E246" s="637"/>
      <c r="F246" s="638"/>
      <c r="G246" s="901"/>
      <c r="H246" s="901"/>
      <c r="I246" s="1514"/>
      <c r="J246" s="1515"/>
      <c r="K246" s="1515"/>
      <c r="L246" s="1516"/>
      <c r="M246" s="642"/>
      <c r="N246" s="646"/>
      <c r="O246" s="648"/>
      <c r="P246" s="146"/>
      <c r="Q246" s="146"/>
    </row>
    <row r="247" spans="1:17" s="643" customFormat="1" x14ac:dyDescent="0.3">
      <c r="A247" s="634">
        <v>242</v>
      </c>
      <c r="B247" s="635">
        <v>45607</v>
      </c>
      <c r="C247" s="636" t="s">
        <v>2410</v>
      </c>
      <c r="D247" s="637">
        <v>100</v>
      </c>
      <c r="E247" s="637"/>
      <c r="F247" s="638"/>
      <c r="G247" s="901"/>
      <c r="H247" s="901"/>
      <c r="I247" s="1514"/>
      <c r="J247" s="1515"/>
      <c r="K247" s="1515"/>
      <c r="L247" s="1516"/>
      <c r="M247" s="642"/>
      <c r="N247" s="646"/>
      <c r="O247" s="648"/>
      <c r="P247" s="146"/>
      <c r="Q247" s="146"/>
    </row>
    <row r="248" spans="1:17" s="643" customFormat="1" x14ac:dyDescent="0.3">
      <c r="A248" s="634">
        <v>243</v>
      </c>
      <c r="B248" s="635">
        <v>45607</v>
      </c>
      <c r="C248" s="636" t="s">
        <v>2516</v>
      </c>
      <c r="D248" s="637">
        <v>400</v>
      </c>
      <c r="E248" s="637"/>
      <c r="F248" s="638"/>
      <c r="G248" s="901"/>
      <c r="H248" s="901"/>
      <c r="I248" s="1514"/>
      <c r="J248" s="1515"/>
      <c r="K248" s="1515"/>
      <c r="L248" s="1516"/>
      <c r="M248" s="642"/>
      <c r="N248" s="646"/>
      <c r="O248" s="648"/>
      <c r="P248" s="146"/>
      <c r="Q248" s="935"/>
    </row>
    <row r="249" spans="1:17" s="643" customFormat="1" x14ac:dyDescent="0.3">
      <c r="A249" s="634">
        <v>244</v>
      </c>
      <c r="B249" s="635">
        <v>45607</v>
      </c>
      <c r="C249" s="636" t="s">
        <v>164</v>
      </c>
      <c r="D249" s="637">
        <v>40</v>
      </c>
      <c r="E249" s="637"/>
      <c r="F249" s="638"/>
      <c r="G249" s="901"/>
      <c r="H249" s="901"/>
      <c r="I249" s="1514"/>
      <c r="J249" s="1515"/>
      <c r="K249" s="1515"/>
      <c r="L249" s="1516"/>
      <c r="M249" s="642"/>
      <c r="N249" s="646"/>
      <c r="O249" s="648"/>
      <c r="P249" s="146"/>
      <c r="Q249" s="146"/>
    </row>
    <row r="250" spans="1:17" s="643" customFormat="1" x14ac:dyDescent="0.3">
      <c r="A250" s="634">
        <v>245</v>
      </c>
      <c r="B250" s="635">
        <v>45607</v>
      </c>
      <c r="C250" s="636" t="s">
        <v>2574</v>
      </c>
      <c r="D250" s="637">
        <v>80</v>
      </c>
      <c r="E250" s="637"/>
      <c r="F250" s="638"/>
      <c r="G250" s="901"/>
      <c r="H250" s="901"/>
      <c r="I250" s="1514"/>
      <c r="J250" s="1515"/>
      <c r="K250" s="1515"/>
      <c r="L250" s="1516"/>
      <c r="M250" s="642"/>
      <c r="N250" s="642"/>
      <c r="O250" s="648"/>
      <c r="P250" s="642"/>
      <c r="Q250" s="642"/>
    </row>
    <row r="251" spans="1:17" s="643" customFormat="1" x14ac:dyDescent="0.3">
      <c r="A251" s="634">
        <v>246</v>
      </c>
      <c r="B251" s="635">
        <v>45607</v>
      </c>
      <c r="C251" s="636" t="s">
        <v>1982</v>
      </c>
      <c r="D251" s="637">
        <v>200</v>
      </c>
      <c r="E251" s="637"/>
      <c r="F251" s="638"/>
      <c r="G251" s="901"/>
      <c r="H251" s="901"/>
      <c r="I251" s="1514"/>
      <c r="J251" s="1515"/>
      <c r="K251" s="1515"/>
      <c r="L251" s="1516"/>
      <c r="M251" s="642"/>
      <c r="N251" s="642"/>
      <c r="O251" s="648"/>
      <c r="P251" s="642"/>
      <c r="Q251" s="642"/>
    </row>
    <row r="252" spans="1:17" s="643" customFormat="1" x14ac:dyDescent="0.3">
      <c r="A252" s="634">
        <v>247</v>
      </c>
      <c r="B252" s="635">
        <v>45611</v>
      </c>
      <c r="C252" s="636" t="s">
        <v>2359</v>
      </c>
      <c r="D252" s="637">
        <v>1000</v>
      </c>
      <c r="E252" s="637"/>
      <c r="F252" s="638"/>
      <c r="G252" s="901"/>
      <c r="H252" s="901"/>
      <c r="I252" s="1514"/>
      <c r="J252" s="1515"/>
      <c r="K252" s="1515"/>
      <c r="L252" s="1516"/>
      <c r="M252" s="642"/>
      <c r="N252" s="642"/>
      <c r="O252" s="648"/>
      <c r="P252" s="642"/>
      <c r="Q252" s="642"/>
    </row>
    <row r="253" spans="1:17" s="643" customFormat="1" x14ac:dyDescent="0.3">
      <c r="A253" s="634">
        <v>248</v>
      </c>
      <c r="B253" s="635">
        <v>45611</v>
      </c>
      <c r="C253" s="636" t="s">
        <v>2408</v>
      </c>
      <c r="D253" s="637">
        <v>20</v>
      </c>
      <c r="E253" s="637"/>
      <c r="F253" s="638"/>
      <c r="G253" s="901"/>
      <c r="H253" s="901"/>
      <c r="I253" s="1514"/>
      <c r="J253" s="1515"/>
      <c r="K253" s="1515"/>
      <c r="L253" s="1516"/>
      <c r="M253" s="642"/>
      <c r="N253" s="642"/>
      <c r="O253" s="648"/>
      <c r="P253" s="642"/>
      <c r="Q253" s="642"/>
    </row>
    <row r="254" spans="1:17" s="643" customFormat="1" x14ac:dyDescent="0.3">
      <c r="A254" s="634">
        <v>249</v>
      </c>
      <c r="B254" s="635">
        <v>45614</v>
      </c>
      <c r="C254" s="636" t="s">
        <v>2359</v>
      </c>
      <c r="D254" s="637">
        <v>2480</v>
      </c>
      <c r="E254" s="637"/>
      <c r="F254" s="638"/>
      <c r="G254" s="901"/>
      <c r="H254" s="901"/>
      <c r="I254" s="1514"/>
      <c r="J254" s="1515"/>
      <c r="K254" s="1515"/>
      <c r="L254" s="1516"/>
      <c r="M254" s="642"/>
      <c r="N254" s="642"/>
      <c r="O254" s="648"/>
      <c r="P254" s="642"/>
      <c r="Q254" s="642"/>
    </row>
    <row r="255" spans="1:17" s="643" customFormat="1" ht="13.8" x14ac:dyDescent="0.3">
      <c r="A255" s="634">
        <v>250</v>
      </c>
      <c r="B255" s="635">
        <v>45614</v>
      </c>
      <c r="C255" s="636" t="s">
        <v>2584</v>
      </c>
      <c r="D255" s="637">
        <v>40</v>
      </c>
      <c r="E255" s="637"/>
      <c r="F255" s="637"/>
      <c r="G255" s="901"/>
      <c r="H255" s="901"/>
      <c r="I255" s="1514"/>
      <c r="J255" s="1515"/>
      <c r="K255" s="1515"/>
      <c r="L255" s="1516"/>
      <c r="M255" s="642"/>
      <c r="N255" s="646"/>
      <c r="O255" s="1292"/>
      <c r="P255" s="642"/>
      <c r="Q255" s="1040"/>
    </row>
    <row r="256" spans="1:17" s="643" customFormat="1" x14ac:dyDescent="0.3">
      <c r="A256" s="634">
        <v>251</v>
      </c>
      <c r="B256" s="635">
        <v>45614</v>
      </c>
      <c r="C256" s="636" t="s">
        <v>2409</v>
      </c>
      <c r="D256" s="637">
        <v>70</v>
      </c>
      <c r="E256" s="637"/>
      <c r="F256" s="638"/>
      <c r="G256" s="901"/>
      <c r="H256" s="901"/>
      <c r="I256" s="1514"/>
      <c r="J256" s="1515"/>
      <c r="K256" s="1515"/>
      <c r="L256" s="1516"/>
      <c r="M256" s="642"/>
      <c r="N256" s="642"/>
      <c r="O256" s="648"/>
      <c r="P256" s="642"/>
      <c r="Q256" s="642"/>
    </row>
    <row r="257" spans="1:17" s="643" customFormat="1" ht="13.8" x14ac:dyDescent="0.3">
      <c r="A257" s="634">
        <v>252</v>
      </c>
      <c r="B257" s="635">
        <v>45615</v>
      </c>
      <c r="C257" s="636" t="s">
        <v>2359</v>
      </c>
      <c r="D257" s="637"/>
      <c r="E257" s="637">
        <v>4480</v>
      </c>
      <c r="F257" s="638">
        <v>4480</v>
      </c>
      <c r="G257" s="901"/>
      <c r="H257" s="901"/>
      <c r="I257" s="1514" t="s">
        <v>3961</v>
      </c>
      <c r="J257" s="1515"/>
      <c r="K257" s="1515"/>
      <c r="L257" s="1516"/>
      <c r="M257" s="642" t="s">
        <v>3962</v>
      </c>
      <c r="N257" s="646">
        <v>45614</v>
      </c>
      <c r="O257" s="230" t="s">
        <v>1531</v>
      </c>
      <c r="P257" s="642" t="s">
        <v>3766</v>
      </c>
      <c r="Q257" s="1040" t="s">
        <v>3767</v>
      </c>
    </row>
    <row r="258" spans="1:17" s="643" customFormat="1" x14ac:dyDescent="0.3">
      <c r="A258" s="634">
        <v>253</v>
      </c>
      <c r="B258" s="635">
        <v>45615</v>
      </c>
      <c r="C258" s="636" t="s">
        <v>2383</v>
      </c>
      <c r="D258" s="637">
        <v>220</v>
      </c>
      <c r="E258" s="637"/>
      <c r="F258" s="638"/>
      <c r="G258" s="901"/>
      <c r="H258" s="901"/>
      <c r="I258" s="1514"/>
      <c r="J258" s="1515"/>
      <c r="K258" s="1515"/>
      <c r="L258" s="1516"/>
      <c r="M258" s="642"/>
      <c r="N258" s="642"/>
      <c r="O258" s="648"/>
      <c r="P258" s="642"/>
      <c r="Q258" s="642"/>
    </row>
    <row r="259" spans="1:17" s="643" customFormat="1" x14ac:dyDescent="0.3">
      <c r="A259" s="634">
        <v>254</v>
      </c>
      <c r="B259" s="635">
        <v>45618</v>
      </c>
      <c r="C259" s="636" t="s">
        <v>2359</v>
      </c>
      <c r="D259" s="637">
        <v>1000</v>
      </c>
      <c r="E259" s="637"/>
      <c r="F259" s="638"/>
      <c r="G259" s="901"/>
      <c r="H259" s="901"/>
      <c r="I259" s="1514"/>
      <c r="J259" s="1515"/>
      <c r="K259" s="1515"/>
      <c r="L259" s="1516"/>
      <c r="M259" s="642"/>
      <c r="N259" s="642"/>
      <c r="O259" s="648"/>
      <c r="P259" s="642"/>
      <c r="Q259" s="642"/>
    </row>
    <row r="260" spans="1:17" s="643" customFormat="1" x14ac:dyDescent="0.3">
      <c r="A260" s="634">
        <v>255</v>
      </c>
      <c r="B260" s="635">
        <v>45621</v>
      </c>
      <c r="C260" s="636" t="s">
        <v>2359</v>
      </c>
      <c r="D260" s="637">
        <v>1000</v>
      </c>
      <c r="E260" s="637"/>
      <c r="F260" s="638"/>
      <c r="G260" s="901"/>
      <c r="H260" s="901"/>
      <c r="I260" s="1514"/>
      <c r="J260" s="1515"/>
      <c r="K260" s="1515"/>
      <c r="L260" s="1516"/>
      <c r="M260" s="642"/>
      <c r="N260" s="642"/>
      <c r="O260" s="648"/>
      <c r="P260" s="642"/>
      <c r="Q260" s="642"/>
    </row>
    <row r="261" spans="1:17" s="643" customFormat="1" x14ac:dyDescent="0.3">
      <c r="A261" s="634">
        <v>256</v>
      </c>
      <c r="B261" s="635">
        <v>45621</v>
      </c>
      <c r="C261" s="636" t="s">
        <v>2574</v>
      </c>
      <c r="D261" s="637">
        <v>140</v>
      </c>
      <c r="E261" s="637"/>
      <c r="F261" s="638"/>
      <c r="G261" s="901"/>
      <c r="H261" s="901"/>
      <c r="I261" s="1514"/>
      <c r="J261" s="1515"/>
      <c r="K261" s="1515"/>
      <c r="L261" s="1516"/>
      <c r="M261" s="642"/>
      <c r="N261" s="642"/>
      <c r="O261" s="648"/>
      <c r="P261" s="642"/>
      <c r="Q261" s="642"/>
    </row>
    <row r="262" spans="1:17" s="643" customFormat="1" ht="13.8" x14ac:dyDescent="0.3">
      <c r="A262" s="634">
        <v>257</v>
      </c>
      <c r="B262" s="635">
        <v>45621</v>
      </c>
      <c r="C262" s="636" t="s">
        <v>2834</v>
      </c>
      <c r="D262" s="637">
        <v>100</v>
      </c>
      <c r="E262" s="637"/>
      <c r="F262" s="638"/>
      <c r="G262" s="901"/>
      <c r="H262" s="901"/>
      <c r="I262" s="1514"/>
      <c r="J262" s="1515"/>
      <c r="K262" s="1515"/>
      <c r="L262" s="1516"/>
      <c r="M262" s="642"/>
      <c r="N262" s="646"/>
      <c r="O262" s="1275"/>
      <c r="P262" s="146"/>
      <c r="Q262" s="935"/>
    </row>
    <row r="263" spans="1:17" s="643" customFormat="1" x14ac:dyDescent="0.3">
      <c r="A263" s="634">
        <v>258</v>
      </c>
      <c r="B263" s="635">
        <v>45625</v>
      </c>
      <c r="C263" s="636" t="s">
        <v>2516</v>
      </c>
      <c r="D263" s="637">
        <v>250</v>
      </c>
      <c r="E263" s="637"/>
      <c r="F263" s="638"/>
      <c r="G263" s="901"/>
      <c r="H263" s="901"/>
      <c r="I263" s="1514"/>
      <c r="J263" s="1515"/>
      <c r="K263" s="1515"/>
      <c r="L263" s="1516"/>
      <c r="M263" s="642"/>
      <c r="N263" s="642"/>
      <c r="O263" s="648"/>
      <c r="P263" s="642"/>
      <c r="Q263" s="642"/>
    </row>
    <row r="264" spans="1:17" s="643" customFormat="1" x14ac:dyDescent="0.3">
      <c r="A264" s="634">
        <v>259</v>
      </c>
      <c r="B264" s="635">
        <v>45625</v>
      </c>
      <c r="C264" s="636" t="s">
        <v>164</v>
      </c>
      <c r="D264" s="637">
        <v>50</v>
      </c>
      <c r="E264" s="637"/>
      <c r="F264" s="638"/>
      <c r="G264" s="901"/>
      <c r="H264" s="901"/>
      <c r="I264" s="1514"/>
      <c r="J264" s="1515"/>
      <c r="K264" s="1515"/>
      <c r="L264" s="1516"/>
      <c r="M264" s="642"/>
      <c r="N264" s="642"/>
      <c r="O264" s="648"/>
      <c r="P264" s="642"/>
      <c r="Q264" s="642"/>
    </row>
    <row r="265" spans="1:17" s="643" customFormat="1" x14ac:dyDescent="0.3">
      <c r="A265" s="634">
        <v>260</v>
      </c>
      <c r="B265" s="635">
        <v>45625</v>
      </c>
      <c r="C265" s="636" t="s">
        <v>1777</v>
      </c>
      <c r="D265" s="637">
        <v>1000</v>
      </c>
      <c r="E265" s="637"/>
      <c r="F265" s="638"/>
      <c r="G265" s="901"/>
      <c r="H265" s="901"/>
      <c r="I265" s="1514"/>
      <c r="J265" s="1515"/>
      <c r="K265" s="1515"/>
      <c r="L265" s="1516"/>
      <c r="M265" s="642"/>
      <c r="N265" s="646"/>
      <c r="O265" s="648"/>
      <c r="P265" s="146"/>
      <c r="Q265" s="935"/>
    </row>
    <row r="266" spans="1:17" s="643" customFormat="1" x14ac:dyDescent="0.3">
      <c r="A266" s="634">
        <v>261</v>
      </c>
      <c r="B266" s="635">
        <v>45625</v>
      </c>
      <c r="C266" s="636" t="s">
        <v>1263</v>
      </c>
      <c r="D266" s="637">
        <v>16</v>
      </c>
      <c r="E266" s="637"/>
      <c r="F266" s="638"/>
      <c r="G266" s="901"/>
      <c r="H266" s="901"/>
      <c r="I266" s="1514"/>
      <c r="J266" s="1515"/>
      <c r="K266" s="1515"/>
      <c r="L266" s="1516"/>
      <c r="M266" s="642"/>
      <c r="N266" s="642"/>
      <c r="O266" s="648"/>
      <c r="P266" s="642"/>
      <c r="Q266" s="642"/>
    </row>
    <row r="267" spans="1:17" s="643" customFormat="1" x14ac:dyDescent="0.3">
      <c r="A267" s="634">
        <v>262</v>
      </c>
      <c r="B267" s="635">
        <v>45628</v>
      </c>
      <c r="C267" s="636" t="s">
        <v>2359</v>
      </c>
      <c r="D267" s="637">
        <v>1180</v>
      </c>
      <c r="E267" s="637"/>
      <c r="F267" s="638"/>
      <c r="G267" s="901"/>
      <c r="H267" s="901"/>
      <c r="I267" s="1514"/>
      <c r="J267" s="1515"/>
      <c r="K267" s="1515"/>
      <c r="L267" s="1516"/>
      <c r="M267" s="642"/>
      <c r="N267" s="642"/>
      <c r="O267" s="648"/>
      <c r="P267" s="642"/>
      <c r="Q267" s="642"/>
    </row>
    <row r="268" spans="1:17" s="643" customFormat="1" x14ac:dyDescent="0.3">
      <c r="A268" s="634">
        <v>263</v>
      </c>
      <c r="B268" s="635">
        <v>45628</v>
      </c>
      <c r="C268" s="636" t="s">
        <v>2410</v>
      </c>
      <c r="D268" s="637">
        <v>100</v>
      </c>
      <c r="E268" s="637"/>
      <c r="F268" s="638"/>
      <c r="G268" s="901"/>
      <c r="H268" s="901"/>
      <c r="I268" s="1514"/>
      <c r="J268" s="1515"/>
      <c r="K268" s="1515"/>
      <c r="L268" s="1516"/>
      <c r="M268" s="642"/>
      <c r="N268" s="642"/>
      <c r="O268" s="648"/>
      <c r="P268" s="642"/>
      <c r="Q268" s="642"/>
    </row>
    <row r="269" spans="1:17" s="643" customFormat="1" x14ac:dyDescent="0.3">
      <c r="A269" s="634">
        <v>264</v>
      </c>
      <c r="B269" s="635">
        <v>45629</v>
      </c>
      <c r="C269" s="636" t="s">
        <v>2359</v>
      </c>
      <c r="D269" s="637"/>
      <c r="E269" s="637">
        <v>3180</v>
      </c>
      <c r="F269" s="638">
        <v>3180</v>
      </c>
      <c r="G269" s="901"/>
      <c r="H269" s="901"/>
      <c r="I269" s="1514" t="s">
        <v>3963</v>
      </c>
      <c r="J269" s="1515"/>
      <c r="K269" s="1515"/>
      <c r="L269" s="1516"/>
      <c r="M269" s="642" t="s">
        <v>3964</v>
      </c>
      <c r="N269" s="646">
        <v>45628</v>
      </c>
      <c r="O269" s="648" t="s">
        <v>1531</v>
      </c>
      <c r="P269" s="642" t="s">
        <v>3766</v>
      </c>
      <c r="Q269" s="1040" t="s">
        <v>3767</v>
      </c>
    </row>
    <row r="270" spans="1:17" s="643" customFormat="1" ht="13.8" x14ac:dyDescent="0.3">
      <c r="A270" s="634">
        <v>265</v>
      </c>
      <c r="B270" s="635">
        <v>45630</v>
      </c>
      <c r="C270" s="636" t="s">
        <v>2528</v>
      </c>
      <c r="D270" s="637"/>
      <c r="E270" s="637">
        <v>200</v>
      </c>
      <c r="F270" s="638">
        <v>200</v>
      </c>
      <c r="G270" s="901"/>
      <c r="H270" s="901"/>
      <c r="I270" s="1514" t="s">
        <v>3965</v>
      </c>
      <c r="J270" s="1515"/>
      <c r="K270" s="1515"/>
      <c r="L270" s="1516"/>
      <c r="M270" s="642" t="s">
        <v>3966</v>
      </c>
      <c r="N270" s="646">
        <v>45628</v>
      </c>
      <c r="O270" s="1292" t="s">
        <v>1531</v>
      </c>
      <c r="P270" s="146" t="s">
        <v>3778</v>
      </c>
      <c r="Q270" s="146" t="s">
        <v>3778</v>
      </c>
    </row>
    <row r="271" spans="1:17" s="643" customFormat="1" x14ac:dyDescent="0.3">
      <c r="A271" s="634">
        <v>266</v>
      </c>
      <c r="B271" s="635">
        <v>45632</v>
      </c>
      <c r="C271" s="636" t="s">
        <v>2359</v>
      </c>
      <c r="D271" s="637">
        <v>1000</v>
      </c>
      <c r="E271" s="637"/>
      <c r="F271" s="638"/>
      <c r="G271" s="901"/>
      <c r="H271" s="901"/>
      <c r="I271" s="1514"/>
      <c r="J271" s="1515"/>
      <c r="K271" s="1515"/>
      <c r="L271" s="1516"/>
      <c r="M271" s="642"/>
      <c r="N271" s="642"/>
      <c r="O271" s="648"/>
      <c r="P271" s="642"/>
      <c r="Q271" s="642"/>
    </row>
    <row r="272" spans="1:17" s="643" customFormat="1" x14ac:dyDescent="0.3">
      <c r="A272" s="634">
        <v>267</v>
      </c>
      <c r="B272" s="635">
        <v>45635</v>
      </c>
      <c r="C272" s="636" t="s">
        <v>2407</v>
      </c>
      <c r="D272" s="637">
        <v>10</v>
      </c>
      <c r="E272" s="637"/>
      <c r="F272" s="638"/>
      <c r="G272" s="901"/>
      <c r="H272" s="901"/>
      <c r="I272" s="1514"/>
      <c r="J272" s="1515"/>
      <c r="K272" s="1515"/>
      <c r="L272" s="1516"/>
      <c r="M272" s="642"/>
      <c r="N272" s="642"/>
      <c r="O272" s="648"/>
      <c r="P272" s="642"/>
      <c r="Q272" s="642"/>
    </row>
    <row r="273" spans="1:17" s="643" customFormat="1" x14ac:dyDescent="0.3">
      <c r="A273" s="634">
        <v>268</v>
      </c>
      <c r="B273" s="635">
        <v>45635</v>
      </c>
      <c r="C273" s="636" t="s">
        <v>2408</v>
      </c>
      <c r="D273" s="637">
        <v>16</v>
      </c>
      <c r="E273" s="637"/>
      <c r="F273" s="638"/>
      <c r="G273" s="901"/>
      <c r="H273" s="901"/>
      <c r="I273" s="1514"/>
      <c r="J273" s="1515"/>
      <c r="K273" s="1515"/>
      <c r="L273" s="1516"/>
      <c r="M273" s="642"/>
      <c r="N273" s="642"/>
      <c r="O273" s="648"/>
      <c r="P273" s="642"/>
      <c r="Q273" s="642"/>
    </row>
    <row r="274" spans="1:17" s="643" customFormat="1" x14ac:dyDescent="0.3">
      <c r="A274" s="634">
        <v>269</v>
      </c>
      <c r="B274" s="635">
        <v>45635</v>
      </c>
      <c r="C274" s="636" t="s">
        <v>2382</v>
      </c>
      <c r="D274" s="637">
        <v>1</v>
      </c>
      <c r="E274" s="637"/>
      <c r="F274" s="638"/>
      <c r="G274" s="901"/>
      <c r="H274" s="901"/>
      <c r="I274" s="1514"/>
      <c r="J274" s="1515"/>
      <c r="K274" s="1515"/>
      <c r="L274" s="1516"/>
      <c r="M274" s="642"/>
      <c r="N274" s="642"/>
      <c r="O274" s="648"/>
      <c r="P274" s="642"/>
      <c r="Q274" s="642"/>
    </row>
    <row r="275" spans="1:17" s="643" customFormat="1" x14ac:dyDescent="0.3">
      <c r="A275" s="634">
        <v>270</v>
      </c>
      <c r="B275" s="635">
        <v>45635</v>
      </c>
      <c r="C275" s="636" t="s">
        <v>2409</v>
      </c>
      <c r="D275" s="637">
        <v>80</v>
      </c>
      <c r="E275" s="637"/>
      <c r="F275" s="638"/>
      <c r="G275" s="901"/>
      <c r="H275" s="901"/>
      <c r="I275" s="1514"/>
      <c r="J275" s="1515"/>
      <c r="K275" s="1515"/>
      <c r="L275" s="1516"/>
      <c r="M275" s="642"/>
      <c r="N275" s="642"/>
      <c r="O275" s="648"/>
      <c r="P275" s="642"/>
      <c r="Q275" s="642"/>
    </row>
    <row r="276" spans="1:17" s="643" customFormat="1" x14ac:dyDescent="0.3">
      <c r="A276" s="634">
        <v>271</v>
      </c>
      <c r="B276" s="635">
        <v>45638</v>
      </c>
      <c r="C276" s="636" t="s">
        <v>1982</v>
      </c>
      <c r="D276" s="637">
        <v>2000</v>
      </c>
      <c r="E276" s="637"/>
      <c r="F276" s="638"/>
      <c r="G276" s="901"/>
      <c r="H276" s="901"/>
      <c r="I276" s="1514"/>
      <c r="J276" s="1515"/>
      <c r="K276" s="1515"/>
      <c r="L276" s="1516"/>
      <c r="M276" s="642"/>
      <c r="N276" s="646"/>
      <c r="O276" s="648"/>
      <c r="P276" s="146"/>
      <c r="Q276" s="935"/>
    </row>
    <row r="277" spans="1:17" s="643" customFormat="1" x14ac:dyDescent="0.3">
      <c r="A277" s="634">
        <v>272</v>
      </c>
      <c r="B277" s="635">
        <v>45639</v>
      </c>
      <c r="C277" s="636" t="s">
        <v>2359</v>
      </c>
      <c r="D277" s="637">
        <v>1500</v>
      </c>
      <c r="E277" s="637"/>
      <c r="F277" s="638"/>
      <c r="G277" s="901"/>
      <c r="H277" s="901"/>
      <c r="I277" s="1514"/>
      <c r="J277" s="1515"/>
      <c r="K277" s="1515"/>
      <c r="L277" s="1516"/>
      <c r="M277" s="642"/>
      <c r="N277" s="642"/>
      <c r="O277" s="648"/>
      <c r="P277" s="642"/>
      <c r="Q277" s="642"/>
    </row>
    <row r="278" spans="1:17" s="643" customFormat="1" x14ac:dyDescent="0.3">
      <c r="A278" s="634">
        <v>273</v>
      </c>
      <c r="B278" s="635">
        <v>45639</v>
      </c>
      <c r="C278" s="636" t="s">
        <v>2410</v>
      </c>
      <c r="D278" s="637"/>
      <c r="E278" s="637">
        <v>500</v>
      </c>
      <c r="F278" s="694">
        <v>720</v>
      </c>
      <c r="G278" s="901"/>
      <c r="H278" s="901"/>
      <c r="I278" s="1514" t="s">
        <v>3968</v>
      </c>
      <c r="J278" s="1515"/>
      <c r="K278" s="1515"/>
      <c r="L278" s="1516"/>
      <c r="M278" s="642" t="s">
        <v>3969</v>
      </c>
      <c r="N278" s="646">
        <v>45639</v>
      </c>
      <c r="O278" s="648" t="s">
        <v>1531</v>
      </c>
      <c r="P278" s="146" t="s">
        <v>3778</v>
      </c>
      <c r="Q278" s="146" t="s">
        <v>3778</v>
      </c>
    </row>
    <row r="279" spans="1:17" s="643" customFormat="1" x14ac:dyDescent="0.3">
      <c r="A279" s="634">
        <v>274</v>
      </c>
      <c r="B279" s="635">
        <v>45642</v>
      </c>
      <c r="C279" s="636" t="s">
        <v>164</v>
      </c>
      <c r="D279" s="637">
        <v>65</v>
      </c>
      <c r="E279" s="637"/>
      <c r="F279" s="638"/>
      <c r="G279" s="901"/>
      <c r="H279" s="901"/>
      <c r="I279" s="1514"/>
      <c r="J279" s="1515"/>
      <c r="K279" s="1515"/>
      <c r="L279" s="1516"/>
      <c r="M279" s="642"/>
      <c r="N279" s="642"/>
      <c r="O279" s="648"/>
      <c r="P279" s="642"/>
      <c r="Q279" s="642"/>
    </row>
    <row r="280" spans="1:17" s="643" customFormat="1" x14ac:dyDescent="0.3">
      <c r="A280" s="634">
        <v>275</v>
      </c>
      <c r="B280" s="635">
        <v>45642</v>
      </c>
      <c r="C280" s="636" t="s">
        <v>2516</v>
      </c>
      <c r="D280" s="637">
        <v>250</v>
      </c>
      <c r="E280" s="637"/>
      <c r="F280" s="638"/>
      <c r="G280" s="901"/>
      <c r="H280" s="901"/>
      <c r="I280" s="1514"/>
      <c r="J280" s="1515"/>
      <c r="K280" s="1515"/>
      <c r="L280" s="1516"/>
      <c r="M280" s="642"/>
      <c r="N280" s="646"/>
      <c r="O280" s="648"/>
      <c r="P280" s="146"/>
      <c r="Q280" s="146"/>
    </row>
    <row r="281" spans="1:17" s="643" customFormat="1" x14ac:dyDescent="0.3">
      <c r="A281" s="634">
        <v>276</v>
      </c>
      <c r="B281" s="635">
        <v>45643</v>
      </c>
      <c r="C281" s="636" t="s">
        <v>164</v>
      </c>
      <c r="D281" s="637"/>
      <c r="E281" s="637">
        <v>400</v>
      </c>
      <c r="F281" s="694">
        <v>420</v>
      </c>
      <c r="G281" s="901"/>
      <c r="H281" s="901"/>
      <c r="I281" s="1514" t="s">
        <v>3970</v>
      </c>
      <c r="J281" s="1515"/>
      <c r="K281" s="1515"/>
      <c r="L281" s="1516"/>
      <c r="M281" s="642" t="s">
        <v>3971</v>
      </c>
      <c r="N281" s="646">
        <v>45642</v>
      </c>
      <c r="O281" s="648" t="s">
        <v>1531</v>
      </c>
      <c r="P281" s="146" t="s">
        <v>1762</v>
      </c>
      <c r="Q281" s="146" t="s">
        <v>2982</v>
      </c>
    </row>
    <row r="282" spans="1:17" s="643" customFormat="1" x14ac:dyDescent="0.3">
      <c r="A282" s="634">
        <v>277</v>
      </c>
      <c r="B282" s="635">
        <v>45643</v>
      </c>
      <c r="C282" s="636" t="s">
        <v>2409</v>
      </c>
      <c r="D282" s="637"/>
      <c r="E282" s="637">
        <v>280</v>
      </c>
      <c r="F282" s="638">
        <v>280</v>
      </c>
      <c r="G282" s="901"/>
      <c r="H282" s="901"/>
      <c r="I282" s="1514" t="s">
        <v>3972</v>
      </c>
      <c r="J282" s="1515"/>
      <c r="K282" s="1515"/>
      <c r="L282" s="1516"/>
      <c r="M282" s="642" t="s">
        <v>3973</v>
      </c>
      <c r="N282" s="646">
        <v>45642</v>
      </c>
      <c r="O282" s="648" t="s">
        <v>1531</v>
      </c>
      <c r="P282" s="146" t="s">
        <v>1762</v>
      </c>
      <c r="Q282" s="146" t="s">
        <v>2982</v>
      </c>
    </row>
    <row r="283" spans="1:17" s="643" customFormat="1" x14ac:dyDescent="0.3">
      <c r="A283" s="634">
        <v>278</v>
      </c>
      <c r="B283" s="635">
        <v>45643</v>
      </c>
      <c r="C283" s="636" t="s">
        <v>2381</v>
      </c>
      <c r="D283" s="637"/>
      <c r="E283" s="637">
        <v>158</v>
      </c>
      <c r="F283" s="694">
        <v>190</v>
      </c>
      <c r="G283" s="901"/>
      <c r="H283" s="901"/>
      <c r="I283" s="1514" t="s">
        <v>3974</v>
      </c>
      <c r="J283" s="1515"/>
      <c r="K283" s="1515"/>
      <c r="L283" s="1516"/>
      <c r="M283" s="642" t="s">
        <v>3975</v>
      </c>
      <c r="N283" s="646">
        <v>45642</v>
      </c>
      <c r="O283" s="648" t="s">
        <v>1531</v>
      </c>
      <c r="P283" s="146" t="s">
        <v>1762</v>
      </c>
      <c r="Q283" s="146" t="s">
        <v>2982</v>
      </c>
    </row>
    <row r="284" spans="1:17" s="643" customFormat="1" x14ac:dyDescent="0.3">
      <c r="A284" s="634">
        <v>279</v>
      </c>
      <c r="B284" s="635">
        <v>45643</v>
      </c>
      <c r="C284" s="636" t="s">
        <v>2407</v>
      </c>
      <c r="D284" s="637"/>
      <c r="E284" s="637">
        <v>60</v>
      </c>
      <c r="F284" s="694">
        <v>50</v>
      </c>
      <c r="G284" s="901"/>
      <c r="H284" s="901"/>
      <c r="I284" s="1517" t="s">
        <v>3976</v>
      </c>
      <c r="J284" s="1518"/>
      <c r="K284" s="1518"/>
      <c r="L284" s="1519"/>
      <c r="M284" s="642" t="s">
        <v>3977</v>
      </c>
      <c r="N284" s="646">
        <v>45642</v>
      </c>
      <c r="O284" s="648" t="s">
        <v>1531</v>
      </c>
      <c r="P284" s="146" t="s">
        <v>1762</v>
      </c>
      <c r="Q284" s="146" t="s">
        <v>2982</v>
      </c>
    </row>
    <row r="285" spans="1:17" s="643" customFormat="1" x14ac:dyDescent="0.3">
      <c r="A285" s="634">
        <v>280</v>
      </c>
      <c r="B285" s="635">
        <v>45643</v>
      </c>
      <c r="C285" s="636" t="s">
        <v>2408</v>
      </c>
      <c r="D285" s="637"/>
      <c r="E285" s="637">
        <v>40</v>
      </c>
      <c r="F285" s="638">
        <v>30</v>
      </c>
      <c r="G285" s="901"/>
      <c r="H285" s="901"/>
      <c r="I285" s="1514" t="s">
        <v>3981</v>
      </c>
      <c r="J285" s="1515"/>
      <c r="K285" s="1515"/>
      <c r="L285" s="1516"/>
      <c r="M285" s="642" t="s">
        <v>3979</v>
      </c>
      <c r="N285" s="646">
        <v>45642</v>
      </c>
      <c r="O285" s="648" t="s">
        <v>1531</v>
      </c>
      <c r="P285" s="146" t="s">
        <v>1762</v>
      </c>
      <c r="Q285" s="146" t="s">
        <v>2982</v>
      </c>
    </row>
    <row r="286" spans="1:17" s="643" customFormat="1" x14ac:dyDescent="0.3">
      <c r="A286" s="634">
        <v>281</v>
      </c>
      <c r="B286" s="635">
        <v>45643</v>
      </c>
      <c r="C286" s="636" t="s">
        <v>1263</v>
      </c>
      <c r="D286" s="637"/>
      <c r="E286" s="637">
        <v>21</v>
      </c>
      <c r="F286" s="694">
        <v>10</v>
      </c>
      <c r="G286" s="901"/>
      <c r="H286" s="901"/>
      <c r="I286" s="1514" t="s">
        <v>3982</v>
      </c>
      <c r="J286" s="1515"/>
      <c r="K286" s="1515"/>
      <c r="L286" s="1516"/>
      <c r="M286" s="642" t="s">
        <v>3983</v>
      </c>
      <c r="N286" s="646">
        <v>45642</v>
      </c>
      <c r="O286" s="648" t="s">
        <v>1531</v>
      </c>
      <c r="P286" s="146" t="s">
        <v>1762</v>
      </c>
      <c r="Q286" s="146" t="s">
        <v>2982</v>
      </c>
    </row>
    <row r="287" spans="1:17" s="643" customFormat="1" x14ac:dyDescent="0.3">
      <c r="A287" s="634">
        <v>282</v>
      </c>
      <c r="B287" s="635">
        <v>45643</v>
      </c>
      <c r="C287" s="636" t="s">
        <v>2382</v>
      </c>
      <c r="D287" s="637"/>
      <c r="E287" s="637">
        <v>1</v>
      </c>
      <c r="F287" s="694">
        <v>20</v>
      </c>
      <c r="G287" s="901"/>
      <c r="H287" s="901"/>
      <c r="I287" s="1514" t="s">
        <v>1428</v>
      </c>
      <c r="J287" s="1515"/>
      <c r="K287" s="1515"/>
      <c r="L287" s="1516"/>
      <c r="M287" s="642" t="s">
        <v>3985</v>
      </c>
      <c r="N287" s="646">
        <v>45642</v>
      </c>
      <c r="O287" s="648" t="s">
        <v>1531</v>
      </c>
      <c r="P287" s="146" t="s">
        <v>1762</v>
      </c>
      <c r="Q287" s="146" t="s">
        <v>2982</v>
      </c>
    </row>
    <row r="288" spans="1:17" s="643" customFormat="1" x14ac:dyDescent="0.3">
      <c r="A288" s="634">
        <v>283</v>
      </c>
      <c r="B288" s="635">
        <v>45643</v>
      </c>
      <c r="C288" s="636" t="s">
        <v>2584</v>
      </c>
      <c r="D288" s="637"/>
      <c r="E288" s="637">
        <v>120</v>
      </c>
      <c r="F288" s="694">
        <v>110</v>
      </c>
      <c r="G288" s="901"/>
      <c r="H288" s="901"/>
      <c r="I288" s="1514" t="s">
        <v>3986</v>
      </c>
      <c r="J288" s="1515"/>
      <c r="K288" s="1515"/>
      <c r="L288" s="1516"/>
      <c r="M288" s="642" t="s">
        <v>3987</v>
      </c>
      <c r="N288" s="646">
        <v>45642</v>
      </c>
      <c r="O288" s="648" t="s">
        <v>1531</v>
      </c>
      <c r="P288" s="146" t="s">
        <v>1762</v>
      </c>
      <c r="Q288" s="935" t="s">
        <v>1762</v>
      </c>
    </row>
    <row r="289" spans="1:17" s="643" customFormat="1" x14ac:dyDescent="0.3">
      <c r="A289" s="634">
        <v>284</v>
      </c>
      <c r="B289" s="635">
        <v>45644</v>
      </c>
      <c r="C289" s="636" t="s">
        <v>2383</v>
      </c>
      <c r="D289" s="637"/>
      <c r="E289" s="637">
        <v>720</v>
      </c>
      <c r="F289" s="694">
        <v>860</v>
      </c>
      <c r="G289" s="901"/>
      <c r="H289" s="901"/>
      <c r="I289" s="1514" t="s">
        <v>3988</v>
      </c>
      <c r="J289" s="1515"/>
      <c r="K289" s="1515"/>
      <c r="L289" s="1516"/>
      <c r="M289" s="642" t="s">
        <v>3989</v>
      </c>
      <c r="N289" s="646">
        <v>45643</v>
      </c>
      <c r="O289" s="648" t="s">
        <v>1531</v>
      </c>
      <c r="P289" s="146" t="s">
        <v>3448</v>
      </c>
      <c r="Q289" s="935" t="s">
        <v>3449</v>
      </c>
    </row>
    <row r="290" spans="1:17" s="643" customFormat="1" x14ac:dyDescent="0.3">
      <c r="A290" s="634">
        <v>285</v>
      </c>
      <c r="B290" s="635">
        <v>45645</v>
      </c>
      <c r="C290" s="636" t="s">
        <v>2574</v>
      </c>
      <c r="D290" s="637"/>
      <c r="E290" s="637">
        <v>1140</v>
      </c>
      <c r="F290" s="638">
        <v>1140</v>
      </c>
      <c r="G290" s="901"/>
      <c r="H290" s="901"/>
      <c r="I290" s="1514" t="s">
        <v>3990</v>
      </c>
      <c r="J290" s="1515"/>
      <c r="K290" s="1515"/>
      <c r="L290" s="1516"/>
      <c r="M290" s="642" t="s">
        <v>3991</v>
      </c>
      <c r="N290" s="646">
        <v>45644</v>
      </c>
      <c r="O290" s="648" t="s">
        <v>1531</v>
      </c>
      <c r="P290" s="146" t="s">
        <v>3846</v>
      </c>
      <c r="Q290" s="935" t="s">
        <v>1762</v>
      </c>
    </row>
    <row r="291" spans="1:17" s="643" customFormat="1" x14ac:dyDescent="0.3">
      <c r="A291" s="634">
        <v>286</v>
      </c>
      <c r="B291" s="635">
        <v>45646</v>
      </c>
      <c r="C291" s="636" t="s">
        <v>2359</v>
      </c>
      <c r="D291" s="637">
        <v>1500</v>
      </c>
      <c r="E291" s="637"/>
      <c r="F291" s="638"/>
      <c r="G291" s="901"/>
      <c r="H291" s="901"/>
      <c r="I291" s="1514"/>
      <c r="J291" s="1515"/>
      <c r="K291" s="1515"/>
      <c r="L291" s="1516"/>
      <c r="M291" s="642"/>
      <c r="N291" s="642"/>
      <c r="O291" s="648"/>
      <c r="P291" s="642"/>
      <c r="Q291" s="642"/>
    </row>
    <row r="292" spans="1:17" s="643" customFormat="1" x14ac:dyDescent="0.3">
      <c r="A292" s="634">
        <v>287</v>
      </c>
      <c r="B292" s="635">
        <v>45646</v>
      </c>
      <c r="C292" s="636" t="s">
        <v>2516</v>
      </c>
      <c r="D292" s="637"/>
      <c r="E292" s="637">
        <v>1500</v>
      </c>
      <c r="F292" s="638">
        <v>1500</v>
      </c>
      <c r="G292" s="901"/>
      <c r="H292" s="901"/>
      <c r="I292" s="1514" t="s">
        <v>3992</v>
      </c>
      <c r="J292" s="1515"/>
      <c r="K292" s="1515"/>
      <c r="L292" s="1516"/>
      <c r="M292" s="642" t="s">
        <v>3993</v>
      </c>
      <c r="N292" s="646">
        <v>45646</v>
      </c>
      <c r="O292" s="648" t="s">
        <v>3727</v>
      </c>
      <c r="P292" s="146" t="s">
        <v>2681</v>
      </c>
      <c r="Q292" s="146" t="s">
        <v>2681</v>
      </c>
    </row>
    <row r="293" spans="1:17" s="643" customFormat="1" x14ac:dyDescent="0.3">
      <c r="A293" s="634">
        <v>288</v>
      </c>
      <c r="B293" s="635">
        <v>45649</v>
      </c>
      <c r="C293" s="636" t="s">
        <v>2359</v>
      </c>
      <c r="D293" s="637">
        <v>880</v>
      </c>
      <c r="E293" s="637"/>
      <c r="F293" s="638"/>
      <c r="G293" s="901"/>
      <c r="H293" s="901"/>
      <c r="I293" s="1514"/>
      <c r="J293" s="1515"/>
      <c r="K293" s="1515"/>
      <c r="L293" s="1516"/>
      <c r="M293" s="642"/>
      <c r="N293" s="642"/>
      <c r="O293" s="648"/>
      <c r="P293" s="642"/>
      <c r="Q293" s="642"/>
    </row>
    <row r="294" spans="1:17" s="643" customFormat="1" x14ac:dyDescent="0.3">
      <c r="A294" s="634">
        <v>289</v>
      </c>
      <c r="B294" s="635">
        <v>45649</v>
      </c>
      <c r="C294" s="636" t="s">
        <v>1777</v>
      </c>
      <c r="D294" s="637">
        <v>1000</v>
      </c>
      <c r="E294" s="637"/>
      <c r="F294" s="638"/>
      <c r="G294" s="901"/>
      <c r="H294" s="901"/>
      <c r="I294" s="1514"/>
      <c r="J294" s="1515"/>
      <c r="K294" s="1515"/>
      <c r="L294" s="1516"/>
      <c r="M294" s="642"/>
      <c r="N294" s="642"/>
      <c r="O294" s="648"/>
      <c r="P294" s="642"/>
      <c r="Q294" s="642"/>
    </row>
    <row r="295" spans="1:17" s="643" customFormat="1" x14ac:dyDescent="0.3">
      <c r="A295" s="634">
        <v>290</v>
      </c>
      <c r="B295" s="635">
        <v>45649</v>
      </c>
      <c r="C295" s="636" t="s">
        <v>2834</v>
      </c>
      <c r="D295" s="637">
        <v>40</v>
      </c>
      <c r="E295" s="637"/>
      <c r="F295" s="638"/>
      <c r="G295" s="901"/>
      <c r="H295" s="901"/>
      <c r="I295" s="1514"/>
      <c r="J295" s="1515"/>
      <c r="K295" s="1515"/>
      <c r="L295" s="1516"/>
      <c r="M295" s="642"/>
      <c r="N295" s="642"/>
      <c r="O295" s="648"/>
      <c r="P295" s="642"/>
      <c r="Q295" s="642"/>
    </row>
    <row r="296" spans="1:17" s="643" customFormat="1" x14ac:dyDescent="0.3">
      <c r="A296" s="634">
        <v>291</v>
      </c>
      <c r="B296" s="635">
        <v>45650</v>
      </c>
      <c r="C296" s="636" t="s">
        <v>2359</v>
      </c>
      <c r="D296" s="637"/>
      <c r="E296" s="637">
        <v>4880</v>
      </c>
      <c r="F296" s="638">
        <v>4880</v>
      </c>
      <c r="G296" s="901"/>
      <c r="H296" s="901"/>
      <c r="I296" s="1514" t="s">
        <v>3994</v>
      </c>
      <c r="J296" s="1515"/>
      <c r="K296" s="1515"/>
      <c r="L296" s="1516"/>
      <c r="M296" s="642" t="s">
        <v>3995</v>
      </c>
      <c r="N296" s="646">
        <v>45650</v>
      </c>
      <c r="O296" s="648" t="s">
        <v>1531</v>
      </c>
      <c r="P296" s="642" t="s">
        <v>3766</v>
      </c>
      <c r="Q296" s="1040" t="s">
        <v>3767</v>
      </c>
    </row>
    <row r="297" spans="1:17" s="643" customFormat="1" x14ac:dyDescent="0.3">
      <c r="A297" s="634">
        <v>292</v>
      </c>
      <c r="B297" s="635">
        <v>45656</v>
      </c>
      <c r="C297" s="636" t="s">
        <v>2834</v>
      </c>
      <c r="D297" s="637"/>
      <c r="E297" s="637">
        <v>140</v>
      </c>
      <c r="F297" s="638">
        <v>140</v>
      </c>
      <c r="G297" s="901"/>
      <c r="H297" s="901"/>
      <c r="I297" s="1514" t="s">
        <v>4000</v>
      </c>
      <c r="J297" s="1515"/>
      <c r="K297" s="1515"/>
      <c r="L297" s="1516"/>
      <c r="M297" s="642" t="s">
        <v>4001</v>
      </c>
      <c r="N297" s="646">
        <v>45656</v>
      </c>
      <c r="O297" s="648" t="s">
        <v>1531</v>
      </c>
      <c r="P297" s="146" t="s">
        <v>3846</v>
      </c>
      <c r="Q297" s="935" t="s">
        <v>1762</v>
      </c>
    </row>
    <row r="298" spans="1:17" s="643" customFormat="1" x14ac:dyDescent="0.3">
      <c r="A298" s="634"/>
      <c r="B298" s="648"/>
      <c r="C298" s="636"/>
      <c r="D298" s="637"/>
      <c r="E298" s="637"/>
      <c r="F298" s="638"/>
      <c r="G298" s="901"/>
      <c r="H298" s="901"/>
      <c r="I298" s="1514"/>
      <c r="J298" s="1515"/>
      <c r="K298" s="1515"/>
      <c r="L298" s="1516"/>
      <c r="M298" s="642"/>
      <c r="N298" s="642"/>
      <c r="O298" s="648"/>
      <c r="P298" s="642"/>
      <c r="Q298" s="642"/>
    </row>
    <row r="299" spans="1:17" s="643" customFormat="1" x14ac:dyDescent="0.3">
      <c r="A299" s="634"/>
      <c r="B299" s="648"/>
      <c r="C299" s="636"/>
      <c r="D299" s="637"/>
      <c r="E299" s="637"/>
      <c r="F299" s="638"/>
      <c r="G299" s="901"/>
      <c r="H299" s="901"/>
      <c r="I299" s="1514"/>
      <c r="J299" s="1515"/>
      <c r="K299" s="1515"/>
      <c r="L299" s="1516"/>
      <c r="M299" s="642"/>
      <c r="N299" s="642"/>
      <c r="O299" s="648"/>
      <c r="P299" s="642"/>
      <c r="Q299" s="642"/>
    </row>
    <row r="300" spans="1:17" s="643" customFormat="1" x14ac:dyDescent="0.3">
      <c r="A300" s="634"/>
      <c r="B300" s="648"/>
      <c r="C300" s="636"/>
      <c r="D300" s="637"/>
      <c r="E300" s="637"/>
      <c r="F300" s="638"/>
      <c r="G300" s="901"/>
      <c r="H300" s="901"/>
      <c r="I300" s="1514"/>
      <c r="J300" s="1515"/>
      <c r="K300" s="1515"/>
      <c r="L300" s="1516"/>
      <c r="M300" s="642"/>
      <c r="N300" s="642"/>
      <c r="O300" s="648"/>
      <c r="P300" s="642"/>
      <c r="Q300" s="642"/>
    </row>
    <row r="301" spans="1:17" s="643" customFormat="1" x14ac:dyDescent="0.3">
      <c r="A301" s="634"/>
      <c r="B301" s="648"/>
      <c r="C301" s="636"/>
      <c r="D301" s="637"/>
      <c r="E301" s="637"/>
      <c r="F301" s="638"/>
      <c r="G301" s="901"/>
      <c r="H301" s="901"/>
      <c r="I301" s="1514"/>
      <c r="J301" s="1515"/>
      <c r="K301" s="1515"/>
      <c r="L301" s="1516"/>
      <c r="M301" s="642"/>
      <c r="N301" s="642"/>
      <c r="O301" s="648"/>
      <c r="P301" s="642"/>
      <c r="Q301" s="642"/>
    </row>
    <row r="302" spans="1:17" s="643" customFormat="1" x14ac:dyDescent="0.3">
      <c r="A302" s="634"/>
      <c r="B302" s="648"/>
      <c r="C302" s="636"/>
      <c r="D302" s="637"/>
      <c r="E302" s="637"/>
      <c r="F302" s="638"/>
      <c r="G302" s="901"/>
      <c r="H302" s="901"/>
      <c r="I302" s="1514"/>
      <c r="J302" s="1515"/>
      <c r="K302" s="1515"/>
      <c r="L302" s="1516"/>
      <c r="M302" s="642"/>
      <c r="N302" s="642"/>
      <c r="O302" s="648"/>
      <c r="P302" s="642"/>
      <c r="Q302" s="642"/>
    </row>
    <row r="303" spans="1:17" s="643" customFormat="1" x14ac:dyDescent="0.3">
      <c r="A303" s="634"/>
      <c r="B303" s="648"/>
      <c r="C303" s="636"/>
      <c r="D303" s="637"/>
      <c r="E303" s="637"/>
      <c r="F303" s="638"/>
      <c r="G303" s="901"/>
      <c r="H303" s="901"/>
      <c r="I303" s="1514"/>
      <c r="J303" s="1515"/>
      <c r="K303" s="1515"/>
      <c r="L303" s="1516"/>
      <c r="M303" s="642"/>
      <c r="N303" s="642"/>
      <c r="O303" s="648"/>
      <c r="P303" s="642"/>
      <c r="Q303" s="642"/>
    </row>
    <row r="304" spans="1:17" s="643" customFormat="1" x14ac:dyDescent="0.3">
      <c r="A304" s="634"/>
      <c r="B304" s="648"/>
      <c r="C304" s="636"/>
      <c r="D304" s="637"/>
      <c r="E304" s="637"/>
      <c r="F304" s="638"/>
      <c r="G304" s="901"/>
      <c r="H304" s="901"/>
      <c r="I304" s="1514"/>
      <c r="J304" s="1515"/>
      <c r="K304" s="1515"/>
      <c r="L304" s="1516"/>
      <c r="M304" s="642"/>
      <c r="N304" s="642"/>
      <c r="O304" s="648"/>
      <c r="P304" s="642"/>
      <c r="Q304" s="642"/>
    </row>
    <row r="305" spans="1:17" s="643" customFormat="1" x14ac:dyDescent="0.3">
      <c r="A305" s="634"/>
      <c r="B305" s="648"/>
      <c r="C305" s="636"/>
      <c r="D305" s="637"/>
      <c r="E305" s="637"/>
      <c r="F305" s="638"/>
      <c r="G305" s="901"/>
      <c r="H305" s="901"/>
      <c r="I305" s="1514"/>
      <c r="J305" s="1515"/>
      <c r="K305" s="1515"/>
      <c r="L305" s="1516"/>
      <c r="M305" s="642"/>
      <c r="N305" s="642"/>
      <c r="O305" s="648"/>
      <c r="P305" s="642"/>
      <c r="Q305" s="642"/>
    </row>
    <row r="306" spans="1:17" s="643" customFormat="1" x14ac:dyDescent="0.3">
      <c r="A306" s="634"/>
      <c r="B306" s="648"/>
      <c r="C306" s="636"/>
      <c r="D306" s="637"/>
      <c r="E306" s="637"/>
      <c r="F306" s="638"/>
      <c r="G306" s="901"/>
      <c r="H306" s="901"/>
      <c r="I306" s="1514"/>
      <c r="J306" s="1515"/>
      <c r="K306" s="1515"/>
      <c r="L306" s="1516"/>
      <c r="M306" s="642"/>
      <c r="N306" s="642"/>
      <c r="O306" s="648"/>
      <c r="P306" s="642"/>
      <c r="Q306" s="642"/>
    </row>
    <row r="307" spans="1:17" s="643" customFormat="1" x14ac:dyDescent="0.3">
      <c r="A307" s="634"/>
      <c r="B307" s="648"/>
      <c r="C307" s="636"/>
      <c r="D307" s="637"/>
      <c r="E307" s="637"/>
      <c r="F307" s="638"/>
      <c r="G307" s="901"/>
      <c r="H307" s="901"/>
      <c r="I307" s="1514"/>
      <c r="J307" s="1515"/>
      <c r="K307" s="1515"/>
      <c r="L307" s="1516"/>
      <c r="M307" s="642"/>
      <c r="N307" s="642"/>
      <c r="O307" s="648"/>
      <c r="P307" s="642"/>
      <c r="Q307" s="642"/>
    </row>
    <row r="308" spans="1:17" s="643" customFormat="1" x14ac:dyDescent="0.3">
      <c r="A308" s="634"/>
      <c r="B308" s="648"/>
      <c r="C308" s="636"/>
      <c r="D308" s="637"/>
      <c r="E308" s="637"/>
      <c r="F308" s="638"/>
      <c r="G308" s="901"/>
      <c r="H308" s="901"/>
      <c r="I308" s="1514"/>
      <c r="J308" s="1515"/>
      <c r="K308" s="1515"/>
      <c r="L308" s="1516"/>
      <c r="M308" s="642"/>
      <c r="N308" s="642"/>
      <c r="O308" s="648"/>
      <c r="P308" s="642"/>
      <c r="Q308" s="642"/>
    </row>
    <row r="309" spans="1:17" s="643" customFormat="1" x14ac:dyDescent="0.3">
      <c r="A309" s="634"/>
      <c r="B309" s="648"/>
      <c r="C309" s="636"/>
      <c r="D309" s="637"/>
      <c r="E309" s="637"/>
      <c r="F309" s="638"/>
      <c r="G309" s="901"/>
      <c r="H309" s="901"/>
      <c r="I309" s="1514"/>
      <c r="J309" s="1515"/>
      <c r="K309" s="1515"/>
      <c r="L309" s="1516"/>
      <c r="M309" s="642"/>
      <c r="N309" s="642"/>
      <c r="O309" s="648"/>
      <c r="P309" s="642"/>
      <c r="Q309" s="642"/>
    </row>
    <row r="310" spans="1:17" s="643" customFormat="1" x14ac:dyDescent="0.3">
      <c r="A310" s="634"/>
      <c r="B310" s="648"/>
      <c r="C310" s="636"/>
      <c r="D310" s="637"/>
      <c r="E310" s="637"/>
      <c r="F310" s="638"/>
      <c r="G310" s="901"/>
      <c r="H310" s="901"/>
      <c r="I310" s="1514"/>
      <c r="J310" s="1515"/>
      <c r="K310" s="1515"/>
      <c r="L310" s="1516"/>
      <c r="M310" s="642"/>
      <c r="N310" s="642"/>
      <c r="O310" s="648"/>
      <c r="P310" s="642"/>
      <c r="Q310" s="642"/>
    </row>
    <row r="311" spans="1:17" s="643" customFormat="1" x14ac:dyDescent="0.3">
      <c r="A311" s="634"/>
      <c r="B311" s="648"/>
      <c r="C311" s="636"/>
      <c r="D311" s="637"/>
      <c r="E311" s="637"/>
      <c r="F311" s="638"/>
      <c r="G311" s="901"/>
      <c r="H311" s="901"/>
      <c r="I311" s="1514"/>
      <c r="J311" s="1515"/>
      <c r="K311" s="1515"/>
      <c r="L311" s="1516"/>
      <c r="M311" s="642"/>
      <c r="N311" s="642"/>
      <c r="O311" s="648"/>
      <c r="P311" s="642"/>
      <c r="Q311" s="642"/>
    </row>
    <row r="312" spans="1:17" s="643" customFormat="1" x14ac:dyDescent="0.3">
      <c r="A312" s="634"/>
      <c r="B312" s="648"/>
      <c r="C312" s="636"/>
      <c r="D312" s="637"/>
      <c r="E312" s="637"/>
      <c r="F312" s="638"/>
      <c r="G312" s="901" t="b">
        <f t="shared" ref="G312:G328" si="2">IF(C312="060102","VERIFICARE AVVENUTO SMALTIMENTO",IF(C312="070101","VERIFICARE AVVENUTO SMALTIMENTO",IF(C312="160303","VERIFICARE AVVENUTO SMALTIMENTO",IF(C312="161001","VERIFICARE AVVENUTO SMALTIMENTO",IF(C312="170603","VERIFICARE AVVENUTO SMALTIMENTO",IF(C312="170904","VERIFICARE AVVENUTO SMALTIMENTO"))))))</f>
        <v>0</v>
      </c>
      <c r="H312" s="901"/>
      <c r="I312" s="1514"/>
      <c r="J312" s="1515"/>
      <c r="K312" s="1515"/>
      <c r="L312" s="1516"/>
      <c r="M312" s="642"/>
      <c r="N312" s="642"/>
      <c r="O312" s="648"/>
      <c r="P312" s="642"/>
      <c r="Q312" s="642"/>
    </row>
    <row r="313" spans="1:17" s="643" customFormat="1" x14ac:dyDescent="0.3">
      <c r="A313" s="634"/>
      <c r="B313" s="648"/>
      <c r="C313" s="636"/>
      <c r="D313" s="637"/>
      <c r="E313" s="637"/>
      <c r="F313" s="638"/>
      <c r="G313" s="901" t="b">
        <f t="shared" si="2"/>
        <v>0</v>
      </c>
      <c r="H313" s="901"/>
      <c r="I313" s="1514"/>
      <c r="J313" s="1515"/>
      <c r="K313" s="1515"/>
      <c r="L313" s="1516"/>
      <c r="M313" s="642"/>
      <c r="N313" s="642"/>
      <c r="O313" s="648"/>
      <c r="P313" s="642"/>
      <c r="Q313" s="642"/>
    </row>
    <row r="314" spans="1:17" s="643" customFormat="1" x14ac:dyDescent="0.3">
      <c r="A314" s="634"/>
      <c r="B314" s="648"/>
      <c r="C314" s="636"/>
      <c r="D314" s="637"/>
      <c r="E314" s="637"/>
      <c r="F314" s="638"/>
      <c r="G314" s="901" t="b">
        <f t="shared" si="2"/>
        <v>0</v>
      </c>
      <c r="H314" s="901"/>
      <c r="I314" s="1514"/>
      <c r="J314" s="1515"/>
      <c r="K314" s="1515"/>
      <c r="L314" s="1516"/>
      <c r="M314" s="642"/>
      <c r="N314" s="642"/>
      <c r="O314" s="648"/>
      <c r="P314" s="642"/>
      <c r="Q314" s="642"/>
    </row>
    <row r="315" spans="1:17" s="643" customFormat="1" x14ac:dyDescent="0.3">
      <c r="A315" s="634"/>
      <c r="B315" s="648"/>
      <c r="C315" s="636"/>
      <c r="D315" s="637"/>
      <c r="E315" s="637"/>
      <c r="F315" s="638"/>
      <c r="G315" s="901" t="b">
        <f t="shared" si="2"/>
        <v>0</v>
      </c>
      <c r="H315" s="901"/>
      <c r="I315" s="1514"/>
      <c r="J315" s="1515"/>
      <c r="K315" s="1515"/>
      <c r="L315" s="1516"/>
      <c r="M315" s="642"/>
      <c r="N315" s="642"/>
      <c r="O315" s="648"/>
      <c r="P315" s="642"/>
      <c r="Q315" s="642"/>
    </row>
    <row r="316" spans="1:17" s="643" customFormat="1" x14ac:dyDescent="0.3">
      <c r="A316" s="634"/>
      <c r="B316" s="648"/>
      <c r="C316" s="636"/>
      <c r="D316" s="637"/>
      <c r="E316" s="637"/>
      <c r="F316" s="638"/>
      <c r="G316" s="901" t="b">
        <f t="shared" si="2"/>
        <v>0</v>
      </c>
      <c r="H316" s="901"/>
      <c r="I316" s="1514"/>
      <c r="J316" s="1515"/>
      <c r="K316" s="1515"/>
      <c r="L316" s="1516"/>
      <c r="M316" s="642"/>
      <c r="N316" s="642"/>
      <c r="O316" s="648"/>
      <c r="P316" s="642"/>
      <c r="Q316" s="642"/>
    </row>
    <row r="317" spans="1:17" s="643" customFormat="1" x14ac:dyDescent="0.3">
      <c r="A317" s="634"/>
      <c r="B317" s="648"/>
      <c r="C317" s="636"/>
      <c r="D317" s="637"/>
      <c r="E317" s="637"/>
      <c r="F317" s="638"/>
      <c r="G317" s="901" t="b">
        <f t="shared" si="2"/>
        <v>0</v>
      </c>
      <c r="H317" s="901"/>
      <c r="I317" s="1514"/>
      <c r="J317" s="1515"/>
      <c r="K317" s="1515"/>
      <c r="L317" s="1516"/>
      <c r="M317" s="642"/>
      <c r="N317" s="642"/>
      <c r="O317" s="648"/>
      <c r="P317" s="642"/>
      <c r="Q317" s="642"/>
    </row>
    <row r="318" spans="1:17" s="643" customFormat="1" x14ac:dyDescent="0.3">
      <c r="A318" s="634"/>
      <c r="B318" s="648"/>
      <c r="C318" s="636"/>
      <c r="D318" s="637"/>
      <c r="E318" s="637"/>
      <c r="F318" s="638"/>
      <c r="G318" s="901" t="b">
        <f t="shared" si="2"/>
        <v>0</v>
      </c>
      <c r="H318" s="901"/>
      <c r="I318" s="1514"/>
      <c r="J318" s="1515"/>
      <c r="K318" s="1515"/>
      <c r="L318" s="1516"/>
      <c r="M318" s="642"/>
      <c r="N318" s="642"/>
      <c r="O318" s="648"/>
      <c r="P318" s="642"/>
      <c r="Q318" s="642"/>
    </row>
    <row r="319" spans="1:17" s="643" customFormat="1" x14ac:dyDescent="0.3">
      <c r="A319" s="634"/>
      <c r="B319" s="648"/>
      <c r="C319" s="636"/>
      <c r="D319" s="637"/>
      <c r="E319" s="637"/>
      <c r="F319" s="638"/>
      <c r="G319" s="901" t="b">
        <f t="shared" si="2"/>
        <v>0</v>
      </c>
      <c r="H319" s="901"/>
      <c r="I319" s="1514"/>
      <c r="J319" s="1515"/>
      <c r="K319" s="1515"/>
      <c r="L319" s="1516"/>
      <c r="M319" s="642"/>
      <c r="N319" s="642"/>
      <c r="O319" s="648"/>
      <c r="P319" s="642"/>
      <c r="Q319" s="642"/>
    </row>
    <row r="320" spans="1:17" s="643" customFormat="1" x14ac:dyDescent="0.3">
      <c r="A320" s="634"/>
      <c r="B320" s="648"/>
      <c r="C320" s="636"/>
      <c r="D320" s="637"/>
      <c r="E320" s="637"/>
      <c r="F320" s="638"/>
      <c r="G320" s="901" t="b">
        <f t="shared" si="2"/>
        <v>0</v>
      </c>
      <c r="H320" s="901"/>
      <c r="I320" s="1514"/>
      <c r="J320" s="1515"/>
      <c r="K320" s="1515"/>
      <c r="L320" s="1516"/>
      <c r="M320" s="642"/>
      <c r="N320" s="642"/>
      <c r="O320" s="648"/>
      <c r="P320" s="642"/>
      <c r="Q320" s="642"/>
    </row>
    <row r="321" spans="1:17" s="643" customFormat="1" x14ac:dyDescent="0.3">
      <c r="A321" s="634"/>
      <c r="B321" s="648"/>
      <c r="C321" s="636"/>
      <c r="D321" s="637"/>
      <c r="E321" s="637"/>
      <c r="F321" s="638"/>
      <c r="G321" s="901" t="b">
        <f t="shared" si="2"/>
        <v>0</v>
      </c>
      <c r="H321" s="901"/>
      <c r="I321" s="1514"/>
      <c r="J321" s="1515"/>
      <c r="K321" s="1515"/>
      <c r="L321" s="1516"/>
      <c r="M321" s="642"/>
      <c r="N321" s="642"/>
      <c r="O321" s="648"/>
      <c r="P321" s="642"/>
      <c r="Q321" s="642"/>
    </row>
    <row r="322" spans="1:17" s="643" customFormat="1" x14ac:dyDescent="0.3">
      <c r="A322" s="634"/>
      <c r="B322" s="648"/>
      <c r="C322" s="636"/>
      <c r="D322" s="637"/>
      <c r="E322" s="637"/>
      <c r="F322" s="638"/>
      <c r="G322" s="901" t="b">
        <f t="shared" si="2"/>
        <v>0</v>
      </c>
      <c r="H322" s="901"/>
      <c r="I322" s="1514"/>
      <c r="J322" s="1515"/>
      <c r="K322" s="1515"/>
      <c r="L322" s="1516"/>
      <c r="M322" s="642"/>
      <c r="N322" s="642"/>
      <c r="O322" s="648"/>
      <c r="P322" s="642"/>
      <c r="Q322" s="642"/>
    </row>
    <row r="323" spans="1:17" s="643" customFormat="1" x14ac:dyDescent="0.3">
      <c r="A323" s="634"/>
      <c r="B323" s="648"/>
      <c r="C323" s="636"/>
      <c r="D323" s="637"/>
      <c r="E323" s="637"/>
      <c r="F323" s="638"/>
      <c r="G323" s="901" t="b">
        <f t="shared" si="2"/>
        <v>0</v>
      </c>
      <c r="H323" s="901"/>
      <c r="I323" s="1514"/>
      <c r="J323" s="1515"/>
      <c r="K323" s="1515"/>
      <c r="L323" s="1516"/>
      <c r="M323" s="642"/>
      <c r="N323" s="642"/>
      <c r="O323" s="648"/>
      <c r="P323" s="642"/>
      <c r="Q323" s="642"/>
    </row>
    <row r="324" spans="1:17" s="643" customFormat="1" x14ac:dyDescent="0.3">
      <c r="A324" s="634"/>
      <c r="B324" s="648"/>
      <c r="C324" s="636"/>
      <c r="D324" s="637"/>
      <c r="E324" s="637"/>
      <c r="F324" s="638"/>
      <c r="G324" s="901" t="b">
        <f t="shared" si="2"/>
        <v>0</v>
      </c>
      <c r="H324" s="901"/>
      <c r="I324" s="1514"/>
      <c r="J324" s="1515"/>
      <c r="K324" s="1515"/>
      <c r="L324" s="1516"/>
      <c r="M324" s="642"/>
      <c r="N324" s="642"/>
      <c r="O324" s="648"/>
      <c r="P324" s="642"/>
      <c r="Q324" s="642"/>
    </row>
    <row r="325" spans="1:17" s="643" customFormat="1" x14ac:dyDescent="0.3">
      <c r="A325" s="634"/>
      <c r="B325" s="648"/>
      <c r="C325" s="636"/>
      <c r="D325" s="637"/>
      <c r="E325" s="637"/>
      <c r="F325" s="638"/>
      <c r="G325" s="901" t="b">
        <f t="shared" si="2"/>
        <v>0</v>
      </c>
      <c r="H325" s="901"/>
      <c r="I325" s="1514"/>
      <c r="J325" s="1515"/>
      <c r="K325" s="1515"/>
      <c r="L325" s="1516"/>
      <c r="M325" s="642"/>
      <c r="N325" s="642"/>
      <c r="O325" s="648"/>
      <c r="P325" s="642"/>
      <c r="Q325" s="642"/>
    </row>
    <row r="326" spans="1:17" s="643" customFormat="1" x14ac:dyDescent="0.3">
      <c r="A326" s="634"/>
      <c r="B326" s="648"/>
      <c r="C326" s="636"/>
      <c r="D326" s="637"/>
      <c r="E326" s="637"/>
      <c r="F326" s="638"/>
      <c r="G326" s="901" t="b">
        <f t="shared" si="2"/>
        <v>0</v>
      </c>
      <c r="H326" s="901"/>
      <c r="I326" s="1514"/>
      <c r="J326" s="1515"/>
      <c r="K326" s="1515"/>
      <c r="L326" s="1516"/>
      <c r="M326" s="642"/>
      <c r="N326" s="642"/>
      <c r="O326" s="648"/>
      <c r="P326" s="642"/>
      <c r="Q326" s="642"/>
    </row>
    <row r="327" spans="1:17" s="643" customFormat="1" x14ac:dyDescent="0.3">
      <c r="A327" s="634"/>
      <c r="B327" s="648"/>
      <c r="C327" s="636"/>
      <c r="D327" s="637"/>
      <c r="E327" s="637"/>
      <c r="F327" s="638"/>
      <c r="G327" s="901" t="b">
        <f t="shared" si="2"/>
        <v>0</v>
      </c>
      <c r="H327" s="901"/>
      <c r="I327" s="1514"/>
      <c r="J327" s="1515"/>
      <c r="K327" s="1515"/>
      <c r="L327" s="1516"/>
      <c r="M327" s="642"/>
      <c r="N327" s="642"/>
      <c r="O327" s="648"/>
      <c r="P327" s="642"/>
      <c r="Q327" s="642"/>
    </row>
    <row r="328" spans="1:17" s="643" customFormat="1" x14ac:dyDescent="0.3">
      <c r="A328" s="634"/>
      <c r="B328" s="648"/>
      <c r="C328" s="636"/>
      <c r="D328" s="637"/>
      <c r="E328" s="637"/>
      <c r="F328" s="638"/>
      <c r="G328" s="901" t="b">
        <f t="shared" si="2"/>
        <v>0</v>
      </c>
      <c r="H328" s="901"/>
      <c r="I328" s="1514"/>
      <c r="J328" s="1515"/>
      <c r="K328" s="1515"/>
      <c r="L328" s="1516"/>
      <c r="M328" s="642"/>
      <c r="N328" s="642"/>
      <c r="O328" s="648"/>
      <c r="P328" s="642"/>
      <c r="Q328" s="642"/>
    </row>
    <row r="329" spans="1:17" s="643" customFormat="1" x14ac:dyDescent="0.3">
      <c r="A329" s="634"/>
      <c r="B329" s="648"/>
      <c r="C329" s="636"/>
      <c r="D329" s="637"/>
      <c r="E329" s="637"/>
      <c r="F329" s="638"/>
      <c r="G329" s="901" t="b">
        <f t="shared" ref="G329:G392" si="3">IF(C329="060102","VERIFICARE AVVENUTO SMALTIMENTO",IF(C329="070101","VERIFICARE AVVENUTO SMALTIMENTO",IF(C329="160303","VERIFICARE AVVENUTO SMALTIMENTO",IF(C329="161001","VERIFICARE AVVENUTO SMALTIMENTO",IF(C329="170603","VERIFICARE AVVENUTO SMALTIMENTO",IF(C329="170904","VERIFICARE AVVENUTO SMALTIMENTO"))))))</f>
        <v>0</v>
      </c>
      <c r="H329" s="901"/>
      <c r="I329" s="1514"/>
      <c r="J329" s="1515"/>
      <c r="K329" s="1515"/>
      <c r="L329" s="1516"/>
      <c r="M329" s="642"/>
      <c r="N329" s="642"/>
      <c r="O329" s="648"/>
      <c r="P329" s="642"/>
      <c r="Q329" s="642"/>
    </row>
    <row r="330" spans="1:17" x14ac:dyDescent="0.3">
      <c r="A330" s="634"/>
      <c r="B330" s="648"/>
      <c r="C330" s="636"/>
      <c r="D330" s="637"/>
      <c r="E330" s="637"/>
      <c r="F330" s="638"/>
      <c r="G330" s="901" t="b">
        <f t="shared" si="3"/>
        <v>0</v>
      </c>
      <c r="H330" s="901"/>
      <c r="I330" s="1514"/>
      <c r="J330" s="1515"/>
      <c r="K330" s="1515"/>
      <c r="L330" s="1516"/>
      <c r="M330" s="642"/>
      <c r="N330" s="642"/>
      <c r="O330" s="648"/>
      <c r="P330" s="642"/>
      <c r="Q330" s="642"/>
    </row>
    <row r="331" spans="1:17" x14ac:dyDescent="0.3">
      <c r="A331" s="634"/>
      <c r="B331" s="648"/>
      <c r="C331" s="636"/>
      <c r="D331" s="637"/>
      <c r="E331" s="637"/>
      <c r="F331" s="638"/>
      <c r="G331" s="901" t="b">
        <f t="shared" si="3"/>
        <v>0</v>
      </c>
      <c r="H331" s="901"/>
      <c r="I331" s="1514"/>
      <c r="J331" s="1515"/>
      <c r="K331" s="1515"/>
      <c r="L331" s="1516"/>
      <c r="M331" s="642"/>
      <c r="N331" s="642"/>
      <c r="O331" s="648"/>
      <c r="P331" s="642"/>
      <c r="Q331" s="642"/>
    </row>
    <row r="332" spans="1:17" x14ac:dyDescent="0.3">
      <c r="A332" s="634"/>
      <c r="B332" s="648"/>
      <c r="C332" s="636"/>
      <c r="D332" s="637"/>
      <c r="E332" s="637"/>
      <c r="F332" s="638"/>
      <c r="G332" s="901" t="b">
        <f t="shared" si="3"/>
        <v>0</v>
      </c>
      <c r="H332" s="901"/>
      <c r="I332" s="1514"/>
      <c r="J332" s="1515"/>
      <c r="K332" s="1515"/>
      <c r="L332" s="1516"/>
      <c r="M332" s="642"/>
      <c r="N332" s="642"/>
      <c r="O332" s="648"/>
      <c r="P332" s="642"/>
      <c r="Q332" s="642"/>
    </row>
    <row r="333" spans="1:17" x14ac:dyDescent="0.3">
      <c r="A333" s="634"/>
      <c r="B333" s="648"/>
      <c r="C333" s="636"/>
      <c r="D333" s="637"/>
      <c r="E333" s="637"/>
      <c r="F333" s="638"/>
      <c r="G333" s="901" t="b">
        <f t="shared" si="3"/>
        <v>0</v>
      </c>
      <c r="H333" s="901"/>
      <c r="I333" s="1514"/>
      <c r="J333" s="1515"/>
      <c r="K333" s="1515"/>
      <c r="L333" s="1516"/>
      <c r="M333" s="642"/>
      <c r="N333" s="642"/>
      <c r="O333" s="648"/>
      <c r="P333" s="642"/>
      <c r="Q333" s="642"/>
    </row>
    <row r="334" spans="1:17" x14ac:dyDescent="0.3">
      <c r="A334" s="634"/>
      <c r="B334" s="648"/>
      <c r="C334" s="636"/>
      <c r="D334" s="637"/>
      <c r="E334" s="637"/>
      <c r="F334" s="638"/>
      <c r="G334" s="901" t="b">
        <f t="shared" si="3"/>
        <v>0</v>
      </c>
      <c r="H334" s="901"/>
      <c r="I334" s="1514"/>
      <c r="J334" s="1515"/>
      <c r="K334" s="1515"/>
      <c r="L334" s="1516"/>
      <c r="M334" s="642"/>
      <c r="N334" s="642"/>
      <c r="O334" s="648"/>
      <c r="P334" s="642"/>
      <c r="Q334" s="642"/>
    </row>
    <row r="335" spans="1:17" x14ac:dyDescent="0.3">
      <c r="A335" s="634"/>
      <c r="B335" s="648"/>
      <c r="C335" s="636"/>
      <c r="D335" s="637"/>
      <c r="E335" s="637"/>
      <c r="F335" s="638"/>
      <c r="G335" s="901" t="b">
        <f t="shared" si="3"/>
        <v>0</v>
      </c>
      <c r="H335" s="901"/>
      <c r="I335" s="1514"/>
      <c r="J335" s="1515"/>
      <c r="K335" s="1515"/>
      <c r="L335" s="1516"/>
      <c r="M335" s="642"/>
      <c r="N335" s="642"/>
      <c r="O335" s="648"/>
      <c r="P335" s="642"/>
      <c r="Q335" s="642"/>
    </row>
    <row r="336" spans="1:17" x14ac:dyDescent="0.3">
      <c r="A336" s="634"/>
      <c r="B336" s="648"/>
      <c r="C336" s="636"/>
      <c r="D336" s="637"/>
      <c r="E336" s="637"/>
      <c r="F336" s="638"/>
      <c r="G336" s="901" t="b">
        <f t="shared" si="3"/>
        <v>0</v>
      </c>
      <c r="H336" s="901"/>
      <c r="I336" s="1514"/>
      <c r="J336" s="1515"/>
      <c r="K336" s="1515"/>
      <c r="L336" s="1516"/>
      <c r="M336" s="642"/>
      <c r="N336" s="642"/>
      <c r="O336" s="648"/>
      <c r="P336" s="642"/>
      <c r="Q336" s="642"/>
    </row>
    <row r="337" spans="1:17" x14ac:dyDescent="0.3">
      <c r="A337" s="634"/>
      <c r="B337" s="648"/>
      <c r="C337" s="636"/>
      <c r="D337" s="637"/>
      <c r="E337" s="637"/>
      <c r="F337" s="638"/>
      <c r="G337" s="901" t="b">
        <f t="shared" si="3"/>
        <v>0</v>
      </c>
      <c r="H337" s="901"/>
      <c r="I337" s="1514"/>
      <c r="J337" s="1515"/>
      <c r="K337" s="1515"/>
      <c r="L337" s="1516"/>
      <c r="M337" s="642"/>
      <c r="N337" s="642"/>
      <c r="O337" s="648"/>
      <c r="P337" s="642"/>
      <c r="Q337" s="642"/>
    </row>
    <row r="338" spans="1:17" x14ac:dyDescent="0.3">
      <c r="A338" s="634"/>
      <c r="B338" s="648"/>
      <c r="C338" s="636"/>
      <c r="D338" s="637"/>
      <c r="E338" s="637"/>
      <c r="F338" s="638"/>
      <c r="G338" s="901" t="b">
        <f t="shared" si="3"/>
        <v>0</v>
      </c>
      <c r="H338" s="901"/>
      <c r="I338" s="1514"/>
      <c r="J338" s="1515"/>
      <c r="K338" s="1515"/>
      <c r="L338" s="1516"/>
      <c r="M338" s="642"/>
      <c r="N338" s="642"/>
      <c r="O338" s="648"/>
      <c r="P338" s="642"/>
      <c r="Q338" s="642"/>
    </row>
    <row r="339" spans="1:17" x14ac:dyDescent="0.3">
      <c r="A339" s="634"/>
      <c r="B339" s="648"/>
      <c r="C339" s="636"/>
      <c r="D339" s="637"/>
      <c r="E339" s="637"/>
      <c r="F339" s="638"/>
      <c r="G339" s="901" t="b">
        <f t="shared" si="3"/>
        <v>0</v>
      </c>
      <c r="H339" s="901"/>
      <c r="I339" s="1514"/>
      <c r="J339" s="1515"/>
      <c r="K339" s="1515"/>
      <c r="L339" s="1516"/>
      <c r="M339" s="642"/>
      <c r="N339" s="642"/>
      <c r="O339" s="648"/>
      <c r="P339" s="642"/>
      <c r="Q339" s="642"/>
    </row>
    <row r="340" spans="1:17" x14ac:dyDescent="0.3">
      <c r="A340" s="634"/>
      <c r="B340" s="648"/>
      <c r="C340" s="636"/>
      <c r="D340" s="637"/>
      <c r="E340" s="637"/>
      <c r="F340" s="638"/>
      <c r="G340" s="901" t="b">
        <f t="shared" si="3"/>
        <v>0</v>
      </c>
      <c r="H340" s="901"/>
      <c r="I340" s="1514"/>
      <c r="J340" s="1515"/>
      <c r="K340" s="1515"/>
      <c r="L340" s="1516"/>
      <c r="M340" s="642"/>
      <c r="N340" s="642"/>
      <c r="O340" s="648"/>
      <c r="P340" s="642"/>
      <c r="Q340" s="642"/>
    </row>
    <row r="341" spans="1:17" x14ac:dyDescent="0.3">
      <c r="A341" s="634"/>
      <c r="B341" s="648"/>
      <c r="C341" s="636"/>
      <c r="D341" s="637"/>
      <c r="E341" s="637"/>
      <c r="F341" s="638"/>
      <c r="G341" s="901" t="b">
        <f t="shared" si="3"/>
        <v>0</v>
      </c>
      <c r="H341" s="901"/>
      <c r="I341" s="1514"/>
      <c r="J341" s="1515"/>
      <c r="K341" s="1515"/>
      <c r="L341" s="1516"/>
      <c r="M341" s="642"/>
      <c r="N341" s="642"/>
      <c r="O341" s="648"/>
      <c r="P341" s="642"/>
      <c r="Q341" s="642"/>
    </row>
    <row r="342" spans="1:17" x14ac:dyDescent="0.3">
      <c r="A342" s="634"/>
      <c r="B342" s="648"/>
      <c r="C342" s="636"/>
      <c r="D342" s="637"/>
      <c r="E342" s="637"/>
      <c r="F342" s="638"/>
      <c r="G342" s="901" t="b">
        <f t="shared" si="3"/>
        <v>0</v>
      </c>
      <c r="H342" s="901"/>
      <c r="I342" s="1514"/>
      <c r="J342" s="1515"/>
      <c r="K342" s="1515"/>
      <c r="L342" s="1516"/>
      <c r="M342" s="642"/>
      <c r="N342" s="642"/>
      <c r="O342" s="648"/>
      <c r="P342" s="642"/>
      <c r="Q342" s="642"/>
    </row>
    <row r="343" spans="1:17" x14ac:dyDescent="0.3">
      <c r="A343" s="634"/>
      <c r="B343" s="648"/>
      <c r="C343" s="636"/>
      <c r="D343" s="637"/>
      <c r="E343" s="637"/>
      <c r="F343" s="638"/>
      <c r="G343" s="901" t="b">
        <f t="shared" si="3"/>
        <v>0</v>
      </c>
      <c r="H343" s="901"/>
      <c r="I343" s="1514"/>
      <c r="J343" s="1515"/>
      <c r="K343" s="1515"/>
      <c r="L343" s="1516"/>
      <c r="M343" s="642"/>
      <c r="N343" s="642"/>
      <c r="O343" s="648"/>
      <c r="P343" s="642"/>
      <c r="Q343" s="642"/>
    </row>
    <row r="344" spans="1:17" x14ac:dyDescent="0.3">
      <c r="A344" s="634"/>
      <c r="B344" s="648"/>
      <c r="C344" s="636"/>
      <c r="D344" s="637"/>
      <c r="E344" s="637"/>
      <c r="F344" s="638"/>
      <c r="G344" s="901" t="b">
        <f t="shared" si="3"/>
        <v>0</v>
      </c>
      <c r="H344" s="901"/>
      <c r="I344" s="1514"/>
      <c r="J344" s="1515"/>
      <c r="K344" s="1515"/>
      <c r="L344" s="1516"/>
      <c r="M344" s="642"/>
      <c r="N344" s="642"/>
      <c r="O344" s="648"/>
      <c r="P344" s="642"/>
      <c r="Q344" s="642"/>
    </row>
    <row r="345" spans="1:17" x14ac:dyDescent="0.3">
      <c r="A345" s="634"/>
      <c r="B345" s="648"/>
      <c r="C345" s="636"/>
      <c r="D345" s="637"/>
      <c r="E345" s="637"/>
      <c r="F345" s="638"/>
      <c r="G345" s="901" t="b">
        <f t="shared" si="3"/>
        <v>0</v>
      </c>
      <c r="H345" s="901"/>
      <c r="I345" s="1514"/>
      <c r="J345" s="1515"/>
      <c r="K345" s="1515"/>
      <c r="L345" s="1516"/>
      <c r="M345" s="642"/>
      <c r="N345" s="642"/>
      <c r="O345" s="648"/>
      <c r="P345" s="642"/>
      <c r="Q345" s="642"/>
    </row>
    <row r="346" spans="1:17" x14ac:dyDescent="0.3">
      <c r="A346" s="634"/>
      <c r="B346" s="648"/>
      <c r="C346" s="636"/>
      <c r="D346" s="637"/>
      <c r="E346" s="637"/>
      <c r="F346" s="638"/>
      <c r="G346" s="901" t="b">
        <f t="shared" si="3"/>
        <v>0</v>
      </c>
      <c r="H346" s="901"/>
      <c r="I346" s="1514"/>
      <c r="J346" s="1515"/>
      <c r="K346" s="1515"/>
      <c r="L346" s="1516"/>
      <c r="M346" s="642"/>
      <c r="N346" s="642"/>
      <c r="O346" s="648"/>
      <c r="P346" s="642"/>
      <c r="Q346" s="642"/>
    </row>
    <row r="347" spans="1:17" x14ac:dyDescent="0.3">
      <c r="A347" s="634"/>
      <c r="B347" s="648"/>
      <c r="C347" s="636"/>
      <c r="D347" s="637"/>
      <c r="E347" s="637"/>
      <c r="F347" s="638"/>
      <c r="G347" s="901" t="b">
        <f t="shared" si="3"/>
        <v>0</v>
      </c>
      <c r="H347" s="901"/>
      <c r="I347" s="1514"/>
      <c r="J347" s="1515"/>
      <c r="K347" s="1515"/>
      <c r="L347" s="1516"/>
      <c r="M347" s="642"/>
      <c r="N347" s="642"/>
      <c r="O347" s="648"/>
      <c r="P347" s="642"/>
      <c r="Q347" s="642"/>
    </row>
    <row r="348" spans="1:17" x14ac:dyDescent="0.3">
      <c r="A348" s="634"/>
      <c r="B348" s="648"/>
      <c r="C348" s="636"/>
      <c r="D348" s="637"/>
      <c r="E348" s="637"/>
      <c r="F348" s="638"/>
      <c r="G348" s="901" t="b">
        <f t="shared" si="3"/>
        <v>0</v>
      </c>
      <c r="H348" s="901"/>
      <c r="I348" s="1514"/>
      <c r="J348" s="1515"/>
      <c r="K348" s="1515"/>
      <c r="L348" s="1516"/>
      <c r="M348" s="642"/>
      <c r="N348" s="642"/>
      <c r="O348" s="648"/>
      <c r="P348" s="642"/>
      <c r="Q348" s="642"/>
    </row>
    <row r="349" spans="1:17" x14ac:dyDescent="0.3">
      <c r="A349" s="634"/>
      <c r="B349" s="648"/>
      <c r="C349" s="636"/>
      <c r="D349" s="637"/>
      <c r="E349" s="637"/>
      <c r="F349" s="638"/>
      <c r="G349" s="901" t="b">
        <f t="shared" si="3"/>
        <v>0</v>
      </c>
      <c r="H349" s="901"/>
      <c r="I349" s="1514"/>
      <c r="J349" s="1515"/>
      <c r="K349" s="1515"/>
      <c r="L349" s="1516"/>
      <c r="M349" s="642"/>
      <c r="N349" s="642"/>
      <c r="O349" s="648"/>
      <c r="P349" s="642"/>
      <c r="Q349" s="642"/>
    </row>
    <row r="350" spans="1:17" x14ac:dyDescent="0.3">
      <c r="A350" s="634"/>
      <c r="B350" s="648"/>
      <c r="C350" s="636"/>
      <c r="D350" s="637"/>
      <c r="E350" s="637"/>
      <c r="F350" s="638"/>
      <c r="G350" s="901" t="b">
        <f t="shared" si="3"/>
        <v>0</v>
      </c>
      <c r="H350" s="901"/>
      <c r="I350" s="1514"/>
      <c r="J350" s="1515"/>
      <c r="K350" s="1515"/>
      <c r="L350" s="1516"/>
      <c r="M350" s="642"/>
      <c r="N350" s="642"/>
      <c r="O350" s="648"/>
      <c r="P350" s="642"/>
      <c r="Q350" s="642"/>
    </row>
    <row r="351" spans="1:17" x14ac:dyDescent="0.3">
      <c r="A351" s="634"/>
      <c r="B351" s="648"/>
      <c r="C351" s="636"/>
      <c r="D351" s="637"/>
      <c r="E351" s="637"/>
      <c r="F351" s="638"/>
      <c r="G351" s="901" t="b">
        <f t="shared" si="3"/>
        <v>0</v>
      </c>
      <c r="H351" s="901"/>
      <c r="I351" s="1514"/>
      <c r="J351" s="1515"/>
      <c r="K351" s="1515"/>
      <c r="L351" s="1516"/>
      <c r="M351" s="642"/>
      <c r="N351" s="642"/>
      <c r="O351" s="648"/>
      <c r="P351" s="642"/>
      <c r="Q351" s="642"/>
    </row>
    <row r="352" spans="1:17" x14ac:dyDescent="0.3">
      <c r="A352" s="634"/>
      <c r="B352" s="648"/>
      <c r="C352" s="636"/>
      <c r="D352" s="637"/>
      <c r="E352" s="637"/>
      <c r="F352" s="638"/>
      <c r="G352" s="901" t="b">
        <f t="shared" si="3"/>
        <v>0</v>
      </c>
      <c r="H352" s="901"/>
      <c r="I352" s="1514"/>
      <c r="J352" s="1515"/>
      <c r="K352" s="1515"/>
      <c r="L352" s="1516"/>
      <c r="M352" s="642"/>
      <c r="N352" s="642"/>
      <c r="O352" s="648"/>
      <c r="P352" s="642"/>
      <c r="Q352" s="642"/>
    </row>
    <row r="353" spans="1:17" x14ac:dyDescent="0.3">
      <c r="A353" s="634"/>
      <c r="B353" s="648"/>
      <c r="C353" s="636"/>
      <c r="D353" s="637"/>
      <c r="E353" s="637"/>
      <c r="F353" s="638"/>
      <c r="G353" s="901" t="b">
        <f t="shared" si="3"/>
        <v>0</v>
      </c>
      <c r="H353" s="901"/>
      <c r="I353" s="1514"/>
      <c r="J353" s="1515"/>
      <c r="K353" s="1515"/>
      <c r="L353" s="1516"/>
      <c r="M353" s="642"/>
      <c r="N353" s="642"/>
      <c r="O353" s="648"/>
      <c r="P353" s="642"/>
      <c r="Q353" s="642"/>
    </row>
    <row r="354" spans="1:17" x14ac:dyDescent="0.3">
      <c r="A354" s="634"/>
      <c r="B354" s="648"/>
      <c r="C354" s="636"/>
      <c r="D354" s="637"/>
      <c r="E354" s="637"/>
      <c r="F354" s="638"/>
      <c r="G354" s="901" t="b">
        <f t="shared" si="3"/>
        <v>0</v>
      </c>
      <c r="H354" s="901"/>
      <c r="I354" s="1514"/>
      <c r="J354" s="1515"/>
      <c r="K354" s="1515"/>
      <c r="L354" s="1516"/>
      <c r="M354" s="642"/>
      <c r="N354" s="642"/>
      <c r="O354" s="648"/>
      <c r="P354" s="642"/>
      <c r="Q354" s="642"/>
    </row>
    <row r="355" spans="1:17" x14ac:dyDescent="0.3">
      <c r="A355" s="634"/>
      <c r="B355" s="648"/>
      <c r="C355" s="636"/>
      <c r="D355" s="637"/>
      <c r="E355" s="637"/>
      <c r="F355" s="638"/>
      <c r="G355" s="901" t="b">
        <f t="shared" si="3"/>
        <v>0</v>
      </c>
      <c r="H355" s="901"/>
      <c r="I355" s="1514"/>
      <c r="J355" s="1515"/>
      <c r="K355" s="1515"/>
      <c r="L355" s="1516"/>
      <c r="M355" s="642"/>
      <c r="N355" s="642"/>
      <c r="O355" s="648"/>
      <c r="P355" s="642"/>
      <c r="Q355" s="642"/>
    </row>
    <row r="356" spans="1:17" x14ac:dyDescent="0.3">
      <c r="A356" s="634"/>
      <c r="B356" s="648"/>
      <c r="C356" s="636"/>
      <c r="D356" s="637"/>
      <c r="E356" s="637"/>
      <c r="F356" s="638"/>
      <c r="G356" s="901" t="b">
        <f t="shared" si="3"/>
        <v>0</v>
      </c>
      <c r="H356" s="901"/>
      <c r="I356" s="1514"/>
      <c r="J356" s="1515"/>
      <c r="K356" s="1515"/>
      <c r="L356" s="1516"/>
      <c r="M356" s="642"/>
      <c r="N356" s="642"/>
      <c r="O356" s="648"/>
      <c r="P356" s="642"/>
      <c r="Q356" s="642"/>
    </row>
    <row r="357" spans="1:17" x14ac:dyDescent="0.3">
      <c r="A357" s="634"/>
      <c r="B357" s="648"/>
      <c r="C357" s="636"/>
      <c r="D357" s="637"/>
      <c r="E357" s="637"/>
      <c r="F357" s="638"/>
      <c r="G357" s="901" t="b">
        <f t="shared" si="3"/>
        <v>0</v>
      </c>
      <c r="H357" s="901"/>
      <c r="I357" s="1514"/>
      <c r="J357" s="1515"/>
      <c r="K357" s="1515"/>
      <c r="L357" s="1516"/>
      <c r="M357" s="642"/>
      <c r="N357" s="642"/>
      <c r="O357" s="648"/>
      <c r="P357" s="642"/>
      <c r="Q357" s="642"/>
    </row>
    <row r="358" spans="1:17" x14ac:dyDescent="0.3">
      <c r="A358" s="634"/>
      <c r="B358" s="648"/>
      <c r="C358" s="636"/>
      <c r="D358" s="637"/>
      <c r="E358" s="637"/>
      <c r="F358" s="638"/>
      <c r="G358" s="901" t="b">
        <f t="shared" si="3"/>
        <v>0</v>
      </c>
      <c r="H358" s="901"/>
      <c r="I358" s="1514"/>
      <c r="J358" s="1515"/>
      <c r="K358" s="1515"/>
      <c r="L358" s="1516"/>
      <c r="M358" s="642"/>
      <c r="N358" s="642"/>
      <c r="O358" s="648"/>
      <c r="P358" s="642"/>
      <c r="Q358" s="642"/>
    </row>
    <row r="359" spans="1:17" x14ac:dyDescent="0.3">
      <c r="A359" s="634"/>
      <c r="B359" s="648"/>
      <c r="C359" s="636"/>
      <c r="D359" s="637"/>
      <c r="E359" s="637"/>
      <c r="F359" s="638"/>
      <c r="G359" s="901" t="b">
        <f t="shared" si="3"/>
        <v>0</v>
      </c>
      <c r="H359" s="901"/>
      <c r="I359" s="1514"/>
      <c r="J359" s="1515"/>
      <c r="K359" s="1515"/>
      <c r="L359" s="1516"/>
      <c r="M359" s="642"/>
      <c r="N359" s="642"/>
      <c r="O359" s="648"/>
      <c r="P359" s="642"/>
      <c r="Q359" s="642"/>
    </row>
    <row r="360" spans="1:17" x14ac:dyDescent="0.3">
      <c r="A360" s="634"/>
      <c r="B360" s="648"/>
      <c r="C360" s="636"/>
      <c r="D360" s="637"/>
      <c r="E360" s="637"/>
      <c r="F360" s="638"/>
      <c r="G360" s="901" t="b">
        <f t="shared" si="3"/>
        <v>0</v>
      </c>
      <c r="H360" s="901"/>
      <c r="I360" s="1514"/>
      <c r="J360" s="1515"/>
      <c r="K360" s="1515"/>
      <c r="L360" s="1516"/>
      <c r="M360" s="642"/>
      <c r="N360" s="642"/>
      <c r="O360" s="648"/>
      <c r="P360" s="642"/>
      <c r="Q360" s="642"/>
    </row>
    <row r="361" spans="1:17" x14ac:dyDescent="0.3">
      <c r="A361" s="634"/>
      <c r="B361" s="648"/>
      <c r="C361" s="636"/>
      <c r="D361" s="637"/>
      <c r="E361" s="637"/>
      <c r="F361" s="638"/>
      <c r="G361" s="901" t="b">
        <f t="shared" si="3"/>
        <v>0</v>
      </c>
      <c r="H361" s="901"/>
      <c r="I361" s="1514"/>
      <c r="J361" s="1515"/>
      <c r="K361" s="1515"/>
      <c r="L361" s="1516"/>
      <c r="M361" s="642"/>
      <c r="N361" s="642"/>
      <c r="O361" s="648"/>
      <c r="P361" s="642"/>
      <c r="Q361" s="642"/>
    </row>
    <row r="362" spans="1:17" x14ac:dyDescent="0.3">
      <c r="A362" s="634"/>
      <c r="B362" s="648"/>
      <c r="C362" s="636"/>
      <c r="D362" s="637"/>
      <c r="E362" s="637"/>
      <c r="F362" s="638"/>
      <c r="G362" s="901" t="b">
        <f t="shared" si="3"/>
        <v>0</v>
      </c>
      <c r="H362" s="901"/>
      <c r="I362" s="1514"/>
      <c r="J362" s="1515"/>
      <c r="K362" s="1515"/>
      <c r="L362" s="1516"/>
      <c r="M362" s="642"/>
      <c r="N362" s="642"/>
      <c r="O362" s="648"/>
      <c r="P362" s="642"/>
      <c r="Q362" s="642"/>
    </row>
    <row r="363" spans="1:17" x14ac:dyDescent="0.3">
      <c r="A363" s="634"/>
      <c r="B363" s="648"/>
      <c r="C363" s="636"/>
      <c r="D363" s="637"/>
      <c r="E363" s="637"/>
      <c r="F363" s="638"/>
      <c r="G363" s="901" t="b">
        <f t="shared" si="3"/>
        <v>0</v>
      </c>
      <c r="H363" s="901"/>
      <c r="I363" s="1514"/>
      <c r="J363" s="1515"/>
      <c r="K363" s="1515"/>
      <c r="L363" s="1516"/>
      <c r="M363" s="642"/>
      <c r="N363" s="642"/>
      <c r="O363" s="648"/>
      <c r="P363" s="642"/>
      <c r="Q363" s="642"/>
    </row>
    <row r="364" spans="1:17" x14ac:dyDescent="0.3">
      <c r="A364" s="634"/>
      <c r="B364" s="648"/>
      <c r="C364" s="636"/>
      <c r="D364" s="637"/>
      <c r="E364" s="637"/>
      <c r="F364" s="638"/>
      <c r="G364" s="901" t="b">
        <f t="shared" si="3"/>
        <v>0</v>
      </c>
      <c r="H364" s="901"/>
      <c r="I364" s="1514"/>
      <c r="J364" s="1515"/>
      <c r="K364" s="1515"/>
      <c r="L364" s="1516"/>
      <c r="M364" s="642"/>
      <c r="N364" s="642"/>
      <c r="O364" s="648"/>
      <c r="P364" s="642"/>
      <c r="Q364" s="642"/>
    </row>
    <row r="365" spans="1:17" x14ac:dyDescent="0.3">
      <c r="A365" s="634"/>
      <c r="B365" s="648"/>
      <c r="C365" s="636"/>
      <c r="D365" s="637"/>
      <c r="E365" s="637"/>
      <c r="F365" s="638"/>
      <c r="G365" s="901" t="b">
        <f t="shared" si="3"/>
        <v>0</v>
      </c>
      <c r="H365" s="901"/>
      <c r="I365" s="1514"/>
      <c r="J365" s="1515"/>
      <c r="K365" s="1515"/>
      <c r="L365" s="1516"/>
      <c r="M365" s="642"/>
      <c r="N365" s="642"/>
      <c r="O365" s="648"/>
      <c r="P365" s="642"/>
      <c r="Q365" s="642"/>
    </row>
    <row r="366" spans="1:17" x14ac:dyDescent="0.3">
      <c r="A366" s="634"/>
      <c r="B366" s="648"/>
      <c r="C366" s="636"/>
      <c r="D366" s="637"/>
      <c r="E366" s="637"/>
      <c r="F366" s="638"/>
      <c r="G366" s="901" t="b">
        <f t="shared" si="3"/>
        <v>0</v>
      </c>
      <c r="H366" s="901"/>
      <c r="I366" s="1514"/>
      <c r="J366" s="1515"/>
      <c r="K366" s="1515"/>
      <c r="L366" s="1516"/>
      <c r="M366" s="642"/>
      <c r="N366" s="642"/>
      <c r="O366" s="648"/>
      <c r="P366" s="642"/>
      <c r="Q366" s="642"/>
    </row>
    <row r="367" spans="1:17" x14ac:dyDescent="0.3">
      <c r="A367" s="634"/>
      <c r="B367" s="648"/>
      <c r="C367" s="636"/>
      <c r="D367" s="637"/>
      <c r="E367" s="637"/>
      <c r="F367" s="638"/>
      <c r="G367" s="901" t="b">
        <f t="shared" si="3"/>
        <v>0</v>
      </c>
      <c r="H367" s="901"/>
      <c r="I367" s="1514"/>
      <c r="J367" s="1515"/>
      <c r="K367" s="1515"/>
      <c r="L367" s="1516"/>
      <c r="M367" s="642"/>
      <c r="N367" s="642"/>
      <c r="O367" s="648"/>
      <c r="P367" s="642"/>
      <c r="Q367" s="642"/>
    </row>
    <row r="368" spans="1:17" x14ac:dyDescent="0.3">
      <c r="A368" s="634"/>
      <c r="B368" s="648"/>
      <c r="C368" s="636"/>
      <c r="D368" s="637"/>
      <c r="E368" s="637"/>
      <c r="F368" s="638"/>
      <c r="G368" s="901" t="b">
        <f t="shared" si="3"/>
        <v>0</v>
      </c>
      <c r="H368" s="901"/>
      <c r="I368" s="1514"/>
      <c r="J368" s="1515"/>
      <c r="K368" s="1515"/>
      <c r="L368" s="1516"/>
      <c r="M368" s="642"/>
      <c r="N368" s="642"/>
      <c r="O368" s="648"/>
      <c r="P368" s="642"/>
      <c r="Q368" s="642"/>
    </row>
    <row r="369" spans="1:17" x14ac:dyDescent="0.3">
      <c r="A369" s="634"/>
      <c r="B369" s="648"/>
      <c r="C369" s="636"/>
      <c r="D369" s="637"/>
      <c r="E369" s="637"/>
      <c r="F369" s="638"/>
      <c r="G369" s="901" t="b">
        <f t="shared" si="3"/>
        <v>0</v>
      </c>
      <c r="H369" s="901"/>
      <c r="I369" s="1514"/>
      <c r="J369" s="1515"/>
      <c r="K369" s="1515"/>
      <c r="L369" s="1516"/>
      <c r="M369" s="642"/>
      <c r="N369" s="642"/>
      <c r="O369" s="648"/>
      <c r="P369" s="642"/>
      <c r="Q369" s="642"/>
    </row>
    <row r="370" spans="1:17" x14ac:dyDescent="0.3">
      <c r="A370" s="634"/>
      <c r="B370" s="648"/>
      <c r="C370" s="636"/>
      <c r="D370" s="637"/>
      <c r="E370" s="637"/>
      <c r="F370" s="638"/>
      <c r="G370" s="901" t="b">
        <f t="shared" si="3"/>
        <v>0</v>
      </c>
      <c r="H370" s="901"/>
      <c r="I370" s="1514"/>
      <c r="J370" s="1515"/>
      <c r="K370" s="1515"/>
      <c r="L370" s="1516"/>
      <c r="M370" s="642"/>
      <c r="N370" s="642"/>
      <c r="O370" s="648"/>
      <c r="P370" s="642"/>
      <c r="Q370" s="642"/>
    </row>
    <row r="371" spans="1:17" x14ac:dyDescent="0.3">
      <c r="A371" s="634"/>
      <c r="B371" s="648"/>
      <c r="C371" s="636"/>
      <c r="D371" s="637"/>
      <c r="E371" s="637"/>
      <c r="F371" s="638"/>
      <c r="G371" s="901" t="b">
        <f t="shared" si="3"/>
        <v>0</v>
      </c>
      <c r="H371" s="901"/>
      <c r="I371" s="1514"/>
      <c r="J371" s="1515"/>
      <c r="K371" s="1515"/>
      <c r="L371" s="1516"/>
      <c r="M371" s="642"/>
      <c r="N371" s="642"/>
      <c r="O371" s="648"/>
      <c r="P371" s="642"/>
      <c r="Q371" s="642"/>
    </row>
    <row r="372" spans="1:17" x14ac:dyDescent="0.3">
      <c r="A372" s="634"/>
      <c r="B372" s="648"/>
      <c r="C372" s="636"/>
      <c r="D372" s="637"/>
      <c r="E372" s="637"/>
      <c r="F372" s="638"/>
      <c r="G372" s="901" t="b">
        <f t="shared" si="3"/>
        <v>0</v>
      </c>
      <c r="H372" s="901"/>
      <c r="I372" s="1514"/>
      <c r="J372" s="1515"/>
      <c r="K372" s="1515"/>
      <c r="L372" s="1516"/>
      <c r="M372" s="642"/>
      <c r="N372" s="642"/>
      <c r="O372" s="648"/>
      <c r="P372" s="642"/>
      <c r="Q372" s="642"/>
    </row>
    <row r="373" spans="1:17" x14ac:dyDescent="0.3">
      <c r="A373" s="634"/>
      <c r="B373" s="648"/>
      <c r="C373" s="636"/>
      <c r="D373" s="637"/>
      <c r="E373" s="637"/>
      <c r="F373" s="638"/>
      <c r="G373" s="901" t="b">
        <f t="shared" si="3"/>
        <v>0</v>
      </c>
      <c r="H373" s="901"/>
      <c r="I373" s="1514"/>
      <c r="J373" s="1515"/>
      <c r="K373" s="1515"/>
      <c r="L373" s="1516"/>
      <c r="M373" s="642"/>
      <c r="N373" s="642"/>
      <c r="O373" s="648"/>
      <c r="P373" s="642"/>
      <c r="Q373" s="642"/>
    </row>
    <row r="374" spans="1:17" x14ac:dyDescent="0.3">
      <c r="A374" s="634"/>
      <c r="B374" s="648"/>
      <c r="C374" s="636"/>
      <c r="D374" s="637"/>
      <c r="E374" s="637"/>
      <c r="F374" s="638"/>
      <c r="G374" s="901" t="b">
        <f t="shared" si="3"/>
        <v>0</v>
      </c>
      <c r="H374" s="901"/>
      <c r="I374" s="1514"/>
      <c r="J374" s="1515"/>
      <c r="K374" s="1515"/>
      <c r="L374" s="1516"/>
      <c r="M374" s="642"/>
      <c r="N374" s="642"/>
      <c r="O374" s="648"/>
      <c r="P374" s="642"/>
      <c r="Q374" s="642"/>
    </row>
    <row r="375" spans="1:17" x14ac:dyDescent="0.3">
      <c r="A375" s="634"/>
      <c r="B375" s="648"/>
      <c r="C375" s="636"/>
      <c r="D375" s="637"/>
      <c r="E375" s="637"/>
      <c r="F375" s="638"/>
      <c r="G375" s="901" t="b">
        <f t="shared" si="3"/>
        <v>0</v>
      </c>
      <c r="H375" s="901"/>
      <c r="I375" s="1514"/>
      <c r="J375" s="1515"/>
      <c r="K375" s="1515"/>
      <c r="L375" s="1516"/>
      <c r="M375" s="642"/>
      <c r="N375" s="642"/>
      <c r="O375" s="648"/>
      <c r="P375" s="642"/>
      <c r="Q375" s="642"/>
    </row>
    <row r="376" spans="1:17" x14ac:dyDescent="0.3">
      <c r="A376" s="634"/>
      <c r="B376" s="648"/>
      <c r="C376" s="636"/>
      <c r="D376" s="637"/>
      <c r="E376" s="637"/>
      <c r="F376" s="638"/>
      <c r="G376" s="901" t="b">
        <f t="shared" si="3"/>
        <v>0</v>
      </c>
      <c r="H376" s="901"/>
      <c r="I376" s="1514"/>
      <c r="J376" s="1515"/>
      <c r="K376" s="1515"/>
      <c r="L376" s="1516"/>
      <c r="M376" s="642"/>
      <c r="N376" s="642"/>
      <c r="O376" s="648"/>
      <c r="P376" s="642"/>
      <c r="Q376" s="642"/>
    </row>
    <row r="377" spans="1:17" x14ac:dyDescent="0.3">
      <c r="A377" s="634"/>
      <c r="B377" s="648"/>
      <c r="C377" s="636"/>
      <c r="D377" s="637"/>
      <c r="E377" s="637"/>
      <c r="F377" s="638"/>
      <c r="G377" s="901" t="b">
        <f t="shared" si="3"/>
        <v>0</v>
      </c>
      <c r="H377" s="901"/>
      <c r="I377" s="1514"/>
      <c r="J377" s="1515"/>
      <c r="K377" s="1515"/>
      <c r="L377" s="1516"/>
      <c r="M377" s="642"/>
      <c r="N377" s="642"/>
      <c r="O377" s="648"/>
      <c r="P377" s="642"/>
      <c r="Q377" s="642"/>
    </row>
    <row r="378" spans="1:17" x14ac:dyDescent="0.3">
      <c r="A378" s="634"/>
      <c r="B378" s="648"/>
      <c r="C378" s="636"/>
      <c r="D378" s="637"/>
      <c r="E378" s="637"/>
      <c r="F378" s="638"/>
      <c r="G378" s="901" t="b">
        <f t="shared" si="3"/>
        <v>0</v>
      </c>
      <c r="H378" s="901"/>
      <c r="I378" s="1514"/>
      <c r="J378" s="1515"/>
      <c r="K378" s="1515"/>
      <c r="L378" s="1516"/>
      <c r="M378" s="642"/>
      <c r="N378" s="642"/>
      <c r="O378" s="648"/>
      <c r="P378" s="642"/>
      <c r="Q378" s="642"/>
    </row>
    <row r="379" spans="1:17" x14ac:dyDescent="0.3">
      <c r="A379" s="634"/>
      <c r="B379" s="648"/>
      <c r="C379" s="636"/>
      <c r="D379" s="637"/>
      <c r="E379" s="637"/>
      <c r="F379" s="638"/>
      <c r="G379" s="901" t="b">
        <f t="shared" si="3"/>
        <v>0</v>
      </c>
      <c r="H379" s="901"/>
      <c r="I379" s="1514"/>
      <c r="J379" s="1515"/>
      <c r="K379" s="1515"/>
      <c r="L379" s="1516"/>
      <c r="M379" s="642"/>
      <c r="N379" s="642"/>
      <c r="O379" s="648"/>
      <c r="P379" s="642"/>
      <c r="Q379" s="642"/>
    </row>
    <row r="380" spans="1:17" x14ac:dyDescent="0.3">
      <c r="A380" s="634"/>
      <c r="B380" s="648"/>
      <c r="C380" s="636"/>
      <c r="D380" s="637"/>
      <c r="E380" s="637"/>
      <c r="F380" s="638"/>
      <c r="G380" s="901" t="b">
        <f t="shared" si="3"/>
        <v>0</v>
      </c>
      <c r="H380" s="901"/>
      <c r="I380" s="1514"/>
      <c r="J380" s="1515"/>
      <c r="K380" s="1515"/>
      <c r="L380" s="1516"/>
      <c r="M380" s="642"/>
      <c r="N380" s="642"/>
      <c r="O380" s="648"/>
      <c r="P380" s="642"/>
      <c r="Q380" s="642"/>
    </row>
    <row r="381" spans="1:17" x14ac:dyDescent="0.3">
      <c r="A381" s="634"/>
      <c r="B381" s="648"/>
      <c r="C381" s="636"/>
      <c r="D381" s="637"/>
      <c r="E381" s="637"/>
      <c r="F381" s="638"/>
      <c r="G381" s="901" t="b">
        <f t="shared" si="3"/>
        <v>0</v>
      </c>
      <c r="H381" s="901"/>
      <c r="I381" s="1514"/>
      <c r="J381" s="1515"/>
      <c r="K381" s="1515"/>
      <c r="L381" s="1516"/>
      <c r="M381" s="642"/>
      <c r="N381" s="642"/>
      <c r="O381" s="648"/>
      <c r="P381" s="642"/>
      <c r="Q381" s="642"/>
    </row>
    <row r="382" spans="1:17" x14ac:dyDescent="0.3">
      <c r="A382" s="634"/>
      <c r="B382" s="648"/>
      <c r="C382" s="636"/>
      <c r="D382" s="637"/>
      <c r="E382" s="637"/>
      <c r="F382" s="638"/>
      <c r="G382" s="901" t="b">
        <f t="shared" si="3"/>
        <v>0</v>
      </c>
      <c r="H382" s="901"/>
      <c r="I382" s="1514"/>
      <c r="J382" s="1515"/>
      <c r="K382" s="1515"/>
      <c r="L382" s="1516"/>
      <c r="M382" s="642"/>
      <c r="N382" s="642"/>
      <c r="O382" s="648"/>
      <c r="P382" s="642"/>
      <c r="Q382" s="642"/>
    </row>
    <row r="383" spans="1:17" x14ac:dyDescent="0.3">
      <c r="A383" s="634"/>
      <c r="B383" s="648"/>
      <c r="C383" s="636"/>
      <c r="D383" s="637"/>
      <c r="E383" s="637"/>
      <c r="F383" s="638"/>
      <c r="G383" s="901" t="b">
        <f t="shared" si="3"/>
        <v>0</v>
      </c>
      <c r="H383" s="901"/>
      <c r="I383" s="1514"/>
      <c r="J383" s="1515"/>
      <c r="K383" s="1515"/>
      <c r="L383" s="1516"/>
      <c r="M383" s="642"/>
      <c r="N383" s="642"/>
      <c r="O383" s="648"/>
      <c r="P383" s="642"/>
      <c r="Q383" s="642"/>
    </row>
    <row r="384" spans="1:17" x14ac:dyDescent="0.3">
      <c r="A384" s="634"/>
      <c r="B384" s="648"/>
      <c r="C384" s="636"/>
      <c r="D384" s="637"/>
      <c r="E384" s="637"/>
      <c r="F384" s="638"/>
      <c r="G384" s="901" t="b">
        <f t="shared" si="3"/>
        <v>0</v>
      </c>
      <c r="H384" s="901"/>
      <c r="I384" s="1514"/>
      <c r="J384" s="1515"/>
      <c r="K384" s="1515"/>
      <c r="L384" s="1516"/>
      <c r="M384" s="642"/>
      <c r="N384" s="642"/>
      <c r="O384" s="648"/>
      <c r="P384" s="642"/>
      <c r="Q384" s="642"/>
    </row>
    <row r="385" spans="1:17" x14ac:dyDescent="0.3">
      <c r="A385" s="634"/>
      <c r="B385" s="648"/>
      <c r="C385" s="636"/>
      <c r="D385" s="637"/>
      <c r="E385" s="637"/>
      <c r="F385" s="638"/>
      <c r="G385" s="901" t="b">
        <f t="shared" si="3"/>
        <v>0</v>
      </c>
      <c r="H385" s="901"/>
      <c r="I385" s="1514"/>
      <c r="J385" s="1515"/>
      <c r="K385" s="1515"/>
      <c r="L385" s="1516"/>
      <c r="M385" s="642"/>
      <c r="N385" s="642"/>
      <c r="O385" s="648"/>
      <c r="P385" s="642"/>
      <c r="Q385" s="642"/>
    </row>
    <row r="386" spans="1:17" x14ac:dyDescent="0.3">
      <c r="A386" s="634"/>
      <c r="B386" s="648"/>
      <c r="C386" s="636"/>
      <c r="D386" s="637"/>
      <c r="E386" s="637"/>
      <c r="F386" s="638"/>
      <c r="G386" s="901" t="b">
        <f t="shared" si="3"/>
        <v>0</v>
      </c>
      <c r="H386" s="901"/>
      <c r="I386" s="1514"/>
      <c r="J386" s="1515"/>
      <c r="K386" s="1515"/>
      <c r="L386" s="1516"/>
      <c r="M386" s="642"/>
      <c r="N386" s="642"/>
      <c r="O386" s="648"/>
      <c r="P386" s="642"/>
      <c r="Q386" s="642"/>
    </row>
    <row r="387" spans="1:17" x14ac:dyDescent="0.3">
      <c r="A387" s="634"/>
      <c r="B387" s="648"/>
      <c r="C387" s="636"/>
      <c r="D387" s="637"/>
      <c r="E387" s="637"/>
      <c r="F387" s="638"/>
      <c r="G387" s="901" t="b">
        <f t="shared" si="3"/>
        <v>0</v>
      </c>
      <c r="H387" s="901"/>
      <c r="I387" s="1514"/>
      <c r="J387" s="1515"/>
      <c r="K387" s="1515"/>
      <c r="L387" s="1516"/>
      <c r="M387" s="642"/>
      <c r="N387" s="642"/>
      <c r="O387" s="648"/>
      <c r="P387" s="642"/>
      <c r="Q387" s="642"/>
    </row>
    <row r="388" spans="1:17" x14ac:dyDescent="0.3">
      <c r="A388" s="634"/>
      <c r="B388" s="648"/>
      <c r="C388" s="636"/>
      <c r="D388" s="637"/>
      <c r="E388" s="637"/>
      <c r="F388" s="638"/>
      <c r="G388" s="901" t="b">
        <f t="shared" si="3"/>
        <v>0</v>
      </c>
      <c r="H388" s="901"/>
      <c r="I388" s="1514"/>
      <c r="J388" s="1515"/>
      <c r="K388" s="1515"/>
      <c r="L388" s="1516"/>
      <c r="M388" s="642"/>
      <c r="N388" s="642"/>
      <c r="O388" s="648"/>
      <c r="P388" s="642"/>
      <c r="Q388" s="642"/>
    </row>
    <row r="389" spans="1:17" x14ac:dyDescent="0.3">
      <c r="A389" s="634"/>
      <c r="B389" s="648"/>
      <c r="C389" s="636"/>
      <c r="D389" s="637"/>
      <c r="E389" s="637"/>
      <c r="F389" s="638"/>
      <c r="G389" s="901" t="b">
        <f t="shared" si="3"/>
        <v>0</v>
      </c>
      <c r="H389" s="901"/>
      <c r="I389" s="1514"/>
      <c r="J389" s="1515"/>
      <c r="K389" s="1515"/>
      <c r="L389" s="1516"/>
      <c r="M389" s="642"/>
      <c r="N389" s="642"/>
      <c r="O389" s="648"/>
      <c r="P389" s="642"/>
      <c r="Q389" s="642"/>
    </row>
    <row r="390" spans="1:17" x14ac:dyDescent="0.3">
      <c r="A390" s="634"/>
      <c r="B390" s="648"/>
      <c r="C390" s="636"/>
      <c r="D390" s="637"/>
      <c r="E390" s="637"/>
      <c r="F390" s="638"/>
      <c r="G390" s="901" t="b">
        <f t="shared" si="3"/>
        <v>0</v>
      </c>
      <c r="H390" s="901"/>
      <c r="I390" s="1514"/>
      <c r="J390" s="1515"/>
      <c r="K390" s="1515"/>
      <c r="L390" s="1516"/>
      <c r="M390" s="642"/>
      <c r="N390" s="642"/>
      <c r="O390" s="648"/>
      <c r="P390" s="642"/>
      <c r="Q390" s="642"/>
    </row>
    <row r="391" spans="1:17" x14ac:dyDescent="0.3">
      <c r="A391" s="634"/>
      <c r="B391" s="648"/>
      <c r="C391" s="636"/>
      <c r="D391" s="637"/>
      <c r="E391" s="637"/>
      <c r="F391" s="638"/>
      <c r="G391" s="901" t="b">
        <f t="shared" si="3"/>
        <v>0</v>
      </c>
      <c r="H391" s="901"/>
      <c r="I391" s="1514"/>
      <c r="J391" s="1515"/>
      <c r="K391" s="1515"/>
      <c r="L391" s="1516"/>
      <c r="M391" s="642"/>
      <c r="N391" s="642"/>
      <c r="O391" s="648"/>
      <c r="P391" s="642"/>
      <c r="Q391" s="642"/>
    </row>
    <row r="392" spans="1:17" x14ac:dyDescent="0.3">
      <c r="A392" s="634"/>
      <c r="B392" s="648"/>
      <c r="C392" s="636"/>
      <c r="D392" s="637"/>
      <c r="E392" s="637"/>
      <c r="F392" s="638"/>
      <c r="G392" s="901" t="b">
        <f t="shared" si="3"/>
        <v>0</v>
      </c>
      <c r="H392" s="901"/>
      <c r="I392" s="1514"/>
      <c r="J392" s="1515"/>
      <c r="K392" s="1515"/>
      <c r="L392" s="1516"/>
      <c r="M392" s="642"/>
      <c r="N392" s="642"/>
      <c r="O392" s="648"/>
      <c r="P392" s="642"/>
      <c r="Q392" s="642"/>
    </row>
    <row r="393" spans="1:17" x14ac:dyDescent="0.3">
      <c r="A393" s="634"/>
      <c r="B393" s="648"/>
      <c r="C393" s="636"/>
      <c r="D393" s="637"/>
      <c r="E393" s="637"/>
      <c r="F393" s="638"/>
      <c r="G393" s="901" t="b">
        <f t="shared" ref="G393:G451" si="4">IF(C393="060102","VERIFICARE AVVENUTO SMALTIMENTO",IF(C393="070101","VERIFICARE AVVENUTO SMALTIMENTO",IF(C393="160303","VERIFICARE AVVENUTO SMALTIMENTO",IF(C393="161001","VERIFICARE AVVENUTO SMALTIMENTO",IF(C393="170603","VERIFICARE AVVENUTO SMALTIMENTO",IF(C393="170904","VERIFICARE AVVENUTO SMALTIMENTO"))))))</f>
        <v>0</v>
      </c>
      <c r="H393" s="901"/>
      <c r="I393" s="1514"/>
      <c r="J393" s="1515"/>
      <c r="K393" s="1515"/>
      <c r="L393" s="1516"/>
      <c r="M393" s="642"/>
      <c r="N393" s="642"/>
      <c r="O393" s="648"/>
      <c r="P393" s="642"/>
      <c r="Q393" s="642"/>
    </row>
    <row r="394" spans="1:17" x14ac:dyDescent="0.3">
      <c r="A394" s="634"/>
      <c r="B394" s="648"/>
      <c r="C394" s="636"/>
      <c r="D394" s="637"/>
      <c r="E394" s="637"/>
      <c r="F394" s="638"/>
      <c r="G394" s="901" t="b">
        <f t="shared" si="4"/>
        <v>0</v>
      </c>
      <c r="H394" s="901"/>
      <c r="I394" s="1514"/>
      <c r="J394" s="1515"/>
      <c r="K394" s="1515"/>
      <c r="L394" s="1516"/>
      <c r="M394" s="642"/>
      <c r="N394" s="642"/>
      <c r="O394" s="648"/>
      <c r="P394" s="642"/>
      <c r="Q394" s="642"/>
    </row>
    <row r="395" spans="1:17" x14ac:dyDescent="0.3">
      <c r="A395" s="634"/>
      <c r="B395" s="648"/>
      <c r="C395" s="636"/>
      <c r="D395" s="637"/>
      <c r="E395" s="637"/>
      <c r="F395" s="638"/>
      <c r="G395" s="901" t="b">
        <f t="shared" si="4"/>
        <v>0</v>
      </c>
      <c r="H395" s="901"/>
      <c r="I395" s="1514"/>
      <c r="J395" s="1515"/>
      <c r="K395" s="1515"/>
      <c r="L395" s="1516"/>
      <c r="M395" s="642"/>
      <c r="N395" s="642"/>
      <c r="O395" s="648"/>
      <c r="P395" s="642"/>
      <c r="Q395" s="642"/>
    </row>
    <row r="396" spans="1:17" x14ac:dyDescent="0.3">
      <c r="A396" s="634"/>
      <c r="B396" s="648"/>
      <c r="C396" s="636"/>
      <c r="D396" s="637"/>
      <c r="E396" s="637"/>
      <c r="F396" s="638"/>
      <c r="G396" s="901" t="b">
        <f t="shared" si="4"/>
        <v>0</v>
      </c>
      <c r="H396" s="901"/>
      <c r="I396" s="1514"/>
      <c r="J396" s="1515"/>
      <c r="K396" s="1515"/>
      <c r="L396" s="1516"/>
      <c r="M396" s="642"/>
      <c r="N396" s="642"/>
      <c r="O396" s="648"/>
      <c r="P396" s="642"/>
      <c r="Q396" s="642"/>
    </row>
    <row r="397" spans="1:17" x14ac:dyDescent="0.3">
      <c r="A397" s="634"/>
      <c r="B397" s="648"/>
      <c r="C397" s="636"/>
      <c r="D397" s="637"/>
      <c r="E397" s="637"/>
      <c r="F397" s="638"/>
      <c r="G397" s="901" t="b">
        <f t="shared" si="4"/>
        <v>0</v>
      </c>
      <c r="H397" s="901"/>
      <c r="I397" s="1514"/>
      <c r="J397" s="1515"/>
      <c r="K397" s="1515"/>
      <c r="L397" s="1516"/>
      <c r="M397" s="642"/>
      <c r="N397" s="642"/>
      <c r="O397" s="648"/>
      <c r="P397" s="642"/>
      <c r="Q397" s="642"/>
    </row>
    <row r="398" spans="1:17" x14ac:dyDescent="0.3">
      <c r="A398" s="634"/>
      <c r="B398" s="648"/>
      <c r="C398" s="636"/>
      <c r="D398" s="637"/>
      <c r="E398" s="637"/>
      <c r="F398" s="638"/>
      <c r="G398" s="901" t="b">
        <f t="shared" si="4"/>
        <v>0</v>
      </c>
      <c r="H398" s="901"/>
      <c r="I398" s="1514"/>
      <c r="J398" s="1515"/>
      <c r="K398" s="1515"/>
      <c r="L398" s="1516"/>
      <c r="M398" s="642"/>
      <c r="N398" s="642"/>
      <c r="O398" s="648"/>
      <c r="P398" s="642"/>
      <c r="Q398" s="642"/>
    </row>
    <row r="399" spans="1:17" x14ac:dyDescent="0.3">
      <c r="A399" s="634"/>
      <c r="B399" s="648"/>
      <c r="C399" s="636"/>
      <c r="D399" s="637"/>
      <c r="E399" s="637"/>
      <c r="F399" s="638"/>
      <c r="G399" s="901" t="b">
        <f t="shared" si="4"/>
        <v>0</v>
      </c>
      <c r="H399" s="901"/>
      <c r="I399" s="1514"/>
      <c r="J399" s="1515"/>
      <c r="K399" s="1515"/>
      <c r="L399" s="1516"/>
      <c r="M399" s="642"/>
      <c r="N399" s="642"/>
      <c r="O399" s="648"/>
      <c r="P399" s="642"/>
      <c r="Q399" s="642"/>
    </row>
    <row r="400" spans="1:17" x14ac:dyDescent="0.3">
      <c r="A400" s="634"/>
      <c r="B400" s="648"/>
      <c r="C400" s="636"/>
      <c r="D400" s="637"/>
      <c r="E400" s="637"/>
      <c r="F400" s="638"/>
      <c r="G400" s="901" t="b">
        <f t="shared" si="4"/>
        <v>0</v>
      </c>
      <c r="H400" s="901"/>
      <c r="I400" s="1514"/>
      <c r="J400" s="1515"/>
      <c r="K400" s="1515"/>
      <c r="L400" s="1516"/>
      <c r="M400" s="642"/>
      <c r="N400" s="642"/>
      <c r="O400" s="648"/>
      <c r="P400" s="642"/>
      <c r="Q400" s="642"/>
    </row>
    <row r="401" spans="1:17" x14ac:dyDescent="0.3">
      <c r="A401" s="634"/>
      <c r="B401" s="648"/>
      <c r="C401" s="636"/>
      <c r="D401" s="637"/>
      <c r="E401" s="637"/>
      <c r="F401" s="638"/>
      <c r="G401" s="901" t="b">
        <f t="shared" si="4"/>
        <v>0</v>
      </c>
      <c r="H401" s="901"/>
      <c r="I401" s="1514"/>
      <c r="J401" s="1515"/>
      <c r="K401" s="1515"/>
      <c r="L401" s="1516"/>
      <c r="M401" s="642"/>
      <c r="N401" s="642"/>
      <c r="O401" s="648"/>
      <c r="P401" s="642"/>
      <c r="Q401" s="642"/>
    </row>
    <row r="402" spans="1:17" x14ac:dyDescent="0.3">
      <c r="A402" s="634"/>
      <c r="B402" s="648"/>
      <c r="C402" s="636"/>
      <c r="D402" s="637"/>
      <c r="E402" s="637"/>
      <c r="F402" s="638"/>
      <c r="G402" s="901" t="b">
        <f t="shared" si="4"/>
        <v>0</v>
      </c>
      <c r="H402" s="901"/>
      <c r="I402" s="1514"/>
      <c r="J402" s="1515"/>
      <c r="K402" s="1515"/>
      <c r="L402" s="1516"/>
      <c r="M402" s="642"/>
      <c r="N402" s="642"/>
      <c r="O402" s="648"/>
      <c r="P402" s="642"/>
      <c r="Q402" s="642"/>
    </row>
    <row r="403" spans="1:17" x14ac:dyDescent="0.3">
      <c r="A403" s="634"/>
      <c r="B403" s="648"/>
      <c r="C403" s="636"/>
      <c r="D403" s="637"/>
      <c r="E403" s="637"/>
      <c r="F403" s="638"/>
      <c r="G403" s="901" t="b">
        <f t="shared" si="4"/>
        <v>0</v>
      </c>
      <c r="H403" s="901"/>
      <c r="I403" s="1514"/>
      <c r="J403" s="1515"/>
      <c r="K403" s="1515"/>
      <c r="L403" s="1516"/>
      <c r="M403" s="642"/>
      <c r="N403" s="642"/>
      <c r="O403" s="648"/>
      <c r="P403" s="642"/>
      <c r="Q403" s="642"/>
    </row>
    <row r="404" spans="1:17" x14ac:dyDescent="0.3">
      <c r="A404" s="634"/>
      <c r="B404" s="648"/>
      <c r="C404" s="636"/>
      <c r="D404" s="637"/>
      <c r="E404" s="637"/>
      <c r="F404" s="638"/>
      <c r="G404" s="901" t="b">
        <f t="shared" si="4"/>
        <v>0</v>
      </c>
      <c r="H404" s="901"/>
      <c r="I404" s="1514"/>
      <c r="J404" s="1515"/>
      <c r="K404" s="1515"/>
      <c r="L404" s="1516"/>
      <c r="M404" s="642"/>
      <c r="N404" s="642"/>
      <c r="O404" s="648"/>
      <c r="P404" s="642"/>
      <c r="Q404" s="642"/>
    </row>
    <row r="405" spans="1:17" x14ac:dyDescent="0.3">
      <c r="A405" s="634"/>
      <c r="B405" s="648"/>
      <c r="C405" s="636"/>
      <c r="D405" s="637"/>
      <c r="E405" s="637"/>
      <c r="F405" s="638"/>
      <c r="G405" s="901" t="b">
        <f t="shared" si="4"/>
        <v>0</v>
      </c>
      <c r="H405" s="901"/>
      <c r="I405" s="1514"/>
      <c r="J405" s="1515"/>
      <c r="K405" s="1515"/>
      <c r="L405" s="1516"/>
      <c r="M405" s="642"/>
      <c r="N405" s="642"/>
      <c r="O405" s="648"/>
      <c r="P405" s="642"/>
      <c r="Q405" s="642"/>
    </row>
    <row r="406" spans="1:17" x14ac:dyDescent="0.3">
      <c r="A406" s="634"/>
      <c r="B406" s="648"/>
      <c r="C406" s="636"/>
      <c r="D406" s="637"/>
      <c r="E406" s="637"/>
      <c r="F406" s="638"/>
      <c r="G406" s="901" t="b">
        <f t="shared" si="4"/>
        <v>0</v>
      </c>
      <c r="H406" s="901"/>
      <c r="I406" s="1514"/>
      <c r="J406" s="1515"/>
      <c r="K406" s="1515"/>
      <c r="L406" s="1516"/>
      <c r="M406" s="642"/>
      <c r="N406" s="642"/>
      <c r="O406" s="648"/>
      <c r="P406" s="642"/>
      <c r="Q406" s="642"/>
    </row>
    <row r="407" spans="1:17" x14ac:dyDescent="0.3">
      <c r="A407" s="634"/>
      <c r="B407" s="648"/>
      <c r="C407" s="636"/>
      <c r="D407" s="637"/>
      <c r="E407" s="637"/>
      <c r="F407" s="638"/>
      <c r="G407" s="901" t="b">
        <f t="shared" si="4"/>
        <v>0</v>
      </c>
      <c r="H407" s="901"/>
      <c r="I407" s="1514"/>
      <c r="J407" s="1515"/>
      <c r="K407" s="1515"/>
      <c r="L407" s="1516"/>
      <c r="M407" s="642"/>
      <c r="N407" s="642"/>
      <c r="O407" s="648"/>
      <c r="P407" s="642"/>
      <c r="Q407" s="642"/>
    </row>
    <row r="408" spans="1:17" x14ac:dyDescent="0.3">
      <c r="A408" s="634"/>
      <c r="B408" s="648"/>
      <c r="C408" s="636"/>
      <c r="D408" s="637"/>
      <c r="E408" s="637"/>
      <c r="F408" s="638"/>
      <c r="G408" s="901" t="b">
        <f t="shared" si="4"/>
        <v>0</v>
      </c>
      <c r="H408" s="901"/>
      <c r="I408" s="1514"/>
      <c r="J408" s="1515"/>
      <c r="K408" s="1515"/>
      <c r="L408" s="1516"/>
      <c r="M408" s="642"/>
      <c r="N408" s="642"/>
      <c r="O408" s="648"/>
      <c r="P408" s="642"/>
      <c r="Q408" s="642"/>
    </row>
    <row r="409" spans="1:17" x14ac:dyDescent="0.3">
      <c r="A409" s="634"/>
      <c r="B409" s="648"/>
      <c r="C409" s="636"/>
      <c r="D409" s="637"/>
      <c r="E409" s="637"/>
      <c r="F409" s="638"/>
      <c r="G409" s="901" t="b">
        <f t="shared" si="4"/>
        <v>0</v>
      </c>
      <c r="H409" s="901"/>
      <c r="I409" s="1514"/>
      <c r="J409" s="1515"/>
      <c r="K409" s="1515"/>
      <c r="L409" s="1516"/>
      <c r="M409" s="642"/>
      <c r="N409" s="642"/>
      <c r="O409" s="648"/>
      <c r="P409" s="642"/>
      <c r="Q409" s="642"/>
    </row>
    <row r="410" spans="1:17" x14ac:dyDescent="0.3">
      <c r="A410" s="634"/>
      <c r="B410" s="648"/>
      <c r="C410" s="636"/>
      <c r="D410" s="637"/>
      <c r="E410" s="637"/>
      <c r="F410" s="638"/>
      <c r="G410" s="901" t="b">
        <f t="shared" si="4"/>
        <v>0</v>
      </c>
      <c r="H410" s="901"/>
      <c r="I410" s="1514"/>
      <c r="J410" s="1515"/>
      <c r="K410" s="1515"/>
      <c r="L410" s="1516"/>
      <c r="M410" s="642"/>
      <c r="N410" s="642"/>
      <c r="O410" s="648"/>
      <c r="P410" s="642"/>
      <c r="Q410" s="642"/>
    </row>
    <row r="411" spans="1:17" x14ac:dyDescent="0.3">
      <c r="A411" s="634"/>
      <c r="B411" s="648"/>
      <c r="C411" s="636"/>
      <c r="D411" s="637"/>
      <c r="E411" s="637"/>
      <c r="F411" s="638"/>
      <c r="G411" s="901" t="b">
        <f t="shared" si="4"/>
        <v>0</v>
      </c>
      <c r="H411" s="901"/>
      <c r="I411" s="1514"/>
      <c r="J411" s="1515"/>
      <c r="K411" s="1515"/>
      <c r="L411" s="1516"/>
      <c r="M411" s="642"/>
      <c r="N411" s="642"/>
      <c r="O411" s="648"/>
      <c r="P411" s="642"/>
      <c r="Q411" s="642"/>
    </row>
    <row r="412" spans="1:17" x14ac:dyDescent="0.3">
      <c r="A412" s="634"/>
      <c r="B412" s="648"/>
      <c r="C412" s="636"/>
      <c r="D412" s="637"/>
      <c r="E412" s="637"/>
      <c r="F412" s="638"/>
      <c r="G412" s="901" t="b">
        <f t="shared" si="4"/>
        <v>0</v>
      </c>
      <c r="H412" s="901"/>
      <c r="I412" s="1514"/>
      <c r="J412" s="1515"/>
      <c r="K412" s="1515"/>
      <c r="L412" s="1516"/>
      <c r="M412" s="642"/>
      <c r="N412" s="642"/>
      <c r="O412" s="648"/>
      <c r="P412" s="642"/>
      <c r="Q412" s="642"/>
    </row>
    <row r="413" spans="1:17" x14ac:dyDescent="0.3">
      <c r="A413" s="634"/>
      <c r="B413" s="648"/>
      <c r="C413" s="636"/>
      <c r="D413" s="637"/>
      <c r="E413" s="637"/>
      <c r="F413" s="638"/>
      <c r="G413" s="901" t="b">
        <f t="shared" si="4"/>
        <v>0</v>
      </c>
      <c r="H413" s="901"/>
      <c r="I413" s="1514"/>
      <c r="J413" s="1515"/>
      <c r="K413" s="1515"/>
      <c r="L413" s="1516"/>
      <c r="M413" s="642"/>
      <c r="N413" s="642"/>
      <c r="O413" s="648"/>
      <c r="P413" s="642"/>
      <c r="Q413" s="642"/>
    </row>
    <row r="414" spans="1:17" x14ac:dyDescent="0.3">
      <c r="A414" s="634"/>
      <c r="B414" s="648"/>
      <c r="C414" s="636"/>
      <c r="D414" s="637"/>
      <c r="E414" s="637"/>
      <c r="F414" s="638"/>
      <c r="G414" s="901" t="b">
        <f t="shared" si="4"/>
        <v>0</v>
      </c>
      <c r="H414" s="901"/>
      <c r="I414" s="1514"/>
      <c r="J414" s="1515"/>
      <c r="K414" s="1515"/>
      <c r="L414" s="1516"/>
      <c r="M414" s="642"/>
      <c r="N414" s="642"/>
      <c r="O414" s="648"/>
      <c r="P414" s="642"/>
      <c r="Q414" s="642"/>
    </row>
    <row r="415" spans="1:17" x14ac:dyDescent="0.3">
      <c r="A415" s="634"/>
      <c r="B415" s="648"/>
      <c r="C415" s="636"/>
      <c r="D415" s="637"/>
      <c r="E415" s="637"/>
      <c r="F415" s="638"/>
      <c r="G415" s="901" t="b">
        <f t="shared" si="4"/>
        <v>0</v>
      </c>
      <c r="H415" s="901"/>
      <c r="I415" s="1514"/>
      <c r="J415" s="1515"/>
      <c r="K415" s="1515"/>
      <c r="L415" s="1516"/>
      <c r="M415" s="642"/>
      <c r="N415" s="642"/>
      <c r="O415" s="648"/>
      <c r="P415" s="642"/>
      <c r="Q415" s="642"/>
    </row>
    <row r="416" spans="1:17" x14ac:dyDescent="0.3">
      <c r="A416" s="634"/>
      <c r="B416" s="648"/>
      <c r="C416" s="636"/>
      <c r="D416" s="637"/>
      <c r="E416" s="637"/>
      <c r="F416" s="638"/>
      <c r="G416" s="901" t="b">
        <f t="shared" si="4"/>
        <v>0</v>
      </c>
      <c r="H416" s="901"/>
      <c r="I416" s="1514"/>
      <c r="J416" s="1515"/>
      <c r="K416" s="1515"/>
      <c r="L416" s="1516"/>
      <c r="M416" s="642"/>
      <c r="N416" s="642"/>
      <c r="O416" s="648"/>
      <c r="P416" s="642"/>
      <c r="Q416" s="642"/>
    </row>
    <row r="417" spans="1:17" x14ac:dyDescent="0.3">
      <c r="A417" s="634"/>
      <c r="B417" s="648"/>
      <c r="C417" s="636"/>
      <c r="D417" s="637"/>
      <c r="E417" s="637"/>
      <c r="F417" s="638"/>
      <c r="G417" s="901" t="b">
        <f t="shared" si="4"/>
        <v>0</v>
      </c>
      <c r="H417" s="901"/>
      <c r="I417" s="1514"/>
      <c r="J417" s="1515"/>
      <c r="K417" s="1515"/>
      <c r="L417" s="1516"/>
      <c r="M417" s="642"/>
      <c r="N417" s="642"/>
      <c r="O417" s="648"/>
      <c r="P417" s="642"/>
      <c r="Q417" s="642"/>
    </row>
    <row r="418" spans="1:17" x14ac:dyDescent="0.3">
      <c r="A418" s="634"/>
      <c r="B418" s="648"/>
      <c r="C418" s="636"/>
      <c r="D418" s="637"/>
      <c r="E418" s="637"/>
      <c r="F418" s="638"/>
      <c r="G418" s="901" t="b">
        <f t="shared" si="4"/>
        <v>0</v>
      </c>
      <c r="H418" s="901"/>
      <c r="I418" s="1514"/>
      <c r="J418" s="1515"/>
      <c r="K418" s="1515"/>
      <c r="L418" s="1516"/>
      <c r="M418" s="642"/>
      <c r="N418" s="642"/>
      <c r="O418" s="648"/>
      <c r="P418" s="642"/>
      <c r="Q418" s="642"/>
    </row>
    <row r="419" spans="1:17" x14ac:dyDescent="0.3">
      <c r="A419" s="634"/>
      <c r="B419" s="648"/>
      <c r="C419" s="636"/>
      <c r="D419" s="637"/>
      <c r="E419" s="637"/>
      <c r="F419" s="638"/>
      <c r="G419" s="901" t="b">
        <f t="shared" si="4"/>
        <v>0</v>
      </c>
      <c r="H419" s="901"/>
      <c r="I419" s="1514"/>
      <c r="J419" s="1515"/>
      <c r="K419" s="1515"/>
      <c r="L419" s="1516"/>
      <c r="M419" s="642"/>
      <c r="N419" s="642"/>
      <c r="O419" s="648"/>
      <c r="P419" s="642"/>
      <c r="Q419" s="642"/>
    </row>
    <row r="420" spans="1:17" x14ac:dyDescent="0.3">
      <c r="A420" s="634"/>
      <c r="B420" s="648"/>
      <c r="C420" s="636"/>
      <c r="D420" s="637"/>
      <c r="E420" s="637"/>
      <c r="F420" s="638"/>
      <c r="G420" s="901" t="b">
        <f t="shared" si="4"/>
        <v>0</v>
      </c>
      <c r="H420" s="901"/>
      <c r="I420" s="1514"/>
      <c r="J420" s="1515"/>
      <c r="K420" s="1515"/>
      <c r="L420" s="1516"/>
      <c r="M420" s="642"/>
      <c r="N420" s="642"/>
      <c r="O420" s="648"/>
      <c r="P420" s="642"/>
      <c r="Q420" s="642"/>
    </row>
    <row r="421" spans="1:17" x14ac:dyDescent="0.3">
      <c r="A421" s="634"/>
      <c r="B421" s="648"/>
      <c r="C421" s="636"/>
      <c r="D421" s="637"/>
      <c r="E421" s="637"/>
      <c r="F421" s="638"/>
      <c r="G421" s="901" t="b">
        <f t="shared" si="4"/>
        <v>0</v>
      </c>
      <c r="H421" s="901"/>
      <c r="I421" s="1514"/>
      <c r="J421" s="1515"/>
      <c r="K421" s="1515"/>
      <c r="L421" s="1516"/>
      <c r="M421" s="642"/>
      <c r="N421" s="642"/>
      <c r="O421" s="648"/>
      <c r="P421" s="642"/>
      <c r="Q421" s="642"/>
    </row>
    <row r="422" spans="1:17" x14ac:dyDescent="0.3">
      <c r="A422" s="634"/>
      <c r="B422" s="648"/>
      <c r="C422" s="636"/>
      <c r="D422" s="637"/>
      <c r="E422" s="637"/>
      <c r="F422" s="638"/>
      <c r="G422" s="901" t="b">
        <f t="shared" si="4"/>
        <v>0</v>
      </c>
      <c r="H422" s="901"/>
      <c r="I422" s="1514"/>
      <c r="J422" s="1515"/>
      <c r="K422" s="1515"/>
      <c r="L422" s="1516"/>
      <c r="M422" s="642"/>
      <c r="N422" s="642"/>
      <c r="O422" s="648"/>
      <c r="P422" s="642"/>
      <c r="Q422" s="642"/>
    </row>
    <row r="423" spans="1:17" x14ac:dyDescent="0.3">
      <c r="A423" s="634"/>
      <c r="B423" s="648"/>
      <c r="C423" s="636"/>
      <c r="D423" s="637"/>
      <c r="E423" s="637"/>
      <c r="F423" s="638"/>
      <c r="G423" s="901" t="b">
        <f t="shared" si="4"/>
        <v>0</v>
      </c>
      <c r="H423" s="901"/>
      <c r="I423" s="1514"/>
      <c r="J423" s="1515"/>
      <c r="K423" s="1515"/>
      <c r="L423" s="1516"/>
      <c r="M423" s="642"/>
      <c r="N423" s="642"/>
      <c r="O423" s="648"/>
      <c r="P423" s="642"/>
      <c r="Q423" s="642"/>
    </row>
    <row r="424" spans="1:17" x14ac:dyDescent="0.3">
      <c r="A424" s="634"/>
      <c r="B424" s="648"/>
      <c r="C424" s="636"/>
      <c r="D424" s="637"/>
      <c r="E424" s="637"/>
      <c r="F424" s="638"/>
      <c r="G424" s="901" t="b">
        <f t="shared" si="4"/>
        <v>0</v>
      </c>
      <c r="H424" s="901"/>
      <c r="I424" s="1514"/>
      <c r="J424" s="1515"/>
      <c r="K424" s="1515"/>
      <c r="L424" s="1516"/>
      <c r="M424" s="642"/>
      <c r="N424" s="642"/>
      <c r="O424" s="648"/>
      <c r="P424" s="642"/>
      <c r="Q424" s="642"/>
    </row>
    <row r="425" spans="1:17" x14ac:dyDescent="0.3">
      <c r="A425" s="634"/>
      <c r="B425" s="648"/>
      <c r="C425" s="636"/>
      <c r="D425" s="637"/>
      <c r="E425" s="637"/>
      <c r="F425" s="638"/>
      <c r="G425" s="901" t="b">
        <f t="shared" si="4"/>
        <v>0</v>
      </c>
      <c r="H425" s="901"/>
      <c r="I425" s="1514"/>
      <c r="J425" s="1515"/>
      <c r="K425" s="1515"/>
      <c r="L425" s="1516"/>
      <c r="M425" s="642"/>
      <c r="N425" s="642"/>
      <c r="O425" s="648"/>
      <c r="P425" s="642"/>
      <c r="Q425" s="642"/>
    </row>
    <row r="426" spans="1:17" x14ac:dyDescent="0.3">
      <c r="A426" s="634"/>
      <c r="B426" s="648"/>
      <c r="C426" s="636"/>
      <c r="D426" s="637"/>
      <c r="E426" s="637"/>
      <c r="F426" s="638"/>
      <c r="G426" s="901" t="b">
        <f t="shared" si="4"/>
        <v>0</v>
      </c>
      <c r="H426" s="901"/>
      <c r="I426" s="1514"/>
      <c r="J426" s="1515"/>
      <c r="K426" s="1515"/>
      <c r="L426" s="1516"/>
      <c r="M426" s="642"/>
      <c r="N426" s="642"/>
      <c r="O426" s="648"/>
      <c r="P426" s="642"/>
      <c r="Q426" s="642"/>
    </row>
    <row r="427" spans="1:17" x14ac:dyDescent="0.3">
      <c r="A427" s="634"/>
      <c r="B427" s="648"/>
      <c r="C427" s="636"/>
      <c r="D427" s="637"/>
      <c r="E427" s="637"/>
      <c r="F427" s="638"/>
      <c r="G427" s="901" t="b">
        <f t="shared" si="4"/>
        <v>0</v>
      </c>
      <c r="H427" s="901"/>
      <c r="I427" s="1514"/>
      <c r="J427" s="1515"/>
      <c r="K427" s="1515"/>
      <c r="L427" s="1516"/>
      <c r="M427" s="642"/>
      <c r="N427" s="642"/>
      <c r="O427" s="648"/>
      <c r="P427" s="642"/>
      <c r="Q427" s="642"/>
    </row>
    <row r="428" spans="1:17" x14ac:dyDescent="0.3">
      <c r="A428" s="634"/>
      <c r="B428" s="648"/>
      <c r="C428" s="636"/>
      <c r="D428" s="637"/>
      <c r="E428" s="637"/>
      <c r="F428" s="638"/>
      <c r="G428" s="901" t="b">
        <f t="shared" si="4"/>
        <v>0</v>
      </c>
      <c r="H428" s="901"/>
      <c r="I428" s="1514"/>
      <c r="J428" s="1515"/>
      <c r="K428" s="1515"/>
      <c r="L428" s="1516"/>
      <c r="M428" s="642"/>
      <c r="N428" s="642"/>
      <c r="O428" s="648"/>
      <c r="P428" s="642"/>
      <c r="Q428" s="642"/>
    </row>
    <row r="429" spans="1:17" x14ac:dyDescent="0.3">
      <c r="A429" s="634"/>
      <c r="B429" s="648"/>
      <c r="C429" s="636"/>
      <c r="D429" s="637"/>
      <c r="E429" s="637"/>
      <c r="F429" s="638"/>
      <c r="G429" s="901" t="b">
        <f t="shared" si="4"/>
        <v>0</v>
      </c>
      <c r="H429" s="901"/>
      <c r="I429" s="1514"/>
      <c r="J429" s="1515"/>
      <c r="K429" s="1515"/>
      <c r="L429" s="1516"/>
      <c r="M429" s="642"/>
      <c r="N429" s="642"/>
      <c r="O429" s="648"/>
      <c r="P429" s="642"/>
      <c r="Q429" s="642"/>
    </row>
    <row r="430" spans="1:17" x14ac:dyDescent="0.3">
      <c r="A430" s="634"/>
      <c r="B430" s="648"/>
      <c r="C430" s="636"/>
      <c r="D430" s="637"/>
      <c r="E430" s="637"/>
      <c r="F430" s="638"/>
      <c r="G430" s="901" t="b">
        <f t="shared" si="4"/>
        <v>0</v>
      </c>
      <c r="H430" s="901"/>
      <c r="I430" s="1514"/>
      <c r="J430" s="1515"/>
      <c r="K430" s="1515"/>
      <c r="L430" s="1516"/>
      <c r="M430" s="642"/>
      <c r="N430" s="642"/>
      <c r="O430" s="648"/>
      <c r="P430" s="642"/>
      <c r="Q430" s="642"/>
    </row>
    <row r="431" spans="1:17" x14ac:dyDescent="0.3">
      <c r="A431" s="634"/>
      <c r="B431" s="648"/>
      <c r="C431" s="636"/>
      <c r="D431" s="637"/>
      <c r="E431" s="637"/>
      <c r="F431" s="638"/>
      <c r="G431" s="901" t="b">
        <f t="shared" si="4"/>
        <v>0</v>
      </c>
      <c r="H431" s="901"/>
      <c r="I431" s="1514"/>
      <c r="J431" s="1515"/>
      <c r="K431" s="1515"/>
      <c r="L431" s="1516"/>
      <c r="M431" s="642"/>
      <c r="N431" s="642"/>
      <c r="O431" s="648"/>
      <c r="P431" s="642"/>
      <c r="Q431" s="642"/>
    </row>
    <row r="432" spans="1:17" x14ac:dyDescent="0.3">
      <c r="A432" s="634"/>
      <c r="B432" s="648"/>
      <c r="C432" s="636"/>
      <c r="D432" s="637"/>
      <c r="E432" s="637"/>
      <c r="F432" s="638"/>
      <c r="G432" s="901" t="b">
        <f t="shared" si="4"/>
        <v>0</v>
      </c>
      <c r="H432" s="901"/>
      <c r="I432" s="1514"/>
      <c r="J432" s="1515"/>
      <c r="K432" s="1515"/>
      <c r="L432" s="1516"/>
      <c r="M432" s="642"/>
      <c r="N432" s="642"/>
      <c r="O432" s="648"/>
      <c r="P432" s="642"/>
      <c r="Q432" s="642"/>
    </row>
    <row r="433" spans="1:17" x14ac:dyDescent="0.3">
      <c r="A433" s="634"/>
      <c r="B433" s="648"/>
      <c r="C433" s="636"/>
      <c r="D433" s="637"/>
      <c r="E433" s="637"/>
      <c r="F433" s="638"/>
      <c r="G433" s="901" t="b">
        <f t="shared" si="4"/>
        <v>0</v>
      </c>
      <c r="H433" s="901"/>
      <c r="I433" s="1514"/>
      <c r="J433" s="1515"/>
      <c r="K433" s="1515"/>
      <c r="L433" s="1516"/>
      <c r="M433" s="642"/>
      <c r="N433" s="642"/>
      <c r="O433" s="648"/>
      <c r="P433" s="642"/>
      <c r="Q433" s="642"/>
    </row>
    <row r="434" spans="1:17" x14ac:dyDescent="0.3">
      <c r="A434" s="634"/>
      <c r="B434" s="648"/>
      <c r="C434" s="636"/>
      <c r="D434" s="637"/>
      <c r="E434" s="637"/>
      <c r="F434" s="638"/>
      <c r="G434" s="901" t="b">
        <f t="shared" si="4"/>
        <v>0</v>
      </c>
      <c r="H434" s="901"/>
      <c r="I434" s="1514"/>
      <c r="J434" s="1515"/>
      <c r="K434" s="1515"/>
      <c r="L434" s="1516"/>
      <c r="M434" s="642"/>
      <c r="N434" s="642"/>
      <c r="O434" s="648"/>
      <c r="P434" s="642"/>
      <c r="Q434" s="642"/>
    </row>
    <row r="435" spans="1:17" x14ac:dyDescent="0.3">
      <c r="A435" s="634"/>
      <c r="B435" s="648"/>
      <c r="C435" s="636"/>
      <c r="D435" s="637"/>
      <c r="E435" s="637"/>
      <c r="F435" s="638"/>
      <c r="G435" s="901" t="b">
        <f t="shared" si="4"/>
        <v>0</v>
      </c>
      <c r="H435" s="901"/>
      <c r="I435" s="1514"/>
      <c r="J435" s="1515"/>
      <c r="K435" s="1515"/>
      <c r="L435" s="1516"/>
      <c r="M435" s="642"/>
      <c r="N435" s="642"/>
      <c r="O435" s="648"/>
      <c r="P435" s="642"/>
      <c r="Q435" s="642"/>
    </row>
    <row r="436" spans="1:17" x14ac:dyDescent="0.3">
      <c r="A436" s="634"/>
      <c r="B436" s="648"/>
      <c r="C436" s="636"/>
      <c r="D436" s="637"/>
      <c r="E436" s="637"/>
      <c r="F436" s="638"/>
      <c r="G436" s="901" t="b">
        <f t="shared" si="4"/>
        <v>0</v>
      </c>
      <c r="H436" s="901"/>
      <c r="I436" s="1514"/>
      <c r="J436" s="1515"/>
      <c r="K436" s="1515"/>
      <c r="L436" s="1516"/>
      <c r="M436" s="642"/>
      <c r="N436" s="642"/>
      <c r="O436" s="648"/>
      <c r="P436" s="642"/>
      <c r="Q436" s="642"/>
    </row>
    <row r="437" spans="1:17" x14ac:dyDescent="0.3">
      <c r="A437" s="634"/>
      <c r="B437" s="648"/>
      <c r="C437" s="636"/>
      <c r="D437" s="637"/>
      <c r="E437" s="637"/>
      <c r="F437" s="638"/>
      <c r="G437" s="901" t="b">
        <f t="shared" si="4"/>
        <v>0</v>
      </c>
      <c r="H437" s="901"/>
      <c r="I437" s="1514"/>
      <c r="J437" s="1515"/>
      <c r="K437" s="1515"/>
      <c r="L437" s="1516"/>
      <c r="M437" s="642"/>
      <c r="N437" s="642"/>
      <c r="O437" s="648"/>
      <c r="P437" s="642"/>
      <c r="Q437" s="642"/>
    </row>
    <row r="438" spans="1:17" x14ac:dyDescent="0.3">
      <c r="A438" s="634"/>
      <c r="B438" s="648"/>
      <c r="C438" s="636"/>
      <c r="D438" s="637"/>
      <c r="E438" s="637"/>
      <c r="F438" s="638"/>
      <c r="G438" s="901" t="b">
        <f t="shared" si="4"/>
        <v>0</v>
      </c>
      <c r="H438" s="901"/>
      <c r="I438" s="1514"/>
      <c r="J438" s="1515"/>
      <c r="K438" s="1515"/>
      <c r="L438" s="1516"/>
      <c r="M438" s="642"/>
      <c r="N438" s="642"/>
      <c r="O438" s="648"/>
      <c r="P438" s="642"/>
      <c r="Q438" s="642"/>
    </row>
    <row r="439" spans="1:17" x14ac:dyDescent="0.3">
      <c r="A439" s="634"/>
      <c r="B439" s="648"/>
      <c r="C439" s="636"/>
      <c r="D439" s="637"/>
      <c r="E439" s="637"/>
      <c r="F439" s="638"/>
      <c r="G439" s="901" t="b">
        <f t="shared" si="4"/>
        <v>0</v>
      </c>
      <c r="H439" s="901"/>
      <c r="I439" s="1514"/>
      <c r="J439" s="1515"/>
      <c r="K439" s="1515"/>
      <c r="L439" s="1516"/>
      <c r="M439" s="642"/>
      <c r="N439" s="642"/>
      <c r="O439" s="648"/>
      <c r="P439" s="642"/>
      <c r="Q439" s="642"/>
    </row>
    <row r="440" spans="1:17" x14ac:dyDescent="0.3">
      <c r="A440" s="634"/>
      <c r="B440" s="648"/>
      <c r="C440" s="636"/>
      <c r="D440" s="637"/>
      <c r="E440" s="637"/>
      <c r="F440" s="638"/>
      <c r="G440" s="901" t="b">
        <f t="shared" si="4"/>
        <v>0</v>
      </c>
      <c r="H440" s="901"/>
      <c r="I440" s="1514"/>
      <c r="J440" s="1515"/>
      <c r="K440" s="1515"/>
      <c r="L440" s="1516"/>
      <c r="M440" s="642"/>
      <c r="N440" s="642"/>
      <c r="O440" s="648"/>
      <c r="P440" s="642"/>
      <c r="Q440" s="642"/>
    </row>
    <row r="441" spans="1:17" x14ac:dyDescent="0.3">
      <c r="A441" s="634"/>
      <c r="B441" s="648"/>
      <c r="C441" s="636"/>
      <c r="D441" s="637"/>
      <c r="E441" s="637"/>
      <c r="F441" s="638"/>
      <c r="G441" s="901" t="b">
        <f t="shared" si="4"/>
        <v>0</v>
      </c>
      <c r="H441" s="901"/>
      <c r="I441" s="1514"/>
      <c r="J441" s="1515"/>
      <c r="K441" s="1515"/>
      <c r="L441" s="1516"/>
      <c r="M441" s="642"/>
      <c r="N441" s="642"/>
      <c r="O441" s="648"/>
      <c r="P441" s="642"/>
      <c r="Q441" s="642"/>
    </row>
    <row r="442" spans="1:17" x14ac:dyDescent="0.3">
      <c r="A442" s="634"/>
      <c r="B442" s="648"/>
      <c r="C442" s="636"/>
      <c r="D442" s="637"/>
      <c r="E442" s="637"/>
      <c r="F442" s="638"/>
      <c r="G442" s="901" t="b">
        <f t="shared" si="4"/>
        <v>0</v>
      </c>
      <c r="H442" s="901"/>
      <c r="I442" s="1514"/>
      <c r="J442" s="1515"/>
      <c r="K442" s="1515"/>
      <c r="L442" s="1516"/>
      <c r="M442" s="642"/>
      <c r="N442" s="642"/>
      <c r="O442" s="648"/>
      <c r="P442" s="642"/>
      <c r="Q442" s="642"/>
    </row>
    <row r="443" spans="1:17" x14ac:dyDescent="0.3">
      <c r="A443" s="634"/>
      <c r="B443" s="648"/>
      <c r="C443" s="636"/>
      <c r="D443" s="637"/>
      <c r="E443" s="637"/>
      <c r="F443" s="638"/>
      <c r="G443" s="901" t="b">
        <f t="shared" si="4"/>
        <v>0</v>
      </c>
      <c r="H443" s="901"/>
      <c r="I443" s="1514"/>
      <c r="J443" s="1515"/>
      <c r="K443" s="1515"/>
      <c r="L443" s="1516"/>
      <c r="M443" s="642"/>
      <c r="N443" s="642"/>
      <c r="O443" s="648"/>
      <c r="P443" s="642"/>
      <c r="Q443" s="642"/>
    </row>
    <row r="444" spans="1:17" x14ac:dyDescent="0.3">
      <c r="A444" s="634"/>
      <c r="B444" s="648"/>
      <c r="C444" s="636"/>
      <c r="D444" s="637"/>
      <c r="E444" s="637"/>
      <c r="F444" s="638"/>
      <c r="G444" s="901" t="b">
        <f t="shared" si="4"/>
        <v>0</v>
      </c>
      <c r="H444" s="901"/>
      <c r="I444" s="1514"/>
      <c r="J444" s="1515"/>
      <c r="K444" s="1515"/>
      <c r="L444" s="1516"/>
      <c r="M444" s="642"/>
      <c r="N444" s="642"/>
      <c r="O444" s="648"/>
      <c r="P444" s="642"/>
      <c r="Q444" s="642"/>
    </row>
    <row r="445" spans="1:17" x14ac:dyDescent="0.3">
      <c r="A445" s="634"/>
      <c r="B445" s="648"/>
      <c r="C445" s="636"/>
      <c r="D445" s="637"/>
      <c r="E445" s="637"/>
      <c r="F445" s="638"/>
      <c r="G445" s="901" t="b">
        <f t="shared" si="4"/>
        <v>0</v>
      </c>
      <c r="H445" s="901"/>
      <c r="I445" s="1514"/>
      <c r="J445" s="1515"/>
      <c r="K445" s="1515"/>
      <c r="L445" s="1516"/>
      <c r="M445" s="642"/>
      <c r="N445" s="642"/>
      <c r="O445" s="648"/>
      <c r="P445" s="642"/>
      <c r="Q445" s="642"/>
    </row>
    <row r="446" spans="1:17" x14ac:dyDescent="0.3">
      <c r="A446" s="634"/>
      <c r="B446" s="648"/>
      <c r="C446" s="636"/>
      <c r="D446" s="637"/>
      <c r="E446" s="637"/>
      <c r="F446" s="638"/>
      <c r="G446" s="901" t="b">
        <f t="shared" si="4"/>
        <v>0</v>
      </c>
      <c r="H446" s="901"/>
      <c r="I446" s="1514"/>
      <c r="J446" s="1515"/>
      <c r="K446" s="1515"/>
      <c r="L446" s="1516"/>
      <c r="M446" s="642"/>
      <c r="N446" s="642"/>
      <c r="O446" s="648"/>
      <c r="P446" s="642"/>
      <c r="Q446" s="642"/>
    </row>
    <row r="447" spans="1:17" x14ac:dyDescent="0.3">
      <c r="A447" s="634"/>
      <c r="B447" s="648"/>
      <c r="C447" s="636"/>
      <c r="D447" s="637"/>
      <c r="E447" s="637"/>
      <c r="F447" s="638"/>
      <c r="G447" s="901" t="b">
        <f t="shared" si="4"/>
        <v>0</v>
      </c>
      <c r="H447" s="901"/>
      <c r="I447" s="1514"/>
      <c r="J447" s="1515"/>
      <c r="K447" s="1515"/>
      <c r="L447" s="1516"/>
      <c r="M447" s="642"/>
      <c r="N447" s="642"/>
      <c r="O447" s="648"/>
      <c r="P447" s="642"/>
      <c r="Q447" s="642"/>
    </row>
    <row r="448" spans="1:17" x14ac:dyDescent="0.3">
      <c r="A448" s="634"/>
      <c r="B448" s="648"/>
      <c r="C448" s="636"/>
      <c r="D448" s="637"/>
      <c r="E448" s="637"/>
      <c r="F448" s="638"/>
      <c r="G448" s="901" t="b">
        <f t="shared" si="4"/>
        <v>0</v>
      </c>
      <c r="H448" s="901"/>
      <c r="I448" s="1514"/>
      <c r="J448" s="1515"/>
      <c r="K448" s="1515"/>
      <c r="L448" s="1516"/>
      <c r="M448" s="642"/>
      <c r="N448" s="642"/>
      <c r="O448" s="648"/>
      <c r="P448" s="642"/>
      <c r="Q448" s="642"/>
    </row>
    <row r="449" spans="1:17" x14ac:dyDescent="0.3">
      <c r="A449" s="634"/>
      <c r="B449" s="648"/>
      <c r="C449" s="636"/>
      <c r="D449" s="637"/>
      <c r="E449" s="637"/>
      <c r="F449" s="638"/>
      <c r="G449" s="901" t="b">
        <f t="shared" si="4"/>
        <v>0</v>
      </c>
      <c r="H449" s="901"/>
      <c r="I449" s="1514"/>
      <c r="J449" s="1515"/>
      <c r="K449" s="1515"/>
      <c r="L449" s="1516"/>
      <c r="M449" s="642"/>
      <c r="N449" s="642"/>
      <c r="O449" s="648"/>
      <c r="P449" s="642"/>
      <c r="Q449" s="642"/>
    </row>
    <row r="450" spans="1:17" x14ac:dyDescent="0.3">
      <c r="A450" s="634"/>
      <c r="B450" s="648"/>
      <c r="C450" s="636"/>
      <c r="D450" s="637"/>
      <c r="E450" s="637"/>
      <c r="F450" s="638"/>
      <c r="G450" s="901" t="b">
        <f t="shared" si="4"/>
        <v>0</v>
      </c>
      <c r="H450" s="901"/>
      <c r="I450" s="1514"/>
      <c r="J450" s="1515"/>
      <c r="K450" s="1515"/>
      <c r="L450" s="1516"/>
      <c r="M450" s="642"/>
      <c r="N450" s="642"/>
      <c r="O450" s="648"/>
      <c r="P450" s="642"/>
      <c r="Q450" s="642"/>
    </row>
    <row r="451" spans="1:17" x14ac:dyDescent="0.3">
      <c r="A451" s="634"/>
      <c r="B451" s="648"/>
      <c r="C451" s="636"/>
      <c r="D451" s="637"/>
      <c r="E451" s="637"/>
      <c r="F451" s="638"/>
      <c r="G451" s="901" t="b">
        <f t="shared" si="4"/>
        <v>0</v>
      </c>
      <c r="H451" s="901"/>
      <c r="I451" s="1514"/>
      <c r="J451" s="1515"/>
      <c r="K451" s="1515"/>
      <c r="L451" s="1516"/>
      <c r="M451" s="642"/>
      <c r="N451" s="642"/>
      <c r="O451" s="648"/>
      <c r="P451" s="642"/>
      <c r="Q451" s="642"/>
    </row>
  </sheetData>
  <autoFilter ref="A5:AE451" xr:uid="{00000000-0009-0000-0000-000020000000}">
    <filterColumn colId="8" showButton="0"/>
    <filterColumn colId="9" showButton="0"/>
    <filterColumn colId="10" showButton="0"/>
  </autoFilter>
  <mergeCells count="447">
    <mergeCell ref="I5:L5"/>
    <mergeCell ref="I6:L6"/>
    <mergeCell ref="I7:L7"/>
    <mergeCell ref="I8:L8"/>
    <mergeCell ref="I9:L9"/>
    <mergeCell ref="I10:L10"/>
    <mergeCell ref="I17:L17"/>
    <mergeCell ref="I18:L18"/>
    <mergeCell ref="I19:L19"/>
    <mergeCell ref="I20:L20"/>
    <mergeCell ref="I21:L21"/>
    <mergeCell ref="I22:L22"/>
    <mergeCell ref="I11:L11"/>
    <mergeCell ref="I12:L12"/>
    <mergeCell ref="I13:L13"/>
    <mergeCell ref="I14:L14"/>
    <mergeCell ref="I15:L15"/>
    <mergeCell ref="I16:L16"/>
    <mergeCell ref="I29:L29"/>
    <mergeCell ref="I30:L30"/>
    <mergeCell ref="I31:L31"/>
    <mergeCell ref="I32:L32"/>
    <mergeCell ref="I33:L33"/>
    <mergeCell ref="I34:L34"/>
    <mergeCell ref="I23:L23"/>
    <mergeCell ref="I24:L24"/>
    <mergeCell ref="I25:L25"/>
    <mergeCell ref="I26:L26"/>
    <mergeCell ref="I27:L27"/>
    <mergeCell ref="I28:L28"/>
    <mergeCell ref="I41:L41"/>
    <mergeCell ref="I42:L42"/>
    <mergeCell ref="I43:L43"/>
    <mergeCell ref="I44:L44"/>
    <mergeCell ref="I45:L45"/>
    <mergeCell ref="I46:L46"/>
    <mergeCell ref="I35:L35"/>
    <mergeCell ref="I36:L36"/>
    <mergeCell ref="I37:L37"/>
    <mergeCell ref="I38:L38"/>
    <mergeCell ref="I39:L39"/>
    <mergeCell ref="I40:L40"/>
    <mergeCell ref="I53:L53"/>
    <mergeCell ref="I54:L54"/>
    <mergeCell ref="I55:L55"/>
    <mergeCell ref="I56:L56"/>
    <mergeCell ref="I57:L57"/>
    <mergeCell ref="I58:L58"/>
    <mergeCell ref="I47:L47"/>
    <mergeCell ref="I48:L48"/>
    <mergeCell ref="I49:L49"/>
    <mergeCell ref="I50:L50"/>
    <mergeCell ref="I51:L51"/>
    <mergeCell ref="I52:L52"/>
    <mergeCell ref="I65:L65"/>
    <mergeCell ref="I66:L66"/>
    <mergeCell ref="I67:L67"/>
    <mergeCell ref="I68:L68"/>
    <mergeCell ref="I69:L69"/>
    <mergeCell ref="I70:L70"/>
    <mergeCell ref="I59:L59"/>
    <mergeCell ref="I60:L60"/>
    <mergeCell ref="I61:L61"/>
    <mergeCell ref="I62:L62"/>
    <mergeCell ref="I63:L63"/>
    <mergeCell ref="I64:L64"/>
    <mergeCell ref="I77:L77"/>
    <mergeCell ref="I78:L78"/>
    <mergeCell ref="I79:L79"/>
    <mergeCell ref="I80:L80"/>
    <mergeCell ref="I81:L81"/>
    <mergeCell ref="I82:L82"/>
    <mergeCell ref="I71:L71"/>
    <mergeCell ref="I72:L72"/>
    <mergeCell ref="I73:L73"/>
    <mergeCell ref="I74:L74"/>
    <mergeCell ref="I75:L75"/>
    <mergeCell ref="I76:L76"/>
    <mergeCell ref="I89:L89"/>
    <mergeCell ref="I90:L90"/>
    <mergeCell ref="I91:L91"/>
    <mergeCell ref="I92:L92"/>
    <mergeCell ref="I93:L93"/>
    <mergeCell ref="I94:L94"/>
    <mergeCell ref="I83:L83"/>
    <mergeCell ref="I84:L84"/>
    <mergeCell ref="I85:L85"/>
    <mergeCell ref="I86:L86"/>
    <mergeCell ref="I87:L87"/>
    <mergeCell ref="I88:L88"/>
    <mergeCell ref="I101:L101"/>
    <mergeCell ref="I102:L102"/>
    <mergeCell ref="I103:L103"/>
    <mergeCell ref="I104:L104"/>
    <mergeCell ref="I105:L105"/>
    <mergeCell ref="I106:L106"/>
    <mergeCell ref="I95:L95"/>
    <mergeCell ref="I96:L96"/>
    <mergeCell ref="I97:L97"/>
    <mergeCell ref="I98:L98"/>
    <mergeCell ref="I99:L99"/>
    <mergeCell ref="I100:L100"/>
    <mergeCell ref="I113:L113"/>
    <mergeCell ref="I114:L114"/>
    <mergeCell ref="I115:L115"/>
    <mergeCell ref="I116:L116"/>
    <mergeCell ref="I117:L117"/>
    <mergeCell ref="I118:L118"/>
    <mergeCell ref="I107:L107"/>
    <mergeCell ref="I108:L108"/>
    <mergeCell ref="I109:L109"/>
    <mergeCell ref="I110:L110"/>
    <mergeCell ref="I111:L111"/>
    <mergeCell ref="I112:L112"/>
    <mergeCell ref="I125:L125"/>
    <mergeCell ref="I126:L126"/>
    <mergeCell ref="I127:L127"/>
    <mergeCell ref="I128:L128"/>
    <mergeCell ref="I129:L129"/>
    <mergeCell ref="I130:L130"/>
    <mergeCell ref="I119:L119"/>
    <mergeCell ref="I120:L120"/>
    <mergeCell ref="I121:L121"/>
    <mergeCell ref="I122:L122"/>
    <mergeCell ref="I123:L123"/>
    <mergeCell ref="I124:L124"/>
    <mergeCell ref="I137:L137"/>
    <mergeCell ref="I138:L138"/>
    <mergeCell ref="I139:L139"/>
    <mergeCell ref="I140:L140"/>
    <mergeCell ref="I141:L141"/>
    <mergeCell ref="I142:L142"/>
    <mergeCell ref="I131:L131"/>
    <mergeCell ref="I132:L132"/>
    <mergeCell ref="I133:L133"/>
    <mergeCell ref="I134:L134"/>
    <mergeCell ref="I135:L135"/>
    <mergeCell ref="I136:L136"/>
    <mergeCell ref="I149:L149"/>
    <mergeCell ref="I150:L150"/>
    <mergeCell ref="I151:L151"/>
    <mergeCell ref="I152:L152"/>
    <mergeCell ref="I153:L153"/>
    <mergeCell ref="I154:L154"/>
    <mergeCell ref="I143:L143"/>
    <mergeCell ref="I144:L144"/>
    <mergeCell ref="I145:L145"/>
    <mergeCell ref="I146:L146"/>
    <mergeCell ref="I147:L147"/>
    <mergeCell ref="I148:L148"/>
    <mergeCell ref="I161:L161"/>
    <mergeCell ref="I162:L162"/>
    <mergeCell ref="I163:L163"/>
    <mergeCell ref="I164:L164"/>
    <mergeCell ref="I165:L165"/>
    <mergeCell ref="I166:L166"/>
    <mergeCell ref="I155:L155"/>
    <mergeCell ref="I156:L156"/>
    <mergeCell ref="I157:L157"/>
    <mergeCell ref="I158:L158"/>
    <mergeCell ref="I159:L159"/>
    <mergeCell ref="I160:L160"/>
    <mergeCell ref="I173:L173"/>
    <mergeCell ref="I174:L174"/>
    <mergeCell ref="I175:L175"/>
    <mergeCell ref="I176:L176"/>
    <mergeCell ref="I177:L177"/>
    <mergeCell ref="I178:L178"/>
    <mergeCell ref="I167:L167"/>
    <mergeCell ref="I168:L168"/>
    <mergeCell ref="I169:L169"/>
    <mergeCell ref="I170:L170"/>
    <mergeCell ref="I171:L171"/>
    <mergeCell ref="I172:L172"/>
    <mergeCell ref="I185:L185"/>
    <mergeCell ref="I186:L186"/>
    <mergeCell ref="I187:L187"/>
    <mergeCell ref="I188:L188"/>
    <mergeCell ref="I189:L189"/>
    <mergeCell ref="I190:L190"/>
    <mergeCell ref="I179:L179"/>
    <mergeCell ref="I180:L180"/>
    <mergeCell ref="I181:L181"/>
    <mergeCell ref="I182:L182"/>
    <mergeCell ref="I183:L183"/>
    <mergeCell ref="I184:L184"/>
    <mergeCell ref="I197:L197"/>
    <mergeCell ref="I198:L198"/>
    <mergeCell ref="I199:L199"/>
    <mergeCell ref="I200:L200"/>
    <mergeCell ref="I201:L201"/>
    <mergeCell ref="I202:L202"/>
    <mergeCell ref="I191:L191"/>
    <mergeCell ref="I192:L192"/>
    <mergeCell ref="I193:L193"/>
    <mergeCell ref="I194:L194"/>
    <mergeCell ref="I195:L195"/>
    <mergeCell ref="I196:L196"/>
    <mergeCell ref="I209:L209"/>
    <mergeCell ref="I210:L210"/>
    <mergeCell ref="I211:L211"/>
    <mergeCell ref="I212:L212"/>
    <mergeCell ref="I213:L213"/>
    <mergeCell ref="I214:L214"/>
    <mergeCell ref="I203:L203"/>
    <mergeCell ref="I204:L204"/>
    <mergeCell ref="I205:L205"/>
    <mergeCell ref="I206:L206"/>
    <mergeCell ref="I207:L207"/>
    <mergeCell ref="I208:L208"/>
    <mergeCell ref="I221:L221"/>
    <mergeCell ref="I222:L222"/>
    <mergeCell ref="I223:L223"/>
    <mergeCell ref="I224:L224"/>
    <mergeCell ref="I225:L225"/>
    <mergeCell ref="I226:L226"/>
    <mergeCell ref="I215:L215"/>
    <mergeCell ref="I216:L216"/>
    <mergeCell ref="I217:L217"/>
    <mergeCell ref="I218:L218"/>
    <mergeCell ref="I219:L219"/>
    <mergeCell ref="I220:L220"/>
    <mergeCell ref="I233:L233"/>
    <mergeCell ref="I234:L234"/>
    <mergeCell ref="I235:L235"/>
    <mergeCell ref="I236:L236"/>
    <mergeCell ref="I237:L237"/>
    <mergeCell ref="I238:L238"/>
    <mergeCell ref="I227:L227"/>
    <mergeCell ref="I228:L228"/>
    <mergeCell ref="I229:L229"/>
    <mergeCell ref="I230:L230"/>
    <mergeCell ref="I231:L231"/>
    <mergeCell ref="I232:L232"/>
    <mergeCell ref="I245:L245"/>
    <mergeCell ref="I246:L246"/>
    <mergeCell ref="I247:L247"/>
    <mergeCell ref="I248:L248"/>
    <mergeCell ref="I249:L249"/>
    <mergeCell ref="I250:L250"/>
    <mergeCell ref="I239:L239"/>
    <mergeCell ref="I240:L240"/>
    <mergeCell ref="I241:L241"/>
    <mergeCell ref="I242:L242"/>
    <mergeCell ref="I243:L243"/>
    <mergeCell ref="I244:L244"/>
    <mergeCell ref="I257:L257"/>
    <mergeCell ref="I258:L258"/>
    <mergeCell ref="I259:L259"/>
    <mergeCell ref="I260:L260"/>
    <mergeCell ref="I261:L261"/>
    <mergeCell ref="I262:L262"/>
    <mergeCell ref="I251:L251"/>
    <mergeCell ref="I252:L252"/>
    <mergeCell ref="I253:L253"/>
    <mergeCell ref="I254:L254"/>
    <mergeCell ref="I255:L255"/>
    <mergeCell ref="I256:L256"/>
    <mergeCell ref="I269:L269"/>
    <mergeCell ref="I270:L270"/>
    <mergeCell ref="I271:L271"/>
    <mergeCell ref="I272:L272"/>
    <mergeCell ref="I273:L273"/>
    <mergeCell ref="I274:L274"/>
    <mergeCell ref="I263:L263"/>
    <mergeCell ref="I264:L264"/>
    <mergeCell ref="I265:L265"/>
    <mergeCell ref="I266:L266"/>
    <mergeCell ref="I267:L267"/>
    <mergeCell ref="I268:L268"/>
    <mergeCell ref="I281:L281"/>
    <mergeCell ref="I282:L282"/>
    <mergeCell ref="I283:L283"/>
    <mergeCell ref="I284:L284"/>
    <mergeCell ref="I285:L285"/>
    <mergeCell ref="I286:L286"/>
    <mergeCell ref="I275:L275"/>
    <mergeCell ref="I276:L276"/>
    <mergeCell ref="I277:L277"/>
    <mergeCell ref="I278:L278"/>
    <mergeCell ref="I279:L279"/>
    <mergeCell ref="I280:L280"/>
    <mergeCell ref="I293:L293"/>
    <mergeCell ref="I294:L294"/>
    <mergeCell ref="I295:L295"/>
    <mergeCell ref="I296:L296"/>
    <mergeCell ref="I297:L297"/>
    <mergeCell ref="I298:L298"/>
    <mergeCell ref="I287:L287"/>
    <mergeCell ref="I288:L288"/>
    <mergeCell ref="I289:L289"/>
    <mergeCell ref="I290:L290"/>
    <mergeCell ref="I291:L291"/>
    <mergeCell ref="I292:L292"/>
    <mergeCell ref="I305:L305"/>
    <mergeCell ref="I306:L306"/>
    <mergeCell ref="I307:L307"/>
    <mergeCell ref="I308:L308"/>
    <mergeCell ref="I309:L309"/>
    <mergeCell ref="I310:L310"/>
    <mergeCell ref="I299:L299"/>
    <mergeCell ref="I300:L300"/>
    <mergeCell ref="I301:L301"/>
    <mergeCell ref="I302:L302"/>
    <mergeCell ref="I303:L303"/>
    <mergeCell ref="I304:L304"/>
    <mergeCell ref="I317:L317"/>
    <mergeCell ref="I318:L318"/>
    <mergeCell ref="I319:L319"/>
    <mergeCell ref="I320:L320"/>
    <mergeCell ref="I321:L321"/>
    <mergeCell ref="I322:L322"/>
    <mergeCell ref="I311:L311"/>
    <mergeCell ref="I312:L312"/>
    <mergeCell ref="I313:L313"/>
    <mergeCell ref="I314:L314"/>
    <mergeCell ref="I315:L315"/>
    <mergeCell ref="I316:L316"/>
    <mergeCell ref="I329:L329"/>
    <mergeCell ref="I330:L330"/>
    <mergeCell ref="I331:L331"/>
    <mergeCell ref="I332:L332"/>
    <mergeCell ref="I333:L333"/>
    <mergeCell ref="I334:L334"/>
    <mergeCell ref="I323:L323"/>
    <mergeCell ref="I324:L324"/>
    <mergeCell ref="I325:L325"/>
    <mergeCell ref="I326:L326"/>
    <mergeCell ref="I327:L327"/>
    <mergeCell ref="I328:L328"/>
    <mergeCell ref="I341:L341"/>
    <mergeCell ref="I342:L342"/>
    <mergeCell ref="I343:L343"/>
    <mergeCell ref="I344:L344"/>
    <mergeCell ref="I345:L345"/>
    <mergeCell ref="I346:L346"/>
    <mergeCell ref="I335:L335"/>
    <mergeCell ref="I336:L336"/>
    <mergeCell ref="I337:L337"/>
    <mergeCell ref="I338:L338"/>
    <mergeCell ref="I339:L339"/>
    <mergeCell ref="I340:L340"/>
    <mergeCell ref="I353:L353"/>
    <mergeCell ref="I354:L354"/>
    <mergeCell ref="I355:L355"/>
    <mergeCell ref="I356:L356"/>
    <mergeCell ref="I357:L357"/>
    <mergeCell ref="I358:L358"/>
    <mergeCell ref="I347:L347"/>
    <mergeCell ref="I348:L348"/>
    <mergeCell ref="I349:L349"/>
    <mergeCell ref="I350:L350"/>
    <mergeCell ref="I351:L351"/>
    <mergeCell ref="I352:L352"/>
    <mergeCell ref="I365:L365"/>
    <mergeCell ref="I366:L366"/>
    <mergeCell ref="I367:L367"/>
    <mergeCell ref="I368:L368"/>
    <mergeCell ref="I369:L369"/>
    <mergeCell ref="I370:L370"/>
    <mergeCell ref="I359:L359"/>
    <mergeCell ref="I360:L360"/>
    <mergeCell ref="I361:L361"/>
    <mergeCell ref="I362:L362"/>
    <mergeCell ref="I363:L363"/>
    <mergeCell ref="I364:L364"/>
    <mergeCell ref="I377:L377"/>
    <mergeCell ref="I378:L378"/>
    <mergeCell ref="I379:L379"/>
    <mergeCell ref="I380:L380"/>
    <mergeCell ref="I381:L381"/>
    <mergeCell ref="I382:L382"/>
    <mergeCell ref="I371:L371"/>
    <mergeCell ref="I372:L372"/>
    <mergeCell ref="I373:L373"/>
    <mergeCell ref="I374:L374"/>
    <mergeCell ref="I375:L375"/>
    <mergeCell ref="I376:L376"/>
    <mergeCell ref="I389:L389"/>
    <mergeCell ref="I390:L390"/>
    <mergeCell ref="I391:L391"/>
    <mergeCell ref="I392:L392"/>
    <mergeCell ref="I393:L393"/>
    <mergeCell ref="I394:L394"/>
    <mergeCell ref="I383:L383"/>
    <mergeCell ref="I384:L384"/>
    <mergeCell ref="I385:L385"/>
    <mergeCell ref="I386:L386"/>
    <mergeCell ref="I387:L387"/>
    <mergeCell ref="I388:L388"/>
    <mergeCell ref="I401:L401"/>
    <mergeCell ref="I402:L402"/>
    <mergeCell ref="I403:L403"/>
    <mergeCell ref="I404:L404"/>
    <mergeCell ref="I405:L405"/>
    <mergeCell ref="I406:L406"/>
    <mergeCell ref="I395:L395"/>
    <mergeCell ref="I396:L396"/>
    <mergeCell ref="I397:L397"/>
    <mergeCell ref="I398:L398"/>
    <mergeCell ref="I399:L399"/>
    <mergeCell ref="I400:L400"/>
    <mergeCell ref="I413:L413"/>
    <mergeCell ref="I414:L414"/>
    <mergeCell ref="I415:L415"/>
    <mergeCell ref="I416:L416"/>
    <mergeCell ref="I417:L417"/>
    <mergeCell ref="I418:L418"/>
    <mergeCell ref="I407:L407"/>
    <mergeCell ref="I408:L408"/>
    <mergeCell ref="I409:L409"/>
    <mergeCell ref="I410:L410"/>
    <mergeCell ref="I411:L411"/>
    <mergeCell ref="I412:L412"/>
    <mergeCell ref="I425:L425"/>
    <mergeCell ref="I426:L426"/>
    <mergeCell ref="I427:L427"/>
    <mergeCell ref="I428:L428"/>
    <mergeCell ref="I429:L429"/>
    <mergeCell ref="I430:L430"/>
    <mergeCell ref="I419:L419"/>
    <mergeCell ref="I420:L420"/>
    <mergeCell ref="I421:L421"/>
    <mergeCell ref="I422:L422"/>
    <mergeCell ref="I423:L423"/>
    <mergeCell ref="I424:L424"/>
    <mergeCell ref="I437:L437"/>
    <mergeCell ref="I438:L438"/>
    <mergeCell ref="I439:L439"/>
    <mergeCell ref="I440:L440"/>
    <mergeCell ref="I441:L441"/>
    <mergeCell ref="I442:L442"/>
    <mergeCell ref="I431:L431"/>
    <mergeCell ref="I432:L432"/>
    <mergeCell ref="I433:L433"/>
    <mergeCell ref="I434:L434"/>
    <mergeCell ref="I435:L435"/>
    <mergeCell ref="I436:L436"/>
    <mergeCell ref="I449:L449"/>
    <mergeCell ref="I450:L450"/>
    <mergeCell ref="I451:L451"/>
    <mergeCell ref="I443:L443"/>
    <mergeCell ref="I444:L444"/>
    <mergeCell ref="I445:L445"/>
    <mergeCell ref="I446:L446"/>
    <mergeCell ref="I447:L447"/>
    <mergeCell ref="I448:L448"/>
  </mergeCells>
  <conditionalFormatting sqref="E3 G3">
    <cfRule type="cellIs" dxfId="32" priority="4" stopIfTrue="1" operator="between">
      <formula>25</formula>
      <formula>30</formula>
    </cfRule>
    <cfRule type="cellIs" dxfId="31" priority="5" stopIfTrue="1" operator="greaterThan">
      <formula>30</formula>
    </cfRule>
  </conditionalFormatting>
  <conditionalFormatting sqref="F3">
    <cfRule type="cellIs" dxfId="30" priority="2" stopIfTrue="1" operator="between">
      <formula>8</formula>
      <formula>10</formula>
    </cfRule>
    <cfRule type="cellIs" dxfId="29" priority="3" stopIfTrue="1" operator="greaterThan">
      <formula>10</formula>
    </cfRule>
  </conditionalFormatting>
  <conditionalFormatting sqref="G6:H451">
    <cfRule type="containsText" dxfId="28" priority="6" operator="containsText" text="VERIFICARE AVVENUTO SMALTIMENTO">
      <formula>NOT(ISERROR(SEARCH("VERIFICARE AVVENUTO SMALTIMENTO",G6)))</formula>
    </cfRule>
    <cfRule type="containsText" dxfId="27" priority="7" operator="containsText" text="FALSO">
      <formula>NOT(ISERROR(SEARCH("FALSO",G6)))</formula>
    </cfRule>
  </conditionalFormatting>
  <conditionalFormatting sqref="O6">
    <cfRule type="containsText" dxfId="26" priority="1" operator="containsText" text="IN ATTESA">
      <formula>NOT(ISERROR(SEARCH("IN ATTESA",O6)))</formula>
    </cfRule>
  </conditionalFormatting>
  <hyperlinks>
    <hyperlink ref="A2" r:id="rId1" xr:uid="{00000000-0004-0000-2000-000000000000}"/>
    <hyperlink ref="G5" r:id="rId2" display="NECESSITA' DI VERIFICA ENTRO       90 gg DALLO SCARICO DELL'AVVENUTO                 SMALTIMENTO IN CASO DI                                    DESTINO D13, D14 E D15                  (NON PIU' NECESSARIA DAL 31/07/2021)" xr:uid="{00000000-0004-0000-2000-000001000000}"/>
    <hyperlink ref="O100" r:id="rId3" xr:uid="{00000000-0004-0000-2000-000002000000}"/>
    <hyperlink ref="O59" r:id="rId4" xr:uid="{00000000-0004-0000-2000-000003000000}"/>
    <hyperlink ref="O84" r:id="rId5" xr:uid="{00000000-0004-0000-2000-000004000000}"/>
    <hyperlink ref="O118" r:id="rId6" xr:uid="{00000000-0004-0000-2000-000005000000}"/>
    <hyperlink ref="O119" r:id="rId7" xr:uid="{00000000-0004-0000-2000-000006000000}"/>
    <hyperlink ref="O125" r:id="rId8" xr:uid="{00000000-0004-0000-2000-000007000000}"/>
    <hyperlink ref="O139" r:id="rId9" xr:uid="{00000000-0004-0000-2000-000008000000}"/>
    <hyperlink ref="O155" r:id="rId10" xr:uid="{00000000-0004-0000-2000-000009000000}"/>
    <hyperlink ref="O157" r:id="rId11" xr:uid="{00000000-0004-0000-2000-00000A000000}"/>
    <hyperlink ref="O164" r:id="rId12" xr:uid="{00000000-0004-0000-2000-00000B000000}"/>
    <hyperlink ref="O159" r:id="rId13" xr:uid="{00000000-0004-0000-2000-00000C000000}"/>
    <hyperlink ref="O205" r:id="rId14" xr:uid="{00000000-0004-0000-2000-00000D000000}"/>
    <hyperlink ref="O226" r:id="rId15" xr:uid="{00000000-0004-0000-2000-00000E000000}"/>
    <hyperlink ref="O270" r:id="rId16" xr:uid="{00000000-0004-0000-2000-00000F000000}"/>
    <hyperlink ref="O243" r:id="rId17" xr:uid="{00000000-0004-0000-2000-000010000000}"/>
    <hyperlink ref="O244" r:id="rId18" xr:uid="{00000000-0004-0000-2000-000011000000}"/>
    <hyperlink ref="O257" r:id="rId19" xr:uid="{00000000-0004-0000-2000-000012000000}"/>
  </hyperlinks>
  <pageMargins left="0.2" right="0.17" top="0.63" bottom="0.45" header="0.5" footer="0.5"/>
  <pageSetup paperSize="8" scale="39" fitToHeight="0" orientation="landscape" r:id="rId2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pageSetUpPr fitToPage="1"/>
  </sheetPr>
  <dimension ref="A1:Q451"/>
  <sheetViews>
    <sheetView topLeftCell="O1" zoomScale="90" zoomScaleNormal="90" workbookViewId="0">
      <pane ySplit="5" topLeftCell="A292" activePane="bottomLeft" state="frozen"/>
      <selection pane="bottomLeft" activeCell="P293" sqref="P293"/>
    </sheetView>
  </sheetViews>
  <sheetFormatPr defaultColWidth="9.109375" defaultRowHeight="13.2" x14ac:dyDescent="0.3"/>
  <cols>
    <col min="1" max="1" width="18.33203125" style="152" customWidth="1"/>
    <col min="2" max="2" width="15.109375" style="152" customWidth="1"/>
    <col min="3" max="3" width="18.88671875" style="149" customWidth="1"/>
    <col min="4" max="4" width="11" style="150" customWidth="1"/>
    <col min="5" max="5" width="20.6640625" style="150" customWidth="1"/>
    <col min="6" max="6" width="16.6640625" style="150" customWidth="1"/>
    <col min="7" max="7" width="16.88671875" style="150" customWidth="1"/>
    <col min="8" max="8" width="11.44140625" style="150" customWidth="1"/>
    <col min="9" max="9" width="20.109375" style="154" customWidth="1"/>
    <col min="10" max="10" width="1" style="154" customWidth="1"/>
    <col min="11" max="11" width="18.88671875" style="154" customWidth="1"/>
    <col min="12" max="12" width="28.6640625" style="154" customWidth="1"/>
    <col min="13" max="13" width="18.6640625" style="142" customWidth="1"/>
    <col min="14" max="14" width="20.109375" style="142" customWidth="1"/>
    <col min="15" max="15" width="14.5546875" style="152" customWidth="1"/>
    <col min="16" max="16" width="135.33203125" style="142" customWidth="1"/>
    <col min="17" max="17" width="147.44140625" style="142" customWidth="1"/>
    <col min="18" max="16384" width="9.109375" style="142"/>
  </cols>
  <sheetData>
    <row r="1" spans="1:17" ht="4.5" customHeight="1" thickBot="1" x14ac:dyDescent="0.35">
      <c r="A1" s="498"/>
      <c r="B1" s="498"/>
      <c r="C1" s="499"/>
      <c r="D1" s="500"/>
      <c r="E1" s="500"/>
      <c r="F1" s="500"/>
      <c r="G1" s="500"/>
      <c r="H1" s="500"/>
      <c r="I1" s="501"/>
      <c r="J1" s="501"/>
      <c r="K1" s="501"/>
      <c r="L1" s="501"/>
      <c r="M1" s="502"/>
      <c r="N1" s="502"/>
      <c r="O1" s="498"/>
      <c r="P1" s="502"/>
      <c r="Q1" s="503"/>
    </row>
    <row r="2" spans="1:17" ht="81" customHeight="1" thickBot="1" x14ac:dyDescent="0.35">
      <c r="A2" s="497" t="s">
        <v>1902</v>
      </c>
      <c r="B2" s="498"/>
      <c r="C2" s="500"/>
      <c r="D2" s="500"/>
      <c r="E2" s="486" t="s">
        <v>1897</v>
      </c>
      <c r="F2" s="486" t="s">
        <v>1898</v>
      </c>
      <c r="G2" s="487" t="s">
        <v>3558</v>
      </c>
      <c r="H2" s="500"/>
      <c r="I2" s="502"/>
      <c r="J2" s="502"/>
      <c r="K2" s="502"/>
      <c r="L2" s="502"/>
      <c r="M2" s="502"/>
      <c r="N2" s="502"/>
      <c r="O2" s="498"/>
      <c r="P2" s="502"/>
      <c r="Q2" s="503"/>
    </row>
    <row r="3" spans="1:17" ht="21.75" customHeight="1" thickBot="1" x14ac:dyDescent="0.5">
      <c r="A3" s="498"/>
      <c r="B3" s="498"/>
      <c r="C3" s="500"/>
      <c r="D3" s="500"/>
      <c r="E3" s="509">
        <f>F3+G3</f>
        <v>17.867275435921233</v>
      </c>
      <c r="F3" s="509">
        <f>('prod e dest rifiuti'!AD6/'prod e dest rifiuti'!D6)+('prod e dest rifiuti'!AD8/'prod e dest rifiuti'!D8)+('prod e dest rifiuti'!AD15/'prod e dest rifiuti'!D15)+('prod e dest rifiuti'!AD17/'prod e dest rifiuti'!D17)+('prod e dest rifiuti'!AD19/'prod e dest rifiuti'!D19)+('prod e dest rifiuti'!AD21/'prod e dest rifiuti'!D21)+('prod e dest rifiuti'!AD31/'prod e dest rifiuti'!D31)+('prod e dest rifiuti'!AD33/'prod e dest rifiuti'!D33)+('prod e dest rifiuti'!AD35/'prod e dest rifiuti'!D35)+('prod e dest rifiuti'!AD39/'prod e dest rifiuti'!D39)+('prod e dest rifiuti'!AD43/'prod e dest rifiuti'!D43)+('prod e dest rifiuti'!AD46/'prod e dest rifiuti'!D46)+('prod e dest rifiuti'!AD51/'prod e dest rifiuti'!D51)+('prod e dest rifiuti'!AD52/'prod e dest rifiuti'!D52)+('prod e dest rifiuti'!AD58/'prod e dest rifiuti'!D58)+('prod e dest rifiuti'!AD69/'prod e dest rifiuti'!D69)</f>
        <v>0.33333333333333331</v>
      </c>
      <c r="G3" s="509">
        <f>('prod e dest rifiuti'!AD5/'prod e dest rifiuti'!D5)+('prod e dest rifiuti'!AD11/'prod e dest rifiuti'!D11)+('prod e dest rifiuti'!AD12/'prod e dest rifiuti'!D12)+('prod e dest rifiuti'!AD23/'prod e dest rifiuti'!D23)+('prod e dest rifiuti'!AD25/'prod e dest rifiuti'!D25)+('prod e dest rifiuti'!AD27/'prod e dest rifiuti'!D27)+('prod e dest rifiuti'!AD29/'prod e dest rifiuti'!D29)+('prod e dest rifiuti'!AD37/'prod e dest rifiuti'!D37)+('prod e dest rifiuti'!AD41/'prod e dest rifiuti'!D41)+('prod e dest rifiuti'!AD45/'prod e dest rifiuti'!D45)+('prod e dest rifiuti'!AD49/'prod e dest rifiuti'!D49)+('prod e dest rifiuti'!AD55/'prod e dest rifiuti'!D55)+('prod e dest rifiuti'!AD57/'prod e dest rifiuti'!D57)+('prod e dest rifiuti'!AD61/'prod e dest rifiuti'!D61)+('prod e dest rifiuti'!AD62/'prod e dest rifiuti'!D62)+('prod e dest rifiuti'!AD64/'prod e dest rifiuti'!D64)+('prod e dest rifiuti'!AD67/'prod e dest rifiuti'!D67)+('prod e dest rifiuti'!AD70/'prod e dest rifiuti'!D70)</f>
        <v>17.533942102587901</v>
      </c>
      <c r="H3" s="500"/>
      <c r="I3" s="502"/>
      <c r="J3" s="502"/>
      <c r="K3" s="502"/>
      <c r="L3" s="502"/>
      <c r="M3" s="502"/>
      <c r="N3" s="502"/>
      <c r="O3" s="498"/>
      <c r="P3" s="502"/>
      <c r="Q3" s="503"/>
    </row>
    <row r="4" spans="1:17" ht="2.25" customHeight="1" x14ac:dyDescent="0.3">
      <c r="A4" s="498"/>
      <c r="B4" s="498"/>
      <c r="C4" s="499"/>
      <c r="D4" s="500"/>
      <c r="E4" s="500"/>
      <c r="F4" s="500"/>
      <c r="G4" s="500"/>
      <c r="H4" s="500"/>
      <c r="I4" s="501"/>
      <c r="J4" s="501"/>
      <c r="K4" s="501"/>
      <c r="L4" s="501"/>
      <c r="M4" s="502"/>
      <c r="N4" s="502"/>
      <c r="O4" s="498"/>
      <c r="P4" s="502"/>
      <c r="Q4" s="504"/>
    </row>
    <row r="5" spans="1:17" s="485" customFormat="1" ht="75" customHeight="1" x14ac:dyDescent="0.25">
      <c r="A5" s="512" t="s">
        <v>374</v>
      </c>
      <c r="B5" s="481" t="s">
        <v>1393</v>
      </c>
      <c r="C5" s="482" t="s">
        <v>2351</v>
      </c>
      <c r="D5" s="483" t="s">
        <v>3559</v>
      </c>
      <c r="E5" s="483" t="s">
        <v>3560</v>
      </c>
      <c r="F5" s="483" t="s">
        <v>3563</v>
      </c>
      <c r="G5" s="1097" t="s">
        <v>3587</v>
      </c>
      <c r="H5" s="1079" t="s">
        <v>3562</v>
      </c>
      <c r="I5" s="1508" t="s">
        <v>2354</v>
      </c>
      <c r="J5" s="1509"/>
      <c r="K5" s="1509"/>
      <c r="L5" s="1510"/>
      <c r="M5" s="484" t="s">
        <v>2355</v>
      </c>
      <c r="N5" s="484" t="s">
        <v>2356</v>
      </c>
      <c r="O5" s="483" t="s">
        <v>2342</v>
      </c>
      <c r="P5" s="481" t="s">
        <v>2357</v>
      </c>
      <c r="Q5" s="481" t="s">
        <v>2358</v>
      </c>
    </row>
    <row r="6" spans="1:17" x14ac:dyDescent="0.3">
      <c r="A6" s="1342">
        <v>1</v>
      </c>
      <c r="B6" s="1343">
        <v>45659</v>
      </c>
      <c r="C6" s="896" t="s">
        <v>2359</v>
      </c>
      <c r="D6" s="898">
        <v>1000</v>
      </c>
      <c r="E6" s="898"/>
      <c r="F6" s="1060"/>
      <c r="G6" s="1060"/>
      <c r="H6" s="1060"/>
      <c r="I6" s="1520"/>
      <c r="J6" s="1521"/>
      <c r="K6" s="1521"/>
      <c r="L6" s="1522"/>
      <c r="M6" s="935"/>
      <c r="N6" s="1344"/>
      <c r="O6" s="1345"/>
      <c r="P6" s="935"/>
      <c r="Q6" s="935"/>
    </row>
    <row r="7" spans="1:17" x14ac:dyDescent="0.3">
      <c r="A7" s="1342">
        <v>2</v>
      </c>
      <c r="B7" s="1343">
        <v>45664</v>
      </c>
      <c r="C7" s="896" t="s">
        <v>2359</v>
      </c>
      <c r="D7" s="898">
        <v>1000</v>
      </c>
      <c r="E7" s="898"/>
      <c r="F7" s="1060"/>
      <c r="G7" s="1060"/>
      <c r="H7" s="1060"/>
      <c r="I7" s="1520"/>
      <c r="J7" s="1521"/>
      <c r="K7" s="1521"/>
      <c r="L7" s="1522"/>
      <c r="M7" s="935"/>
      <c r="N7" s="1344"/>
      <c r="O7" s="1345"/>
      <c r="P7" s="146"/>
      <c r="Q7" s="146"/>
    </row>
    <row r="8" spans="1:17" x14ac:dyDescent="0.3">
      <c r="A8" s="1342">
        <v>3</v>
      </c>
      <c r="B8" s="1343">
        <v>45666</v>
      </c>
      <c r="C8" s="896" t="s">
        <v>2574</v>
      </c>
      <c r="D8" s="898">
        <v>180</v>
      </c>
      <c r="E8" s="898"/>
      <c r="F8" s="1060"/>
      <c r="G8" s="1060"/>
      <c r="H8" s="1060"/>
      <c r="I8" s="1520"/>
      <c r="J8" s="1521"/>
      <c r="K8" s="1521"/>
      <c r="L8" s="1522"/>
      <c r="M8" s="935"/>
      <c r="N8" s="1344"/>
      <c r="O8" s="1345"/>
      <c r="P8" s="146"/>
      <c r="Q8" s="146"/>
    </row>
    <row r="9" spans="1:17" x14ac:dyDescent="0.3">
      <c r="A9" s="1342">
        <v>4</v>
      </c>
      <c r="B9" s="1343">
        <v>45670</v>
      </c>
      <c r="C9" s="896" t="s">
        <v>2359</v>
      </c>
      <c r="D9" s="898">
        <v>1000</v>
      </c>
      <c r="E9" s="898"/>
      <c r="F9" s="1060"/>
      <c r="G9" s="1060"/>
      <c r="H9" s="1060"/>
      <c r="I9" s="1520"/>
      <c r="J9" s="1521"/>
      <c r="K9" s="1521"/>
      <c r="L9" s="1522"/>
      <c r="M9" s="935"/>
      <c r="N9" s="1344"/>
      <c r="O9" s="1345"/>
      <c r="P9" s="935"/>
      <c r="Q9" s="935"/>
    </row>
    <row r="10" spans="1:17" x14ac:dyDescent="0.3">
      <c r="A10" s="1342">
        <v>5</v>
      </c>
      <c r="B10" s="1343">
        <v>36906</v>
      </c>
      <c r="C10" s="896" t="s">
        <v>2359</v>
      </c>
      <c r="D10" s="898">
        <v>1220</v>
      </c>
      <c r="E10" s="898"/>
      <c r="F10" s="1060"/>
      <c r="G10" s="1060"/>
      <c r="H10" s="1060"/>
      <c r="I10" s="1520"/>
      <c r="J10" s="1521"/>
      <c r="K10" s="1521"/>
      <c r="L10" s="1522"/>
      <c r="M10" s="935"/>
      <c r="N10" s="1344"/>
      <c r="O10" s="1345"/>
      <c r="P10" s="935"/>
      <c r="Q10" s="935"/>
    </row>
    <row r="11" spans="1:17" x14ac:dyDescent="0.3">
      <c r="A11" s="1342">
        <v>6</v>
      </c>
      <c r="B11" s="1343">
        <v>36906</v>
      </c>
      <c r="C11" s="896" t="s">
        <v>2359</v>
      </c>
      <c r="D11" s="898"/>
      <c r="E11" s="898">
        <v>4220</v>
      </c>
      <c r="F11" s="1060">
        <v>4220</v>
      </c>
      <c r="G11" s="1060"/>
      <c r="H11" s="1060"/>
      <c r="I11" s="1520" t="s">
        <v>4002</v>
      </c>
      <c r="J11" s="1521"/>
      <c r="K11" s="1521"/>
      <c r="L11" s="1522"/>
      <c r="M11" s="935" t="s">
        <v>4003</v>
      </c>
      <c r="N11" s="1344">
        <v>45672</v>
      </c>
      <c r="O11" s="1345" t="s">
        <v>1531</v>
      </c>
      <c r="P11" s="642" t="s">
        <v>4004</v>
      </c>
      <c r="Q11" s="1040" t="s">
        <v>4005</v>
      </c>
    </row>
    <row r="12" spans="1:17" x14ac:dyDescent="0.3">
      <c r="A12" s="1342">
        <v>7</v>
      </c>
      <c r="B12" s="1343">
        <v>45674</v>
      </c>
      <c r="C12" s="896" t="s">
        <v>164</v>
      </c>
      <c r="D12" s="898">
        <v>20</v>
      </c>
      <c r="E12" s="898"/>
      <c r="F12" s="1060"/>
      <c r="G12" s="1060"/>
      <c r="H12" s="1060"/>
      <c r="I12" s="1520"/>
      <c r="J12" s="1521"/>
      <c r="K12" s="1521"/>
      <c r="L12" s="1522"/>
      <c r="M12" s="935"/>
      <c r="N12" s="1344"/>
      <c r="O12" s="1345"/>
      <c r="P12" s="146"/>
      <c r="Q12" s="146"/>
    </row>
    <row r="13" spans="1:17" x14ac:dyDescent="0.3">
      <c r="A13" s="1342">
        <v>8</v>
      </c>
      <c r="B13" s="1343">
        <v>45677</v>
      </c>
      <c r="C13" s="896" t="s">
        <v>2359</v>
      </c>
      <c r="D13" s="898">
        <v>1000</v>
      </c>
      <c r="E13" s="898"/>
      <c r="F13" s="898"/>
      <c r="G13" s="1060"/>
      <c r="H13" s="1060"/>
      <c r="I13" s="1520"/>
      <c r="J13" s="1521"/>
      <c r="K13" s="1521"/>
      <c r="L13" s="1522"/>
      <c r="M13" s="935"/>
      <c r="N13" s="1344"/>
      <c r="O13" s="1345"/>
      <c r="P13" s="935"/>
      <c r="Q13" s="935"/>
    </row>
    <row r="14" spans="1:17" x14ac:dyDescent="0.3">
      <c r="A14" s="1342">
        <v>9</v>
      </c>
      <c r="B14" s="1343">
        <v>45677</v>
      </c>
      <c r="C14" s="896" t="s">
        <v>2381</v>
      </c>
      <c r="D14" s="898">
        <v>40</v>
      </c>
      <c r="E14" s="898"/>
      <c r="F14" s="1060"/>
      <c r="G14" s="1060"/>
      <c r="H14" s="1060"/>
      <c r="I14" s="1520"/>
      <c r="J14" s="1521"/>
      <c r="K14" s="1521"/>
      <c r="L14" s="1522"/>
      <c r="M14" s="935"/>
      <c r="N14" s="1344"/>
      <c r="O14" s="1345"/>
      <c r="P14" s="935"/>
      <c r="Q14" s="935"/>
    </row>
    <row r="15" spans="1:17" x14ac:dyDescent="0.3">
      <c r="A15" s="1342">
        <v>10</v>
      </c>
      <c r="B15" s="1343">
        <v>45677</v>
      </c>
      <c r="C15" s="896" t="s">
        <v>2834</v>
      </c>
      <c r="D15" s="898">
        <v>100</v>
      </c>
      <c r="E15" s="898"/>
      <c r="F15" s="1060"/>
      <c r="G15" s="1060"/>
      <c r="H15" s="1060"/>
      <c r="I15" s="1520"/>
      <c r="J15" s="1521"/>
      <c r="K15" s="1521"/>
      <c r="L15" s="1522"/>
      <c r="M15" s="935"/>
      <c r="N15" s="1344"/>
      <c r="O15" s="1345"/>
      <c r="P15" s="146"/>
      <c r="Q15" s="935"/>
    </row>
    <row r="16" spans="1:17" x14ac:dyDescent="0.3">
      <c r="A16" s="1342">
        <v>11</v>
      </c>
      <c r="B16" s="1343">
        <v>45677</v>
      </c>
      <c r="C16" s="896" t="s">
        <v>2384</v>
      </c>
      <c r="D16" s="898">
        <v>200</v>
      </c>
      <c r="E16" s="898"/>
      <c r="F16" s="1060"/>
      <c r="G16" s="1060"/>
      <c r="H16" s="1060"/>
      <c r="I16" s="1520"/>
      <c r="J16" s="1521"/>
      <c r="K16" s="1521"/>
      <c r="L16" s="1522"/>
      <c r="M16" s="935"/>
      <c r="N16" s="1344"/>
      <c r="O16" s="1345"/>
      <c r="P16" s="935"/>
      <c r="Q16" s="935"/>
    </row>
    <row r="17" spans="1:17" x14ac:dyDescent="0.3">
      <c r="A17" s="1342">
        <v>12</v>
      </c>
      <c r="B17" s="1343">
        <v>45677</v>
      </c>
      <c r="C17" s="896" t="s">
        <v>1777</v>
      </c>
      <c r="D17" s="898">
        <v>1000</v>
      </c>
      <c r="E17" s="898"/>
      <c r="F17" s="1060"/>
      <c r="G17" s="1060"/>
      <c r="H17" s="1060"/>
      <c r="I17" s="1520"/>
      <c r="J17" s="1521"/>
      <c r="K17" s="1521"/>
      <c r="L17" s="1522"/>
      <c r="M17" s="935"/>
      <c r="N17" s="1344"/>
      <c r="O17" s="1345"/>
      <c r="P17" s="935"/>
      <c r="Q17" s="935"/>
    </row>
    <row r="18" spans="1:17" x14ac:dyDescent="0.3">
      <c r="A18" s="1342">
        <v>13</v>
      </c>
      <c r="B18" s="1343">
        <v>45677</v>
      </c>
      <c r="C18" s="896" t="s">
        <v>1982</v>
      </c>
      <c r="D18" s="898">
        <v>300</v>
      </c>
      <c r="E18" s="898"/>
      <c r="F18" s="1060"/>
      <c r="G18" s="1060"/>
      <c r="H18" s="1060"/>
      <c r="I18" s="1520"/>
      <c r="J18" s="1521"/>
      <c r="K18" s="1521"/>
      <c r="L18" s="1522"/>
      <c r="M18" s="935"/>
      <c r="N18" s="1344"/>
      <c r="O18" s="1345"/>
      <c r="P18" s="146"/>
      <c r="Q18" s="935"/>
    </row>
    <row r="19" spans="1:17" x14ac:dyDescent="0.3">
      <c r="A19" s="1342">
        <v>14</v>
      </c>
      <c r="B19" s="1343">
        <v>45681</v>
      </c>
      <c r="C19" s="896" t="s">
        <v>164</v>
      </c>
      <c r="D19" s="898">
        <v>20</v>
      </c>
      <c r="E19" s="898"/>
      <c r="F19" s="1060"/>
      <c r="G19" s="1060"/>
      <c r="H19" s="1060"/>
      <c r="I19" s="1520"/>
      <c r="J19" s="1521"/>
      <c r="K19" s="1521"/>
      <c r="L19" s="1522"/>
      <c r="M19" s="935"/>
      <c r="N19" s="935"/>
      <c r="O19" s="1345"/>
      <c r="P19" s="935"/>
      <c r="Q19" s="935"/>
    </row>
    <row r="20" spans="1:17" x14ac:dyDescent="0.3">
      <c r="A20" s="1342">
        <v>15</v>
      </c>
      <c r="B20" s="1343">
        <v>45684</v>
      </c>
      <c r="C20" s="896" t="s">
        <v>2359</v>
      </c>
      <c r="D20" s="898">
        <v>1000</v>
      </c>
      <c r="E20" s="898"/>
      <c r="F20" s="1060"/>
      <c r="G20" s="1060"/>
      <c r="H20" s="1060"/>
      <c r="I20" s="1520"/>
      <c r="J20" s="1521"/>
      <c r="K20" s="1521"/>
      <c r="L20" s="1522"/>
      <c r="M20" s="935"/>
      <c r="N20" s="1344"/>
      <c r="O20" s="1345"/>
      <c r="P20" s="935"/>
      <c r="Q20" s="935"/>
    </row>
    <row r="21" spans="1:17" x14ac:dyDescent="0.3">
      <c r="A21" s="1342">
        <v>16</v>
      </c>
      <c r="B21" s="1343">
        <v>45684</v>
      </c>
      <c r="C21" s="896" t="s">
        <v>2834</v>
      </c>
      <c r="D21" s="898">
        <v>200</v>
      </c>
      <c r="E21" s="898"/>
      <c r="F21" s="1060"/>
      <c r="G21" s="1060"/>
      <c r="H21" s="1060"/>
      <c r="I21" s="1520"/>
      <c r="J21" s="1521"/>
      <c r="K21" s="1521"/>
      <c r="L21" s="1522"/>
      <c r="M21" s="935"/>
      <c r="N21" s="1344"/>
      <c r="O21" s="1345"/>
      <c r="P21" s="935"/>
      <c r="Q21" s="935"/>
    </row>
    <row r="22" spans="1:17" x14ac:dyDescent="0.3">
      <c r="A22" s="1342">
        <v>17</v>
      </c>
      <c r="B22" s="1343">
        <v>45684</v>
      </c>
      <c r="C22" s="896" t="s">
        <v>2384</v>
      </c>
      <c r="D22" s="898">
        <v>100</v>
      </c>
      <c r="E22" s="898"/>
      <c r="F22" s="1060"/>
      <c r="G22" s="1060"/>
      <c r="H22" s="1060"/>
      <c r="I22" s="1511"/>
      <c r="J22" s="1512"/>
      <c r="K22" s="1512"/>
      <c r="L22" s="1513"/>
      <c r="M22" s="146"/>
      <c r="N22" s="147"/>
      <c r="O22" s="1345"/>
      <c r="P22" s="146"/>
      <c r="Q22" s="935"/>
    </row>
    <row r="23" spans="1:17" x14ac:dyDescent="0.3">
      <c r="A23" s="1342">
        <v>18</v>
      </c>
      <c r="B23" s="1343">
        <v>45684</v>
      </c>
      <c r="C23" s="896" t="s">
        <v>164</v>
      </c>
      <c r="D23" s="898"/>
      <c r="E23" s="898">
        <v>40</v>
      </c>
      <c r="F23" s="694">
        <v>80</v>
      </c>
      <c r="G23" s="1060"/>
      <c r="H23" s="1060"/>
      <c r="I23" s="1511" t="s">
        <v>4006</v>
      </c>
      <c r="J23" s="1512"/>
      <c r="K23" s="1512"/>
      <c r="L23" s="1513"/>
      <c r="M23" s="146" t="s">
        <v>4007</v>
      </c>
      <c r="N23" s="147">
        <v>45681</v>
      </c>
      <c r="O23" s="1345" t="s">
        <v>1531</v>
      </c>
      <c r="P23" s="642" t="s">
        <v>4008</v>
      </c>
      <c r="Q23" s="146" t="s">
        <v>2982</v>
      </c>
    </row>
    <row r="24" spans="1:17" x14ac:dyDescent="0.3">
      <c r="A24" s="1342">
        <v>19</v>
      </c>
      <c r="B24" s="1343">
        <v>45684</v>
      </c>
      <c r="C24" s="896" t="s">
        <v>2381</v>
      </c>
      <c r="D24" s="898"/>
      <c r="E24" s="898">
        <v>40</v>
      </c>
      <c r="F24" s="694">
        <v>10</v>
      </c>
      <c r="G24" s="1060"/>
      <c r="H24" s="1060"/>
      <c r="I24" s="1511" t="s">
        <v>4009</v>
      </c>
      <c r="J24" s="1512"/>
      <c r="K24" s="1512"/>
      <c r="L24" s="1513"/>
      <c r="M24" s="146" t="s">
        <v>4010</v>
      </c>
      <c r="N24" s="147">
        <v>45681</v>
      </c>
      <c r="O24" s="1345" t="s">
        <v>1531</v>
      </c>
      <c r="P24" s="642" t="s">
        <v>4008</v>
      </c>
      <c r="Q24" s="146" t="s">
        <v>2982</v>
      </c>
    </row>
    <row r="25" spans="1:17" x14ac:dyDescent="0.3">
      <c r="A25" s="1342">
        <v>20</v>
      </c>
      <c r="B25" s="1343">
        <v>45688</v>
      </c>
      <c r="C25" s="896" t="s">
        <v>2834</v>
      </c>
      <c r="D25" s="898">
        <v>200</v>
      </c>
      <c r="E25" s="898"/>
      <c r="F25" s="511"/>
      <c r="G25" s="1060"/>
      <c r="H25" s="1060"/>
      <c r="I25" s="1511"/>
      <c r="J25" s="1512"/>
      <c r="K25" s="1512"/>
      <c r="L25" s="1513"/>
      <c r="M25" s="146"/>
      <c r="N25" s="146"/>
      <c r="O25" s="1345"/>
      <c r="P25" s="146"/>
      <c r="Q25" s="146"/>
    </row>
    <row r="26" spans="1:17" x14ac:dyDescent="0.3">
      <c r="A26" s="1342">
        <v>21</v>
      </c>
      <c r="B26" s="1343">
        <v>45688</v>
      </c>
      <c r="C26" s="896" t="s">
        <v>2384</v>
      </c>
      <c r="D26" s="898">
        <v>200</v>
      </c>
      <c r="E26" s="898"/>
      <c r="F26" s="511"/>
      <c r="G26" s="1060"/>
      <c r="H26" s="1060"/>
      <c r="I26" s="1511"/>
      <c r="J26" s="1512"/>
      <c r="K26" s="1512"/>
      <c r="L26" s="1513"/>
      <c r="M26" s="146"/>
      <c r="N26" s="146"/>
      <c r="O26" s="1345"/>
      <c r="P26" s="146"/>
      <c r="Q26" s="146"/>
    </row>
    <row r="27" spans="1:17" x14ac:dyDescent="0.3">
      <c r="A27" s="1342">
        <v>22</v>
      </c>
      <c r="B27" s="1343">
        <v>45688</v>
      </c>
      <c r="C27" s="896" t="s">
        <v>1982</v>
      </c>
      <c r="D27" s="898">
        <v>500</v>
      </c>
      <c r="E27" s="898"/>
      <c r="F27" s="511"/>
      <c r="G27" s="1060"/>
      <c r="H27" s="1060"/>
      <c r="I27" s="1511"/>
      <c r="J27" s="1512"/>
      <c r="K27" s="1512"/>
      <c r="L27" s="1513"/>
      <c r="M27" s="146"/>
      <c r="N27" s="147"/>
      <c r="O27" s="1345"/>
      <c r="P27" s="146"/>
      <c r="Q27" s="935"/>
    </row>
    <row r="28" spans="1:17" x14ac:dyDescent="0.3">
      <c r="A28" s="1342">
        <v>23</v>
      </c>
      <c r="B28" s="1343">
        <v>45688</v>
      </c>
      <c r="C28" s="896" t="s">
        <v>1777</v>
      </c>
      <c r="D28" s="898">
        <v>600</v>
      </c>
      <c r="E28" s="898"/>
      <c r="F28" s="511"/>
      <c r="G28" s="1060"/>
      <c r="H28" s="1060"/>
      <c r="I28" s="1511"/>
      <c r="J28" s="1512"/>
      <c r="K28" s="1512"/>
      <c r="L28" s="1513"/>
      <c r="M28" s="146"/>
      <c r="N28" s="146"/>
      <c r="O28" s="1345"/>
      <c r="P28" s="146"/>
      <c r="Q28" s="146"/>
    </row>
    <row r="29" spans="1:17" x14ac:dyDescent="0.3">
      <c r="A29" s="1342">
        <v>24</v>
      </c>
      <c r="B29" s="1343">
        <v>45691</v>
      </c>
      <c r="C29" s="896" t="s">
        <v>2359</v>
      </c>
      <c r="D29" s="898">
        <v>5045</v>
      </c>
      <c r="E29" s="898"/>
      <c r="F29" s="511"/>
      <c r="G29" s="1060"/>
      <c r="H29" s="1060"/>
      <c r="I29" s="1511"/>
      <c r="J29" s="1512"/>
      <c r="K29" s="1512"/>
      <c r="L29" s="1513"/>
      <c r="M29" s="146"/>
      <c r="N29" s="146"/>
      <c r="O29" s="1345"/>
      <c r="P29" s="146"/>
      <c r="Q29" s="146"/>
    </row>
    <row r="30" spans="1:17" x14ac:dyDescent="0.3">
      <c r="A30" s="1342">
        <v>25</v>
      </c>
      <c r="B30" s="1343">
        <v>45691</v>
      </c>
      <c r="C30" s="896" t="s">
        <v>2359</v>
      </c>
      <c r="D30" s="898"/>
      <c r="E30" s="898">
        <v>5045</v>
      </c>
      <c r="F30" s="511">
        <v>5045</v>
      </c>
      <c r="G30" s="1060"/>
      <c r="H30" s="1060"/>
      <c r="I30" s="1511" t="s">
        <v>4011</v>
      </c>
      <c r="J30" s="1512"/>
      <c r="K30" s="1512"/>
      <c r="L30" s="1513"/>
      <c r="M30" s="146" t="s">
        <v>4012</v>
      </c>
      <c r="N30" s="147">
        <v>45691</v>
      </c>
      <c r="O30" s="1345" t="s">
        <v>1531</v>
      </c>
      <c r="P30" s="642" t="s">
        <v>4004</v>
      </c>
      <c r="Q30" s="1040" t="s">
        <v>4005</v>
      </c>
    </row>
    <row r="31" spans="1:17" x14ac:dyDescent="0.3">
      <c r="A31" s="1342">
        <v>26</v>
      </c>
      <c r="B31" s="1343">
        <v>45692</v>
      </c>
      <c r="C31" s="896" t="s">
        <v>2359</v>
      </c>
      <c r="D31" s="898">
        <v>3620</v>
      </c>
      <c r="E31" s="898"/>
      <c r="F31" s="511"/>
      <c r="G31" s="1060"/>
      <c r="H31" s="1060"/>
      <c r="I31" s="1511"/>
      <c r="J31" s="1512"/>
      <c r="K31" s="1512"/>
      <c r="L31" s="1513"/>
      <c r="M31" s="146"/>
      <c r="N31" s="146"/>
      <c r="O31" s="1345"/>
      <c r="P31" s="146"/>
      <c r="Q31" s="146"/>
    </row>
    <row r="32" spans="1:17" x14ac:dyDescent="0.3">
      <c r="A32" s="1342">
        <v>27</v>
      </c>
      <c r="B32" s="1343">
        <v>45692</v>
      </c>
      <c r="C32" s="896" t="s">
        <v>2359</v>
      </c>
      <c r="D32" s="898"/>
      <c r="E32" s="898">
        <v>3620</v>
      </c>
      <c r="F32" s="511">
        <v>3620</v>
      </c>
      <c r="G32" s="1060"/>
      <c r="H32" s="1060"/>
      <c r="I32" s="1511" t="s">
        <v>1577</v>
      </c>
      <c r="J32" s="1512"/>
      <c r="K32" s="1512"/>
      <c r="L32" s="1513"/>
      <c r="M32" s="146" t="s">
        <v>4013</v>
      </c>
      <c r="N32" s="147">
        <v>45692</v>
      </c>
      <c r="O32" s="1345" t="s">
        <v>1531</v>
      </c>
      <c r="P32" s="642" t="s">
        <v>4004</v>
      </c>
      <c r="Q32" s="1040" t="s">
        <v>4005</v>
      </c>
    </row>
    <row r="33" spans="1:17" x14ac:dyDescent="0.3">
      <c r="A33" s="1342">
        <v>28</v>
      </c>
      <c r="B33" s="1343">
        <v>45692</v>
      </c>
      <c r="C33" s="896" t="s">
        <v>2834</v>
      </c>
      <c r="D33" s="898">
        <v>480</v>
      </c>
      <c r="E33" s="898"/>
      <c r="F33" s="511"/>
      <c r="G33" s="1060"/>
      <c r="H33" s="1060"/>
      <c r="I33" s="1511"/>
      <c r="J33" s="1512"/>
      <c r="K33" s="1512"/>
      <c r="L33" s="1513"/>
      <c r="M33" s="146"/>
      <c r="N33" s="146"/>
      <c r="O33" s="1345"/>
      <c r="P33" s="146"/>
      <c r="Q33" s="146"/>
    </row>
    <row r="34" spans="1:17" x14ac:dyDescent="0.3">
      <c r="A34" s="1342">
        <v>29</v>
      </c>
      <c r="B34" s="1343">
        <v>45692</v>
      </c>
      <c r="C34" s="896" t="s">
        <v>1777</v>
      </c>
      <c r="D34" s="898">
        <v>1000</v>
      </c>
      <c r="E34" s="898"/>
      <c r="F34" s="511"/>
      <c r="G34" s="1060"/>
      <c r="H34" s="1060"/>
      <c r="I34" s="1511"/>
      <c r="J34" s="1512"/>
      <c r="K34" s="1512"/>
      <c r="L34" s="1513"/>
      <c r="M34" s="146"/>
      <c r="N34" s="146"/>
      <c r="O34" s="1345"/>
      <c r="P34" s="146"/>
      <c r="Q34" s="146"/>
    </row>
    <row r="35" spans="1:17" x14ac:dyDescent="0.3">
      <c r="A35" s="1342">
        <v>30</v>
      </c>
      <c r="B35" s="1343">
        <v>45692</v>
      </c>
      <c r="C35" s="896" t="s">
        <v>2384</v>
      </c>
      <c r="D35" s="898">
        <v>380</v>
      </c>
      <c r="E35" s="898"/>
      <c r="F35" s="511"/>
      <c r="G35" s="1060"/>
      <c r="H35" s="1060"/>
      <c r="I35" s="1511"/>
      <c r="J35" s="1512"/>
      <c r="K35" s="1512"/>
      <c r="L35" s="1513"/>
      <c r="M35" s="146"/>
      <c r="N35" s="146"/>
      <c r="O35" s="1345"/>
      <c r="P35" s="146"/>
      <c r="Q35" s="146"/>
    </row>
    <row r="36" spans="1:17" ht="13.8" x14ac:dyDescent="0.3">
      <c r="A36" s="1342">
        <v>31</v>
      </c>
      <c r="B36" s="1343">
        <v>45693</v>
      </c>
      <c r="C36" s="896" t="s">
        <v>2834</v>
      </c>
      <c r="D36" s="898"/>
      <c r="E36" s="898">
        <v>980</v>
      </c>
      <c r="F36" s="511">
        <v>980</v>
      </c>
      <c r="G36" s="1060"/>
      <c r="H36" s="1060"/>
      <c r="I36" s="1511" t="s">
        <v>4014</v>
      </c>
      <c r="J36" s="1512"/>
      <c r="K36" s="1512"/>
      <c r="L36" s="1513"/>
      <c r="M36" s="146" t="s">
        <v>4015</v>
      </c>
      <c r="N36" s="147">
        <v>45693</v>
      </c>
      <c r="O36" s="1275" t="s">
        <v>1531</v>
      </c>
      <c r="P36" s="146" t="s">
        <v>3846</v>
      </c>
      <c r="Q36" s="642" t="s">
        <v>4016</v>
      </c>
    </row>
    <row r="37" spans="1:17" x14ac:dyDescent="0.3">
      <c r="A37" s="1342">
        <v>32</v>
      </c>
      <c r="B37" s="1343">
        <v>45693</v>
      </c>
      <c r="C37" s="896" t="s">
        <v>1777</v>
      </c>
      <c r="D37" s="898"/>
      <c r="E37" s="898">
        <v>4600</v>
      </c>
      <c r="F37" s="694">
        <v>4640</v>
      </c>
      <c r="G37" s="1060"/>
      <c r="H37" s="1060"/>
      <c r="I37" s="1511" t="s">
        <v>4017</v>
      </c>
      <c r="J37" s="1512"/>
      <c r="K37" s="1512"/>
      <c r="L37" s="1513"/>
      <c r="M37" s="146" t="s">
        <v>4018</v>
      </c>
      <c r="N37" s="147">
        <v>45692</v>
      </c>
      <c r="O37" s="1345" t="s">
        <v>1531</v>
      </c>
      <c r="P37" s="146" t="s">
        <v>3448</v>
      </c>
      <c r="Q37" s="935" t="s">
        <v>3449</v>
      </c>
    </row>
    <row r="38" spans="1:17" ht="13.8" x14ac:dyDescent="0.3">
      <c r="A38" s="1342">
        <v>33</v>
      </c>
      <c r="B38" s="1343">
        <v>45694</v>
      </c>
      <c r="C38" s="896" t="s">
        <v>2384</v>
      </c>
      <c r="D38" s="898"/>
      <c r="E38" s="898">
        <v>880</v>
      </c>
      <c r="F38" s="511">
        <v>880</v>
      </c>
      <c r="G38" s="1060"/>
      <c r="H38" s="1060"/>
      <c r="I38" s="1511" t="s">
        <v>4019</v>
      </c>
      <c r="J38" s="1512"/>
      <c r="K38" s="1512"/>
      <c r="L38" s="1513"/>
      <c r="M38" s="146" t="s">
        <v>4020</v>
      </c>
      <c r="N38" s="147">
        <v>45693</v>
      </c>
      <c r="O38" s="1275" t="s">
        <v>1531</v>
      </c>
      <c r="P38" s="146" t="s">
        <v>3846</v>
      </c>
      <c r="Q38" s="642" t="s">
        <v>4016</v>
      </c>
    </row>
    <row r="39" spans="1:17" x14ac:dyDescent="0.3">
      <c r="A39" s="1342">
        <v>34</v>
      </c>
      <c r="B39" s="1343">
        <v>45694</v>
      </c>
      <c r="C39" s="896" t="s">
        <v>1982</v>
      </c>
      <c r="D39" s="898">
        <v>500</v>
      </c>
      <c r="E39" s="898"/>
      <c r="F39" s="511"/>
      <c r="G39" s="1060"/>
      <c r="H39" s="1060"/>
      <c r="I39" s="1511"/>
      <c r="J39" s="1512"/>
      <c r="K39" s="1512"/>
      <c r="L39" s="1513"/>
      <c r="M39" s="146"/>
      <c r="N39" s="146"/>
      <c r="O39" s="1345"/>
      <c r="P39" s="146"/>
      <c r="Q39" s="146"/>
    </row>
    <row r="40" spans="1:17" x14ac:dyDescent="0.3">
      <c r="A40" s="1342">
        <v>35</v>
      </c>
      <c r="B40" s="1343">
        <v>45694</v>
      </c>
      <c r="C40" s="896" t="s">
        <v>2359</v>
      </c>
      <c r="D40" s="898">
        <v>2000</v>
      </c>
      <c r="E40" s="898"/>
      <c r="F40" s="511"/>
      <c r="G40" s="1060"/>
      <c r="H40" s="1060"/>
      <c r="I40" s="1511"/>
      <c r="J40" s="1512"/>
      <c r="K40" s="1512"/>
      <c r="L40" s="1513"/>
      <c r="M40" s="146"/>
      <c r="N40" s="146"/>
      <c r="O40" s="1345"/>
      <c r="P40" s="146"/>
      <c r="Q40" s="146"/>
    </row>
    <row r="41" spans="1:17" x14ac:dyDescent="0.3">
      <c r="A41" s="1342">
        <v>36</v>
      </c>
      <c r="B41" s="1343">
        <v>45694</v>
      </c>
      <c r="C41" s="896" t="s">
        <v>1982</v>
      </c>
      <c r="D41" s="898"/>
      <c r="E41" s="898">
        <v>5000</v>
      </c>
      <c r="F41" s="694">
        <v>3240</v>
      </c>
      <c r="G41" s="1060"/>
      <c r="H41" s="1060"/>
      <c r="I41" s="1511" t="s">
        <v>4021</v>
      </c>
      <c r="J41" s="1512"/>
      <c r="K41" s="1512"/>
      <c r="L41" s="1513"/>
      <c r="M41" s="146" t="s">
        <v>4022</v>
      </c>
      <c r="N41" s="147">
        <v>45694</v>
      </c>
      <c r="O41" s="1345" t="s">
        <v>1531</v>
      </c>
      <c r="P41" s="642" t="s">
        <v>4008</v>
      </c>
      <c r="Q41" s="146" t="s">
        <v>1213</v>
      </c>
    </row>
    <row r="42" spans="1:17" x14ac:dyDescent="0.3">
      <c r="A42" s="1342">
        <v>37</v>
      </c>
      <c r="B42" s="1343">
        <v>45694</v>
      </c>
      <c r="C42" s="896" t="s">
        <v>2574</v>
      </c>
      <c r="D42" s="898"/>
      <c r="E42" s="898">
        <v>180</v>
      </c>
      <c r="F42" s="511">
        <v>180</v>
      </c>
      <c r="G42" s="1060"/>
      <c r="H42" s="1060"/>
      <c r="I42" s="1511" t="s">
        <v>4023</v>
      </c>
      <c r="J42" s="1512"/>
      <c r="K42" s="1512"/>
      <c r="L42" s="1513"/>
      <c r="M42" s="146" t="s">
        <v>4024</v>
      </c>
      <c r="N42" s="147">
        <v>45694</v>
      </c>
      <c r="O42" s="1345" t="s">
        <v>1531</v>
      </c>
      <c r="P42" s="642" t="s">
        <v>4008</v>
      </c>
      <c r="Q42" s="642" t="s">
        <v>4016</v>
      </c>
    </row>
    <row r="43" spans="1:17" x14ac:dyDescent="0.3">
      <c r="A43" s="1342">
        <v>38</v>
      </c>
      <c r="B43" s="1343">
        <v>45698</v>
      </c>
      <c r="C43" s="896" t="s">
        <v>2359</v>
      </c>
      <c r="D43" s="898">
        <v>1480</v>
      </c>
      <c r="E43" s="898"/>
      <c r="F43" s="511"/>
      <c r="G43" s="1060"/>
      <c r="H43" s="1060"/>
      <c r="I43" s="1511"/>
      <c r="J43" s="1512"/>
      <c r="K43" s="1512"/>
      <c r="L43" s="1513"/>
      <c r="M43" s="146"/>
      <c r="N43" s="147"/>
      <c r="O43" s="1345"/>
      <c r="P43" s="146"/>
      <c r="Q43" s="935"/>
    </row>
    <row r="44" spans="1:17" x14ac:dyDescent="0.3">
      <c r="A44" s="1342">
        <v>39</v>
      </c>
      <c r="B44" s="1343">
        <v>45698</v>
      </c>
      <c r="C44" s="896" t="s">
        <v>2359</v>
      </c>
      <c r="D44" s="898"/>
      <c r="E44" s="898">
        <v>5480</v>
      </c>
      <c r="F44" s="511">
        <v>5480</v>
      </c>
      <c r="G44" s="1060"/>
      <c r="H44" s="1060"/>
      <c r="I44" s="1511" t="s">
        <v>4025</v>
      </c>
      <c r="J44" s="1512"/>
      <c r="K44" s="1512"/>
      <c r="L44" s="1513"/>
      <c r="M44" s="146" t="s">
        <v>4026</v>
      </c>
      <c r="N44" s="147">
        <v>45695</v>
      </c>
      <c r="O44" s="1345" t="s">
        <v>1531</v>
      </c>
      <c r="P44" s="642" t="s">
        <v>4004</v>
      </c>
      <c r="Q44" s="1040" t="s">
        <v>4005</v>
      </c>
    </row>
    <row r="45" spans="1:17" x14ac:dyDescent="0.3">
      <c r="A45" s="1379">
        <v>40</v>
      </c>
      <c r="B45" s="1343">
        <v>45707</v>
      </c>
      <c r="C45" s="896" t="s">
        <v>2359</v>
      </c>
      <c r="D45" s="898">
        <v>2000</v>
      </c>
      <c r="E45" s="898"/>
      <c r="F45" s="511"/>
      <c r="G45" s="1060"/>
      <c r="H45" s="1060"/>
      <c r="I45" s="1511"/>
      <c r="J45" s="1512"/>
      <c r="K45" s="1512"/>
      <c r="L45" s="1513"/>
      <c r="M45" s="146"/>
      <c r="N45" s="146"/>
      <c r="O45" s="1345"/>
      <c r="P45" s="146"/>
      <c r="Q45" s="146"/>
    </row>
    <row r="46" spans="1:17" x14ac:dyDescent="0.3">
      <c r="A46" s="1342">
        <v>41</v>
      </c>
      <c r="B46" s="1343">
        <v>45707</v>
      </c>
      <c r="C46" s="896" t="s">
        <v>2384</v>
      </c>
      <c r="D46" s="898">
        <v>200</v>
      </c>
      <c r="E46" s="898"/>
      <c r="F46" s="511"/>
      <c r="G46" s="1060"/>
      <c r="H46" s="1060"/>
      <c r="I46" s="1511"/>
      <c r="J46" s="1512"/>
      <c r="K46" s="1512"/>
      <c r="L46" s="1513"/>
      <c r="M46" s="146"/>
      <c r="N46" s="146"/>
      <c r="O46" s="1345"/>
      <c r="P46" s="146"/>
      <c r="Q46" s="146"/>
    </row>
    <row r="47" spans="1:17" x14ac:dyDescent="0.3">
      <c r="A47" s="1342">
        <v>42</v>
      </c>
      <c r="B47" s="1343">
        <v>45707</v>
      </c>
      <c r="C47" s="896" t="s">
        <v>2834</v>
      </c>
      <c r="D47" s="898">
        <v>200</v>
      </c>
      <c r="E47" s="898"/>
      <c r="F47" s="511"/>
      <c r="G47" s="1060"/>
      <c r="H47" s="1060"/>
      <c r="I47" s="1511"/>
      <c r="J47" s="1512"/>
      <c r="K47" s="1512"/>
      <c r="L47" s="1513"/>
      <c r="M47" s="146"/>
      <c r="N47" s="146"/>
      <c r="O47" s="1345"/>
      <c r="P47" s="146"/>
      <c r="Q47" s="146"/>
    </row>
    <row r="48" spans="1:17" x14ac:dyDescent="0.3">
      <c r="A48" s="1342">
        <v>43</v>
      </c>
      <c r="B48" s="1343">
        <v>45707</v>
      </c>
      <c r="C48" s="896" t="s">
        <v>164</v>
      </c>
      <c r="D48" s="898">
        <v>15</v>
      </c>
      <c r="E48" s="898"/>
      <c r="F48" s="511"/>
      <c r="G48" s="1060"/>
      <c r="H48" s="1060"/>
      <c r="I48" s="1511"/>
      <c r="J48" s="1512"/>
      <c r="K48" s="1512"/>
      <c r="L48" s="1513"/>
      <c r="M48" s="146"/>
      <c r="N48" s="146"/>
      <c r="O48" s="1345"/>
      <c r="P48" s="146"/>
      <c r="Q48" s="146"/>
    </row>
    <row r="49" spans="1:17" x14ac:dyDescent="0.3">
      <c r="A49" s="1342">
        <v>44</v>
      </c>
      <c r="B49" s="1343">
        <v>45712</v>
      </c>
      <c r="C49" s="896" t="s">
        <v>2359</v>
      </c>
      <c r="D49" s="898">
        <v>500</v>
      </c>
      <c r="E49" s="898"/>
      <c r="F49" s="511"/>
      <c r="G49" s="1060"/>
      <c r="H49" s="1060"/>
      <c r="I49" s="1511"/>
      <c r="J49" s="1512"/>
      <c r="K49" s="1512"/>
      <c r="L49" s="1513"/>
      <c r="M49" s="146"/>
      <c r="N49" s="146"/>
      <c r="O49" s="1345"/>
      <c r="P49" s="146"/>
      <c r="Q49" s="146"/>
    </row>
    <row r="50" spans="1:17" x14ac:dyDescent="0.3">
      <c r="A50" s="1342">
        <v>45</v>
      </c>
      <c r="B50" s="1343">
        <v>45712</v>
      </c>
      <c r="C50" s="896" t="s">
        <v>2834</v>
      </c>
      <c r="D50" s="898">
        <v>200</v>
      </c>
      <c r="E50" s="898"/>
      <c r="F50" s="511"/>
      <c r="G50" s="1060"/>
      <c r="H50" s="1060"/>
      <c r="I50" s="1511"/>
      <c r="J50" s="1512"/>
      <c r="K50" s="1512"/>
      <c r="L50" s="1513"/>
      <c r="M50" s="146"/>
      <c r="N50" s="146"/>
      <c r="O50" s="1345"/>
      <c r="P50" s="146"/>
      <c r="Q50" s="146"/>
    </row>
    <row r="51" spans="1:17" x14ac:dyDescent="0.3">
      <c r="A51" s="1342">
        <v>46</v>
      </c>
      <c r="B51" s="1343">
        <v>45712</v>
      </c>
      <c r="C51" s="896" t="s">
        <v>2384</v>
      </c>
      <c r="D51" s="898">
        <v>100</v>
      </c>
      <c r="E51" s="898"/>
      <c r="F51" s="511"/>
      <c r="G51" s="1060"/>
      <c r="H51" s="1060"/>
      <c r="I51" s="1511"/>
      <c r="J51" s="1512"/>
      <c r="K51" s="1512"/>
      <c r="L51" s="1513"/>
      <c r="M51" s="146"/>
      <c r="N51" s="146"/>
      <c r="O51" s="1345"/>
      <c r="P51" s="146"/>
      <c r="Q51" s="146"/>
    </row>
    <row r="52" spans="1:17" x14ac:dyDescent="0.3">
      <c r="A52" s="1342">
        <v>47</v>
      </c>
      <c r="B52" s="1343">
        <v>45712</v>
      </c>
      <c r="C52" s="896" t="s">
        <v>2528</v>
      </c>
      <c r="D52" s="898">
        <v>100</v>
      </c>
      <c r="E52" s="898"/>
      <c r="F52" s="511"/>
      <c r="G52" s="1060"/>
      <c r="H52" s="1060"/>
      <c r="I52" s="1511"/>
      <c r="J52" s="1512"/>
      <c r="K52" s="1512"/>
      <c r="L52" s="1513"/>
      <c r="M52" s="146"/>
      <c r="N52" s="146"/>
      <c r="O52" s="1345"/>
      <c r="P52" s="146"/>
      <c r="Q52" s="146"/>
    </row>
    <row r="53" spans="1:17" x14ac:dyDescent="0.3">
      <c r="A53" s="1342">
        <v>48</v>
      </c>
      <c r="B53" s="1343">
        <v>45712</v>
      </c>
      <c r="C53" s="896" t="s">
        <v>2410</v>
      </c>
      <c r="D53" s="898">
        <v>100</v>
      </c>
      <c r="E53" s="898"/>
      <c r="F53" s="511"/>
      <c r="G53" s="1060"/>
      <c r="H53" s="1060"/>
      <c r="I53" s="1511"/>
      <c r="J53" s="1512"/>
      <c r="K53" s="1512"/>
      <c r="L53" s="1513"/>
      <c r="M53" s="146"/>
      <c r="N53" s="146"/>
      <c r="O53" s="1345"/>
      <c r="P53" s="146"/>
      <c r="Q53" s="146"/>
    </row>
    <row r="54" spans="1:17" x14ac:dyDescent="0.3">
      <c r="A54" s="1342">
        <v>49</v>
      </c>
      <c r="B54" s="1343">
        <v>45714</v>
      </c>
      <c r="C54" s="896" t="s">
        <v>1982</v>
      </c>
      <c r="D54" s="898">
        <v>200</v>
      </c>
      <c r="E54" s="898"/>
      <c r="F54" s="511"/>
      <c r="G54" s="1060"/>
      <c r="H54" s="1060"/>
      <c r="I54" s="1511"/>
      <c r="J54" s="1512"/>
      <c r="K54" s="1512"/>
      <c r="L54" s="1513"/>
      <c r="M54" s="146"/>
      <c r="N54" s="146"/>
      <c r="O54" s="1345"/>
      <c r="P54" s="146"/>
      <c r="Q54" s="146"/>
    </row>
    <row r="55" spans="1:17" x14ac:dyDescent="0.3">
      <c r="A55" s="1342">
        <v>50</v>
      </c>
      <c r="B55" s="1343">
        <v>45714</v>
      </c>
      <c r="C55" s="896" t="s">
        <v>164</v>
      </c>
      <c r="D55" s="898">
        <v>10</v>
      </c>
      <c r="E55" s="898"/>
      <c r="F55" s="511"/>
      <c r="G55" s="1060"/>
      <c r="H55" s="1060"/>
      <c r="I55" s="1511"/>
      <c r="J55" s="1512"/>
      <c r="K55" s="1512"/>
      <c r="L55" s="1513"/>
      <c r="M55" s="146"/>
      <c r="N55" s="146"/>
      <c r="O55" s="1345"/>
      <c r="P55" s="146"/>
      <c r="Q55" s="146"/>
    </row>
    <row r="56" spans="1:17" x14ac:dyDescent="0.3">
      <c r="A56" s="1342">
        <v>51</v>
      </c>
      <c r="B56" s="1343">
        <v>45714</v>
      </c>
      <c r="C56" s="896" t="s">
        <v>2409</v>
      </c>
      <c r="D56" s="898">
        <v>10</v>
      </c>
      <c r="E56" s="898"/>
      <c r="F56" s="511"/>
      <c r="G56" s="1060"/>
      <c r="H56" s="1060"/>
      <c r="I56" s="1511"/>
      <c r="J56" s="1512"/>
      <c r="K56" s="1512"/>
      <c r="L56" s="1513"/>
      <c r="M56" s="146"/>
      <c r="N56" s="146"/>
      <c r="O56" s="1345"/>
      <c r="P56" s="146"/>
      <c r="Q56" s="146"/>
    </row>
    <row r="57" spans="1:17" x14ac:dyDescent="0.3">
      <c r="A57" s="1342">
        <v>52</v>
      </c>
      <c r="B57" s="1343">
        <v>45716</v>
      </c>
      <c r="C57" s="896" t="s">
        <v>2359</v>
      </c>
      <c r="D57" s="898">
        <v>1500</v>
      </c>
      <c r="E57" s="898"/>
      <c r="F57" s="511"/>
      <c r="G57" s="1060"/>
      <c r="H57" s="1060"/>
      <c r="I57" s="1511"/>
      <c r="J57" s="1512"/>
      <c r="K57" s="1512"/>
      <c r="L57" s="1513"/>
      <c r="M57" s="146"/>
      <c r="N57" s="147"/>
      <c r="O57" s="1345"/>
      <c r="P57" s="146"/>
      <c r="Q57" s="935"/>
    </row>
    <row r="58" spans="1:17" x14ac:dyDescent="0.3">
      <c r="A58" s="1342">
        <v>53</v>
      </c>
      <c r="B58" s="1343">
        <v>45719</v>
      </c>
      <c r="C58" s="896" t="s">
        <v>2359</v>
      </c>
      <c r="D58" s="898">
        <v>1120</v>
      </c>
      <c r="E58" s="898"/>
      <c r="F58" s="511"/>
      <c r="G58" s="1060"/>
      <c r="H58" s="1060"/>
      <c r="I58" s="1511"/>
      <c r="J58" s="1512"/>
      <c r="K58" s="1512"/>
      <c r="L58" s="1513"/>
      <c r="M58" s="146"/>
      <c r="N58" s="146"/>
      <c r="O58" s="1345"/>
      <c r="P58" s="146"/>
      <c r="Q58" s="146"/>
    </row>
    <row r="59" spans="1:17" ht="13.8" x14ac:dyDescent="0.3">
      <c r="A59" s="1342">
        <v>54</v>
      </c>
      <c r="B59" s="1343">
        <v>45719</v>
      </c>
      <c r="C59" s="896" t="s">
        <v>2834</v>
      </c>
      <c r="D59" s="898">
        <v>100</v>
      </c>
      <c r="E59" s="898"/>
      <c r="F59" s="511"/>
      <c r="G59" s="1060"/>
      <c r="H59" s="1060"/>
      <c r="I59" s="1511"/>
      <c r="J59" s="1512"/>
      <c r="K59" s="1512"/>
      <c r="L59" s="1513"/>
      <c r="M59" s="146"/>
      <c r="N59" s="147"/>
      <c r="O59" s="1346"/>
      <c r="P59" s="146"/>
      <c r="Q59" s="935"/>
    </row>
    <row r="60" spans="1:17" ht="13.8" x14ac:dyDescent="0.3">
      <c r="A60" s="1342">
        <v>55</v>
      </c>
      <c r="B60" s="1343">
        <v>45719</v>
      </c>
      <c r="C60" s="896" t="s">
        <v>2359</v>
      </c>
      <c r="D60" s="898"/>
      <c r="E60" s="898">
        <v>5120</v>
      </c>
      <c r="F60" s="511">
        <v>5120</v>
      </c>
      <c r="G60" s="1060"/>
      <c r="H60" s="1060"/>
      <c r="I60" s="1511" t="s">
        <v>4027</v>
      </c>
      <c r="J60" s="1512"/>
      <c r="K60" s="1512"/>
      <c r="L60" s="1513"/>
      <c r="M60" s="146" t="s">
        <v>4028</v>
      </c>
      <c r="N60" s="147">
        <v>45719</v>
      </c>
      <c r="O60" s="1275" t="s">
        <v>1531</v>
      </c>
      <c r="P60" s="642" t="s">
        <v>4004</v>
      </c>
      <c r="Q60" s="1040" t="s">
        <v>4005</v>
      </c>
    </row>
    <row r="61" spans="1:17" x14ac:dyDescent="0.3">
      <c r="A61" s="1342">
        <v>56</v>
      </c>
      <c r="B61" s="1343">
        <v>45721</v>
      </c>
      <c r="C61" s="896" t="s">
        <v>2834</v>
      </c>
      <c r="D61" s="898">
        <v>120</v>
      </c>
      <c r="E61" s="898"/>
      <c r="F61" s="511"/>
      <c r="G61" s="1060"/>
      <c r="H61" s="1060"/>
      <c r="I61" s="1511"/>
      <c r="J61" s="1512"/>
      <c r="K61" s="1512"/>
      <c r="L61" s="1513"/>
      <c r="M61" s="146"/>
      <c r="N61" s="146"/>
      <c r="O61" s="1345"/>
      <c r="P61" s="146"/>
      <c r="Q61" s="146"/>
    </row>
    <row r="62" spans="1:17" ht="13.8" x14ac:dyDescent="0.3">
      <c r="A62" s="1342">
        <v>57</v>
      </c>
      <c r="B62" s="1343">
        <v>45722</v>
      </c>
      <c r="C62" s="896" t="s">
        <v>2834</v>
      </c>
      <c r="D62" s="898"/>
      <c r="E62" s="898">
        <v>220</v>
      </c>
      <c r="F62" s="511">
        <v>220</v>
      </c>
      <c r="G62" s="1060"/>
      <c r="H62" s="1060"/>
      <c r="I62" s="1511" t="s">
        <v>4038</v>
      </c>
      <c r="J62" s="1512"/>
      <c r="K62" s="1512"/>
      <c r="L62" s="1513"/>
      <c r="M62" s="146" t="s">
        <v>4039</v>
      </c>
      <c r="N62" s="147">
        <v>45721</v>
      </c>
      <c r="O62" s="1275" t="s">
        <v>1531</v>
      </c>
      <c r="P62" s="146" t="s">
        <v>4037</v>
      </c>
      <c r="Q62" s="642" t="s">
        <v>4016</v>
      </c>
    </row>
    <row r="63" spans="1:17" x14ac:dyDescent="0.3">
      <c r="A63" s="1342">
        <v>58</v>
      </c>
      <c r="B63" s="1343">
        <v>45726</v>
      </c>
      <c r="C63" s="896" t="s">
        <v>2359</v>
      </c>
      <c r="D63" s="898">
        <v>1000</v>
      </c>
      <c r="E63" s="898"/>
      <c r="F63" s="511"/>
      <c r="G63" s="1060"/>
      <c r="H63" s="1060"/>
      <c r="I63" s="1511"/>
      <c r="J63" s="1512"/>
      <c r="K63" s="1512"/>
      <c r="L63" s="1513"/>
      <c r="M63" s="146"/>
      <c r="N63" s="146"/>
      <c r="O63" s="1345"/>
      <c r="P63" s="146"/>
      <c r="Q63" s="146"/>
    </row>
    <row r="64" spans="1:17" x14ac:dyDescent="0.3">
      <c r="A64" s="1342">
        <v>59</v>
      </c>
      <c r="B64" s="1343">
        <v>45726</v>
      </c>
      <c r="C64" s="896" t="s">
        <v>164</v>
      </c>
      <c r="D64" s="898">
        <v>15</v>
      </c>
      <c r="E64" s="898"/>
      <c r="F64" s="511"/>
      <c r="G64" s="1060"/>
      <c r="H64" s="1060"/>
      <c r="I64" s="1511"/>
      <c r="J64" s="1512"/>
      <c r="K64" s="1512"/>
      <c r="L64" s="1513"/>
      <c r="M64" s="146"/>
      <c r="N64" s="146"/>
      <c r="O64" s="1345"/>
      <c r="P64" s="146"/>
      <c r="Q64" s="146"/>
    </row>
    <row r="65" spans="1:17" x14ac:dyDescent="0.3">
      <c r="A65" s="1342">
        <v>60</v>
      </c>
      <c r="B65" s="1343">
        <v>45726</v>
      </c>
      <c r="C65" s="896" t="s">
        <v>1982</v>
      </c>
      <c r="D65" s="898">
        <v>3000</v>
      </c>
      <c r="E65" s="898"/>
      <c r="F65" s="511"/>
      <c r="G65" s="1060"/>
      <c r="H65" s="1060"/>
      <c r="I65" s="1511"/>
      <c r="J65" s="1512"/>
      <c r="K65" s="1512"/>
      <c r="L65" s="1513"/>
      <c r="M65" s="146"/>
      <c r="N65" s="146"/>
      <c r="O65" s="1345"/>
      <c r="P65" s="146"/>
      <c r="Q65" s="146"/>
    </row>
    <row r="66" spans="1:17" x14ac:dyDescent="0.3">
      <c r="A66" s="1342">
        <v>61</v>
      </c>
      <c r="B66" s="1343">
        <v>45727</v>
      </c>
      <c r="C66" s="896" t="s">
        <v>1982</v>
      </c>
      <c r="D66" s="898">
        <v>2520</v>
      </c>
      <c r="E66" s="898"/>
      <c r="F66" s="511"/>
      <c r="G66" s="1060"/>
      <c r="H66" s="1060"/>
      <c r="I66" s="1511"/>
      <c r="J66" s="1512"/>
      <c r="K66" s="1512"/>
      <c r="L66" s="1513"/>
      <c r="M66" s="146"/>
      <c r="N66" s="147"/>
      <c r="O66" s="1345"/>
      <c r="P66" s="146"/>
      <c r="Q66" s="935"/>
    </row>
    <row r="67" spans="1:17" ht="13.8" x14ac:dyDescent="0.3">
      <c r="A67" s="1342">
        <v>62</v>
      </c>
      <c r="B67" s="1343">
        <v>45727</v>
      </c>
      <c r="C67" s="896" t="s">
        <v>1982</v>
      </c>
      <c r="D67" s="898"/>
      <c r="E67" s="898">
        <v>5520</v>
      </c>
      <c r="F67" s="694">
        <v>5180</v>
      </c>
      <c r="G67" s="1060"/>
      <c r="H67" s="1060"/>
      <c r="I67" s="1511" t="s">
        <v>4035</v>
      </c>
      <c r="J67" s="1512"/>
      <c r="K67" s="1512"/>
      <c r="L67" s="1513"/>
      <c r="M67" s="146" t="s">
        <v>4036</v>
      </c>
      <c r="N67" s="147">
        <v>45727</v>
      </c>
      <c r="O67" s="1275" t="s">
        <v>1531</v>
      </c>
      <c r="P67" s="146" t="s">
        <v>4037</v>
      </c>
      <c r="Q67" s="146" t="s">
        <v>1213</v>
      </c>
    </row>
    <row r="68" spans="1:17" x14ac:dyDescent="0.3">
      <c r="A68" s="1342">
        <v>63</v>
      </c>
      <c r="B68" s="1343">
        <v>45728</v>
      </c>
      <c r="C68" s="896" t="s">
        <v>1982</v>
      </c>
      <c r="D68" s="898">
        <v>5000</v>
      </c>
      <c r="E68" s="898"/>
      <c r="F68" s="511"/>
      <c r="G68" s="1060"/>
      <c r="H68" s="1060"/>
      <c r="I68" s="1511"/>
      <c r="J68" s="1512"/>
      <c r="K68" s="1512"/>
      <c r="L68" s="1513"/>
      <c r="M68" s="146"/>
      <c r="N68" s="146"/>
      <c r="O68" s="1345"/>
      <c r="P68" s="146"/>
      <c r="Q68" s="146"/>
    </row>
    <row r="69" spans="1:17" ht="13.8" x14ac:dyDescent="0.3">
      <c r="A69" s="1342">
        <v>64</v>
      </c>
      <c r="B69" s="1343">
        <v>45729</v>
      </c>
      <c r="C69" s="896" t="s">
        <v>1982</v>
      </c>
      <c r="D69" s="898"/>
      <c r="E69" s="898">
        <v>5000</v>
      </c>
      <c r="F69" s="694">
        <v>6520</v>
      </c>
      <c r="G69" s="1060"/>
      <c r="H69" s="1060"/>
      <c r="I69" s="1511" t="s">
        <v>4032</v>
      </c>
      <c r="J69" s="1512"/>
      <c r="K69" s="1512"/>
      <c r="L69" s="1513"/>
      <c r="M69" s="146" t="s">
        <v>4033</v>
      </c>
      <c r="N69" s="147">
        <v>45728</v>
      </c>
      <c r="O69" s="1275" t="s">
        <v>1531</v>
      </c>
      <c r="P69" s="642" t="s">
        <v>4034</v>
      </c>
      <c r="Q69" s="146" t="s">
        <v>1213</v>
      </c>
    </row>
    <row r="70" spans="1:17" x14ac:dyDescent="0.3">
      <c r="A70" s="1342">
        <v>65</v>
      </c>
      <c r="B70" s="1343">
        <v>45730</v>
      </c>
      <c r="C70" s="896" t="s">
        <v>2359</v>
      </c>
      <c r="D70" s="898">
        <v>1000</v>
      </c>
      <c r="E70" s="898"/>
      <c r="F70" s="511"/>
      <c r="G70" s="1060"/>
      <c r="H70" s="1060"/>
      <c r="I70" s="1511"/>
      <c r="J70" s="1512"/>
      <c r="K70" s="1512"/>
      <c r="L70" s="1513"/>
      <c r="M70" s="146"/>
      <c r="N70" s="146"/>
      <c r="O70" s="1345"/>
      <c r="P70" s="146"/>
      <c r="Q70" s="146"/>
    </row>
    <row r="71" spans="1:17" x14ac:dyDescent="0.3">
      <c r="A71" s="1342">
        <v>66</v>
      </c>
      <c r="B71" s="1343">
        <v>45733</v>
      </c>
      <c r="C71" s="896" t="s">
        <v>2359</v>
      </c>
      <c r="D71" s="898">
        <v>1000</v>
      </c>
      <c r="E71" s="898"/>
      <c r="F71" s="511"/>
      <c r="G71" s="1060"/>
      <c r="H71" s="1060"/>
      <c r="I71" s="1511"/>
      <c r="J71" s="1512"/>
      <c r="K71" s="1512"/>
      <c r="L71" s="1513"/>
      <c r="M71" s="146"/>
      <c r="N71" s="146"/>
      <c r="O71" s="1345"/>
      <c r="P71" s="146"/>
      <c r="Q71" s="146"/>
    </row>
    <row r="72" spans="1:17" x14ac:dyDescent="0.3">
      <c r="A72" s="1342">
        <v>67</v>
      </c>
      <c r="B72" s="1343">
        <v>45736</v>
      </c>
      <c r="C72" s="896" t="s">
        <v>2359</v>
      </c>
      <c r="D72" s="898">
        <v>1500</v>
      </c>
      <c r="E72" s="898"/>
      <c r="F72" s="511"/>
      <c r="G72" s="1060"/>
      <c r="H72" s="1060"/>
      <c r="I72" s="1511"/>
      <c r="J72" s="1512"/>
      <c r="K72" s="1512"/>
      <c r="L72" s="1513"/>
      <c r="M72" s="146"/>
      <c r="N72" s="147"/>
      <c r="O72" s="1345"/>
      <c r="P72" s="146"/>
      <c r="Q72" s="935"/>
    </row>
    <row r="73" spans="1:17" ht="13.8" x14ac:dyDescent="0.3">
      <c r="A73" s="1342">
        <v>68</v>
      </c>
      <c r="B73" s="1343">
        <v>45736</v>
      </c>
      <c r="C73" s="896" t="s">
        <v>2359</v>
      </c>
      <c r="D73" s="898"/>
      <c r="E73" s="898">
        <v>4500</v>
      </c>
      <c r="F73" s="898">
        <v>4500</v>
      </c>
      <c r="G73" s="1060"/>
      <c r="H73" s="1060"/>
      <c r="I73" s="1511" t="s">
        <v>4029</v>
      </c>
      <c r="J73" s="1512"/>
      <c r="K73" s="1512"/>
      <c r="L73" s="1513"/>
      <c r="M73" s="146" t="s">
        <v>4030</v>
      </c>
      <c r="N73" s="147">
        <v>45736</v>
      </c>
      <c r="O73" s="1416" t="s">
        <v>1531</v>
      </c>
      <c r="P73" s="642" t="s">
        <v>4031</v>
      </c>
      <c r="Q73" s="1040" t="s">
        <v>4005</v>
      </c>
    </row>
    <row r="74" spans="1:17" x14ac:dyDescent="0.3">
      <c r="A74" s="1342">
        <v>69</v>
      </c>
      <c r="B74" s="1343">
        <v>45740</v>
      </c>
      <c r="C74" s="896" t="s">
        <v>2359</v>
      </c>
      <c r="D74" s="898">
        <v>1000</v>
      </c>
      <c r="E74" s="898"/>
      <c r="F74" s="511"/>
      <c r="G74" s="1060"/>
      <c r="H74" s="1060"/>
      <c r="I74" s="1511"/>
      <c r="J74" s="1512"/>
      <c r="K74" s="1512"/>
      <c r="L74" s="1513"/>
      <c r="M74" s="146"/>
      <c r="N74" s="146"/>
      <c r="O74" s="1345"/>
      <c r="P74" s="146"/>
      <c r="Q74" s="146"/>
    </row>
    <row r="75" spans="1:17" x14ac:dyDescent="0.3">
      <c r="A75" s="444">
        <v>70</v>
      </c>
      <c r="B75" s="1343">
        <v>45740</v>
      </c>
      <c r="C75" s="896" t="s">
        <v>1777</v>
      </c>
      <c r="D75" s="898">
        <v>1000</v>
      </c>
      <c r="E75" s="898"/>
      <c r="F75" s="511"/>
      <c r="G75" s="1060"/>
      <c r="H75" s="1060"/>
      <c r="I75" s="1511"/>
      <c r="J75" s="1512"/>
      <c r="K75" s="1512"/>
      <c r="L75" s="1513"/>
      <c r="M75" s="146"/>
      <c r="N75" s="146"/>
      <c r="O75" s="1345"/>
      <c r="P75" s="146"/>
      <c r="Q75" s="146"/>
    </row>
    <row r="76" spans="1:17" x14ac:dyDescent="0.3">
      <c r="A76" s="444">
        <v>71</v>
      </c>
      <c r="B76" s="1343">
        <v>45740</v>
      </c>
      <c r="C76" s="896" t="s">
        <v>2834</v>
      </c>
      <c r="D76" s="898">
        <v>200</v>
      </c>
      <c r="E76" s="898"/>
      <c r="F76" s="511"/>
      <c r="G76" s="1060"/>
      <c r="H76" s="1060"/>
      <c r="I76" s="1511"/>
      <c r="J76" s="1512"/>
      <c r="K76" s="1512"/>
      <c r="L76" s="1513"/>
      <c r="M76" s="146"/>
      <c r="N76" s="147"/>
      <c r="O76" s="1345"/>
      <c r="P76" s="146"/>
      <c r="Q76" s="935"/>
    </row>
    <row r="77" spans="1:17" x14ac:dyDescent="0.3">
      <c r="A77" s="444">
        <v>72</v>
      </c>
      <c r="B77" s="1343">
        <v>45740</v>
      </c>
      <c r="C77" s="896" t="s">
        <v>2384</v>
      </c>
      <c r="D77" s="898">
        <v>100</v>
      </c>
      <c r="E77" s="898"/>
      <c r="F77" s="511"/>
      <c r="G77" s="1060"/>
      <c r="H77" s="1060"/>
      <c r="I77" s="1511"/>
      <c r="J77" s="1512"/>
      <c r="K77" s="1512"/>
      <c r="L77" s="1513"/>
      <c r="M77" s="146"/>
      <c r="N77" s="147"/>
      <c r="O77" s="1345"/>
      <c r="P77" s="146"/>
      <c r="Q77" s="935"/>
    </row>
    <row r="78" spans="1:17" x14ac:dyDescent="0.3">
      <c r="A78" s="444">
        <v>73</v>
      </c>
      <c r="B78" s="349">
        <v>45744</v>
      </c>
      <c r="C78" s="144" t="s">
        <v>2359</v>
      </c>
      <c r="D78" s="45">
        <v>1000</v>
      </c>
      <c r="E78" s="45"/>
      <c r="F78" s="511"/>
      <c r="G78" s="1060"/>
      <c r="H78" s="1060"/>
      <c r="I78" s="1511"/>
      <c r="J78" s="1512"/>
      <c r="K78" s="1512"/>
      <c r="L78" s="1513"/>
      <c r="M78" s="146"/>
      <c r="N78" s="146"/>
      <c r="O78" s="1345"/>
      <c r="P78" s="146"/>
      <c r="Q78" s="146"/>
    </row>
    <row r="79" spans="1:17" x14ac:dyDescent="0.3">
      <c r="A79" s="444">
        <v>74</v>
      </c>
      <c r="B79" s="349">
        <v>45744</v>
      </c>
      <c r="C79" s="144" t="s">
        <v>164</v>
      </c>
      <c r="D79" s="45">
        <v>15</v>
      </c>
      <c r="E79" s="45"/>
      <c r="F79" s="511"/>
      <c r="G79" s="1060"/>
      <c r="H79" s="1060"/>
      <c r="I79" s="1511"/>
      <c r="J79" s="1512"/>
      <c r="K79" s="1512"/>
      <c r="L79" s="1513"/>
      <c r="M79" s="146"/>
      <c r="N79" s="146"/>
      <c r="O79" s="1345"/>
      <c r="P79" s="146"/>
      <c r="Q79" s="146"/>
    </row>
    <row r="80" spans="1:17" x14ac:dyDescent="0.3">
      <c r="A80" s="444">
        <v>75</v>
      </c>
      <c r="B80" s="349">
        <v>45744</v>
      </c>
      <c r="C80" s="144" t="s">
        <v>1982</v>
      </c>
      <c r="D80" s="45">
        <v>100</v>
      </c>
      <c r="E80" s="45"/>
      <c r="F80" s="511"/>
      <c r="G80" s="1060"/>
      <c r="H80" s="1060"/>
      <c r="I80" s="1511"/>
      <c r="J80" s="1512"/>
      <c r="K80" s="1512"/>
      <c r="L80" s="1513"/>
      <c r="M80" s="146"/>
      <c r="N80" s="146"/>
      <c r="O80" s="1345"/>
      <c r="P80" s="146"/>
      <c r="Q80" s="146"/>
    </row>
    <row r="81" spans="1:17" x14ac:dyDescent="0.3">
      <c r="A81" s="444">
        <v>76</v>
      </c>
      <c r="B81" s="349">
        <v>45744</v>
      </c>
      <c r="C81" s="144" t="s">
        <v>2834</v>
      </c>
      <c r="D81" s="45">
        <v>200</v>
      </c>
      <c r="E81" s="45"/>
      <c r="F81" s="511"/>
      <c r="G81" s="1060"/>
      <c r="H81" s="1060"/>
      <c r="I81" s="1511"/>
      <c r="J81" s="1512"/>
      <c r="K81" s="1512"/>
      <c r="L81" s="1513"/>
      <c r="M81" s="146"/>
      <c r="N81" s="146"/>
      <c r="O81" s="1345"/>
      <c r="P81" s="146"/>
      <c r="Q81" s="146"/>
    </row>
    <row r="82" spans="1:17" x14ac:dyDescent="0.3">
      <c r="A82" s="444">
        <v>77</v>
      </c>
      <c r="B82" s="349">
        <v>45747</v>
      </c>
      <c r="C82" s="144" t="s">
        <v>2516</v>
      </c>
      <c r="D82" s="45">
        <v>100</v>
      </c>
      <c r="E82" s="45"/>
      <c r="F82" s="511"/>
      <c r="G82" s="1060"/>
      <c r="H82" s="1060"/>
      <c r="I82" s="1511"/>
      <c r="J82" s="1512"/>
      <c r="K82" s="1512"/>
      <c r="L82" s="1513"/>
      <c r="M82" s="146"/>
      <c r="N82" s="146"/>
      <c r="O82" s="1345"/>
      <c r="P82" s="146"/>
      <c r="Q82" s="146"/>
    </row>
    <row r="83" spans="1:17" x14ac:dyDescent="0.3">
      <c r="A83" s="444">
        <v>78</v>
      </c>
      <c r="B83" s="349">
        <v>45747</v>
      </c>
      <c r="C83" s="144" t="s">
        <v>2359</v>
      </c>
      <c r="D83" s="45">
        <v>1000</v>
      </c>
      <c r="E83" s="45"/>
      <c r="F83" s="511"/>
      <c r="G83" s="1060"/>
      <c r="H83" s="1060"/>
      <c r="I83" s="1511"/>
      <c r="J83" s="1512"/>
      <c r="K83" s="1512"/>
      <c r="L83" s="1513"/>
      <c r="M83" s="146"/>
      <c r="N83" s="146"/>
      <c r="O83" s="1345"/>
      <c r="P83" s="146"/>
      <c r="Q83" s="146"/>
    </row>
    <row r="84" spans="1:17" ht="13.8" x14ac:dyDescent="0.3">
      <c r="A84" s="444">
        <v>79</v>
      </c>
      <c r="B84" s="349">
        <v>45747</v>
      </c>
      <c r="C84" s="144" t="s">
        <v>2834</v>
      </c>
      <c r="D84" s="45"/>
      <c r="E84" s="45">
        <v>800</v>
      </c>
      <c r="F84" s="511">
        <v>800</v>
      </c>
      <c r="G84" s="1060"/>
      <c r="H84" s="1060"/>
      <c r="I84" s="1511" t="s">
        <v>4041</v>
      </c>
      <c r="J84" s="1512"/>
      <c r="K84" s="1512"/>
      <c r="L84" s="1513"/>
      <c r="M84" s="146" t="s">
        <v>4042</v>
      </c>
      <c r="N84" s="147">
        <v>45747</v>
      </c>
      <c r="O84" s="1275" t="s">
        <v>1531</v>
      </c>
      <c r="P84" s="642" t="s">
        <v>4034</v>
      </c>
      <c r="Q84" s="642" t="s">
        <v>4016</v>
      </c>
    </row>
    <row r="85" spans="1:17" x14ac:dyDescent="0.3">
      <c r="A85" s="444">
        <v>80</v>
      </c>
      <c r="B85" s="349">
        <v>45751</v>
      </c>
      <c r="C85" s="144" t="s">
        <v>2359</v>
      </c>
      <c r="D85" s="45">
        <v>680</v>
      </c>
      <c r="E85" s="45"/>
      <c r="F85" s="511"/>
      <c r="G85" s="1060"/>
      <c r="H85" s="1060"/>
      <c r="I85" s="1511"/>
      <c r="J85" s="1512"/>
      <c r="K85" s="1512"/>
      <c r="L85" s="1513"/>
      <c r="M85" s="146"/>
      <c r="N85" s="147"/>
      <c r="O85" s="1345"/>
      <c r="P85" s="146"/>
      <c r="Q85" s="935"/>
    </row>
    <row r="86" spans="1:17" ht="13.8" x14ac:dyDescent="0.3">
      <c r="A86" s="444">
        <v>81</v>
      </c>
      <c r="B86" s="349">
        <v>45751</v>
      </c>
      <c r="C86" s="144" t="s">
        <v>2359</v>
      </c>
      <c r="D86" s="45"/>
      <c r="E86" s="45">
        <v>3680</v>
      </c>
      <c r="F86" s="45">
        <v>3680</v>
      </c>
      <c r="G86" s="1060"/>
      <c r="H86" s="1060"/>
      <c r="I86" s="1511" t="s">
        <v>4045</v>
      </c>
      <c r="J86" s="1512"/>
      <c r="K86" s="1512"/>
      <c r="L86" s="1513"/>
      <c r="M86" s="146" t="s">
        <v>4046</v>
      </c>
      <c r="N86" s="147">
        <v>45750</v>
      </c>
      <c r="O86" s="1275" t="s">
        <v>1531</v>
      </c>
      <c r="P86" s="642" t="s">
        <v>4031</v>
      </c>
      <c r="Q86" s="1040" t="s">
        <v>4005</v>
      </c>
    </row>
    <row r="87" spans="1:17" x14ac:dyDescent="0.3">
      <c r="A87" s="444">
        <v>82</v>
      </c>
      <c r="B87" s="349">
        <v>45754</v>
      </c>
      <c r="C87" s="144" t="s">
        <v>2359</v>
      </c>
      <c r="D87" s="45">
        <v>500</v>
      </c>
      <c r="E87" s="45"/>
      <c r="F87" s="511"/>
      <c r="G87" s="1060"/>
      <c r="H87" s="1060"/>
      <c r="I87" s="1511"/>
      <c r="J87" s="1512"/>
      <c r="K87" s="1512"/>
      <c r="L87" s="1513"/>
      <c r="M87" s="146"/>
      <c r="N87" s="146"/>
      <c r="O87" s="1345"/>
      <c r="P87" s="146"/>
      <c r="Q87" s="146"/>
    </row>
    <row r="88" spans="1:17" x14ac:dyDescent="0.3">
      <c r="A88" s="444">
        <v>83</v>
      </c>
      <c r="B88" s="349">
        <v>45758</v>
      </c>
      <c r="C88" s="144" t="s">
        <v>2359</v>
      </c>
      <c r="D88" s="45">
        <v>1000</v>
      </c>
      <c r="E88" s="45"/>
      <c r="F88" s="511"/>
      <c r="G88" s="1060"/>
      <c r="H88" s="1060"/>
      <c r="I88" s="1511"/>
      <c r="J88" s="1512"/>
      <c r="K88" s="1512"/>
      <c r="L88" s="1513"/>
      <c r="M88" s="146"/>
      <c r="N88" s="146"/>
      <c r="O88" s="1345"/>
      <c r="P88" s="146"/>
      <c r="Q88" s="146"/>
    </row>
    <row r="89" spans="1:17" x14ac:dyDescent="0.3">
      <c r="A89" s="444">
        <v>84</v>
      </c>
      <c r="B89" s="349">
        <v>45758</v>
      </c>
      <c r="C89" s="144" t="s">
        <v>2834</v>
      </c>
      <c r="D89" s="45">
        <v>100</v>
      </c>
      <c r="E89" s="45"/>
      <c r="F89" s="511"/>
      <c r="G89" s="1060"/>
      <c r="H89" s="1060"/>
      <c r="I89" s="1511"/>
      <c r="J89" s="1512"/>
      <c r="K89" s="1512"/>
      <c r="L89" s="1513"/>
      <c r="M89" s="146"/>
      <c r="N89" s="147"/>
      <c r="O89" s="1345"/>
      <c r="P89" s="146"/>
      <c r="Q89" s="935"/>
    </row>
    <row r="90" spans="1:17" x14ac:dyDescent="0.3">
      <c r="A90" s="444">
        <v>85</v>
      </c>
      <c r="B90" s="349">
        <v>45758</v>
      </c>
      <c r="C90" s="144" t="s">
        <v>164</v>
      </c>
      <c r="D90" s="45">
        <v>15</v>
      </c>
      <c r="E90" s="45"/>
      <c r="F90" s="511"/>
      <c r="G90" s="1060"/>
      <c r="H90" s="1060"/>
      <c r="I90" s="1511"/>
      <c r="J90" s="1512"/>
      <c r="K90" s="1512"/>
      <c r="L90" s="1513"/>
      <c r="M90" s="146"/>
      <c r="N90" s="147"/>
      <c r="O90" s="1345"/>
      <c r="P90" s="146"/>
      <c r="Q90" s="935"/>
    </row>
    <row r="91" spans="1:17" x14ac:dyDescent="0.3">
      <c r="A91" s="444">
        <v>86</v>
      </c>
      <c r="B91" s="349">
        <v>45758</v>
      </c>
      <c r="C91" s="144" t="s">
        <v>2384</v>
      </c>
      <c r="D91" s="45">
        <v>100</v>
      </c>
      <c r="E91" s="45"/>
      <c r="F91" s="511"/>
      <c r="G91" s="1060"/>
      <c r="H91" s="1060"/>
      <c r="I91" s="1511"/>
      <c r="J91" s="1512"/>
      <c r="K91" s="1512"/>
      <c r="L91" s="1513"/>
      <c r="M91" s="146"/>
      <c r="N91" s="146"/>
      <c r="O91" s="1345"/>
      <c r="P91" s="146"/>
      <c r="Q91" s="146"/>
    </row>
    <row r="92" spans="1:17" x14ac:dyDescent="0.3">
      <c r="A92" s="444">
        <v>87</v>
      </c>
      <c r="B92" s="349">
        <v>45758</v>
      </c>
      <c r="C92" s="144" t="s">
        <v>1982</v>
      </c>
      <c r="D92" s="45">
        <v>100</v>
      </c>
      <c r="E92" s="45"/>
      <c r="F92" s="511"/>
      <c r="G92" s="1060"/>
      <c r="H92" s="1060"/>
      <c r="I92" s="1511"/>
      <c r="J92" s="1512"/>
      <c r="K92" s="1512"/>
      <c r="L92" s="1513"/>
      <c r="M92" s="146"/>
      <c r="N92" s="146"/>
      <c r="O92" s="1345"/>
      <c r="P92" s="146"/>
      <c r="Q92" s="146"/>
    </row>
    <row r="93" spans="1:17" x14ac:dyDescent="0.3">
      <c r="A93" s="444">
        <v>91</v>
      </c>
      <c r="B93" s="349">
        <v>45765</v>
      </c>
      <c r="C93" s="144" t="s">
        <v>2359</v>
      </c>
      <c r="D93" s="45">
        <v>1000</v>
      </c>
      <c r="E93" s="45"/>
      <c r="F93" s="511"/>
      <c r="G93" s="1060"/>
      <c r="H93" s="1060"/>
      <c r="I93" s="1511"/>
      <c r="J93" s="1512"/>
      <c r="K93" s="1512"/>
      <c r="L93" s="1513"/>
      <c r="M93" s="146"/>
      <c r="N93" s="146"/>
      <c r="O93" s="1345"/>
      <c r="P93" s="146"/>
      <c r="Q93" s="146"/>
    </row>
    <row r="94" spans="1:17" x14ac:dyDescent="0.3">
      <c r="A94" s="444">
        <v>92</v>
      </c>
      <c r="B94" s="349">
        <v>45765</v>
      </c>
      <c r="C94" s="144" t="s">
        <v>2834</v>
      </c>
      <c r="D94" s="45">
        <v>100</v>
      </c>
      <c r="E94" s="45"/>
      <c r="F94" s="511"/>
      <c r="G94" s="1060"/>
      <c r="H94" s="1060"/>
      <c r="I94" s="1511"/>
      <c r="J94" s="1512"/>
      <c r="K94" s="1512"/>
      <c r="L94" s="1513"/>
      <c r="M94" s="146"/>
      <c r="N94" s="146"/>
      <c r="O94" s="1345"/>
      <c r="P94" s="146"/>
      <c r="Q94" s="146"/>
    </row>
    <row r="95" spans="1:17" x14ac:dyDescent="0.3">
      <c r="A95" s="444">
        <v>93</v>
      </c>
      <c r="B95" s="349">
        <v>45770</v>
      </c>
      <c r="C95" s="144" t="s">
        <v>2359</v>
      </c>
      <c r="D95" s="45">
        <v>1720</v>
      </c>
      <c r="E95" s="45"/>
      <c r="F95" s="511"/>
      <c r="G95" s="1060"/>
      <c r="H95" s="1060"/>
      <c r="I95" s="1511"/>
      <c r="J95" s="1512"/>
      <c r="K95" s="1512"/>
      <c r="L95" s="1513"/>
      <c r="M95" s="146"/>
      <c r="N95" s="147"/>
      <c r="O95" s="1345"/>
      <c r="P95" s="146"/>
      <c r="Q95" s="935"/>
    </row>
    <row r="96" spans="1:17" x14ac:dyDescent="0.3">
      <c r="A96" s="444">
        <v>94</v>
      </c>
      <c r="B96" s="349">
        <v>45770</v>
      </c>
      <c r="C96" s="144" t="s">
        <v>2384</v>
      </c>
      <c r="D96" s="45">
        <v>100</v>
      </c>
      <c r="E96" s="45"/>
      <c r="F96" s="511"/>
      <c r="G96" s="1060"/>
      <c r="H96" s="1060"/>
      <c r="I96" s="1511"/>
      <c r="J96" s="1512"/>
      <c r="K96" s="1512"/>
      <c r="L96" s="1513"/>
      <c r="M96" s="146"/>
      <c r="N96" s="146"/>
      <c r="O96" s="1345"/>
      <c r="P96" s="146"/>
      <c r="Q96" s="146"/>
    </row>
    <row r="97" spans="1:17" x14ac:dyDescent="0.3">
      <c r="A97" s="444">
        <v>95</v>
      </c>
      <c r="B97" s="349">
        <v>45770</v>
      </c>
      <c r="C97" s="144" t="s">
        <v>1777</v>
      </c>
      <c r="D97" s="45">
        <v>1000</v>
      </c>
      <c r="E97" s="45"/>
      <c r="F97" s="511"/>
      <c r="G97" s="1060"/>
      <c r="H97" s="1060"/>
      <c r="I97" s="1511"/>
      <c r="J97" s="1512"/>
      <c r="K97" s="1512"/>
      <c r="L97" s="1513"/>
      <c r="M97" s="146"/>
      <c r="N97" s="146"/>
      <c r="O97" s="1345"/>
      <c r="P97" s="146"/>
      <c r="Q97" s="146"/>
    </row>
    <row r="98" spans="1:17" ht="13.8" x14ac:dyDescent="0.3">
      <c r="A98" s="444">
        <v>96</v>
      </c>
      <c r="B98" s="349">
        <v>45771</v>
      </c>
      <c r="C98" s="444">
        <v>150101</v>
      </c>
      <c r="D98" s="1347"/>
      <c r="E98" s="45">
        <v>4220</v>
      </c>
      <c r="F98" s="511">
        <v>4220</v>
      </c>
      <c r="G98" s="1060"/>
      <c r="H98" s="1060"/>
      <c r="I98" s="1511" t="s">
        <v>4047</v>
      </c>
      <c r="J98" s="1512"/>
      <c r="K98" s="1512"/>
      <c r="L98" s="1513"/>
      <c r="M98" s="146" t="s">
        <v>4048</v>
      </c>
      <c r="N98" s="147">
        <v>45770</v>
      </c>
      <c r="O98" s="1416" t="s">
        <v>1531</v>
      </c>
      <c r="P98" s="642" t="s">
        <v>4031</v>
      </c>
      <c r="Q98" s="1040" t="s">
        <v>4005</v>
      </c>
    </row>
    <row r="99" spans="1:17" x14ac:dyDescent="0.3">
      <c r="A99" s="444">
        <v>99</v>
      </c>
      <c r="B99" s="349">
        <v>45775</v>
      </c>
      <c r="C99" s="144" t="s">
        <v>1982</v>
      </c>
      <c r="D99" s="1347">
        <v>100</v>
      </c>
      <c r="E99" s="45"/>
      <c r="F99" s="511"/>
      <c r="G99" s="1060"/>
      <c r="H99" s="1060"/>
      <c r="I99" s="1511"/>
      <c r="J99" s="1512"/>
      <c r="K99" s="1512"/>
      <c r="L99" s="1513"/>
      <c r="M99" s="146"/>
      <c r="N99" s="146"/>
      <c r="O99" s="1345"/>
      <c r="P99" s="146"/>
      <c r="Q99" s="146"/>
    </row>
    <row r="100" spans="1:17" ht="13.8" x14ac:dyDescent="0.3">
      <c r="A100" s="444">
        <v>100</v>
      </c>
      <c r="B100" s="349">
        <v>45775</v>
      </c>
      <c r="C100" s="144" t="s">
        <v>164</v>
      </c>
      <c r="D100" s="1347">
        <v>15</v>
      </c>
      <c r="E100" s="45"/>
      <c r="F100" s="511"/>
      <c r="G100" s="1060"/>
      <c r="H100" s="1060"/>
      <c r="I100" s="1511"/>
      <c r="J100" s="1512"/>
      <c r="K100" s="1512"/>
      <c r="L100" s="1513"/>
      <c r="M100" s="146"/>
      <c r="N100" s="147"/>
      <c r="O100" s="1346"/>
      <c r="P100" s="146"/>
      <c r="Q100" s="935"/>
    </row>
    <row r="101" spans="1:17" x14ac:dyDescent="0.3">
      <c r="A101" s="444">
        <v>101</v>
      </c>
      <c r="B101" s="349">
        <v>45775</v>
      </c>
      <c r="C101" s="144" t="s">
        <v>2834</v>
      </c>
      <c r="D101" s="1347">
        <v>150</v>
      </c>
      <c r="E101" s="45"/>
      <c r="F101" s="511"/>
      <c r="G101" s="1060"/>
      <c r="H101" s="1060"/>
      <c r="I101" s="1511"/>
      <c r="J101" s="1512"/>
      <c r="K101" s="1512"/>
      <c r="L101" s="1513"/>
      <c r="M101" s="146"/>
      <c r="N101" s="146"/>
      <c r="O101" s="1345"/>
      <c r="P101" s="146"/>
      <c r="Q101" s="146"/>
    </row>
    <row r="102" spans="1:17" x14ac:dyDescent="0.3">
      <c r="A102" s="444">
        <v>102</v>
      </c>
      <c r="B102" s="349">
        <v>45775</v>
      </c>
      <c r="C102" s="144" t="s">
        <v>2359</v>
      </c>
      <c r="D102" s="1347">
        <v>1000</v>
      </c>
      <c r="E102" s="45"/>
      <c r="F102" s="511"/>
      <c r="G102" s="1060"/>
      <c r="H102" s="1060"/>
      <c r="I102" s="1511"/>
      <c r="J102" s="1512"/>
      <c r="K102" s="1512"/>
      <c r="L102" s="1513"/>
      <c r="M102" s="146"/>
      <c r="N102" s="146"/>
      <c r="O102" s="1345"/>
      <c r="P102" s="146"/>
      <c r="Q102" s="146"/>
    </row>
    <row r="103" spans="1:17" x14ac:dyDescent="0.3">
      <c r="A103" s="444">
        <v>103</v>
      </c>
      <c r="B103" s="349">
        <v>45775</v>
      </c>
      <c r="C103" s="444">
        <v>190906</v>
      </c>
      <c r="D103" s="1347">
        <v>200</v>
      </c>
      <c r="E103" s="45"/>
      <c r="F103" s="511"/>
      <c r="G103" s="1060"/>
      <c r="H103" s="1060"/>
      <c r="I103" s="1511"/>
      <c r="J103" s="1512"/>
      <c r="K103" s="1512"/>
      <c r="L103" s="1513"/>
      <c r="M103" s="146"/>
      <c r="N103" s="146"/>
      <c r="O103" s="1345"/>
      <c r="P103" s="146"/>
      <c r="Q103" s="146"/>
    </row>
    <row r="104" spans="1:17" x14ac:dyDescent="0.3">
      <c r="A104" s="444">
        <v>104</v>
      </c>
      <c r="B104" s="349">
        <v>45775</v>
      </c>
      <c r="C104" s="144" t="s">
        <v>2584</v>
      </c>
      <c r="D104" s="1347">
        <v>20</v>
      </c>
      <c r="E104" s="45"/>
      <c r="F104" s="511"/>
      <c r="G104" s="1060"/>
      <c r="H104" s="1060"/>
      <c r="I104" s="1511"/>
      <c r="J104" s="1512"/>
      <c r="K104" s="1512"/>
      <c r="L104" s="1513"/>
      <c r="M104" s="146"/>
      <c r="N104" s="147"/>
      <c r="O104" s="1345"/>
      <c r="P104" s="146"/>
      <c r="Q104" s="146"/>
    </row>
    <row r="105" spans="1:17" x14ac:dyDescent="0.3">
      <c r="A105" s="444">
        <v>105</v>
      </c>
      <c r="B105" s="349">
        <v>45775</v>
      </c>
      <c r="C105" s="444">
        <v>150106</v>
      </c>
      <c r="D105" s="1347">
        <v>100</v>
      </c>
      <c r="E105" s="45"/>
      <c r="F105" s="511"/>
      <c r="G105" s="1060"/>
      <c r="H105" s="1060"/>
      <c r="I105" s="1511"/>
      <c r="J105" s="1512"/>
      <c r="K105" s="1512"/>
      <c r="L105" s="1513"/>
      <c r="M105" s="146"/>
      <c r="N105" s="146"/>
      <c r="O105" s="1345"/>
      <c r="P105" s="146"/>
      <c r="Q105" s="146"/>
    </row>
    <row r="106" spans="1:17" x14ac:dyDescent="0.3">
      <c r="A106" s="444">
        <v>106</v>
      </c>
      <c r="B106" s="349">
        <v>45775</v>
      </c>
      <c r="C106" s="444">
        <v>200121</v>
      </c>
      <c r="D106" s="1347">
        <v>30</v>
      </c>
      <c r="E106" s="45"/>
      <c r="F106" s="511"/>
      <c r="G106" s="1060"/>
      <c r="H106" s="1060"/>
      <c r="I106" s="1511"/>
      <c r="J106" s="1512"/>
      <c r="K106" s="1512"/>
      <c r="L106" s="1513"/>
      <c r="M106" s="146"/>
      <c r="N106" s="146"/>
      <c r="O106" s="1345"/>
      <c r="P106" s="146"/>
      <c r="Q106" s="146"/>
    </row>
    <row r="107" spans="1:17" x14ac:dyDescent="0.3">
      <c r="A107" s="444">
        <v>107</v>
      </c>
      <c r="B107" s="349">
        <v>45775</v>
      </c>
      <c r="C107" s="144" t="s">
        <v>2516</v>
      </c>
      <c r="D107" s="45">
        <v>100</v>
      </c>
      <c r="E107" s="45"/>
      <c r="F107" s="511"/>
      <c r="G107" s="1060"/>
      <c r="H107" s="1060"/>
      <c r="I107" s="1511"/>
      <c r="J107" s="1512"/>
      <c r="K107" s="1512"/>
      <c r="L107" s="1513"/>
      <c r="M107" s="146"/>
      <c r="N107" s="146"/>
      <c r="O107" s="1345"/>
      <c r="P107" s="146"/>
      <c r="Q107" s="146"/>
    </row>
    <row r="108" spans="1:17" x14ac:dyDescent="0.3">
      <c r="A108" s="444">
        <v>108</v>
      </c>
      <c r="B108" s="349">
        <v>45775</v>
      </c>
      <c r="C108" s="144" t="s">
        <v>2381</v>
      </c>
      <c r="D108" s="45">
        <v>80</v>
      </c>
      <c r="E108" s="45"/>
      <c r="F108" s="511"/>
      <c r="G108" s="1060"/>
      <c r="H108" s="1060"/>
      <c r="I108" s="1511"/>
      <c r="J108" s="1512"/>
      <c r="K108" s="1512"/>
      <c r="L108" s="1513"/>
      <c r="M108" s="146"/>
      <c r="N108" s="146"/>
      <c r="O108" s="1345"/>
      <c r="P108" s="146"/>
      <c r="Q108" s="146"/>
    </row>
    <row r="109" spans="1:17" x14ac:dyDescent="0.3">
      <c r="A109" s="444">
        <v>109</v>
      </c>
      <c r="B109" s="349">
        <v>45775</v>
      </c>
      <c r="C109" s="144" t="s">
        <v>2407</v>
      </c>
      <c r="D109" s="45">
        <v>10</v>
      </c>
      <c r="E109" s="45"/>
      <c r="F109" s="511"/>
      <c r="G109" s="1060"/>
      <c r="H109" s="1060"/>
      <c r="I109" s="1511"/>
      <c r="J109" s="1512"/>
      <c r="K109" s="1512"/>
      <c r="L109" s="1513"/>
      <c r="M109" s="146"/>
      <c r="N109" s="147"/>
      <c r="O109" s="1345"/>
      <c r="P109" s="146"/>
      <c r="Q109" s="935"/>
    </row>
    <row r="110" spans="1:17" x14ac:dyDescent="0.3">
      <c r="A110" s="444">
        <v>110</v>
      </c>
      <c r="B110" s="349">
        <v>45775</v>
      </c>
      <c r="C110" s="144" t="s">
        <v>2408</v>
      </c>
      <c r="D110" s="45">
        <v>3</v>
      </c>
      <c r="E110" s="45"/>
      <c r="F110" s="511"/>
      <c r="G110" s="1060"/>
      <c r="H110" s="1060"/>
      <c r="I110" s="1511"/>
      <c r="J110" s="1512"/>
      <c r="K110" s="1512"/>
      <c r="L110" s="1513"/>
      <c r="M110" s="146"/>
      <c r="N110" s="147"/>
      <c r="O110" s="1345"/>
      <c r="P110" s="146"/>
      <c r="Q110" s="935"/>
    </row>
    <row r="111" spans="1:17" x14ac:dyDescent="0.3">
      <c r="A111" s="444">
        <v>111</v>
      </c>
      <c r="B111" s="349">
        <v>45779</v>
      </c>
      <c r="C111" s="144" t="s">
        <v>2359</v>
      </c>
      <c r="D111" s="45">
        <v>1000</v>
      </c>
      <c r="E111" s="45"/>
      <c r="F111" s="511"/>
      <c r="G111" s="1060"/>
      <c r="H111" s="1060"/>
      <c r="I111" s="1511"/>
      <c r="J111" s="1512"/>
      <c r="K111" s="1512"/>
      <c r="L111" s="1513"/>
      <c r="M111" s="146"/>
      <c r="N111" s="147"/>
      <c r="O111" s="1345"/>
      <c r="P111" s="146"/>
      <c r="Q111" s="146"/>
    </row>
    <row r="112" spans="1:17" x14ac:dyDescent="0.3">
      <c r="A112" s="444">
        <v>112</v>
      </c>
      <c r="B112" s="349">
        <v>45779</v>
      </c>
      <c r="C112" s="144" t="s">
        <v>2834</v>
      </c>
      <c r="D112" s="45">
        <v>100</v>
      </c>
      <c r="E112" s="45"/>
      <c r="F112" s="511"/>
      <c r="G112" s="1060"/>
      <c r="H112" s="1060"/>
      <c r="I112" s="1511"/>
      <c r="J112" s="1512"/>
      <c r="K112" s="1512"/>
      <c r="L112" s="1513"/>
      <c r="M112" s="146"/>
      <c r="N112" s="146"/>
      <c r="O112" s="1345"/>
      <c r="P112" s="146"/>
      <c r="Q112" s="146"/>
    </row>
    <row r="113" spans="1:17" x14ac:dyDescent="0.3">
      <c r="A113" s="444">
        <v>113</v>
      </c>
      <c r="B113" s="349">
        <v>45782</v>
      </c>
      <c r="C113" s="144" t="s">
        <v>2834</v>
      </c>
      <c r="D113" s="45">
        <v>70</v>
      </c>
      <c r="E113" s="45"/>
      <c r="F113" s="511"/>
      <c r="G113" s="1060"/>
      <c r="H113" s="1060"/>
      <c r="I113" s="1511"/>
      <c r="J113" s="1512"/>
      <c r="K113" s="1512"/>
      <c r="L113" s="1513"/>
      <c r="M113" s="146"/>
      <c r="N113" s="146"/>
      <c r="O113" s="1345"/>
      <c r="P113" s="146"/>
      <c r="Q113" s="146"/>
    </row>
    <row r="114" spans="1:17" x14ac:dyDescent="0.3">
      <c r="A114" s="444">
        <v>114</v>
      </c>
      <c r="B114" s="349">
        <v>45782</v>
      </c>
      <c r="C114" s="144" t="s">
        <v>2359</v>
      </c>
      <c r="D114" s="45">
        <v>500</v>
      </c>
      <c r="E114" s="45"/>
      <c r="F114" s="511"/>
      <c r="G114" s="1060"/>
      <c r="H114" s="1060"/>
      <c r="I114" s="1511"/>
      <c r="J114" s="1512"/>
      <c r="K114" s="1512"/>
      <c r="L114" s="1513"/>
      <c r="M114" s="146"/>
      <c r="N114" s="146"/>
      <c r="O114" s="1345"/>
      <c r="P114" s="146"/>
      <c r="Q114" s="146"/>
    </row>
    <row r="115" spans="1:17" ht="13.8" x14ac:dyDescent="0.3">
      <c r="A115" s="444">
        <v>115</v>
      </c>
      <c r="B115" s="349">
        <v>45783</v>
      </c>
      <c r="C115" s="144" t="s">
        <v>2834</v>
      </c>
      <c r="D115" s="45"/>
      <c r="E115" s="45">
        <v>520</v>
      </c>
      <c r="F115" s="511">
        <v>520</v>
      </c>
      <c r="G115" s="1060"/>
      <c r="H115" s="1060"/>
      <c r="I115" s="1511" t="s">
        <v>4051</v>
      </c>
      <c r="J115" s="1512"/>
      <c r="K115" s="1512"/>
      <c r="L115" s="1513"/>
      <c r="M115" s="146" t="s">
        <v>4052</v>
      </c>
      <c r="N115" s="147">
        <v>45782</v>
      </c>
      <c r="O115" s="1275" t="s">
        <v>1531</v>
      </c>
      <c r="P115" s="642" t="s">
        <v>4034</v>
      </c>
      <c r="Q115" s="642" t="s">
        <v>4016</v>
      </c>
    </row>
    <row r="116" spans="1:17" x14ac:dyDescent="0.3">
      <c r="A116" s="1342">
        <v>116</v>
      </c>
      <c r="B116" s="349">
        <v>45786</v>
      </c>
      <c r="C116" s="144" t="s">
        <v>2384</v>
      </c>
      <c r="D116" s="45">
        <v>100</v>
      </c>
      <c r="E116" s="45"/>
      <c r="F116" s="511"/>
      <c r="G116" s="1060"/>
      <c r="H116" s="1060"/>
      <c r="I116" s="1511"/>
      <c r="J116" s="1512"/>
      <c r="K116" s="1512"/>
      <c r="L116" s="1513"/>
      <c r="M116" s="146"/>
      <c r="N116" s="147"/>
      <c r="O116" s="1345"/>
      <c r="P116" s="146"/>
      <c r="Q116" s="146"/>
    </row>
    <row r="117" spans="1:17" x14ac:dyDescent="0.3">
      <c r="A117" s="444">
        <v>117</v>
      </c>
      <c r="B117" s="349">
        <v>45786</v>
      </c>
      <c r="C117" s="144" t="s">
        <v>2359</v>
      </c>
      <c r="D117" s="45">
        <v>1000</v>
      </c>
      <c r="E117" s="45"/>
      <c r="F117" s="511"/>
      <c r="G117" s="1060"/>
      <c r="H117" s="1060"/>
      <c r="I117" s="1511"/>
      <c r="J117" s="1512"/>
      <c r="K117" s="1512"/>
      <c r="L117" s="1513"/>
      <c r="M117" s="146"/>
      <c r="N117" s="146"/>
      <c r="O117" s="1345"/>
      <c r="P117" s="146"/>
      <c r="Q117" s="146"/>
    </row>
    <row r="118" spans="1:17" ht="13.8" x14ac:dyDescent="0.3">
      <c r="A118" s="444">
        <v>118</v>
      </c>
      <c r="B118" s="349">
        <v>45789</v>
      </c>
      <c r="C118" s="144" t="s">
        <v>2384</v>
      </c>
      <c r="D118" s="45">
        <v>380</v>
      </c>
      <c r="E118" s="45"/>
      <c r="F118" s="511"/>
      <c r="G118" s="1060"/>
      <c r="H118" s="1060"/>
      <c r="I118" s="1511"/>
      <c r="J118" s="1512"/>
      <c r="K118" s="1512"/>
      <c r="L118" s="1513"/>
      <c r="M118" s="146"/>
      <c r="N118" s="147"/>
      <c r="O118" s="1346"/>
      <c r="P118" s="146"/>
      <c r="Q118" s="935"/>
    </row>
    <row r="119" spans="1:17" ht="13.8" x14ac:dyDescent="0.3">
      <c r="A119" s="444">
        <v>119</v>
      </c>
      <c r="B119" s="349">
        <v>45789</v>
      </c>
      <c r="C119" s="144" t="s">
        <v>164</v>
      </c>
      <c r="D119" s="45">
        <v>15</v>
      </c>
      <c r="E119" s="45"/>
      <c r="F119" s="511"/>
      <c r="G119" s="1060"/>
      <c r="H119" s="1060"/>
      <c r="I119" s="1511"/>
      <c r="J119" s="1512"/>
      <c r="K119" s="1512"/>
      <c r="L119" s="1513"/>
      <c r="M119" s="146"/>
      <c r="N119" s="147"/>
      <c r="O119" s="1346"/>
      <c r="P119" s="146"/>
      <c r="Q119" s="935"/>
    </row>
    <row r="120" spans="1:17" x14ac:dyDescent="0.3">
      <c r="A120" s="444">
        <v>120</v>
      </c>
      <c r="B120" s="349">
        <v>45789</v>
      </c>
      <c r="C120" s="144" t="s">
        <v>2834</v>
      </c>
      <c r="D120" s="45">
        <v>100</v>
      </c>
      <c r="E120" s="45"/>
      <c r="F120" s="511"/>
      <c r="G120" s="1060"/>
      <c r="H120" s="1060"/>
      <c r="I120" s="1511"/>
      <c r="J120" s="1512"/>
      <c r="K120" s="1512"/>
      <c r="L120" s="1513"/>
      <c r="M120" s="146"/>
      <c r="N120" s="147"/>
      <c r="O120" s="1345"/>
      <c r="P120" s="146"/>
      <c r="Q120" s="935"/>
    </row>
    <row r="121" spans="1:17" x14ac:dyDescent="0.3">
      <c r="A121" s="444">
        <v>121</v>
      </c>
      <c r="B121" s="349">
        <v>45789</v>
      </c>
      <c r="C121" s="144" t="s">
        <v>1263</v>
      </c>
      <c r="D121" s="45">
        <v>10</v>
      </c>
      <c r="E121" s="45"/>
      <c r="F121" s="511"/>
      <c r="G121" s="1060"/>
      <c r="H121" s="1060"/>
      <c r="I121" s="1511"/>
      <c r="J121" s="1512"/>
      <c r="K121" s="1512"/>
      <c r="L121" s="1513"/>
      <c r="M121" s="146"/>
      <c r="N121" s="146"/>
      <c r="O121" s="1345"/>
      <c r="P121" s="146"/>
      <c r="Q121" s="146"/>
    </row>
    <row r="122" spans="1:17" x14ac:dyDescent="0.3">
      <c r="A122" s="444">
        <v>122</v>
      </c>
      <c r="B122" s="349">
        <v>45789</v>
      </c>
      <c r="C122" s="144" t="s">
        <v>2381</v>
      </c>
      <c r="D122" s="45">
        <v>20</v>
      </c>
      <c r="E122" s="45"/>
      <c r="F122" s="511"/>
      <c r="G122" s="1060"/>
      <c r="H122" s="1060"/>
      <c r="I122" s="1511"/>
      <c r="J122" s="1512"/>
      <c r="K122" s="1512"/>
      <c r="L122" s="1513"/>
      <c r="M122" s="146"/>
      <c r="N122" s="146"/>
      <c r="O122" s="1345"/>
      <c r="P122" s="146"/>
      <c r="Q122" s="146"/>
    </row>
    <row r="123" spans="1:17" ht="13.8" x14ac:dyDescent="0.3">
      <c r="A123" s="444">
        <v>123</v>
      </c>
      <c r="B123" s="349">
        <v>45789</v>
      </c>
      <c r="C123" s="144" t="s">
        <v>2384</v>
      </c>
      <c r="D123" s="45"/>
      <c r="E123" s="45">
        <v>1180</v>
      </c>
      <c r="F123" s="511">
        <v>1180</v>
      </c>
      <c r="G123" s="1060"/>
      <c r="H123" s="1060"/>
      <c r="I123" s="1511" t="s">
        <v>4062</v>
      </c>
      <c r="J123" s="1512"/>
      <c r="K123" s="1512"/>
      <c r="L123" s="1513"/>
      <c r="M123" s="146" t="s">
        <v>4063</v>
      </c>
      <c r="N123" s="147">
        <v>45789</v>
      </c>
      <c r="O123" s="1275" t="s">
        <v>1531</v>
      </c>
      <c r="P123" s="642" t="s">
        <v>4034</v>
      </c>
      <c r="Q123" s="642" t="s">
        <v>4016</v>
      </c>
    </row>
    <row r="124" spans="1:17" x14ac:dyDescent="0.3">
      <c r="A124" s="444">
        <v>124</v>
      </c>
      <c r="B124" s="349">
        <v>45791</v>
      </c>
      <c r="C124" s="144" t="s">
        <v>2359</v>
      </c>
      <c r="D124" s="45">
        <v>540</v>
      </c>
      <c r="E124" s="45"/>
      <c r="F124" s="511"/>
      <c r="G124" s="1060"/>
      <c r="H124" s="1060"/>
      <c r="I124" s="1511"/>
      <c r="J124" s="1512"/>
      <c r="K124" s="1512"/>
      <c r="L124" s="1513"/>
      <c r="M124" s="146"/>
      <c r="N124" s="146"/>
      <c r="O124" s="1345"/>
      <c r="P124" s="146"/>
      <c r="Q124" s="146"/>
    </row>
    <row r="125" spans="1:17" ht="13.8" x14ac:dyDescent="0.3">
      <c r="A125" s="444">
        <v>125</v>
      </c>
      <c r="B125" s="349">
        <v>45791</v>
      </c>
      <c r="C125" s="144" t="s">
        <v>1982</v>
      </c>
      <c r="D125" s="45">
        <v>1000</v>
      </c>
      <c r="E125" s="45"/>
      <c r="F125" s="511"/>
      <c r="G125" s="1060"/>
      <c r="H125" s="1060"/>
      <c r="I125" s="1511"/>
      <c r="J125" s="1512"/>
      <c r="K125" s="1512"/>
      <c r="L125" s="1513"/>
      <c r="M125" s="146"/>
      <c r="N125" s="147"/>
      <c r="O125" s="1346"/>
      <c r="P125" s="146"/>
      <c r="Q125" s="935"/>
    </row>
    <row r="126" spans="1:17" ht="13.8" x14ac:dyDescent="0.3">
      <c r="A126" s="444">
        <v>126</v>
      </c>
      <c r="B126" s="349">
        <v>45791</v>
      </c>
      <c r="C126" s="144" t="s">
        <v>2359</v>
      </c>
      <c r="D126" s="45"/>
      <c r="E126" s="45">
        <v>4040</v>
      </c>
      <c r="F126" s="511">
        <v>4040</v>
      </c>
      <c r="G126" s="1060"/>
      <c r="H126" s="1060"/>
      <c r="I126" s="1511" t="s">
        <v>4064</v>
      </c>
      <c r="J126" s="1512"/>
      <c r="K126" s="1512"/>
      <c r="L126" s="1513"/>
      <c r="M126" s="146" t="s">
        <v>4065</v>
      </c>
      <c r="N126" s="147">
        <v>45791</v>
      </c>
      <c r="O126" s="1275" t="s">
        <v>1531</v>
      </c>
      <c r="P126" s="642" t="s">
        <v>4031</v>
      </c>
      <c r="Q126" s="1040" t="s">
        <v>4005</v>
      </c>
    </row>
    <row r="127" spans="1:17" x14ac:dyDescent="0.3">
      <c r="A127" s="444">
        <v>127</v>
      </c>
      <c r="B127" s="349">
        <v>45796</v>
      </c>
      <c r="C127" s="144" t="s">
        <v>2834</v>
      </c>
      <c r="D127" s="45">
        <v>100</v>
      </c>
      <c r="E127" s="45"/>
      <c r="F127" s="511"/>
      <c r="G127" s="1060"/>
      <c r="H127" s="1060"/>
      <c r="I127" s="1511"/>
      <c r="J127" s="1512"/>
      <c r="K127" s="1512"/>
      <c r="L127" s="1513"/>
      <c r="M127" s="146"/>
      <c r="N127" s="147"/>
      <c r="O127" s="1345"/>
      <c r="P127" s="146"/>
      <c r="Q127" s="146"/>
    </row>
    <row r="128" spans="1:17" x14ac:dyDescent="0.3">
      <c r="A128" s="444">
        <v>128</v>
      </c>
      <c r="B128" s="349">
        <v>45796</v>
      </c>
      <c r="C128" s="144" t="s">
        <v>2359</v>
      </c>
      <c r="D128" s="45">
        <v>1000</v>
      </c>
      <c r="E128" s="45"/>
      <c r="F128" s="511"/>
      <c r="G128" s="1060"/>
      <c r="H128" s="1060"/>
      <c r="I128" s="1511"/>
      <c r="J128" s="1512"/>
      <c r="K128" s="1512"/>
      <c r="L128" s="1513"/>
      <c r="M128" s="146"/>
      <c r="N128" s="146"/>
      <c r="O128" s="1345"/>
      <c r="P128" s="146"/>
      <c r="Q128" s="146"/>
    </row>
    <row r="129" spans="1:17" ht="13.8" x14ac:dyDescent="0.3">
      <c r="A129" s="444">
        <v>129</v>
      </c>
      <c r="B129" s="349">
        <v>45796</v>
      </c>
      <c r="C129" s="144" t="s">
        <v>1777</v>
      </c>
      <c r="D129" s="45">
        <v>1000</v>
      </c>
      <c r="E129" s="45"/>
      <c r="F129" s="511"/>
      <c r="G129" s="1060"/>
      <c r="H129" s="1060"/>
      <c r="I129" s="1511"/>
      <c r="J129" s="1512"/>
      <c r="K129" s="1512"/>
      <c r="L129" s="1513"/>
      <c r="M129" s="146"/>
      <c r="N129" s="147"/>
      <c r="O129" s="1348"/>
      <c r="P129" s="146"/>
      <c r="Q129" s="146"/>
    </row>
    <row r="130" spans="1:17" x14ac:dyDescent="0.3">
      <c r="A130" s="444">
        <v>131</v>
      </c>
      <c r="B130" s="349">
        <v>45803</v>
      </c>
      <c r="C130" s="144" t="s">
        <v>2359</v>
      </c>
      <c r="D130" s="45">
        <v>1000</v>
      </c>
      <c r="E130" s="45"/>
      <c r="F130" s="511"/>
      <c r="G130" s="1060"/>
      <c r="H130" s="1060"/>
      <c r="I130" s="1511"/>
      <c r="J130" s="1512"/>
      <c r="K130" s="1512"/>
      <c r="L130" s="1513"/>
      <c r="M130" s="146"/>
      <c r="N130" s="146"/>
      <c r="O130" s="143"/>
      <c r="P130" s="146"/>
      <c r="Q130" s="146"/>
    </row>
    <row r="131" spans="1:17" x14ac:dyDescent="0.3">
      <c r="A131" s="444">
        <v>132</v>
      </c>
      <c r="B131" s="349">
        <v>45803</v>
      </c>
      <c r="C131" s="144" t="s">
        <v>2834</v>
      </c>
      <c r="D131" s="45">
        <v>100</v>
      </c>
      <c r="E131" s="45"/>
      <c r="F131" s="511"/>
      <c r="G131" s="1060"/>
      <c r="H131" s="1060"/>
      <c r="I131" s="1511"/>
      <c r="J131" s="1512"/>
      <c r="K131" s="1512"/>
      <c r="L131" s="1513"/>
      <c r="M131" s="146"/>
      <c r="N131" s="146"/>
      <c r="O131" s="143"/>
      <c r="P131" s="146"/>
      <c r="Q131" s="146"/>
    </row>
    <row r="132" spans="1:17" x14ac:dyDescent="0.3">
      <c r="A132" s="444">
        <v>133</v>
      </c>
      <c r="B132" s="349">
        <v>45803</v>
      </c>
      <c r="C132" s="144" t="s">
        <v>2384</v>
      </c>
      <c r="D132" s="45">
        <v>100</v>
      </c>
      <c r="E132" s="45"/>
      <c r="F132" s="511"/>
      <c r="G132" s="1060"/>
      <c r="H132" s="1060"/>
      <c r="I132" s="1511"/>
      <c r="J132" s="1512"/>
      <c r="K132" s="1512"/>
      <c r="L132" s="1513"/>
      <c r="M132" s="146"/>
      <c r="N132" s="146"/>
      <c r="O132" s="143"/>
      <c r="P132" s="146"/>
      <c r="Q132" s="146"/>
    </row>
    <row r="133" spans="1:17" x14ac:dyDescent="0.3">
      <c r="A133" s="444">
        <v>134</v>
      </c>
      <c r="B133" s="349">
        <v>45803</v>
      </c>
      <c r="C133" s="144" t="s">
        <v>164</v>
      </c>
      <c r="D133" s="45">
        <v>15</v>
      </c>
      <c r="E133" s="45"/>
      <c r="F133" s="511"/>
      <c r="G133" s="1060"/>
      <c r="H133" s="1060"/>
      <c r="I133" s="1511"/>
      <c r="J133" s="1512"/>
      <c r="K133" s="1512"/>
      <c r="L133" s="1513"/>
      <c r="M133" s="146"/>
      <c r="N133" s="147"/>
      <c r="O133" s="143"/>
      <c r="P133" s="146"/>
      <c r="Q133" s="146"/>
    </row>
    <row r="134" spans="1:17" x14ac:dyDescent="0.3">
      <c r="A134" s="444">
        <v>135</v>
      </c>
      <c r="B134" s="349">
        <v>45803</v>
      </c>
      <c r="C134" s="144" t="s">
        <v>1517</v>
      </c>
      <c r="D134" s="45">
        <v>15</v>
      </c>
      <c r="E134" s="45"/>
      <c r="F134" s="511"/>
      <c r="G134" s="1060"/>
      <c r="H134" s="1060"/>
      <c r="I134" s="1511"/>
      <c r="J134" s="1512"/>
      <c r="K134" s="1512"/>
      <c r="L134" s="1513"/>
      <c r="M134" s="146"/>
      <c r="N134" s="146"/>
      <c r="O134" s="143"/>
      <c r="P134" s="146"/>
      <c r="Q134" s="146"/>
    </row>
    <row r="135" spans="1:17" ht="13.8" x14ac:dyDescent="0.3">
      <c r="A135" s="444">
        <v>136</v>
      </c>
      <c r="B135" s="349">
        <v>45805</v>
      </c>
      <c r="C135" s="144" t="s">
        <v>2359</v>
      </c>
      <c r="D135" s="45">
        <v>540</v>
      </c>
      <c r="E135" s="45"/>
      <c r="F135" s="511"/>
      <c r="G135" s="1060"/>
      <c r="H135" s="1060"/>
      <c r="I135" s="1511"/>
      <c r="J135" s="1512"/>
      <c r="K135" s="1512"/>
      <c r="L135" s="1513"/>
      <c r="M135" s="146"/>
      <c r="N135" s="147"/>
      <c r="O135" s="1348"/>
      <c r="P135" s="146"/>
      <c r="Q135" s="935"/>
    </row>
    <row r="136" spans="1:17" ht="13.8" x14ac:dyDescent="0.3">
      <c r="A136" s="444">
        <v>137</v>
      </c>
      <c r="B136" s="349">
        <v>45806</v>
      </c>
      <c r="C136" s="144" t="s">
        <v>2359</v>
      </c>
      <c r="D136" s="45"/>
      <c r="E136" s="45">
        <v>2540</v>
      </c>
      <c r="F136" s="511">
        <v>2540</v>
      </c>
      <c r="G136" s="1060"/>
      <c r="H136" s="1060"/>
      <c r="I136" s="1511" t="s">
        <v>4102</v>
      </c>
      <c r="J136" s="1512"/>
      <c r="K136" s="1512"/>
      <c r="L136" s="1513"/>
      <c r="M136" s="146" t="s">
        <v>4103</v>
      </c>
      <c r="N136" s="147">
        <v>45805</v>
      </c>
      <c r="O136" s="1292" t="s">
        <v>1531</v>
      </c>
      <c r="P136" s="642" t="s">
        <v>4031</v>
      </c>
      <c r="Q136" s="1040" t="s">
        <v>4005</v>
      </c>
    </row>
    <row r="137" spans="1:17" x14ac:dyDescent="0.3">
      <c r="A137" s="444">
        <v>138</v>
      </c>
      <c r="B137" s="349">
        <v>45811</v>
      </c>
      <c r="C137" s="144" t="s">
        <v>2359</v>
      </c>
      <c r="D137" s="45">
        <v>500</v>
      </c>
      <c r="E137" s="45"/>
      <c r="F137" s="511"/>
      <c r="G137" s="1060"/>
      <c r="H137" s="1060"/>
      <c r="I137" s="1511"/>
      <c r="J137" s="1512"/>
      <c r="K137" s="1512"/>
      <c r="L137" s="1513"/>
      <c r="M137" s="146"/>
      <c r="N137" s="146"/>
      <c r="O137" s="143"/>
      <c r="P137" s="146"/>
      <c r="Q137" s="146"/>
    </row>
    <row r="138" spans="1:17" x14ac:dyDescent="0.3">
      <c r="A138" s="444">
        <v>139</v>
      </c>
      <c r="B138" s="349">
        <v>45811</v>
      </c>
      <c r="C138" s="144" t="s">
        <v>2384</v>
      </c>
      <c r="D138" s="45">
        <v>100</v>
      </c>
      <c r="E138" s="45"/>
      <c r="F138" s="511"/>
      <c r="G138" s="1060"/>
      <c r="H138" s="1060"/>
      <c r="I138" s="1511"/>
      <c r="J138" s="1512"/>
      <c r="K138" s="1512"/>
      <c r="L138" s="1513"/>
      <c r="M138" s="146"/>
      <c r="N138" s="146"/>
      <c r="O138" s="143"/>
      <c r="P138" s="146"/>
      <c r="Q138" s="146"/>
    </row>
    <row r="139" spans="1:17" ht="13.8" x14ac:dyDescent="0.3">
      <c r="A139" s="444">
        <v>140</v>
      </c>
      <c r="B139" s="349">
        <v>45811</v>
      </c>
      <c r="C139" s="144" t="s">
        <v>2834</v>
      </c>
      <c r="D139" s="898">
        <v>100</v>
      </c>
      <c r="E139" s="45"/>
      <c r="F139" s="511"/>
      <c r="G139" s="1060"/>
      <c r="H139" s="1060"/>
      <c r="I139" s="1511"/>
      <c r="J139" s="1512"/>
      <c r="K139" s="1512"/>
      <c r="L139" s="1513"/>
      <c r="M139" s="146"/>
      <c r="N139" s="147"/>
      <c r="O139" s="1346"/>
      <c r="P139" s="146"/>
      <c r="Q139" s="935"/>
    </row>
    <row r="140" spans="1:17" x14ac:dyDescent="0.3">
      <c r="A140" s="444">
        <v>141</v>
      </c>
      <c r="B140" s="349">
        <v>45811</v>
      </c>
      <c r="C140" s="144" t="s">
        <v>1982</v>
      </c>
      <c r="D140" s="45">
        <v>100</v>
      </c>
      <c r="E140" s="45"/>
      <c r="F140" s="511"/>
      <c r="G140" s="1060"/>
      <c r="H140" s="1060"/>
      <c r="I140" s="1511"/>
      <c r="J140" s="1512"/>
      <c r="K140" s="1512"/>
      <c r="L140" s="1513"/>
      <c r="M140" s="146"/>
      <c r="N140" s="146"/>
      <c r="O140" s="143"/>
      <c r="P140" s="146"/>
      <c r="Q140" s="146"/>
    </row>
    <row r="141" spans="1:17" x14ac:dyDescent="0.3">
      <c r="A141" s="444">
        <v>142</v>
      </c>
      <c r="B141" s="349">
        <v>45811</v>
      </c>
      <c r="C141" s="144" t="s">
        <v>2516</v>
      </c>
      <c r="D141" s="45">
        <v>100</v>
      </c>
      <c r="E141" s="45"/>
      <c r="F141" s="511"/>
      <c r="G141" s="1060"/>
      <c r="H141" s="1060"/>
      <c r="I141" s="1511"/>
      <c r="J141" s="1512"/>
      <c r="K141" s="1512"/>
      <c r="L141" s="1513"/>
      <c r="M141" s="146"/>
      <c r="N141" s="146"/>
      <c r="O141" s="143"/>
      <c r="P141" s="146"/>
      <c r="Q141" s="146"/>
    </row>
    <row r="142" spans="1:17" x14ac:dyDescent="0.3">
      <c r="A142" s="444">
        <v>143</v>
      </c>
      <c r="B142" s="349">
        <v>45817</v>
      </c>
      <c r="C142" s="144" t="s">
        <v>2359</v>
      </c>
      <c r="D142" s="45">
        <v>1000</v>
      </c>
      <c r="E142" s="45"/>
      <c r="F142" s="511"/>
      <c r="G142" s="1060"/>
      <c r="H142" s="1060"/>
      <c r="I142" s="1511"/>
      <c r="J142" s="1512"/>
      <c r="K142" s="1512"/>
      <c r="L142" s="1513"/>
      <c r="M142" s="146"/>
      <c r="N142" s="146"/>
      <c r="O142" s="143"/>
      <c r="P142" s="146"/>
      <c r="Q142" s="146"/>
    </row>
    <row r="143" spans="1:17" x14ac:dyDescent="0.3">
      <c r="A143" s="444">
        <v>146</v>
      </c>
      <c r="B143" s="349">
        <v>45821</v>
      </c>
      <c r="C143" s="144" t="s">
        <v>2359</v>
      </c>
      <c r="D143" s="45">
        <v>500</v>
      </c>
      <c r="E143" s="45"/>
      <c r="F143" s="511"/>
      <c r="G143" s="1060"/>
      <c r="H143" s="1060"/>
      <c r="I143" s="1511"/>
      <c r="J143" s="1512"/>
      <c r="K143" s="1512"/>
      <c r="L143" s="1513"/>
      <c r="M143" s="146"/>
      <c r="N143" s="146"/>
      <c r="O143" s="143"/>
      <c r="P143" s="146"/>
      <c r="Q143" s="146"/>
    </row>
    <row r="144" spans="1:17" x14ac:dyDescent="0.3">
      <c r="A144" s="444">
        <v>147</v>
      </c>
      <c r="B144" s="349">
        <v>45824</v>
      </c>
      <c r="C144" s="144" t="s">
        <v>2834</v>
      </c>
      <c r="D144" s="45">
        <v>100</v>
      </c>
      <c r="E144" s="45"/>
      <c r="F144" s="511"/>
      <c r="G144" s="1060"/>
      <c r="H144" s="1060"/>
      <c r="I144" s="1511"/>
      <c r="J144" s="1512"/>
      <c r="K144" s="1512"/>
      <c r="L144" s="1513"/>
      <c r="M144" s="146"/>
      <c r="N144" s="146"/>
      <c r="O144" s="143"/>
      <c r="P144" s="146"/>
      <c r="Q144" s="146"/>
    </row>
    <row r="145" spans="1:17" x14ac:dyDescent="0.3">
      <c r="A145" s="444">
        <v>148</v>
      </c>
      <c r="B145" s="349">
        <v>45824</v>
      </c>
      <c r="C145" s="144" t="s">
        <v>2384</v>
      </c>
      <c r="D145" s="45">
        <v>100</v>
      </c>
      <c r="E145" s="45"/>
      <c r="F145" s="511"/>
      <c r="G145" s="1060"/>
      <c r="H145" s="1060"/>
      <c r="I145" s="1511"/>
      <c r="J145" s="1512"/>
      <c r="K145" s="1512"/>
      <c r="L145" s="1513"/>
      <c r="M145" s="146"/>
      <c r="N145" s="147"/>
      <c r="O145" s="143"/>
      <c r="P145" s="146"/>
      <c r="Q145" s="146"/>
    </row>
    <row r="146" spans="1:17" x14ac:dyDescent="0.3">
      <c r="A146" s="444">
        <v>149</v>
      </c>
      <c r="B146" s="349">
        <v>45824</v>
      </c>
      <c r="C146" s="144" t="s">
        <v>164</v>
      </c>
      <c r="D146" s="45">
        <v>10</v>
      </c>
      <c r="E146" s="45"/>
      <c r="F146" s="511"/>
      <c r="G146" s="1060"/>
      <c r="H146" s="1060"/>
      <c r="I146" s="1511"/>
      <c r="J146" s="1512"/>
      <c r="K146" s="1512"/>
      <c r="L146" s="1513"/>
      <c r="M146" s="146"/>
      <c r="N146" s="146"/>
      <c r="O146" s="143"/>
      <c r="P146" s="146"/>
      <c r="Q146" s="146"/>
    </row>
    <row r="147" spans="1:17" x14ac:dyDescent="0.3">
      <c r="A147" s="444">
        <v>150</v>
      </c>
      <c r="B147" s="349">
        <v>45824</v>
      </c>
      <c r="C147" s="144" t="s">
        <v>2410</v>
      </c>
      <c r="D147" s="45">
        <v>150</v>
      </c>
      <c r="E147" s="45"/>
      <c r="F147" s="511"/>
      <c r="G147" s="1060"/>
      <c r="H147" s="1060"/>
      <c r="I147" s="1511"/>
      <c r="J147" s="1512"/>
      <c r="K147" s="1512"/>
      <c r="L147" s="1513"/>
      <c r="M147" s="146"/>
      <c r="N147" s="146"/>
      <c r="O147" s="143"/>
      <c r="P147" s="146"/>
      <c r="Q147" s="146"/>
    </row>
    <row r="148" spans="1:17" x14ac:dyDescent="0.3">
      <c r="A148" s="444">
        <v>151</v>
      </c>
      <c r="B148" s="349">
        <v>45824</v>
      </c>
      <c r="C148" s="144" t="s">
        <v>2574</v>
      </c>
      <c r="D148" s="45">
        <v>50</v>
      </c>
      <c r="E148" s="45"/>
      <c r="F148" s="511"/>
      <c r="G148" s="1060"/>
      <c r="H148" s="1060"/>
      <c r="I148" s="1511"/>
      <c r="J148" s="1512"/>
      <c r="K148" s="1512"/>
      <c r="L148" s="1513"/>
      <c r="M148" s="146"/>
      <c r="N148" s="147"/>
      <c r="O148" s="143"/>
      <c r="P148" s="146"/>
      <c r="Q148" s="146"/>
    </row>
    <row r="149" spans="1:17" x14ac:dyDescent="0.3">
      <c r="A149" s="444">
        <v>152</v>
      </c>
      <c r="B149" s="349">
        <v>45826</v>
      </c>
      <c r="C149" s="144" t="s">
        <v>2359</v>
      </c>
      <c r="D149" s="45">
        <v>540</v>
      </c>
      <c r="E149" s="45"/>
      <c r="F149" s="511"/>
      <c r="G149" s="1060"/>
      <c r="H149" s="1060"/>
      <c r="I149" s="1511"/>
      <c r="J149" s="1512"/>
      <c r="K149" s="1512"/>
      <c r="L149" s="1513"/>
      <c r="M149" s="146"/>
      <c r="N149" s="146"/>
      <c r="O149" s="143"/>
      <c r="P149" s="146"/>
      <c r="Q149" s="146"/>
    </row>
    <row r="150" spans="1:17" ht="13.8" x14ac:dyDescent="0.3">
      <c r="A150" s="444">
        <v>153</v>
      </c>
      <c r="B150" s="349">
        <v>45827</v>
      </c>
      <c r="C150" s="144" t="s">
        <v>2359</v>
      </c>
      <c r="D150" s="45"/>
      <c r="E150" s="45">
        <v>2540</v>
      </c>
      <c r="F150" s="511">
        <v>2540</v>
      </c>
      <c r="G150" s="1060"/>
      <c r="H150" s="1060"/>
      <c r="I150" s="1511" t="s">
        <v>4128</v>
      </c>
      <c r="J150" s="1512"/>
      <c r="K150" s="1512"/>
      <c r="L150" s="1513"/>
      <c r="M150" s="935" t="s">
        <v>4129</v>
      </c>
      <c r="N150" s="147">
        <v>45827</v>
      </c>
      <c r="O150" s="1292" t="s">
        <v>1531</v>
      </c>
      <c r="P150" s="642" t="s">
        <v>4031</v>
      </c>
      <c r="Q150" s="1040" t="s">
        <v>4005</v>
      </c>
    </row>
    <row r="151" spans="1:17" x14ac:dyDescent="0.3">
      <c r="A151" s="444">
        <v>154</v>
      </c>
      <c r="B151" s="349">
        <v>45828</v>
      </c>
      <c r="C151" s="144" t="s">
        <v>2574</v>
      </c>
      <c r="D151" s="45">
        <v>50</v>
      </c>
      <c r="E151" s="45"/>
      <c r="F151" s="511"/>
      <c r="G151" s="1060"/>
      <c r="H151" s="1060"/>
      <c r="I151" s="1511"/>
      <c r="J151" s="1512"/>
      <c r="K151" s="1512"/>
      <c r="L151" s="1513"/>
      <c r="M151" s="146"/>
      <c r="N151" s="146"/>
      <c r="O151" s="143"/>
      <c r="P151" s="146"/>
      <c r="Q151" s="146"/>
    </row>
    <row r="152" spans="1:17" x14ac:dyDescent="0.3">
      <c r="A152" s="152">
        <v>156</v>
      </c>
      <c r="B152" s="349">
        <v>45834</v>
      </c>
      <c r="C152" s="144" t="s">
        <v>2574</v>
      </c>
      <c r="D152" s="45">
        <v>50</v>
      </c>
      <c r="E152" s="45"/>
      <c r="F152" s="511"/>
      <c r="G152" s="1060"/>
      <c r="H152" s="1060"/>
      <c r="I152" s="1511"/>
      <c r="J152" s="1512"/>
      <c r="K152" s="1512"/>
      <c r="L152" s="1513"/>
      <c r="M152" s="146"/>
      <c r="N152" s="146"/>
      <c r="O152" s="143"/>
      <c r="P152" s="146"/>
      <c r="Q152" s="146"/>
    </row>
    <row r="153" spans="1:17" x14ac:dyDescent="0.3">
      <c r="A153" s="444">
        <v>157</v>
      </c>
      <c r="B153" s="349">
        <v>45835</v>
      </c>
      <c r="C153" s="144" t="s">
        <v>2359</v>
      </c>
      <c r="D153" s="45">
        <v>1000</v>
      </c>
      <c r="E153" s="45"/>
      <c r="F153" s="511"/>
      <c r="G153" s="1060"/>
      <c r="H153" s="1060"/>
      <c r="I153" s="1511"/>
      <c r="J153" s="1512"/>
      <c r="K153" s="1512"/>
      <c r="L153" s="1513"/>
      <c r="M153" s="146"/>
      <c r="N153" s="146"/>
      <c r="O153" s="143"/>
      <c r="P153" s="146"/>
      <c r="Q153" s="146"/>
    </row>
    <row r="154" spans="1:17" x14ac:dyDescent="0.3">
      <c r="A154" s="444">
        <v>158</v>
      </c>
      <c r="B154" s="349">
        <v>45838</v>
      </c>
      <c r="C154" s="144" t="s">
        <v>1982</v>
      </c>
      <c r="D154" s="45">
        <v>200</v>
      </c>
      <c r="E154" s="45"/>
      <c r="F154" s="511"/>
      <c r="G154" s="1060"/>
      <c r="H154" s="1060"/>
      <c r="I154" s="1511"/>
      <c r="J154" s="1512"/>
      <c r="K154" s="1512"/>
      <c r="L154" s="1513"/>
      <c r="M154" s="146"/>
      <c r="N154" s="146"/>
      <c r="O154" s="143"/>
      <c r="P154" s="146"/>
      <c r="Q154" s="146"/>
    </row>
    <row r="155" spans="1:17" ht="13.8" x14ac:dyDescent="0.3">
      <c r="A155" s="444">
        <v>159</v>
      </c>
      <c r="B155" s="349">
        <v>45838</v>
      </c>
      <c r="C155" s="144" t="s">
        <v>1777</v>
      </c>
      <c r="D155" s="45">
        <v>1000</v>
      </c>
      <c r="E155" s="45"/>
      <c r="F155" s="511"/>
      <c r="G155" s="1060"/>
      <c r="H155" s="1060"/>
      <c r="I155" s="1511"/>
      <c r="J155" s="1512"/>
      <c r="K155" s="1512"/>
      <c r="L155" s="1513"/>
      <c r="M155" s="146"/>
      <c r="N155" s="147"/>
      <c r="O155" s="1349"/>
      <c r="P155" s="146"/>
      <c r="Q155" s="146"/>
    </row>
    <row r="156" spans="1:17" x14ac:dyDescent="0.3">
      <c r="A156" s="444">
        <v>160</v>
      </c>
      <c r="B156" s="349">
        <v>45838</v>
      </c>
      <c r="C156" s="144" t="s">
        <v>2384</v>
      </c>
      <c r="D156" s="45">
        <v>100</v>
      </c>
      <c r="E156" s="45"/>
      <c r="F156" s="511"/>
      <c r="G156" s="1060"/>
      <c r="H156" s="1060"/>
      <c r="I156" s="1511"/>
      <c r="J156" s="1512"/>
      <c r="K156" s="1512"/>
      <c r="L156" s="1513"/>
      <c r="M156" s="146"/>
      <c r="N156" s="146"/>
      <c r="O156" s="143"/>
      <c r="P156" s="146"/>
      <c r="Q156" s="146"/>
    </row>
    <row r="157" spans="1:17" ht="13.8" x14ac:dyDescent="0.3">
      <c r="A157" s="444">
        <v>161</v>
      </c>
      <c r="B157" s="349">
        <v>45838</v>
      </c>
      <c r="C157" s="144" t="s">
        <v>2834</v>
      </c>
      <c r="D157" s="45">
        <v>50</v>
      </c>
      <c r="E157" s="45"/>
      <c r="F157" s="511"/>
      <c r="G157" s="1060"/>
      <c r="H157" s="1060"/>
      <c r="I157" s="1511"/>
      <c r="J157" s="1512"/>
      <c r="K157" s="1512"/>
      <c r="L157" s="1513"/>
      <c r="M157" s="146"/>
      <c r="N157" s="147"/>
      <c r="O157" s="1349"/>
      <c r="P157" s="146"/>
      <c r="Q157" s="146"/>
    </row>
    <row r="158" spans="1:17" ht="13.8" x14ac:dyDescent="0.3">
      <c r="A158" s="444">
        <v>162</v>
      </c>
      <c r="B158" s="349">
        <v>45838</v>
      </c>
      <c r="C158" s="144" t="s">
        <v>164</v>
      </c>
      <c r="D158" s="45">
        <v>10</v>
      </c>
      <c r="E158" s="45"/>
      <c r="F158" s="511"/>
      <c r="G158" s="1060"/>
      <c r="H158" s="1060"/>
      <c r="I158" s="1511"/>
      <c r="J158" s="1512"/>
      <c r="K158" s="1512"/>
      <c r="L158" s="1513"/>
      <c r="M158" s="146"/>
      <c r="N158" s="147"/>
      <c r="O158" s="1350"/>
      <c r="P158" s="146"/>
      <c r="Q158" s="935"/>
    </row>
    <row r="159" spans="1:17" ht="13.8" x14ac:dyDescent="0.3">
      <c r="A159" s="444">
        <v>163</v>
      </c>
      <c r="B159" s="349">
        <v>45838</v>
      </c>
      <c r="C159" s="144" t="s">
        <v>2381</v>
      </c>
      <c r="D159" s="45">
        <v>20</v>
      </c>
      <c r="E159" s="45"/>
      <c r="F159" s="511"/>
      <c r="G159" s="1060"/>
      <c r="H159" s="1060"/>
      <c r="I159" s="1511"/>
      <c r="J159" s="1512"/>
      <c r="K159" s="1512"/>
      <c r="L159" s="1513"/>
      <c r="M159" s="146"/>
      <c r="N159" s="147"/>
      <c r="O159" s="1349"/>
      <c r="P159" s="146"/>
      <c r="Q159" s="935"/>
    </row>
    <row r="160" spans="1:17" x14ac:dyDescent="0.3">
      <c r="A160" s="1342">
        <v>164</v>
      </c>
      <c r="B160" s="1343">
        <v>45845</v>
      </c>
      <c r="C160" s="896" t="s">
        <v>2359</v>
      </c>
      <c r="D160" s="898">
        <v>1000</v>
      </c>
      <c r="E160" s="45"/>
      <c r="F160" s="511"/>
      <c r="G160" s="1060"/>
      <c r="H160" s="1060"/>
      <c r="I160" s="1511"/>
      <c r="J160" s="1512"/>
      <c r="K160" s="1512"/>
      <c r="L160" s="1513"/>
      <c r="M160" s="146"/>
      <c r="N160" s="146"/>
      <c r="O160" s="143"/>
      <c r="P160" s="146"/>
      <c r="Q160" s="146"/>
    </row>
    <row r="161" spans="1:17" x14ac:dyDescent="0.3">
      <c r="A161" s="1342">
        <v>165</v>
      </c>
      <c r="B161" s="1343">
        <v>45845</v>
      </c>
      <c r="C161" s="896" t="s">
        <v>2384</v>
      </c>
      <c r="D161" s="898">
        <v>100</v>
      </c>
      <c r="E161" s="45"/>
      <c r="F161" s="511"/>
      <c r="G161" s="1060"/>
      <c r="H161" s="1060"/>
      <c r="I161" s="1511"/>
      <c r="J161" s="1512"/>
      <c r="K161" s="1512"/>
      <c r="L161" s="1513"/>
      <c r="M161" s="146"/>
      <c r="N161" s="146"/>
      <c r="O161" s="143"/>
      <c r="P161" s="146"/>
      <c r="Q161" s="146"/>
    </row>
    <row r="162" spans="1:17" x14ac:dyDescent="0.3">
      <c r="A162" s="1342">
        <v>167</v>
      </c>
      <c r="B162" s="1343">
        <v>45847</v>
      </c>
      <c r="C162" s="896" t="s">
        <v>2359</v>
      </c>
      <c r="D162" s="898">
        <v>360</v>
      </c>
      <c r="E162" s="45"/>
      <c r="F162" s="511"/>
      <c r="G162" s="1060"/>
      <c r="H162" s="1060"/>
      <c r="I162" s="1511"/>
      <c r="J162" s="1512"/>
      <c r="K162" s="1512"/>
      <c r="L162" s="1513"/>
      <c r="M162" s="146"/>
      <c r="N162" s="146"/>
      <c r="O162" s="143"/>
      <c r="P162" s="146"/>
      <c r="Q162" s="146"/>
    </row>
    <row r="163" spans="1:17" ht="13.8" x14ac:dyDescent="0.3">
      <c r="A163" s="1342">
        <v>168</v>
      </c>
      <c r="B163" s="1343">
        <v>45848</v>
      </c>
      <c r="C163" s="896" t="s">
        <v>2359</v>
      </c>
      <c r="D163" s="898"/>
      <c r="E163" s="898">
        <v>2360</v>
      </c>
      <c r="F163" s="1060">
        <v>2360</v>
      </c>
      <c r="G163" s="1060"/>
      <c r="H163" s="1060"/>
      <c r="I163" s="1511" t="s">
        <v>4131</v>
      </c>
      <c r="J163" s="1512"/>
      <c r="K163" s="1512"/>
      <c r="L163" s="1513"/>
      <c r="M163" s="146" t="s">
        <v>4132</v>
      </c>
      <c r="N163" s="147">
        <v>45847</v>
      </c>
      <c r="O163" s="230" t="s">
        <v>1531</v>
      </c>
      <c r="P163" s="642" t="s">
        <v>4031</v>
      </c>
      <c r="Q163" s="1040" t="s">
        <v>4005</v>
      </c>
    </row>
    <row r="164" spans="1:17" ht="13.8" x14ac:dyDescent="0.3">
      <c r="A164" s="444">
        <v>169</v>
      </c>
      <c r="B164" s="349">
        <v>45852</v>
      </c>
      <c r="C164" s="144" t="s">
        <v>2359</v>
      </c>
      <c r="D164" s="45">
        <v>500</v>
      </c>
      <c r="E164" s="45"/>
      <c r="F164" s="511"/>
      <c r="G164" s="1060"/>
      <c r="H164" s="1060"/>
      <c r="I164" s="1511"/>
      <c r="J164" s="1512"/>
      <c r="K164" s="1512"/>
      <c r="L164" s="1513"/>
      <c r="M164" s="146"/>
      <c r="N164" s="147"/>
      <c r="O164" s="1349"/>
      <c r="P164" s="146"/>
      <c r="Q164" s="935"/>
    </row>
    <row r="165" spans="1:17" ht="13.8" x14ac:dyDescent="0.3">
      <c r="A165" s="444">
        <v>170</v>
      </c>
      <c r="B165" s="349">
        <v>45852</v>
      </c>
      <c r="C165" s="144" t="s">
        <v>164</v>
      </c>
      <c r="D165" s="45">
        <v>15</v>
      </c>
      <c r="E165" s="45"/>
      <c r="F165" s="511"/>
      <c r="G165" s="1060"/>
      <c r="H165" s="1060"/>
      <c r="I165" s="1511"/>
      <c r="J165" s="1512"/>
      <c r="K165" s="1512"/>
      <c r="L165" s="1513"/>
      <c r="M165" s="146"/>
      <c r="N165" s="147"/>
      <c r="O165" s="1348"/>
      <c r="P165" s="146"/>
      <c r="Q165" s="146"/>
    </row>
    <row r="166" spans="1:17" x14ac:dyDescent="0.3">
      <c r="A166" s="444">
        <v>171</v>
      </c>
      <c r="B166" s="349">
        <v>45852</v>
      </c>
      <c r="C166" s="144" t="s">
        <v>2834</v>
      </c>
      <c r="D166" s="45">
        <v>50</v>
      </c>
      <c r="E166" s="45"/>
      <c r="F166" s="511"/>
      <c r="G166" s="1060"/>
      <c r="H166" s="1060"/>
      <c r="I166" s="1511"/>
      <c r="J166" s="1512"/>
      <c r="K166" s="1512"/>
      <c r="L166" s="1513"/>
      <c r="M166" s="146"/>
      <c r="N166" s="146"/>
      <c r="O166" s="143"/>
      <c r="P166" s="146"/>
      <c r="Q166" s="146"/>
    </row>
    <row r="167" spans="1:17" ht="13.8" x14ac:dyDescent="0.3">
      <c r="A167" s="444">
        <v>172</v>
      </c>
      <c r="B167" s="349">
        <v>45852</v>
      </c>
      <c r="C167" s="144" t="s">
        <v>2384</v>
      </c>
      <c r="D167" s="45">
        <v>50</v>
      </c>
      <c r="E167" s="45"/>
      <c r="F167" s="511"/>
      <c r="G167" s="1060"/>
      <c r="H167" s="1060"/>
      <c r="I167" s="1511"/>
      <c r="J167" s="1512"/>
      <c r="K167" s="1512"/>
      <c r="L167" s="1513"/>
      <c r="M167" s="1351"/>
      <c r="N167" s="147"/>
      <c r="O167" s="1348"/>
      <c r="P167" s="146"/>
      <c r="Q167" s="146"/>
    </row>
    <row r="168" spans="1:17" ht="13.8" x14ac:dyDescent="0.3">
      <c r="A168" s="444">
        <v>173</v>
      </c>
      <c r="B168" s="349">
        <v>45852</v>
      </c>
      <c r="C168" s="144" t="s">
        <v>1982</v>
      </c>
      <c r="D168" s="45">
        <v>200</v>
      </c>
      <c r="E168" s="45"/>
      <c r="F168" s="511"/>
      <c r="G168" s="1060"/>
      <c r="H168" s="1060"/>
      <c r="I168" s="1511"/>
      <c r="J168" s="1512"/>
      <c r="K168" s="1512"/>
      <c r="L168" s="1513"/>
      <c r="M168" s="146"/>
      <c r="N168" s="147"/>
      <c r="O168" s="1348"/>
      <c r="P168" s="146"/>
      <c r="Q168" s="935"/>
    </row>
    <row r="169" spans="1:17" ht="13.8" x14ac:dyDescent="0.3">
      <c r="A169" s="444">
        <v>174</v>
      </c>
      <c r="B169" s="349">
        <v>45852</v>
      </c>
      <c r="C169" s="144" t="s">
        <v>2381</v>
      </c>
      <c r="D169" s="45">
        <v>10</v>
      </c>
      <c r="E169" s="45"/>
      <c r="F169" s="511"/>
      <c r="G169" s="1060"/>
      <c r="H169" s="1060"/>
      <c r="I169" s="1511"/>
      <c r="J169" s="1512"/>
      <c r="K169" s="1512"/>
      <c r="L169" s="1513"/>
      <c r="M169" s="1351"/>
      <c r="N169" s="147"/>
      <c r="O169" s="1348"/>
      <c r="P169" s="146"/>
      <c r="Q169" s="146"/>
    </row>
    <row r="170" spans="1:17" x14ac:dyDescent="0.3">
      <c r="A170" s="444">
        <v>175</v>
      </c>
      <c r="B170" s="349">
        <v>45855</v>
      </c>
      <c r="C170" s="144" t="s">
        <v>2410</v>
      </c>
      <c r="D170" s="45">
        <v>470</v>
      </c>
      <c r="E170" s="45"/>
      <c r="F170" s="511"/>
      <c r="G170" s="1060"/>
      <c r="H170" s="1060"/>
      <c r="I170" s="1511"/>
      <c r="J170" s="1512"/>
      <c r="K170" s="1512"/>
      <c r="L170" s="1513"/>
      <c r="M170" s="146"/>
      <c r="N170" s="146"/>
      <c r="O170" s="143"/>
      <c r="P170" s="146"/>
      <c r="Q170" s="146"/>
    </row>
    <row r="171" spans="1:17" x14ac:dyDescent="0.3">
      <c r="A171" s="444">
        <v>176</v>
      </c>
      <c r="B171" s="349">
        <v>45856</v>
      </c>
      <c r="C171" s="144" t="s">
        <v>2359</v>
      </c>
      <c r="D171" s="45">
        <v>500</v>
      </c>
      <c r="E171" s="45"/>
      <c r="F171" s="511"/>
      <c r="G171" s="1060"/>
      <c r="H171" s="1060"/>
      <c r="I171" s="1511"/>
      <c r="J171" s="1512"/>
      <c r="K171" s="1512"/>
      <c r="L171" s="1513"/>
      <c r="M171" s="146"/>
      <c r="N171" s="146"/>
      <c r="O171" s="143"/>
      <c r="P171" s="146"/>
      <c r="Q171" s="146"/>
    </row>
    <row r="172" spans="1:17" ht="13.8" x14ac:dyDescent="0.3">
      <c r="A172" s="444">
        <v>177</v>
      </c>
      <c r="B172" s="349">
        <v>45856</v>
      </c>
      <c r="C172" s="144" t="s">
        <v>2410</v>
      </c>
      <c r="D172" s="45"/>
      <c r="E172" s="45">
        <v>720</v>
      </c>
      <c r="F172" s="694">
        <v>780</v>
      </c>
      <c r="G172" s="1060"/>
      <c r="H172" s="1060"/>
      <c r="I172" s="1511" t="s">
        <v>4136</v>
      </c>
      <c r="J172" s="1512"/>
      <c r="K172" s="1512"/>
      <c r="L172" s="1513"/>
      <c r="M172" s="146" t="s">
        <v>4137</v>
      </c>
      <c r="N172" s="147">
        <v>45855</v>
      </c>
      <c r="O172" s="230" t="s">
        <v>1531</v>
      </c>
      <c r="P172" s="146" t="s">
        <v>3778</v>
      </c>
      <c r="Q172" s="146" t="s">
        <v>3778</v>
      </c>
    </row>
    <row r="173" spans="1:17" x14ac:dyDescent="0.3">
      <c r="A173" s="444">
        <v>178</v>
      </c>
      <c r="B173" s="349">
        <v>45859</v>
      </c>
      <c r="C173" s="144" t="s">
        <v>2834</v>
      </c>
      <c r="D173" s="45">
        <v>980</v>
      </c>
      <c r="E173" s="45"/>
      <c r="F173" s="511"/>
      <c r="G173" s="1060"/>
      <c r="H173" s="1060"/>
      <c r="I173" s="1511"/>
      <c r="J173" s="1512"/>
      <c r="K173" s="1512"/>
      <c r="L173" s="1513"/>
      <c r="M173" s="146"/>
      <c r="N173" s="147"/>
      <c r="O173" s="143"/>
      <c r="P173" s="146"/>
      <c r="Q173" s="935"/>
    </row>
    <row r="174" spans="1:17" ht="13.8" x14ac:dyDescent="0.3">
      <c r="A174" s="444">
        <v>179</v>
      </c>
      <c r="B174" s="349">
        <v>45859</v>
      </c>
      <c r="C174" s="144" t="s">
        <v>2834</v>
      </c>
      <c r="D174" s="45"/>
      <c r="E174" s="45">
        <v>1580</v>
      </c>
      <c r="F174" s="511">
        <v>1580</v>
      </c>
      <c r="G174" s="1060"/>
      <c r="H174" s="1060"/>
      <c r="I174" s="1511" t="s">
        <v>4138</v>
      </c>
      <c r="J174" s="1512"/>
      <c r="K174" s="1512"/>
      <c r="L174" s="1513"/>
      <c r="M174" s="146" t="s">
        <v>4139</v>
      </c>
      <c r="N174" s="147">
        <v>45856</v>
      </c>
      <c r="O174" s="230" t="s">
        <v>1531</v>
      </c>
      <c r="P174" s="642" t="s">
        <v>4034</v>
      </c>
      <c r="Q174" s="642" t="s">
        <v>4016</v>
      </c>
    </row>
    <row r="175" spans="1:17" x14ac:dyDescent="0.3">
      <c r="A175" s="444">
        <v>180</v>
      </c>
      <c r="B175" s="349">
        <v>45863</v>
      </c>
      <c r="C175" s="144" t="s">
        <v>2359</v>
      </c>
      <c r="D175" s="45">
        <v>1000</v>
      </c>
      <c r="E175" s="45"/>
      <c r="F175" s="511"/>
      <c r="G175" s="1060"/>
      <c r="H175" s="1060"/>
      <c r="I175" s="1511"/>
      <c r="J175" s="1512"/>
      <c r="K175" s="1512"/>
      <c r="L175" s="1513"/>
      <c r="M175" s="146"/>
      <c r="N175" s="146"/>
      <c r="O175" s="143"/>
      <c r="P175" s="146"/>
      <c r="Q175" s="146"/>
    </row>
    <row r="176" spans="1:17" x14ac:dyDescent="0.3">
      <c r="A176" s="444">
        <v>181</v>
      </c>
      <c r="B176" s="349">
        <v>45866</v>
      </c>
      <c r="C176" s="144" t="s">
        <v>2834</v>
      </c>
      <c r="D176" s="45">
        <v>300</v>
      </c>
      <c r="E176" s="45"/>
      <c r="F176" s="511"/>
      <c r="G176" s="1060"/>
      <c r="H176" s="1060"/>
      <c r="I176" s="1511"/>
      <c r="J176" s="1512"/>
      <c r="K176" s="1512"/>
      <c r="L176" s="1513"/>
      <c r="M176" s="146"/>
      <c r="N176" s="146"/>
      <c r="O176" s="143"/>
      <c r="P176" s="146"/>
      <c r="Q176" s="146"/>
    </row>
    <row r="177" spans="1:17" x14ac:dyDescent="0.3">
      <c r="A177" s="444">
        <v>182</v>
      </c>
      <c r="B177" s="349">
        <v>45866</v>
      </c>
      <c r="C177" s="144" t="s">
        <v>2384</v>
      </c>
      <c r="D177" s="45">
        <v>100</v>
      </c>
      <c r="E177" s="45"/>
      <c r="F177" s="511"/>
      <c r="G177" s="1060"/>
      <c r="H177" s="1060"/>
      <c r="I177" s="1511"/>
      <c r="J177" s="1512"/>
      <c r="K177" s="1512"/>
      <c r="L177" s="1513"/>
      <c r="M177" s="146"/>
      <c r="N177" s="146"/>
      <c r="O177" s="143"/>
      <c r="P177" s="146"/>
      <c r="Q177" s="146"/>
    </row>
    <row r="178" spans="1:17" x14ac:dyDescent="0.3">
      <c r="A178" s="444">
        <v>183</v>
      </c>
      <c r="B178" s="349">
        <v>45866</v>
      </c>
      <c r="C178" s="144" t="s">
        <v>164</v>
      </c>
      <c r="D178" s="45">
        <v>10</v>
      </c>
      <c r="E178" s="45"/>
      <c r="F178" s="511"/>
      <c r="G178" s="1060"/>
      <c r="H178" s="1060"/>
      <c r="I178" s="1511"/>
      <c r="J178" s="1512"/>
      <c r="K178" s="1512"/>
      <c r="L178" s="1513"/>
      <c r="M178" s="146"/>
      <c r="N178" s="146"/>
      <c r="O178" s="143"/>
      <c r="P178" s="146"/>
      <c r="Q178" s="146"/>
    </row>
    <row r="179" spans="1:17" x14ac:dyDescent="0.3">
      <c r="A179" s="444">
        <v>184</v>
      </c>
      <c r="B179" s="349">
        <v>45866</v>
      </c>
      <c r="C179" s="144" t="s">
        <v>1777</v>
      </c>
      <c r="D179" s="45">
        <v>1000</v>
      </c>
      <c r="E179" s="45"/>
      <c r="F179" s="511"/>
      <c r="G179" s="1060"/>
      <c r="H179" s="1060"/>
      <c r="I179" s="1511"/>
      <c r="J179" s="1512"/>
      <c r="K179" s="1512"/>
      <c r="L179" s="1513"/>
      <c r="M179" s="146"/>
      <c r="N179" s="147"/>
      <c r="O179" s="143"/>
      <c r="P179" s="146"/>
      <c r="Q179" s="935"/>
    </row>
    <row r="180" spans="1:17" x14ac:dyDescent="0.3">
      <c r="A180" s="444">
        <v>185</v>
      </c>
      <c r="B180" s="349">
        <v>45866</v>
      </c>
      <c r="C180" s="144" t="s">
        <v>1982</v>
      </c>
      <c r="D180" s="45">
        <v>100</v>
      </c>
      <c r="E180" s="45"/>
      <c r="F180" s="511"/>
      <c r="G180" s="1060"/>
      <c r="H180" s="1060"/>
      <c r="I180" s="1511"/>
      <c r="J180" s="1512"/>
      <c r="K180" s="1512"/>
      <c r="L180" s="1513"/>
      <c r="M180" s="146"/>
      <c r="N180" s="146"/>
      <c r="O180" s="143"/>
      <c r="P180" s="146"/>
      <c r="Q180" s="146"/>
    </row>
    <row r="181" spans="1:17" x14ac:dyDescent="0.3">
      <c r="A181" s="444">
        <v>186</v>
      </c>
      <c r="B181" s="349">
        <v>45866</v>
      </c>
      <c r="C181" s="144" t="s">
        <v>2584</v>
      </c>
      <c r="D181" s="45">
        <v>10</v>
      </c>
      <c r="E181" s="45"/>
      <c r="F181" s="511"/>
      <c r="G181" s="1060"/>
      <c r="H181" s="1060"/>
      <c r="I181" s="1511"/>
      <c r="J181" s="1512"/>
      <c r="K181" s="1512"/>
      <c r="L181" s="1513"/>
      <c r="M181" s="146"/>
      <c r="N181" s="146"/>
      <c r="O181" s="143"/>
      <c r="P181" s="146"/>
      <c r="Q181" s="146"/>
    </row>
    <row r="182" spans="1:17" x14ac:dyDescent="0.3">
      <c r="A182" s="444">
        <v>187</v>
      </c>
      <c r="B182" s="349">
        <v>45866</v>
      </c>
      <c r="C182" s="144" t="s">
        <v>2516</v>
      </c>
      <c r="D182" s="45">
        <v>100</v>
      </c>
      <c r="E182" s="45"/>
      <c r="F182" s="511"/>
      <c r="G182" s="1060"/>
      <c r="H182" s="1060"/>
      <c r="I182" s="1511"/>
      <c r="J182" s="1512"/>
      <c r="K182" s="1512"/>
      <c r="L182" s="1513"/>
      <c r="M182" s="146"/>
      <c r="N182" s="146"/>
      <c r="O182" s="143"/>
      <c r="P182" s="146"/>
      <c r="Q182" s="146"/>
    </row>
    <row r="183" spans="1:17" x14ac:dyDescent="0.3">
      <c r="A183" s="444">
        <v>188</v>
      </c>
      <c r="B183" s="349">
        <v>45866</v>
      </c>
      <c r="C183" s="144" t="s">
        <v>1517</v>
      </c>
      <c r="D183" s="45">
        <v>15</v>
      </c>
      <c r="E183" s="45"/>
      <c r="F183" s="511"/>
      <c r="G183" s="1060"/>
      <c r="H183" s="1060"/>
      <c r="I183" s="1511"/>
      <c r="J183" s="1512"/>
      <c r="K183" s="1512"/>
      <c r="L183" s="1513"/>
      <c r="M183" s="146"/>
      <c r="N183" s="146"/>
      <c r="O183" s="143"/>
      <c r="P183" s="146"/>
      <c r="Q183" s="146"/>
    </row>
    <row r="184" spans="1:17" x14ac:dyDescent="0.3">
      <c r="A184" s="444">
        <v>189</v>
      </c>
      <c r="B184" s="349">
        <v>45866</v>
      </c>
      <c r="C184" s="144" t="s">
        <v>2407</v>
      </c>
      <c r="D184" s="45">
        <v>5</v>
      </c>
      <c r="E184" s="45"/>
      <c r="F184" s="511"/>
      <c r="G184" s="1060"/>
      <c r="H184" s="1060"/>
      <c r="I184" s="1511"/>
      <c r="J184" s="1512"/>
      <c r="K184" s="1512"/>
      <c r="L184" s="1513"/>
      <c r="M184" s="146"/>
      <c r="N184" s="146"/>
      <c r="O184" s="143"/>
      <c r="P184" s="146"/>
      <c r="Q184" s="146"/>
    </row>
    <row r="185" spans="1:17" x14ac:dyDescent="0.3">
      <c r="A185" s="444">
        <v>190</v>
      </c>
      <c r="B185" s="349">
        <v>45868</v>
      </c>
      <c r="C185" s="144" t="s">
        <v>2359</v>
      </c>
      <c r="D185" s="45">
        <v>660</v>
      </c>
      <c r="E185" s="45"/>
      <c r="F185" s="511"/>
      <c r="G185" s="1060"/>
      <c r="H185" s="1060"/>
      <c r="I185" s="1511"/>
      <c r="J185" s="1512"/>
      <c r="K185" s="1512"/>
      <c r="L185" s="1513"/>
      <c r="M185" s="146"/>
      <c r="N185" s="146"/>
      <c r="O185" s="143"/>
      <c r="P185" s="146"/>
      <c r="Q185" s="146"/>
    </row>
    <row r="186" spans="1:17" ht="13.8" x14ac:dyDescent="0.3">
      <c r="A186" s="444">
        <v>192</v>
      </c>
      <c r="B186" s="349">
        <v>45869</v>
      </c>
      <c r="C186" s="144" t="s">
        <v>2359</v>
      </c>
      <c r="D186" s="45"/>
      <c r="E186" s="45">
        <v>2660</v>
      </c>
      <c r="F186" s="511">
        <v>2660</v>
      </c>
      <c r="G186" s="1060"/>
      <c r="H186" s="1060"/>
      <c r="I186" s="1511" t="s">
        <v>4140</v>
      </c>
      <c r="J186" s="1512"/>
      <c r="K186" s="1512"/>
      <c r="L186" s="1513"/>
      <c r="M186" s="146" t="s">
        <v>4141</v>
      </c>
      <c r="N186" s="147">
        <v>45868</v>
      </c>
      <c r="O186" s="230" t="s">
        <v>1531</v>
      </c>
      <c r="P186" s="642" t="s">
        <v>4031</v>
      </c>
      <c r="Q186" s="1040" t="s">
        <v>4005</v>
      </c>
    </row>
    <row r="187" spans="1:17" ht="13.8" x14ac:dyDescent="0.3">
      <c r="A187" s="444">
        <v>196</v>
      </c>
      <c r="B187" s="349">
        <v>45874</v>
      </c>
      <c r="C187" s="144" t="s">
        <v>2359</v>
      </c>
      <c r="D187" s="45">
        <v>500</v>
      </c>
      <c r="E187" s="45"/>
      <c r="F187" s="45"/>
      <c r="G187" s="1060"/>
      <c r="H187" s="1060"/>
      <c r="I187" s="1511"/>
      <c r="J187" s="1512"/>
      <c r="K187" s="1512"/>
      <c r="L187" s="1513"/>
      <c r="M187" s="146"/>
      <c r="N187" s="147"/>
      <c r="O187" s="1348"/>
      <c r="P187" s="146"/>
      <c r="Q187" s="935"/>
    </row>
    <row r="188" spans="1:17" x14ac:dyDescent="0.3">
      <c r="A188" s="444">
        <v>197</v>
      </c>
      <c r="B188" s="349">
        <v>45874</v>
      </c>
      <c r="C188" s="144" t="s">
        <v>2834</v>
      </c>
      <c r="D188" s="45">
        <v>100</v>
      </c>
      <c r="E188" s="45"/>
      <c r="F188" s="511"/>
      <c r="G188" s="1060"/>
      <c r="H188" s="1060"/>
      <c r="I188" s="1511"/>
      <c r="J188" s="1512"/>
      <c r="K188" s="1512"/>
      <c r="L188" s="1513"/>
      <c r="M188" s="146"/>
      <c r="N188" s="146"/>
      <c r="O188" s="143"/>
      <c r="P188" s="146"/>
      <c r="Q188" s="146"/>
    </row>
    <row r="189" spans="1:17" x14ac:dyDescent="0.3">
      <c r="A189" s="444">
        <v>201</v>
      </c>
      <c r="B189" s="349">
        <v>45880</v>
      </c>
      <c r="C189" s="144" t="s">
        <v>2359</v>
      </c>
      <c r="D189" s="45">
        <v>1000</v>
      </c>
      <c r="E189" s="45"/>
      <c r="F189" s="511"/>
      <c r="G189" s="1060"/>
      <c r="H189" s="1060"/>
      <c r="I189" s="1511"/>
      <c r="J189" s="1512"/>
      <c r="K189" s="1512"/>
      <c r="L189" s="1513"/>
      <c r="M189" s="146"/>
      <c r="N189" s="146"/>
      <c r="O189" s="143"/>
      <c r="P189" s="146"/>
      <c r="Q189" s="146"/>
    </row>
    <row r="190" spans="1:17" x14ac:dyDescent="0.3">
      <c r="A190" s="444">
        <v>202</v>
      </c>
      <c r="B190" s="349">
        <v>45881</v>
      </c>
      <c r="C190" s="144" t="s">
        <v>2574</v>
      </c>
      <c r="D190" s="45">
        <v>150</v>
      </c>
      <c r="E190" s="45"/>
      <c r="F190" s="511"/>
      <c r="G190" s="1060"/>
      <c r="H190" s="1060"/>
      <c r="I190" s="1511"/>
      <c r="J190" s="1512"/>
      <c r="K190" s="1512"/>
      <c r="L190" s="1513"/>
      <c r="M190" s="146"/>
      <c r="N190" s="146"/>
      <c r="O190" s="143"/>
      <c r="P190" s="146"/>
      <c r="Q190" s="146"/>
    </row>
    <row r="191" spans="1:17" x14ac:dyDescent="0.3">
      <c r="A191" s="444">
        <v>203</v>
      </c>
      <c r="B191" s="349">
        <v>45883</v>
      </c>
      <c r="C191" s="144" t="s">
        <v>2384</v>
      </c>
      <c r="D191" s="45">
        <v>50</v>
      </c>
      <c r="E191" s="45"/>
      <c r="F191" s="511"/>
      <c r="G191" s="1060"/>
      <c r="H191" s="1060"/>
      <c r="I191" s="1511"/>
      <c r="J191" s="1512"/>
      <c r="K191" s="1512"/>
      <c r="L191" s="1513"/>
      <c r="M191" s="146"/>
      <c r="N191" s="146"/>
      <c r="O191" s="143"/>
      <c r="P191" s="146"/>
      <c r="Q191" s="146"/>
    </row>
    <row r="192" spans="1:17" x14ac:dyDescent="0.3">
      <c r="A192" s="444">
        <v>204</v>
      </c>
      <c r="B192" s="349">
        <v>45883</v>
      </c>
      <c r="C192" s="144" t="s">
        <v>2834</v>
      </c>
      <c r="D192" s="45">
        <v>100</v>
      </c>
      <c r="E192" s="45"/>
      <c r="F192" s="511"/>
      <c r="G192" s="1060"/>
      <c r="H192" s="1060"/>
      <c r="I192" s="1511"/>
      <c r="J192" s="1512"/>
      <c r="K192" s="1512"/>
      <c r="L192" s="1513"/>
      <c r="M192" s="146"/>
      <c r="N192" s="146"/>
      <c r="O192" s="143"/>
      <c r="P192" s="146"/>
      <c r="Q192" s="146"/>
    </row>
    <row r="193" spans="1:17" ht="13.8" x14ac:dyDescent="0.3">
      <c r="A193" s="444">
        <v>205</v>
      </c>
      <c r="B193" s="349">
        <v>45887</v>
      </c>
      <c r="C193" s="144" t="s">
        <v>2359</v>
      </c>
      <c r="D193" s="45">
        <v>500</v>
      </c>
      <c r="E193" s="45"/>
      <c r="F193" s="511"/>
      <c r="G193" s="1060"/>
      <c r="H193" s="1060"/>
      <c r="I193" s="1511"/>
      <c r="J193" s="1512"/>
      <c r="K193" s="1512"/>
      <c r="L193" s="1513"/>
      <c r="M193" s="146"/>
      <c r="N193" s="147"/>
      <c r="O193" s="1348"/>
      <c r="P193" s="146"/>
      <c r="Q193" s="935"/>
    </row>
    <row r="194" spans="1:17" x14ac:dyDescent="0.3">
      <c r="A194" s="444">
        <v>206</v>
      </c>
      <c r="B194" s="349">
        <v>45887</v>
      </c>
      <c r="C194" s="144" t="s">
        <v>2834</v>
      </c>
      <c r="D194" s="45">
        <v>100</v>
      </c>
      <c r="E194" s="45"/>
      <c r="F194" s="511"/>
      <c r="G194" s="1060"/>
      <c r="H194" s="1060"/>
      <c r="I194" s="1511"/>
      <c r="J194" s="1512"/>
      <c r="K194" s="1512"/>
      <c r="L194" s="1513"/>
      <c r="M194" s="146"/>
      <c r="N194" s="146"/>
      <c r="O194" s="143"/>
      <c r="P194" s="146"/>
      <c r="Q194" s="146"/>
    </row>
    <row r="195" spans="1:17" x14ac:dyDescent="0.3">
      <c r="A195" s="444">
        <v>207</v>
      </c>
      <c r="B195" s="349">
        <v>45889</v>
      </c>
      <c r="C195" s="144" t="s">
        <v>2359</v>
      </c>
      <c r="D195" s="45">
        <v>680</v>
      </c>
      <c r="E195" s="45"/>
      <c r="F195" s="511"/>
      <c r="G195" s="1060"/>
      <c r="H195" s="1060"/>
      <c r="I195" s="1511"/>
      <c r="J195" s="1512"/>
      <c r="K195" s="1512"/>
      <c r="L195" s="1513"/>
      <c r="M195" s="146"/>
      <c r="N195" s="146"/>
      <c r="O195" s="143"/>
      <c r="P195" s="146"/>
      <c r="Q195" s="146"/>
    </row>
    <row r="196" spans="1:17" ht="13.8" x14ac:dyDescent="0.3">
      <c r="A196" s="444">
        <v>208</v>
      </c>
      <c r="B196" s="349">
        <v>45889</v>
      </c>
      <c r="C196" s="144" t="s">
        <v>2359</v>
      </c>
      <c r="D196" s="45"/>
      <c r="E196" s="45">
        <v>2680</v>
      </c>
      <c r="F196" s="511">
        <v>2680</v>
      </c>
      <c r="G196" s="1060"/>
      <c r="H196" s="1060"/>
      <c r="I196" s="1511" t="s">
        <v>4142</v>
      </c>
      <c r="J196" s="1512"/>
      <c r="K196" s="1512"/>
      <c r="L196" s="1513"/>
      <c r="M196" s="146" t="s">
        <v>4143</v>
      </c>
      <c r="N196" s="147">
        <v>45888</v>
      </c>
      <c r="O196" s="230" t="s">
        <v>1531</v>
      </c>
      <c r="P196" s="642" t="s">
        <v>4031</v>
      </c>
      <c r="Q196" s="1040" t="s">
        <v>4005</v>
      </c>
    </row>
    <row r="197" spans="1:17" x14ac:dyDescent="0.3">
      <c r="A197" s="444">
        <v>209</v>
      </c>
      <c r="B197" s="349">
        <v>45894</v>
      </c>
      <c r="C197" s="144" t="s">
        <v>2834</v>
      </c>
      <c r="D197" s="45">
        <v>200</v>
      </c>
      <c r="E197" s="45"/>
      <c r="F197" s="511"/>
      <c r="G197" s="1060"/>
      <c r="H197" s="1060"/>
      <c r="I197" s="1511"/>
      <c r="J197" s="1512"/>
      <c r="K197" s="1512"/>
      <c r="L197" s="1513"/>
      <c r="M197" s="146"/>
      <c r="N197" s="146"/>
      <c r="O197" s="143"/>
      <c r="P197" s="146"/>
      <c r="Q197" s="146"/>
    </row>
    <row r="198" spans="1:17" ht="13.8" x14ac:dyDescent="0.3">
      <c r="A198" s="444">
        <v>210</v>
      </c>
      <c r="B198" s="349">
        <v>45895</v>
      </c>
      <c r="C198" s="144" t="s">
        <v>2834</v>
      </c>
      <c r="D198" s="45"/>
      <c r="E198" s="45">
        <v>800</v>
      </c>
      <c r="F198" s="694">
        <v>830</v>
      </c>
      <c r="G198" s="1060"/>
      <c r="H198" s="1060"/>
      <c r="I198" s="1511" t="s">
        <v>4144</v>
      </c>
      <c r="J198" s="1512"/>
      <c r="K198" s="1512"/>
      <c r="L198" s="1513"/>
      <c r="M198" s="146" t="s">
        <v>4145</v>
      </c>
      <c r="N198" s="147">
        <v>45894</v>
      </c>
      <c r="O198" s="230" t="s">
        <v>1531</v>
      </c>
      <c r="P198" s="642" t="s">
        <v>4034</v>
      </c>
      <c r="Q198" s="642" t="s">
        <v>4016</v>
      </c>
    </row>
    <row r="199" spans="1:17" x14ac:dyDescent="0.3">
      <c r="A199" s="444">
        <v>211</v>
      </c>
      <c r="B199" s="349">
        <v>45898</v>
      </c>
      <c r="C199" s="144" t="s">
        <v>2359</v>
      </c>
      <c r="D199" s="45">
        <v>1000</v>
      </c>
      <c r="E199" s="45"/>
      <c r="F199" s="511"/>
      <c r="G199" s="1060"/>
      <c r="H199" s="1060"/>
      <c r="I199" s="1511"/>
      <c r="J199" s="1512"/>
      <c r="K199" s="1512"/>
      <c r="L199" s="1513"/>
      <c r="M199" s="146"/>
      <c r="N199" s="146"/>
      <c r="O199" s="143"/>
      <c r="P199" s="146"/>
      <c r="Q199" s="146"/>
    </row>
    <row r="200" spans="1:17" x14ac:dyDescent="0.3">
      <c r="A200" s="444">
        <v>212</v>
      </c>
      <c r="B200" s="349">
        <v>45898</v>
      </c>
      <c r="C200" s="144" t="s">
        <v>2516</v>
      </c>
      <c r="D200" s="45">
        <v>50</v>
      </c>
      <c r="E200" s="45"/>
      <c r="F200" s="511"/>
      <c r="G200" s="1060"/>
      <c r="H200" s="1060"/>
      <c r="I200" s="1511"/>
      <c r="J200" s="1512"/>
      <c r="K200" s="1512"/>
      <c r="L200" s="1513"/>
      <c r="M200" s="146"/>
      <c r="N200" s="146"/>
      <c r="O200" s="143"/>
      <c r="P200" s="146"/>
      <c r="Q200" s="146"/>
    </row>
    <row r="201" spans="1:17" x14ac:dyDescent="0.3">
      <c r="A201" s="444">
        <v>213</v>
      </c>
      <c r="B201" s="349">
        <v>45898</v>
      </c>
      <c r="C201" s="144" t="s">
        <v>1777</v>
      </c>
      <c r="D201" s="45">
        <v>1000</v>
      </c>
      <c r="E201" s="45"/>
      <c r="F201" s="511"/>
      <c r="G201" s="1060"/>
      <c r="H201" s="1060"/>
      <c r="I201" s="1511"/>
      <c r="J201" s="1512"/>
      <c r="K201" s="1512"/>
      <c r="L201" s="1513"/>
      <c r="M201" s="146"/>
      <c r="N201" s="146"/>
      <c r="O201" s="143"/>
      <c r="P201" s="146"/>
      <c r="Q201" s="146"/>
    </row>
    <row r="202" spans="1:17" x14ac:dyDescent="0.3">
      <c r="A202" s="444">
        <v>214</v>
      </c>
      <c r="B202" s="349">
        <v>45898</v>
      </c>
      <c r="C202" s="144" t="s">
        <v>2381</v>
      </c>
      <c r="D202" s="45">
        <v>10</v>
      </c>
      <c r="E202" s="45"/>
      <c r="F202" s="511"/>
      <c r="G202" s="1060"/>
      <c r="H202" s="1060"/>
      <c r="I202" s="1511"/>
      <c r="J202" s="1512"/>
      <c r="K202" s="1512"/>
      <c r="L202" s="1513"/>
      <c r="M202" s="146"/>
      <c r="N202" s="146"/>
      <c r="O202" s="143"/>
      <c r="P202" s="146"/>
      <c r="Q202" s="146"/>
    </row>
    <row r="203" spans="1:17" x14ac:dyDescent="0.3">
      <c r="A203" s="444">
        <v>215</v>
      </c>
      <c r="B203" s="349">
        <v>45898</v>
      </c>
      <c r="C203" s="144" t="s">
        <v>164</v>
      </c>
      <c r="D203" s="45">
        <v>20</v>
      </c>
      <c r="E203" s="45"/>
      <c r="F203" s="511"/>
      <c r="G203" s="1060"/>
      <c r="H203" s="1060"/>
      <c r="I203" s="1511"/>
      <c r="J203" s="1512"/>
      <c r="K203" s="1512"/>
      <c r="L203" s="1513"/>
      <c r="M203" s="146"/>
      <c r="N203" s="146"/>
      <c r="O203" s="143"/>
      <c r="P203" s="146"/>
      <c r="Q203" s="146"/>
    </row>
    <row r="204" spans="1:17" ht="13.8" x14ac:dyDescent="0.3">
      <c r="A204" s="444">
        <v>216</v>
      </c>
      <c r="B204" s="349">
        <v>45898</v>
      </c>
      <c r="C204" s="144" t="s">
        <v>1982</v>
      </c>
      <c r="D204" s="45">
        <v>1000</v>
      </c>
      <c r="E204" s="45"/>
      <c r="F204" s="511"/>
      <c r="G204" s="1060"/>
      <c r="H204" s="1060"/>
      <c r="I204" s="1511"/>
      <c r="J204" s="1512"/>
      <c r="K204" s="1512"/>
      <c r="L204" s="1513"/>
      <c r="M204" s="146"/>
      <c r="N204" s="147"/>
      <c r="O204" s="1348"/>
      <c r="P204" s="146"/>
      <c r="Q204" s="935"/>
    </row>
    <row r="205" spans="1:17" ht="13.8" x14ac:dyDescent="0.3">
      <c r="A205" s="444">
        <v>217</v>
      </c>
      <c r="B205" s="349">
        <v>45905</v>
      </c>
      <c r="C205" s="144" t="s">
        <v>2359</v>
      </c>
      <c r="D205" s="45">
        <v>1000</v>
      </c>
      <c r="E205" s="45"/>
      <c r="F205" s="511"/>
      <c r="G205" s="1060"/>
      <c r="H205" s="1060"/>
      <c r="I205" s="1511"/>
      <c r="J205" s="1512"/>
      <c r="K205" s="1512"/>
      <c r="L205" s="1513"/>
      <c r="M205" s="147"/>
      <c r="N205" s="147"/>
      <c r="O205" s="1349"/>
      <c r="P205" s="146"/>
      <c r="Q205" s="935"/>
    </row>
    <row r="206" spans="1:17" ht="13.8" x14ac:dyDescent="0.3">
      <c r="A206" s="444">
        <v>218</v>
      </c>
      <c r="B206" s="349">
        <v>45908</v>
      </c>
      <c r="C206" s="144" t="s">
        <v>2834</v>
      </c>
      <c r="D206" s="45">
        <v>200</v>
      </c>
      <c r="E206" s="45"/>
      <c r="F206" s="511"/>
      <c r="G206" s="1060"/>
      <c r="H206" s="1060"/>
      <c r="I206" s="1511"/>
      <c r="J206" s="1512"/>
      <c r="K206" s="1512"/>
      <c r="L206" s="1513"/>
      <c r="M206" s="146"/>
      <c r="N206" s="147"/>
      <c r="O206" s="1348"/>
      <c r="P206" s="146"/>
      <c r="Q206" s="935"/>
    </row>
    <row r="207" spans="1:17" x14ac:dyDescent="0.3">
      <c r="A207" s="444">
        <v>219</v>
      </c>
      <c r="B207" s="349">
        <v>45908</v>
      </c>
      <c r="C207" s="144" t="s">
        <v>2359</v>
      </c>
      <c r="D207" s="45">
        <v>920</v>
      </c>
      <c r="E207" s="45"/>
      <c r="F207" s="511"/>
      <c r="G207" s="1060"/>
      <c r="H207" s="1060"/>
      <c r="I207" s="1511"/>
      <c r="J207" s="1512"/>
      <c r="K207" s="1512"/>
      <c r="L207" s="1513"/>
      <c r="M207" s="146"/>
      <c r="N207" s="147"/>
      <c r="O207" s="143"/>
      <c r="P207" s="146"/>
      <c r="Q207" s="935"/>
    </row>
    <row r="208" spans="1:17" x14ac:dyDescent="0.3">
      <c r="A208" s="444">
        <v>220</v>
      </c>
      <c r="B208" s="349">
        <v>45908</v>
      </c>
      <c r="C208" s="144" t="s">
        <v>2384</v>
      </c>
      <c r="D208" s="45">
        <v>100</v>
      </c>
      <c r="E208" s="45"/>
      <c r="F208" s="511"/>
      <c r="G208" s="1060"/>
      <c r="H208" s="1060"/>
      <c r="I208" s="1511"/>
      <c r="J208" s="1512"/>
      <c r="K208" s="1512"/>
      <c r="L208" s="1513"/>
      <c r="M208" s="146"/>
      <c r="N208" s="147"/>
      <c r="O208" s="143"/>
      <c r="P208" s="146"/>
      <c r="Q208" s="935"/>
    </row>
    <row r="209" spans="1:17" x14ac:dyDescent="0.3">
      <c r="A209" s="444">
        <v>221</v>
      </c>
      <c r="B209" s="349">
        <v>45910</v>
      </c>
      <c r="C209" s="144" t="s">
        <v>2574</v>
      </c>
      <c r="D209" s="45">
        <v>150</v>
      </c>
      <c r="E209" s="45"/>
      <c r="F209" s="511"/>
      <c r="G209" s="1060"/>
      <c r="H209" s="1060"/>
      <c r="I209" s="1511"/>
      <c r="J209" s="1512"/>
      <c r="K209" s="1512"/>
      <c r="L209" s="1513"/>
      <c r="M209" s="146"/>
      <c r="N209" s="146"/>
      <c r="O209" s="143"/>
      <c r="P209" s="146"/>
      <c r="Q209" s="146"/>
    </row>
    <row r="210" spans="1:17" ht="13.8" x14ac:dyDescent="0.3">
      <c r="A210" s="444">
        <v>222</v>
      </c>
      <c r="B210" s="349">
        <v>45910</v>
      </c>
      <c r="C210" s="144" t="s">
        <v>2359</v>
      </c>
      <c r="D210" s="45"/>
      <c r="E210" s="45">
        <v>2920</v>
      </c>
      <c r="F210" s="511">
        <v>2920</v>
      </c>
      <c r="G210" s="1060"/>
      <c r="H210" s="1060"/>
      <c r="I210" s="1511" t="s">
        <v>4146</v>
      </c>
      <c r="J210" s="1512"/>
      <c r="K210" s="1512"/>
      <c r="L210" s="1513"/>
      <c r="M210" s="146" t="s">
        <v>4147</v>
      </c>
      <c r="N210" s="147">
        <v>45909</v>
      </c>
      <c r="O210" s="230" t="s">
        <v>1531</v>
      </c>
      <c r="P210" s="642" t="s">
        <v>4031</v>
      </c>
      <c r="Q210" s="1040" t="s">
        <v>4005</v>
      </c>
    </row>
    <row r="211" spans="1:17" x14ac:dyDescent="0.3">
      <c r="A211" s="444">
        <v>224</v>
      </c>
      <c r="B211" s="349">
        <v>45915</v>
      </c>
      <c r="C211" s="144" t="s">
        <v>2359</v>
      </c>
      <c r="D211" s="45">
        <v>1000</v>
      </c>
      <c r="E211" s="45"/>
      <c r="F211" s="511"/>
      <c r="G211" s="1060"/>
      <c r="H211" s="1060"/>
      <c r="I211" s="1511"/>
      <c r="J211" s="1512"/>
      <c r="K211" s="1512"/>
      <c r="L211" s="1513"/>
      <c r="M211" s="146"/>
      <c r="N211" s="147"/>
      <c r="O211" s="143"/>
      <c r="P211" s="146"/>
      <c r="Q211" s="935"/>
    </row>
    <row r="212" spans="1:17" x14ac:dyDescent="0.3">
      <c r="A212" s="444">
        <v>225</v>
      </c>
      <c r="B212" s="349">
        <v>45915</v>
      </c>
      <c r="C212" s="144" t="s">
        <v>2834</v>
      </c>
      <c r="D212" s="45">
        <v>50</v>
      </c>
      <c r="E212" s="45"/>
      <c r="F212" s="511"/>
      <c r="G212" s="1060"/>
      <c r="H212" s="1060"/>
      <c r="I212" s="1511"/>
      <c r="J212" s="1512"/>
      <c r="K212" s="1512"/>
      <c r="L212" s="1513"/>
      <c r="M212" s="146"/>
      <c r="N212" s="146"/>
      <c r="O212" s="143"/>
      <c r="P212" s="146"/>
      <c r="Q212" s="146"/>
    </row>
    <row r="213" spans="1:17" x14ac:dyDescent="0.3">
      <c r="A213" s="444">
        <v>226</v>
      </c>
      <c r="B213" s="349">
        <v>45922</v>
      </c>
      <c r="C213" s="144" t="s">
        <v>2359</v>
      </c>
      <c r="D213" s="45">
        <v>1000</v>
      </c>
      <c r="E213" s="45"/>
      <c r="F213" s="511"/>
      <c r="G213" s="1060"/>
      <c r="H213" s="1060"/>
      <c r="I213" s="1511"/>
      <c r="J213" s="1512"/>
      <c r="K213" s="1512"/>
      <c r="L213" s="1513"/>
      <c r="M213" s="146"/>
      <c r="N213" s="146"/>
      <c r="O213" s="143"/>
      <c r="P213" s="146"/>
      <c r="Q213" s="146"/>
    </row>
    <row r="214" spans="1:17" x14ac:dyDescent="0.3">
      <c r="A214" s="444">
        <v>227</v>
      </c>
      <c r="B214" s="349">
        <v>45922</v>
      </c>
      <c r="C214" s="144" t="s">
        <v>1777</v>
      </c>
      <c r="D214" s="45">
        <v>1000</v>
      </c>
      <c r="E214" s="45"/>
      <c r="F214" s="511"/>
      <c r="G214" s="1060"/>
      <c r="H214" s="1060"/>
      <c r="I214" s="1511"/>
      <c r="J214" s="1512"/>
      <c r="K214" s="1512"/>
      <c r="L214" s="1513"/>
      <c r="M214" s="146"/>
      <c r="N214" s="146"/>
      <c r="O214" s="143"/>
      <c r="P214" s="146"/>
      <c r="Q214" s="146"/>
    </row>
    <row r="215" spans="1:17" x14ac:dyDescent="0.3">
      <c r="A215" s="444">
        <v>228</v>
      </c>
      <c r="B215" s="349">
        <v>45922</v>
      </c>
      <c r="C215" s="144" t="s">
        <v>164</v>
      </c>
      <c r="D215" s="45">
        <v>20</v>
      </c>
      <c r="E215" s="45"/>
      <c r="F215" s="511"/>
      <c r="G215" s="1060"/>
      <c r="H215" s="1060"/>
      <c r="I215" s="1511"/>
      <c r="J215" s="1512"/>
      <c r="K215" s="1512"/>
      <c r="L215" s="1513"/>
      <c r="M215" s="146"/>
      <c r="N215" s="146"/>
      <c r="O215" s="143"/>
      <c r="P215" s="146"/>
      <c r="Q215" s="146"/>
    </row>
    <row r="216" spans="1:17" x14ac:dyDescent="0.3">
      <c r="A216" s="444">
        <v>229</v>
      </c>
      <c r="B216" s="349">
        <v>45926</v>
      </c>
      <c r="C216" s="144" t="s">
        <v>2359</v>
      </c>
      <c r="D216" s="45">
        <v>1500</v>
      </c>
      <c r="E216" s="45"/>
      <c r="F216" s="511"/>
      <c r="G216" s="1060"/>
      <c r="H216" s="1060"/>
      <c r="I216" s="1511"/>
      <c r="J216" s="1512"/>
      <c r="K216" s="1512"/>
      <c r="L216" s="1513"/>
      <c r="M216" s="146"/>
      <c r="N216" s="146"/>
      <c r="O216" s="143"/>
      <c r="P216" s="146"/>
      <c r="Q216" s="146"/>
    </row>
    <row r="217" spans="1:17" x14ac:dyDescent="0.3">
      <c r="A217" s="444">
        <v>230</v>
      </c>
      <c r="B217" s="349">
        <v>45926</v>
      </c>
      <c r="C217" s="144" t="s">
        <v>2381</v>
      </c>
      <c r="D217" s="45">
        <v>10</v>
      </c>
      <c r="E217" s="45"/>
      <c r="F217" s="511"/>
      <c r="G217" s="1060"/>
      <c r="H217" s="1060"/>
      <c r="I217" s="1511"/>
      <c r="J217" s="1512"/>
      <c r="K217" s="1512"/>
      <c r="L217" s="1513"/>
      <c r="M217" s="146"/>
      <c r="N217" s="147"/>
      <c r="O217" s="143"/>
      <c r="P217" s="146"/>
      <c r="Q217" s="935"/>
    </row>
    <row r="218" spans="1:17" x14ac:dyDescent="0.3">
      <c r="A218" s="444">
        <v>231</v>
      </c>
      <c r="B218" s="349">
        <v>45926</v>
      </c>
      <c r="C218" s="144" t="s">
        <v>2383</v>
      </c>
      <c r="D218" s="45">
        <v>300</v>
      </c>
      <c r="E218" s="45"/>
      <c r="F218" s="511"/>
      <c r="G218" s="1060"/>
      <c r="H218" s="1060"/>
      <c r="I218" s="1511"/>
      <c r="J218" s="1512"/>
      <c r="K218" s="1512"/>
      <c r="L218" s="1513"/>
      <c r="M218" s="146"/>
      <c r="N218" s="146"/>
      <c r="O218" s="143"/>
      <c r="P218" s="146"/>
      <c r="Q218" s="146"/>
    </row>
    <row r="219" spans="1:17" x14ac:dyDescent="0.3">
      <c r="A219" s="444">
        <v>232</v>
      </c>
      <c r="B219" s="349">
        <v>45929</v>
      </c>
      <c r="C219" s="144" t="s">
        <v>2384</v>
      </c>
      <c r="D219" s="45">
        <v>50</v>
      </c>
      <c r="E219" s="45"/>
      <c r="F219" s="511"/>
      <c r="G219" s="1060"/>
      <c r="H219" s="1060"/>
      <c r="I219" s="1511"/>
      <c r="J219" s="1512"/>
      <c r="K219" s="1512"/>
      <c r="L219" s="1513"/>
      <c r="M219" s="146"/>
      <c r="N219" s="146"/>
      <c r="O219" s="143"/>
      <c r="P219" s="146"/>
      <c r="Q219" s="146"/>
    </row>
    <row r="220" spans="1:17" x14ac:dyDescent="0.3">
      <c r="A220" s="444">
        <v>233</v>
      </c>
      <c r="B220" s="349">
        <v>45929</v>
      </c>
      <c r="C220" s="144" t="s">
        <v>2834</v>
      </c>
      <c r="D220" s="45">
        <v>100</v>
      </c>
      <c r="E220" s="45"/>
      <c r="F220" s="511"/>
      <c r="G220" s="1060"/>
      <c r="H220" s="1060"/>
      <c r="I220" s="1511"/>
      <c r="J220" s="1512"/>
      <c r="K220" s="1512"/>
      <c r="L220" s="1513"/>
      <c r="M220" s="146"/>
      <c r="N220" s="146"/>
      <c r="O220" s="143"/>
      <c r="P220" s="146"/>
      <c r="Q220" s="146"/>
    </row>
    <row r="221" spans="1:17" x14ac:dyDescent="0.3">
      <c r="A221" s="444">
        <v>234</v>
      </c>
      <c r="B221" s="349">
        <v>45929</v>
      </c>
      <c r="C221" s="144" t="s">
        <v>2359</v>
      </c>
      <c r="D221" s="45">
        <v>1340</v>
      </c>
      <c r="E221" s="45"/>
      <c r="F221" s="511"/>
      <c r="G221" s="1060"/>
      <c r="H221" s="1060"/>
      <c r="I221" s="1511"/>
      <c r="J221" s="1512"/>
      <c r="K221" s="1512"/>
      <c r="L221" s="1513"/>
      <c r="M221" s="146"/>
      <c r="N221" s="147"/>
      <c r="O221" s="143"/>
      <c r="P221" s="146"/>
      <c r="Q221" s="935"/>
    </row>
    <row r="222" spans="1:17" ht="13.8" x14ac:dyDescent="0.3">
      <c r="A222" s="444">
        <v>235</v>
      </c>
      <c r="B222" s="349">
        <v>45930</v>
      </c>
      <c r="C222" s="144" t="s">
        <v>2359</v>
      </c>
      <c r="D222" s="45"/>
      <c r="E222" s="45">
        <v>4840</v>
      </c>
      <c r="F222" s="511">
        <v>4840</v>
      </c>
      <c r="G222" s="1060"/>
      <c r="H222" s="1060"/>
      <c r="I222" s="1511" t="s">
        <v>4150</v>
      </c>
      <c r="J222" s="1512"/>
      <c r="K222" s="1512"/>
      <c r="L222" s="1513"/>
      <c r="M222" s="146" t="s">
        <v>4151</v>
      </c>
      <c r="N222" s="147">
        <v>45930</v>
      </c>
      <c r="O222" s="230" t="s">
        <v>1531</v>
      </c>
      <c r="P222" s="642" t="s">
        <v>4031</v>
      </c>
      <c r="Q222" s="1040" t="s">
        <v>4005</v>
      </c>
    </row>
    <row r="223" spans="1:17" x14ac:dyDescent="0.3">
      <c r="A223" s="444">
        <v>236</v>
      </c>
      <c r="B223" s="349">
        <v>45931</v>
      </c>
      <c r="C223" s="144" t="s">
        <v>2574</v>
      </c>
      <c r="D223" s="45">
        <v>30</v>
      </c>
      <c r="E223" s="45"/>
      <c r="F223" s="511"/>
      <c r="G223" s="1060"/>
      <c r="H223" s="1060"/>
      <c r="I223" s="1511"/>
      <c r="J223" s="1512"/>
      <c r="K223" s="1512"/>
      <c r="L223" s="1513"/>
      <c r="M223" s="146"/>
      <c r="N223" s="146"/>
      <c r="O223" s="143"/>
      <c r="P223" s="146"/>
      <c r="Q223" s="146"/>
    </row>
    <row r="224" spans="1:17" x14ac:dyDescent="0.3">
      <c r="A224" s="444">
        <v>237</v>
      </c>
      <c r="B224" s="349">
        <v>45933</v>
      </c>
      <c r="C224" s="144" t="s">
        <v>2359</v>
      </c>
      <c r="D224" s="45">
        <v>500</v>
      </c>
      <c r="E224" s="45"/>
      <c r="F224" s="511"/>
      <c r="G224" s="1060"/>
      <c r="H224" s="1060"/>
      <c r="I224" s="1511"/>
      <c r="J224" s="1512"/>
      <c r="K224" s="1512"/>
      <c r="L224" s="1513"/>
      <c r="M224" s="146"/>
      <c r="N224" s="146"/>
      <c r="O224" s="143"/>
      <c r="P224" s="146"/>
      <c r="Q224" s="146"/>
    </row>
    <row r="225" spans="1:17" x14ac:dyDescent="0.3">
      <c r="A225" s="444">
        <v>238</v>
      </c>
      <c r="B225" s="349">
        <v>45933</v>
      </c>
      <c r="C225" s="144" t="s">
        <v>1982</v>
      </c>
      <c r="D225" s="45">
        <v>200</v>
      </c>
      <c r="E225" s="45"/>
      <c r="F225" s="511"/>
      <c r="G225" s="1060"/>
      <c r="H225" s="1060"/>
      <c r="I225" s="1511"/>
      <c r="J225" s="1512"/>
      <c r="K225" s="1512"/>
      <c r="L225" s="1513"/>
      <c r="M225" s="146"/>
      <c r="N225" s="146"/>
      <c r="O225" s="143"/>
      <c r="P225" s="146"/>
      <c r="Q225" s="146"/>
    </row>
    <row r="226" spans="1:17" x14ac:dyDescent="0.3">
      <c r="A226" s="444">
        <v>239</v>
      </c>
      <c r="B226" s="349">
        <v>45936</v>
      </c>
      <c r="C226" s="144" t="s">
        <v>2359</v>
      </c>
      <c r="D226" s="45">
        <v>500</v>
      </c>
      <c r="E226" s="45"/>
      <c r="F226" s="511"/>
      <c r="G226" s="1060"/>
      <c r="H226" s="1060"/>
      <c r="I226" s="1511"/>
      <c r="J226" s="1512"/>
      <c r="K226" s="1512"/>
      <c r="L226" s="1513"/>
      <c r="M226" s="146"/>
      <c r="N226" s="147"/>
      <c r="O226" s="143"/>
      <c r="P226" s="146"/>
      <c r="Q226" s="935"/>
    </row>
    <row r="227" spans="1:17" x14ac:dyDescent="0.3">
      <c r="A227" s="444">
        <v>240</v>
      </c>
      <c r="B227" s="349">
        <v>45936</v>
      </c>
      <c r="C227" s="144" t="s">
        <v>2834</v>
      </c>
      <c r="D227" s="45">
        <v>400</v>
      </c>
      <c r="E227" s="45"/>
      <c r="F227" s="511"/>
      <c r="G227" s="1060"/>
      <c r="H227" s="1060"/>
      <c r="I227" s="1511"/>
      <c r="J227" s="1512"/>
      <c r="K227" s="1512"/>
      <c r="L227" s="1513"/>
      <c r="M227" s="146"/>
      <c r="N227" s="147"/>
      <c r="O227" s="143"/>
      <c r="P227" s="146"/>
      <c r="Q227" s="935"/>
    </row>
    <row r="228" spans="1:17" x14ac:dyDescent="0.3">
      <c r="A228" s="444">
        <v>241</v>
      </c>
      <c r="B228" s="349">
        <v>45936</v>
      </c>
      <c r="C228" s="144" t="s">
        <v>2384</v>
      </c>
      <c r="D228" s="45">
        <v>500</v>
      </c>
      <c r="E228" s="45"/>
      <c r="F228" s="511"/>
      <c r="G228" s="1060"/>
      <c r="H228" s="1060"/>
      <c r="I228" s="1511"/>
      <c r="J228" s="1512"/>
      <c r="K228" s="1512"/>
      <c r="L228" s="1513"/>
      <c r="M228" s="146"/>
      <c r="N228" s="146"/>
      <c r="O228" s="143"/>
      <c r="P228" s="146"/>
      <c r="Q228" s="146"/>
    </row>
    <row r="229" spans="1:17" x14ac:dyDescent="0.3">
      <c r="A229" s="1425">
        <v>242</v>
      </c>
      <c r="B229" s="349">
        <v>45938</v>
      </c>
      <c r="C229" s="144" t="s">
        <v>2574</v>
      </c>
      <c r="D229" s="45">
        <v>50</v>
      </c>
      <c r="E229" s="45"/>
      <c r="F229" s="511"/>
      <c r="G229" s="1060"/>
      <c r="H229" s="1060"/>
      <c r="I229" s="1511"/>
      <c r="J229" s="1512"/>
      <c r="K229" s="1512"/>
      <c r="L229" s="1513"/>
      <c r="M229" s="146"/>
      <c r="N229" s="146"/>
      <c r="O229" s="143"/>
      <c r="P229" s="146"/>
      <c r="Q229" s="146"/>
    </row>
    <row r="230" spans="1:17" x14ac:dyDescent="0.3">
      <c r="A230" s="444">
        <v>244</v>
      </c>
      <c r="B230" s="349">
        <v>45940</v>
      </c>
      <c r="C230" s="144" t="s">
        <v>2834</v>
      </c>
      <c r="D230" s="45">
        <v>270</v>
      </c>
      <c r="E230" s="45"/>
      <c r="F230" s="511"/>
      <c r="G230" s="1060"/>
      <c r="H230" s="1060"/>
      <c r="I230" s="1511"/>
      <c r="J230" s="1512"/>
      <c r="K230" s="1512"/>
      <c r="L230" s="1513"/>
      <c r="M230" s="146"/>
      <c r="N230" s="146"/>
      <c r="O230" s="143"/>
      <c r="P230" s="146"/>
      <c r="Q230" s="146"/>
    </row>
    <row r="231" spans="1:17" x14ac:dyDescent="0.3">
      <c r="A231" s="444">
        <v>245</v>
      </c>
      <c r="B231" s="349">
        <v>45940</v>
      </c>
      <c r="C231" s="144" t="s">
        <v>2384</v>
      </c>
      <c r="D231" s="45">
        <v>250</v>
      </c>
      <c r="E231" s="45"/>
      <c r="F231" s="511"/>
      <c r="G231" s="1060"/>
      <c r="H231" s="1060"/>
      <c r="I231" s="1511"/>
      <c r="J231" s="1512"/>
      <c r="K231" s="1512"/>
      <c r="L231" s="1513"/>
      <c r="M231" s="146"/>
      <c r="N231" s="146"/>
      <c r="O231" s="143"/>
      <c r="P231" s="146"/>
      <c r="Q231" s="146"/>
    </row>
    <row r="232" spans="1:17" x14ac:dyDescent="0.3">
      <c r="A232" s="444">
        <v>246</v>
      </c>
      <c r="B232" s="349">
        <v>45940</v>
      </c>
      <c r="C232" s="144" t="s">
        <v>2359</v>
      </c>
      <c r="D232" s="45">
        <v>1000</v>
      </c>
      <c r="E232" s="45"/>
      <c r="F232" s="511"/>
      <c r="G232" s="1060"/>
      <c r="H232" s="1060"/>
      <c r="I232" s="1511"/>
      <c r="J232" s="1512"/>
      <c r="K232" s="1512"/>
      <c r="L232" s="1513"/>
      <c r="M232" s="146"/>
      <c r="N232" s="146"/>
      <c r="O232" s="143"/>
      <c r="P232" s="146"/>
      <c r="Q232" s="146"/>
    </row>
    <row r="233" spans="1:17" ht="13.8" x14ac:dyDescent="0.3">
      <c r="A233" s="444">
        <v>247</v>
      </c>
      <c r="B233" s="349">
        <v>45940</v>
      </c>
      <c r="C233" s="144" t="s">
        <v>2834</v>
      </c>
      <c r="D233" s="45"/>
      <c r="E233" s="45">
        <v>1020</v>
      </c>
      <c r="F233" s="511">
        <v>1020</v>
      </c>
      <c r="G233" s="1060"/>
      <c r="H233" s="1060"/>
      <c r="I233" s="1511" t="s">
        <v>4152</v>
      </c>
      <c r="J233" s="1512"/>
      <c r="K233" s="1512"/>
      <c r="L233" s="1513"/>
      <c r="M233" s="146" t="s">
        <v>4153</v>
      </c>
      <c r="N233" s="147">
        <v>45939</v>
      </c>
      <c r="O233" s="1292" t="s">
        <v>1531</v>
      </c>
      <c r="P233" s="146" t="s">
        <v>4037</v>
      </c>
      <c r="Q233" s="642" t="s">
        <v>4016</v>
      </c>
    </row>
    <row r="234" spans="1:17" ht="13.8" x14ac:dyDescent="0.3">
      <c r="A234" s="444">
        <v>248</v>
      </c>
      <c r="B234" s="349">
        <v>45940</v>
      </c>
      <c r="C234" s="144" t="s">
        <v>2384</v>
      </c>
      <c r="D234" s="45"/>
      <c r="E234" s="45">
        <v>1600</v>
      </c>
      <c r="F234" s="511">
        <v>1600</v>
      </c>
      <c r="G234" s="1060"/>
      <c r="H234" s="1060"/>
      <c r="I234" s="1511" t="s">
        <v>4155</v>
      </c>
      <c r="J234" s="1512"/>
      <c r="K234" s="1512"/>
      <c r="L234" s="1513"/>
      <c r="M234" s="146" t="s">
        <v>4154</v>
      </c>
      <c r="N234" s="147">
        <v>45939</v>
      </c>
      <c r="O234" s="230" t="s">
        <v>1531</v>
      </c>
      <c r="P234" s="146" t="s">
        <v>4037</v>
      </c>
      <c r="Q234" s="642" t="s">
        <v>4016</v>
      </c>
    </row>
    <row r="235" spans="1:17" x14ac:dyDescent="0.3">
      <c r="A235" s="444">
        <v>250</v>
      </c>
      <c r="B235" s="349">
        <v>45943</v>
      </c>
      <c r="C235" s="144" t="s">
        <v>164</v>
      </c>
      <c r="D235" s="45">
        <v>10</v>
      </c>
      <c r="E235" s="45"/>
      <c r="F235" s="511"/>
      <c r="G235" s="1060"/>
      <c r="H235" s="1060"/>
      <c r="I235" s="1511"/>
      <c r="J235" s="1512"/>
      <c r="K235" s="1512"/>
      <c r="L235" s="1513"/>
      <c r="M235" s="146"/>
      <c r="N235" s="146"/>
      <c r="O235" s="143"/>
      <c r="P235" s="146"/>
      <c r="Q235" s="146"/>
    </row>
    <row r="236" spans="1:17" x14ac:dyDescent="0.3">
      <c r="A236" s="444">
        <v>251</v>
      </c>
      <c r="B236" s="349">
        <v>45943</v>
      </c>
      <c r="C236" s="144" t="s">
        <v>1982</v>
      </c>
      <c r="D236" s="45">
        <v>200</v>
      </c>
      <c r="E236" s="45"/>
      <c r="F236" s="511"/>
      <c r="G236" s="1060"/>
      <c r="H236" s="1060"/>
      <c r="I236" s="1511"/>
      <c r="J236" s="1512"/>
      <c r="K236" s="1512"/>
      <c r="L236" s="1513"/>
      <c r="M236" s="146"/>
      <c r="N236" s="146"/>
      <c r="O236" s="143"/>
      <c r="P236" s="146"/>
      <c r="Q236" s="146"/>
    </row>
    <row r="237" spans="1:17" x14ac:dyDescent="0.3">
      <c r="A237" s="444">
        <v>252</v>
      </c>
      <c r="B237" s="349">
        <v>45943</v>
      </c>
      <c r="C237" s="144" t="s">
        <v>2410</v>
      </c>
      <c r="D237" s="45">
        <v>100</v>
      </c>
      <c r="E237" s="45"/>
      <c r="F237" s="511"/>
      <c r="G237" s="1060"/>
      <c r="H237" s="1060"/>
      <c r="I237" s="1511"/>
      <c r="J237" s="1512"/>
      <c r="K237" s="1512"/>
      <c r="L237" s="1513"/>
      <c r="M237" s="146"/>
      <c r="N237" s="146"/>
      <c r="O237" s="143"/>
      <c r="P237" s="146"/>
      <c r="Q237" s="146"/>
    </row>
    <row r="238" spans="1:17" x14ac:dyDescent="0.3">
      <c r="A238" s="1425">
        <v>253</v>
      </c>
      <c r="B238" s="349">
        <v>45944</v>
      </c>
      <c r="C238" s="144" t="s">
        <v>2574</v>
      </c>
      <c r="D238" s="45">
        <v>100</v>
      </c>
      <c r="E238" s="45"/>
      <c r="F238" s="511"/>
      <c r="G238" s="1060"/>
      <c r="H238" s="1060"/>
      <c r="I238" s="1511"/>
      <c r="J238" s="1512"/>
      <c r="K238" s="1512"/>
      <c r="L238" s="1513"/>
      <c r="M238" s="146"/>
      <c r="N238" s="147"/>
      <c r="O238" s="143"/>
      <c r="P238" s="146"/>
      <c r="Q238" s="935"/>
    </row>
    <row r="239" spans="1:17" x14ac:dyDescent="0.3">
      <c r="A239" s="444">
        <v>254</v>
      </c>
      <c r="B239" s="349">
        <v>45944</v>
      </c>
      <c r="C239" s="144" t="s">
        <v>2359</v>
      </c>
      <c r="D239" s="45">
        <v>1000</v>
      </c>
      <c r="E239" s="45"/>
      <c r="F239" s="511"/>
      <c r="G239" s="1060"/>
      <c r="H239" s="1060"/>
      <c r="I239" s="1511"/>
      <c r="J239" s="1512"/>
      <c r="K239" s="1512"/>
      <c r="L239" s="1513"/>
      <c r="M239" s="146"/>
      <c r="N239" s="146"/>
      <c r="O239" s="143"/>
      <c r="P239" s="146"/>
      <c r="Q239" s="146"/>
    </row>
    <row r="240" spans="1:17" x14ac:dyDescent="0.3">
      <c r="A240" s="444">
        <v>257</v>
      </c>
      <c r="B240" s="349">
        <v>45946</v>
      </c>
      <c r="C240" s="144" t="s">
        <v>2359</v>
      </c>
      <c r="D240" s="45">
        <v>1080</v>
      </c>
      <c r="E240" s="45"/>
      <c r="F240" s="511"/>
      <c r="G240" s="1060"/>
      <c r="H240" s="1060"/>
      <c r="I240" s="1511"/>
      <c r="J240" s="1512"/>
      <c r="K240" s="1512"/>
      <c r="L240" s="1513"/>
      <c r="M240" s="146"/>
      <c r="N240" s="146"/>
      <c r="O240" s="143"/>
      <c r="P240" s="146"/>
      <c r="Q240" s="146"/>
    </row>
    <row r="241" spans="1:17" ht="13.8" x14ac:dyDescent="0.3">
      <c r="A241" s="444">
        <v>258</v>
      </c>
      <c r="B241" s="349">
        <v>45946</v>
      </c>
      <c r="C241" s="144" t="s">
        <v>2359</v>
      </c>
      <c r="D241" s="45"/>
      <c r="E241" s="45">
        <v>4080</v>
      </c>
      <c r="F241" s="511">
        <v>4080</v>
      </c>
      <c r="G241" s="1060"/>
      <c r="H241" s="1060"/>
      <c r="I241" s="1511" t="s">
        <v>4156</v>
      </c>
      <c r="J241" s="1512"/>
      <c r="K241" s="1512"/>
      <c r="L241" s="1513"/>
      <c r="M241" s="146" t="s">
        <v>4157</v>
      </c>
      <c r="N241" s="147">
        <v>45946</v>
      </c>
      <c r="O241" s="230" t="s">
        <v>1531</v>
      </c>
      <c r="P241" s="642" t="s">
        <v>4031</v>
      </c>
      <c r="Q241" s="1040" t="s">
        <v>4005</v>
      </c>
    </row>
    <row r="242" spans="1:17" x14ac:dyDescent="0.3">
      <c r="A242" s="444">
        <v>259</v>
      </c>
      <c r="B242" s="349">
        <v>45950</v>
      </c>
      <c r="C242" s="144" t="s">
        <v>2359</v>
      </c>
      <c r="D242" s="45">
        <v>1000</v>
      </c>
      <c r="E242" s="45"/>
      <c r="F242" s="511"/>
      <c r="G242" s="1060"/>
      <c r="H242" s="1060"/>
      <c r="I242" s="1511"/>
      <c r="J242" s="1512"/>
      <c r="K242" s="1512"/>
      <c r="L242" s="1513"/>
      <c r="M242" s="146"/>
      <c r="N242" s="147"/>
      <c r="O242" s="143"/>
      <c r="P242" s="146"/>
      <c r="Q242" s="935"/>
    </row>
    <row r="243" spans="1:17" x14ac:dyDescent="0.3">
      <c r="A243" s="444">
        <v>260</v>
      </c>
      <c r="B243" s="349">
        <v>45950</v>
      </c>
      <c r="C243" s="144" t="s">
        <v>1777</v>
      </c>
      <c r="D243" s="45">
        <v>1000</v>
      </c>
      <c r="E243" s="45"/>
      <c r="F243" s="511"/>
      <c r="G243" s="1060"/>
      <c r="H243" s="1060"/>
      <c r="I243" s="1511"/>
      <c r="J243" s="1512"/>
      <c r="K243" s="1512"/>
      <c r="L243" s="1513"/>
      <c r="M243" s="146"/>
      <c r="N243" s="147"/>
      <c r="O243" s="143"/>
      <c r="P243" s="146"/>
      <c r="Q243" s="935"/>
    </row>
    <row r="244" spans="1:17" x14ac:dyDescent="0.3">
      <c r="A244" s="444">
        <v>261</v>
      </c>
      <c r="B244" s="349">
        <v>45950</v>
      </c>
      <c r="C244" s="144" t="s">
        <v>2834</v>
      </c>
      <c r="D244" s="45">
        <v>200</v>
      </c>
      <c r="E244" s="45"/>
      <c r="F244" s="511"/>
      <c r="G244" s="1060"/>
      <c r="H244" s="1060"/>
      <c r="I244" s="1511"/>
      <c r="J244" s="1512"/>
      <c r="K244" s="1512"/>
      <c r="L244" s="1513"/>
      <c r="M244" s="146"/>
      <c r="N244" s="147"/>
      <c r="O244" s="143"/>
      <c r="P244" s="146"/>
      <c r="Q244" s="935"/>
    </row>
    <row r="245" spans="1:17" x14ac:dyDescent="0.3">
      <c r="A245" s="444">
        <v>262</v>
      </c>
      <c r="B245" s="349">
        <v>45950</v>
      </c>
      <c r="C245" s="144" t="s">
        <v>2384</v>
      </c>
      <c r="D245" s="45">
        <v>50</v>
      </c>
      <c r="E245" s="45"/>
      <c r="F245" s="511"/>
      <c r="G245" s="1060"/>
      <c r="H245" s="1060"/>
      <c r="I245" s="1511"/>
      <c r="J245" s="1512"/>
      <c r="K245" s="1512"/>
      <c r="L245" s="1513"/>
      <c r="M245" s="146"/>
      <c r="N245" s="147"/>
      <c r="O245" s="143"/>
      <c r="P245" s="146"/>
      <c r="Q245" s="146"/>
    </row>
    <row r="246" spans="1:17" x14ac:dyDescent="0.3">
      <c r="A246" s="444">
        <v>263</v>
      </c>
      <c r="B246" s="349">
        <v>45957</v>
      </c>
      <c r="C246" s="144" t="s">
        <v>2359</v>
      </c>
      <c r="D246" s="45">
        <v>2000</v>
      </c>
      <c r="E246" s="45"/>
      <c r="F246" s="511"/>
      <c r="G246" s="1060"/>
      <c r="H246" s="1060"/>
      <c r="I246" s="1511"/>
      <c r="J246" s="1512"/>
      <c r="K246" s="1512"/>
      <c r="L246" s="1513"/>
      <c r="M246" s="146"/>
      <c r="N246" s="147"/>
      <c r="O246" s="143"/>
      <c r="P246" s="146"/>
      <c r="Q246" s="146"/>
    </row>
    <row r="247" spans="1:17" x14ac:dyDescent="0.3">
      <c r="A247" s="1425">
        <v>264</v>
      </c>
      <c r="B247" s="349">
        <v>45957</v>
      </c>
      <c r="C247" s="144" t="s">
        <v>2574</v>
      </c>
      <c r="D247" s="45">
        <v>50</v>
      </c>
      <c r="E247" s="45"/>
      <c r="F247" s="511"/>
      <c r="G247" s="1060"/>
      <c r="H247" s="1060"/>
      <c r="I247" s="1511"/>
      <c r="J247" s="1512"/>
      <c r="K247" s="1512"/>
      <c r="L247" s="1513"/>
      <c r="M247" s="146"/>
      <c r="N247" s="147"/>
      <c r="O247" s="143"/>
      <c r="P247" s="146"/>
      <c r="Q247" s="146"/>
    </row>
    <row r="248" spans="1:17" x14ac:dyDescent="0.3">
      <c r="A248" s="444">
        <v>265</v>
      </c>
      <c r="B248" s="349">
        <v>45960</v>
      </c>
      <c r="C248" s="144" t="s">
        <v>2834</v>
      </c>
      <c r="D248" s="45">
        <v>100</v>
      </c>
      <c r="E248" s="45"/>
      <c r="F248" s="511"/>
      <c r="G248" s="1060"/>
      <c r="H248" s="1060"/>
      <c r="I248" s="1511"/>
      <c r="J248" s="1512"/>
      <c r="K248" s="1512"/>
      <c r="L248" s="1513"/>
      <c r="M248" s="146"/>
      <c r="N248" s="147"/>
      <c r="O248" s="143"/>
      <c r="P248" s="146"/>
      <c r="Q248" s="935"/>
    </row>
    <row r="249" spans="1:17" x14ac:dyDescent="0.3">
      <c r="A249" s="444">
        <v>266</v>
      </c>
      <c r="B249" s="349">
        <v>45960</v>
      </c>
      <c r="C249" s="144" t="s">
        <v>1697</v>
      </c>
      <c r="D249" s="45">
        <v>200</v>
      </c>
      <c r="E249" s="45"/>
      <c r="F249" s="511"/>
      <c r="G249" s="1060"/>
      <c r="H249" s="1060"/>
      <c r="I249" s="1511"/>
      <c r="J249" s="1512"/>
      <c r="K249" s="1512"/>
      <c r="L249" s="1513"/>
      <c r="M249" s="146"/>
      <c r="N249" s="147"/>
      <c r="O249" s="143"/>
      <c r="P249" s="146"/>
      <c r="Q249" s="146"/>
    </row>
    <row r="250" spans="1:17" x14ac:dyDescent="0.3">
      <c r="A250" s="444">
        <v>267</v>
      </c>
      <c r="B250" s="349">
        <v>45960</v>
      </c>
      <c r="C250" s="144" t="s">
        <v>164</v>
      </c>
      <c r="D250" s="45">
        <v>15</v>
      </c>
      <c r="E250" s="45"/>
      <c r="F250" s="511"/>
      <c r="G250" s="1060"/>
      <c r="H250" s="1060"/>
      <c r="I250" s="1511"/>
      <c r="J250" s="1512"/>
      <c r="K250" s="1512"/>
      <c r="L250" s="1513"/>
      <c r="M250" s="146"/>
      <c r="N250" s="146"/>
      <c r="O250" s="143"/>
      <c r="P250" s="146"/>
      <c r="Q250" s="146"/>
    </row>
    <row r="251" spans="1:17" x14ac:dyDescent="0.3">
      <c r="A251" s="444">
        <v>268</v>
      </c>
      <c r="B251" s="349">
        <v>45960</v>
      </c>
      <c r="C251" s="144" t="s">
        <v>2359</v>
      </c>
      <c r="D251" s="45">
        <v>860</v>
      </c>
      <c r="E251" s="45"/>
      <c r="F251" s="511"/>
      <c r="G251" s="1060"/>
      <c r="H251" s="1060"/>
      <c r="I251" s="1511"/>
      <c r="J251" s="1512"/>
      <c r="K251" s="1512"/>
      <c r="L251" s="1513"/>
      <c r="M251" s="146"/>
      <c r="N251" s="146"/>
      <c r="O251" s="143"/>
      <c r="P251" s="146"/>
      <c r="Q251" s="146"/>
    </row>
    <row r="252" spans="1:17" ht="13.8" x14ac:dyDescent="0.3">
      <c r="A252" s="444">
        <v>269</v>
      </c>
      <c r="B252" s="349">
        <v>45960</v>
      </c>
      <c r="C252" s="144" t="s">
        <v>2359</v>
      </c>
      <c r="D252" s="45"/>
      <c r="E252" s="45">
        <v>3860</v>
      </c>
      <c r="F252" s="511">
        <v>3860</v>
      </c>
      <c r="G252" s="1060"/>
      <c r="H252" s="1060"/>
      <c r="I252" s="1511" t="s">
        <v>4158</v>
      </c>
      <c r="J252" s="1512"/>
      <c r="K252" s="1512"/>
      <c r="L252" s="1513"/>
      <c r="M252" s="146" t="s">
        <v>4159</v>
      </c>
      <c r="N252" s="147">
        <v>45960</v>
      </c>
      <c r="O252" s="230" t="s">
        <v>1531</v>
      </c>
      <c r="P252" s="642" t="s">
        <v>4031</v>
      </c>
      <c r="Q252" s="1040" t="s">
        <v>4005</v>
      </c>
    </row>
    <row r="253" spans="1:17" x14ac:dyDescent="0.3">
      <c r="A253" s="444">
        <v>270</v>
      </c>
      <c r="B253" s="349">
        <v>45964</v>
      </c>
      <c r="C253" s="144" t="s">
        <v>2359</v>
      </c>
      <c r="D253" s="45">
        <v>1000</v>
      </c>
      <c r="E253" s="45"/>
      <c r="F253" s="511"/>
      <c r="G253" s="1060"/>
      <c r="H253" s="1060"/>
      <c r="I253" s="1511"/>
      <c r="J253" s="1512"/>
      <c r="K253" s="1512"/>
      <c r="L253" s="1513"/>
      <c r="M253" s="146"/>
      <c r="N253" s="146"/>
      <c r="O253" s="143"/>
      <c r="P253" s="146"/>
      <c r="Q253" s="146"/>
    </row>
    <row r="254" spans="1:17" x14ac:dyDescent="0.3">
      <c r="A254" s="444">
        <v>271</v>
      </c>
      <c r="B254" s="349">
        <v>45964</v>
      </c>
      <c r="C254" s="144" t="s">
        <v>2834</v>
      </c>
      <c r="D254" s="45">
        <v>100</v>
      </c>
      <c r="E254" s="45"/>
      <c r="F254" s="511"/>
      <c r="G254" s="1060"/>
      <c r="H254" s="1060"/>
      <c r="I254" s="1511"/>
      <c r="J254" s="1512"/>
      <c r="K254" s="1512"/>
      <c r="L254" s="1513"/>
      <c r="M254" s="146"/>
      <c r="N254" s="146"/>
      <c r="O254" s="143"/>
      <c r="P254" s="146"/>
      <c r="Q254" s="146"/>
    </row>
    <row r="255" spans="1:17" ht="13.8" x14ac:dyDescent="0.3">
      <c r="A255" s="444">
        <v>272</v>
      </c>
      <c r="B255" s="349">
        <v>45968</v>
      </c>
      <c r="C255" s="144" t="s">
        <v>2359</v>
      </c>
      <c r="D255" s="45">
        <v>1500</v>
      </c>
      <c r="E255" s="45"/>
      <c r="F255" s="45"/>
      <c r="G255" s="1060"/>
      <c r="H255" s="1060"/>
      <c r="I255" s="1511"/>
      <c r="J255" s="1512"/>
      <c r="K255" s="1512"/>
      <c r="L255" s="1513"/>
      <c r="M255" s="146"/>
      <c r="N255" s="147"/>
      <c r="O255" s="1348"/>
      <c r="P255" s="146"/>
      <c r="Q255" s="935"/>
    </row>
    <row r="256" spans="1:17" x14ac:dyDescent="0.3">
      <c r="A256" s="444">
        <v>273</v>
      </c>
      <c r="B256" s="349">
        <v>45968</v>
      </c>
      <c r="C256" s="144" t="s">
        <v>2834</v>
      </c>
      <c r="D256" s="45">
        <v>100</v>
      </c>
      <c r="E256" s="45"/>
      <c r="F256" s="511"/>
      <c r="G256" s="1060"/>
      <c r="H256" s="1060"/>
      <c r="I256" s="1511"/>
      <c r="J256" s="1512"/>
      <c r="K256" s="1512"/>
      <c r="L256" s="1513"/>
      <c r="M256" s="146"/>
      <c r="N256" s="146"/>
      <c r="O256" s="143"/>
      <c r="P256" s="146"/>
      <c r="Q256" s="146"/>
    </row>
    <row r="257" spans="1:17" x14ac:dyDescent="0.3">
      <c r="A257" s="444">
        <v>274</v>
      </c>
      <c r="B257" s="349">
        <v>45968</v>
      </c>
      <c r="C257" s="144" t="s">
        <v>2516</v>
      </c>
      <c r="D257" s="45">
        <v>100</v>
      </c>
      <c r="E257" s="45"/>
      <c r="F257" s="511"/>
      <c r="G257" s="1060"/>
      <c r="H257" s="1060"/>
      <c r="I257" s="1511"/>
      <c r="J257" s="1512"/>
      <c r="K257" s="1512"/>
      <c r="L257" s="1513"/>
      <c r="M257" s="146"/>
      <c r="N257" s="147"/>
      <c r="O257" s="143"/>
      <c r="P257" s="146"/>
      <c r="Q257" s="935"/>
    </row>
    <row r="258" spans="1:17" x14ac:dyDescent="0.3">
      <c r="A258" s="444">
        <v>275</v>
      </c>
      <c r="B258" s="349">
        <v>45971</v>
      </c>
      <c r="C258" s="144" t="s">
        <v>2359</v>
      </c>
      <c r="D258" s="45">
        <v>1500</v>
      </c>
      <c r="E258" s="45"/>
      <c r="F258" s="511"/>
      <c r="G258" s="1060"/>
      <c r="H258" s="1060"/>
      <c r="I258" s="1511"/>
      <c r="J258" s="1512"/>
      <c r="K258" s="1512"/>
      <c r="L258" s="1513"/>
      <c r="M258" s="146"/>
      <c r="N258" s="146"/>
      <c r="O258" s="143"/>
      <c r="P258" s="146"/>
      <c r="Q258" s="146"/>
    </row>
    <row r="259" spans="1:17" x14ac:dyDescent="0.3">
      <c r="A259" s="444">
        <v>279</v>
      </c>
      <c r="B259" s="349">
        <v>45973</v>
      </c>
      <c r="C259" s="144" t="s">
        <v>2359</v>
      </c>
      <c r="D259" s="45">
        <v>460</v>
      </c>
      <c r="E259" s="45"/>
      <c r="F259" s="511"/>
      <c r="G259" s="1060"/>
      <c r="H259" s="1060"/>
      <c r="I259" s="1511"/>
      <c r="J259" s="1512"/>
      <c r="K259" s="1512"/>
      <c r="L259" s="1513"/>
      <c r="M259" s="146"/>
      <c r="N259" s="146"/>
      <c r="O259" s="143"/>
      <c r="P259" s="146"/>
      <c r="Q259" s="146"/>
    </row>
    <row r="260" spans="1:17" ht="13.8" x14ac:dyDescent="0.3">
      <c r="A260" s="444">
        <v>280</v>
      </c>
      <c r="B260" s="349">
        <v>45974</v>
      </c>
      <c r="C260" s="144" t="s">
        <v>2359</v>
      </c>
      <c r="D260" s="45"/>
      <c r="E260" s="45">
        <v>4460</v>
      </c>
      <c r="F260" s="511">
        <v>4460</v>
      </c>
      <c r="G260" s="1060"/>
      <c r="H260" s="1060"/>
      <c r="I260" s="1511" t="s">
        <v>4160</v>
      </c>
      <c r="J260" s="1512"/>
      <c r="K260" s="1512"/>
      <c r="L260" s="1513"/>
      <c r="M260" s="146" t="s">
        <v>4161</v>
      </c>
      <c r="N260" s="147">
        <v>45973</v>
      </c>
      <c r="O260" s="230" t="s">
        <v>1531</v>
      </c>
      <c r="P260" s="642" t="s">
        <v>4031</v>
      </c>
      <c r="Q260" s="1040" t="s">
        <v>4005</v>
      </c>
    </row>
    <row r="261" spans="1:17" x14ac:dyDescent="0.3">
      <c r="A261" s="444">
        <v>281</v>
      </c>
      <c r="B261" s="349">
        <v>45978</v>
      </c>
      <c r="C261" s="144" t="s">
        <v>2384</v>
      </c>
      <c r="D261" s="45">
        <v>100</v>
      </c>
      <c r="E261" s="45"/>
      <c r="F261" s="511"/>
      <c r="G261" s="1060"/>
      <c r="H261" s="1060"/>
      <c r="I261" s="1511"/>
      <c r="J261" s="1512"/>
      <c r="K261" s="1512"/>
      <c r="L261" s="1513"/>
      <c r="M261" s="146"/>
      <c r="N261" s="146"/>
      <c r="O261" s="143"/>
      <c r="P261" s="146"/>
      <c r="Q261" s="146"/>
    </row>
    <row r="262" spans="1:17" ht="13.8" x14ac:dyDescent="0.3">
      <c r="A262" s="444">
        <v>282</v>
      </c>
      <c r="B262" s="349">
        <v>45978</v>
      </c>
      <c r="C262" s="144" t="s">
        <v>2359</v>
      </c>
      <c r="D262" s="45">
        <v>1000</v>
      </c>
      <c r="E262" s="45"/>
      <c r="F262" s="511"/>
      <c r="G262" s="1060"/>
      <c r="H262" s="1060"/>
      <c r="I262" s="1511"/>
      <c r="J262" s="1512"/>
      <c r="K262" s="1512"/>
      <c r="L262" s="1513"/>
      <c r="M262" s="146"/>
      <c r="N262" s="147"/>
      <c r="O262" s="1346"/>
      <c r="P262" s="146"/>
      <c r="Q262" s="935"/>
    </row>
    <row r="263" spans="1:17" x14ac:dyDescent="0.3">
      <c r="A263" s="444">
        <v>283</v>
      </c>
      <c r="B263" s="349">
        <v>45978</v>
      </c>
      <c r="C263" s="144" t="s">
        <v>1982</v>
      </c>
      <c r="D263" s="45">
        <v>200</v>
      </c>
      <c r="E263" s="45"/>
      <c r="F263" s="511"/>
      <c r="G263" s="1060"/>
      <c r="H263" s="1060"/>
      <c r="I263" s="1511"/>
      <c r="J263" s="1512"/>
      <c r="K263" s="1512"/>
      <c r="L263" s="1513"/>
      <c r="M263" s="146"/>
      <c r="N263" s="146"/>
      <c r="O263" s="143"/>
      <c r="P263" s="146"/>
      <c r="Q263" s="146"/>
    </row>
    <row r="264" spans="1:17" ht="13.8" x14ac:dyDescent="0.3">
      <c r="A264" s="444">
        <v>284</v>
      </c>
      <c r="B264" s="349">
        <v>45979</v>
      </c>
      <c r="C264" s="144" t="s">
        <v>2834</v>
      </c>
      <c r="D264" s="45"/>
      <c r="E264" s="45">
        <v>500</v>
      </c>
      <c r="F264" s="511">
        <v>500</v>
      </c>
      <c r="G264" s="1060"/>
      <c r="H264" s="1060"/>
      <c r="I264" s="1511" t="s">
        <v>4163</v>
      </c>
      <c r="J264" s="1512"/>
      <c r="K264" s="1512"/>
      <c r="L264" s="1513"/>
      <c r="M264" s="146" t="s">
        <v>4164</v>
      </c>
      <c r="N264" s="147">
        <v>45978</v>
      </c>
      <c r="O264" s="230" t="s">
        <v>1531</v>
      </c>
      <c r="P264" s="642" t="s">
        <v>4034</v>
      </c>
      <c r="Q264" s="642" t="s">
        <v>4016</v>
      </c>
    </row>
    <row r="265" spans="1:17" x14ac:dyDescent="0.3">
      <c r="A265" s="444">
        <v>285</v>
      </c>
      <c r="B265" s="349">
        <v>45982</v>
      </c>
      <c r="C265" s="144" t="s">
        <v>2359</v>
      </c>
      <c r="D265" s="45">
        <v>1000</v>
      </c>
      <c r="E265" s="45"/>
      <c r="F265" s="511"/>
      <c r="G265" s="1060"/>
      <c r="H265" s="1060"/>
      <c r="I265" s="1511"/>
      <c r="J265" s="1512"/>
      <c r="K265" s="1512"/>
      <c r="L265" s="1513"/>
      <c r="M265" s="146"/>
      <c r="N265" s="147"/>
      <c r="O265" s="143"/>
      <c r="P265" s="146"/>
      <c r="Q265" s="935"/>
    </row>
    <row r="266" spans="1:17" x14ac:dyDescent="0.3">
      <c r="A266" s="444">
        <v>286</v>
      </c>
      <c r="B266" s="349">
        <v>45982</v>
      </c>
      <c r="C266" s="144" t="s">
        <v>164</v>
      </c>
      <c r="D266" s="45">
        <v>10</v>
      </c>
      <c r="E266" s="45"/>
      <c r="F266" s="511"/>
      <c r="G266" s="1060"/>
      <c r="H266" s="1060"/>
      <c r="I266" s="1511"/>
      <c r="J266" s="1512"/>
      <c r="K266" s="1512"/>
      <c r="L266" s="1513"/>
      <c r="M266" s="146"/>
      <c r="N266" s="146"/>
      <c r="O266" s="143"/>
      <c r="P266" s="146"/>
      <c r="Q266" s="146"/>
    </row>
    <row r="267" spans="1:17" x14ac:dyDescent="0.3">
      <c r="A267" s="1425">
        <v>287</v>
      </c>
      <c r="B267" s="349">
        <v>45986</v>
      </c>
      <c r="C267" s="144" t="s">
        <v>2574</v>
      </c>
      <c r="D267" s="45">
        <v>50</v>
      </c>
      <c r="E267" s="45"/>
      <c r="F267" s="511"/>
      <c r="G267" s="1060"/>
      <c r="H267" s="1060"/>
      <c r="I267" s="1511"/>
      <c r="J267" s="1512"/>
      <c r="K267" s="1512"/>
      <c r="L267" s="1513"/>
      <c r="M267" s="146"/>
      <c r="N267" s="146"/>
      <c r="O267" s="143"/>
      <c r="P267" s="146"/>
      <c r="Q267" s="146"/>
    </row>
    <row r="268" spans="1:17" x14ac:dyDescent="0.3">
      <c r="A268" s="444">
        <v>288</v>
      </c>
      <c r="B268" s="349">
        <v>45988</v>
      </c>
      <c r="C268" s="144" t="s">
        <v>2359</v>
      </c>
      <c r="D268" s="45">
        <v>1900</v>
      </c>
      <c r="E268" s="45"/>
      <c r="F268" s="511"/>
      <c r="G268" s="1060"/>
      <c r="H268" s="1060"/>
      <c r="I268" s="1511"/>
      <c r="J268" s="1512"/>
      <c r="K268" s="1512"/>
      <c r="L268" s="1513"/>
      <c r="M268" s="146"/>
      <c r="N268" s="146"/>
      <c r="O268" s="143"/>
      <c r="P268" s="146"/>
      <c r="Q268" s="146"/>
    </row>
    <row r="269" spans="1:17" ht="13.8" x14ac:dyDescent="0.3">
      <c r="A269" s="444">
        <v>289</v>
      </c>
      <c r="B269" s="349">
        <v>45988</v>
      </c>
      <c r="C269" s="144" t="s">
        <v>2359</v>
      </c>
      <c r="D269" s="45"/>
      <c r="E269" s="45">
        <v>3900</v>
      </c>
      <c r="F269" s="511">
        <v>3900</v>
      </c>
      <c r="G269" s="1060"/>
      <c r="H269" s="1060"/>
      <c r="I269" s="1511" t="s">
        <v>4165</v>
      </c>
      <c r="J269" s="1512"/>
      <c r="K269" s="1512"/>
      <c r="L269" s="1513"/>
      <c r="M269" s="146" t="s">
        <v>4166</v>
      </c>
      <c r="N269" s="147">
        <v>45988</v>
      </c>
      <c r="O269" s="230" t="s">
        <v>1531</v>
      </c>
      <c r="P269" s="642" t="s">
        <v>4031</v>
      </c>
      <c r="Q269" s="1040" t="s">
        <v>4005</v>
      </c>
    </row>
    <row r="270" spans="1:17" ht="13.8" x14ac:dyDescent="0.3">
      <c r="A270" s="444">
        <v>290</v>
      </c>
      <c r="B270" s="349">
        <v>45989</v>
      </c>
      <c r="C270" s="144" t="s">
        <v>2407</v>
      </c>
      <c r="D270" s="45">
        <v>5</v>
      </c>
      <c r="E270" s="45"/>
      <c r="F270" s="511"/>
      <c r="G270" s="1060"/>
      <c r="H270" s="1060"/>
      <c r="I270" s="1511"/>
      <c r="J270" s="1512"/>
      <c r="K270" s="1512"/>
      <c r="L270" s="1513"/>
      <c r="M270" s="146"/>
      <c r="N270" s="147"/>
      <c r="O270" s="1348"/>
      <c r="P270" s="146"/>
      <c r="Q270" s="146"/>
    </row>
    <row r="271" spans="1:17" x14ac:dyDescent="0.3">
      <c r="A271" s="444">
        <v>291</v>
      </c>
      <c r="B271" s="349">
        <v>45989</v>
      </c>
      <c r="C271" s="144" t="s">
        <v>2408</v>
      </c>
      <c r="D271" s="45">
        <v>2</v>
      </c>
      <c r="E271" s="45"/>
      <c r="F271" s="511"/>
      <c r="G271" s="1060"/>
      <c r="H271" s="1060"/>
      <c r="I271" s="1511"/>
      <c r="J271" s="1512"/>
      <c r="K271" s="1512"/>
      <c r="L271" s="1513"/>
      <c r="M271" s="146"/>
      <c r="N271" s="146"/>
      <c r="O271" s="143"/>
      <c r="P271" s="146"/>
      <c r="Q271" s="146"/>
    </row>
    <row r="272" spans="1:17" x14ac:dyDescent="0.3">
      <c r="A272" s="444">
        <v>292</v>
      </c>
      <c r="B272" s="349">
        <v>45989</v>
      </c>
      <c r="C272" s="144" t="s">
        <v>2584</v>
      </c>
      <c r="D272" s="45">
        <v>20</v>
      </c>
      <c r="E272" s="45"/>
      <c r="F272" s="511"/>
      <c r="G272" s="1060"/>
      <c r="H272" s="1060"/>
      <c r="I272" s="1511"/>
      <c r="J272" s="1512"/>
      <c r="K272" s="1512"/>
      <c r="L272" s="1513"/>
      <c r="M272" s="146"/>
      <c r="N272" s="146"/>
      <c r="O272" s="143"/>
      <c r="P272" s="146"/>
      <c r="Q272" s="146"/>
    </row>
    <row r="273" spans="1:17" x14ac:dyDescent="0.3">
      <c r="A273" s="444">
        <v>293</v>
      </c>
      <c r="B273" s="349">
        <v>45989</v>
      </c>
      <c r="C273" s="144" t="s">
        <v>2409</v>
      </c>
      <c r="D273" s="45">
        <v>40</v>
      </c>
      <c r="E273" s="45"/>
      <c r="F273" s="511"/>
      <c r="G273" s="1060"/>
      <c r="H273" s="1060"/>
      <c r="I273" s="1511"/>
      <c r="J273" s="1512"/>
      <c r="K273" s="1512"/>
      <c r="L273" s="1513"/>
      <c r="M273" s="146"/>
      <c r="N273" s="146"/>
      <c r="O273" s="143"/>
      <c r="P273" s="146"/>
      <c r="Q273" s="146"/>
    </row>
    <row r="274" spans="1:17" x14ac:dyDescent="0.3">
      <c r="A274" s="444">
        <v>294</v>
      </c>
      <c r="B274" s="349">
        <v>45989</v>
      </c>
      <c r="C274" s="144" t="s">
        <v>1517</v>
      </c>
      <c r="D274" s="45">
        <v>20</v>
      </c>
      <c r="E274" s="45"/>
      <c r="F274" s="511"/>
      <c r="G274" s="1060"/>
      <c r="H274" s="1060"/>
      <c r="I274" s="1511"/>
      <c r="J274" s="1512"/>
      <c r="K274" s="1512"/>
      <c r="L274" s="1513"/>
      <c r="M274" s="146"/>
      <c r="N274" s="146"/>
      <c r="O274" s="143"/>
      <c r="P274" s="146"/>
      <c r="Q274" s="146"/>
    </row>
    <row r="275" spans="1:17" x14ac:dyDescent="0.3">
      <c r="A275" s="444">
        <v>295</v>
      </c>
      <c r="B275" s="349">
        <v>45992</v>
      </c>
      <c r="C275" s="144" t="s">
        <v>2834</v>
      </c>
      <c r="D275" s="45">
        <v>100</v>
      </c>
      <c r="E275" s="45"/>
      <c r="F275" s="511"/>
      <c r="G275" s="1060"/>
      <c r="H275" s="1060"/>
      <c r="I275" s="1511"/>
      <c r="J275" s="1512"/>
      <c r="K275" s="1512"/>
      <c r="L275" s="1513"/>
      <c r="M275" s="146"/>
      <c r="N275" s="146"/>
      <c r="O275" s="143"/>
      <c r="P275" s="146"/>
      <c r="Q275" s="146"/>
    </row>
    <row r="276" spans="1:17" x14ac:dyDescent="0.3">
      <c r="A276" s="444">
        <v>296</v>
      </c>
      <c r="B276" s="349">
        <v>45992</v>
      </c>
      <c r="C276" s="144" t="s">
        <v>2384</v>
      </c>
      <c r="D276" s="45">
        <v>100</v>
      </c>
      <c r="E276" s="45"/>
      <c r="F276" s="511"/>
      <c r="G276" s="1060"/>
      <c r="H276" s="1060"/>
      <c r="I276" s="1511"/>
      <c r="J276" s="1512"/>
      <c r="K276" s="1512"/>
      <c r="L276" s="1513"/>
      <c r="M276" s="146"/>
      <c r="N276" s="147"/>
      <c r="O276" s="143"/>
      <c r="P276" s="146"/>
      <c r="Q276" s="935"/>
    </row>
    <row r="277" spans="1:17" x14ac:dyDescent="0.3">
      <c r="A277" s="444">
        <v>297</v>
      </c>
      <c r="B277" s="349">
        <v>45992</v>
      </c>
      <c r="C277" s="144" t="s">
        <v>2359</v>
      </c>
      <c r="D277" s="45">
        <v>1000</v>
      </c>
      <c r="E277" s="45"/>
      <c r="F277" s="511"/>
      <c r="G277" s="1060"/>
      <c r="H277" s="1060"/>
      <c r="I277" s="1511"/>
      <c r="J277" s="1512"/>
      <c r="K277" s="1512"/>
      <c r="L277" s="1513"/>
      <c r="M277" s="146"/>
      <c r="N277" s="146"/>
      <c r="O277" s="143"/>
      <c r="P277" s="146"/>
      <c r="Q277" s="146"/>
    </row>
    <row r="278" spans="1:17" x14ac:dyDescent="0.3">
      <c r="A278" s="444">
        <v>298</v>
      </c>
      <c r="B278" s="349">
        <v>45992</v>
      </c>
      <c r="C278" s="144" t="s">
        <v>2410</v>
      </c>
      <c r="D278" s="45">
        <v>200</v>
      </c>
      <c r="E278" s="45"/>
      <c r="F278" s="511"/>
      <c r="G278" s="1060"/>
      <c r="H278" s="1060"/>
      <c r="I278" s="1511"/>
      <c r="J278" s="1512"/>
      <c r="K278" s="1512"/>
      <c r="L278" s="1513"/>
      <c r="M278" s="146"/>
      <c r="N278" s="147"/>
      <c r="O278" s="143"/>
      <c r="P278" s="146"/>
      <c r="Q278" s="146"/>
    </row>
    <row r="279" spans="1:17" x14ac:dyDescent="0.3">
      <c r="A279" s="444">
        <v>299</v>
      </c>
      <c r="B279" s="349">
        <v>45992</v>
      </c>
      <c r="C279" s="144" t="s">
        <v>164</v>
      </c>
      <c r="D279" s="45">
        <v>15</v>
      </c>
      <c r="E279" s="45"/>
      <c r="F279" s="511"/>
      <c r="G279" s="1060"/>
      <c r="H279" s="1060"/>
      <c r="I279" s="1511"/>
      <c r="J279" s="1512"/>
      <c r="K279" s="1512"/>
      <c r="L279" s="1513"/>
      <c r="M279" s="146"/>
      <c r="N279" s="146"/>
      <c r="O279" s="143"/>
      <c r="P279" s="146"/>
      <c r="Q279" s="146"/>
    </row>
    <row r="280" spans="1:17" x14ac:dyDescent="0.3">
      <c r="A280" s="444">
        <v>300</v>
      </c>
      <c r="B280" s="349">
        <v>45996</v>
      </c>
      <c r="C280" s="144" t="s">
        <v>2359</v>
      </c>
      <c r="D280" s="45">
        <v>1000</v>
      </c>
      <c r="E280" s="45"/>
      <c r="F280" s="511"/>
      <c r="G280" s="1060"/>
      <c r="H280" s="1060"/>
      <c r="I280" s="1511"/>
      <c r="J280" s="1512"/>
      <c r="K280" s="1512"/>
      <c r="L280" s="1513"/>
      <c r="M280" s="146"/>
      <c r="N280" s="147"/>
      <c r="O280" s="143"/>
      <c r="P280" s="146"/>
      <c r="Q280" s="146"/>
    </row>
    <row r="281" spans="1:17" x14ac:dyDescent="0.3">
      <c r="A281" s="444">
        <v>301</v>
      </c>
      <c r="B281" s="349">
        <v>45996</v>
      </c>
      <c r="C281" s="144" t="s">
        <v>2834</v>
      </c>
      <c r="D281" s="45">
        <v>100</v>
      </c>
      <c r="E281" s="45"/>
      <c r="F281" s="511"/>
      <c r="G281" s="1060"/>
      <c r="H281" s="1060"/>
      <c r="I281" s="1511"/>
      <c r="J281" s="1512"/>
      <c r="K281" s="1512"/>
      <c r="L281" s="1513"/>
      <c r="M281" s="146"/>
      <c r="N281" s="147"/>
      <c r="O281" s="143"/>
      <c r="P281" s="146"/>
      <c r="Q281" s="146"/>
    </row>
    <row r="282" spans="1:17" x14ac:dyDescent="0.3">
      <c r="A282" s="444">
        <v>303</v>
      </c>
      <c r="B282" s="349">
        <v>46000</v>
      </c>
      <c r="C282" s="144" t="s">
        <v>2359</v>
      </c>
      <c r="D282" s="45">
        <v>1000</v>
      </c>
      <c r="E282" s="45"/>
      <c r="F282" s="511"/>
      <c r="G282" s="1060"/>
      <c r="H282" s="1060"/>
      <c r="I282" s="1511"/>
      <c r="J282" s="1512"/>
      <c r="K282" s="1512"/>
      <c r="L282" s="1513"/>
      <c r="M282" s="146"/>
      <c r="N282" s="147"/>
      <c r="O282" s="143"/>
      <c r="P282" s="146"/>
      <c r="Q282" s="146"/>
    </row>
    <row r="283" spans="1:17" x14ac:dyDescent="0.3">
      <c r="A283" s="444">
        <v>304</v>
      </c>
      <c r="B283" s="349">
        <v>46000</v>
      </c>
      <c r="C283" s="144" t="s">
        <v>2834</v>
      </c>
      <c r="D283" s="45">
        <v>100</v>
      </c>
      <c r="E283" s="45"/>
      <c r="F283" s="511"/>
      <c r="G283" s="1060"/>
      <c r="H283" s="1060"/>
      <c r="I283" s="1511"/>
      <c r="J283" s="1512"/>
      <c r="K283" s="1512"/>
      <c r="L283" s="1513"/>
      <c r="M283" s="146"/>
      <c r="N283" s="147"/>
      <c r="O283" s="143"/>
      <c r="P283" s="146"/>
      <c r="Q283" s="146"/>
    </row>
    <row r="284" spans="1:17" x14ac:dyDescent="0.3">
      <c r="A284" s="444">
        <v>305</v>
      </c>
      <c r="B284" s="349">
        <v>46003</v>
      </c>
      <c r="C284" s="144" t="s">
        <v>2359</v>
      </c>
      <c r="D284" s="45">
        <v>1180</v>
      </c>
      <c r="E284" s="45"/>
      <c r="F284" s="511"/>
      <c r="G284" s="1060"/>
      <c r="H284" s="1060"/>
      <c r="I284" s="1520"/>
      <c r="J284" s="1521"/>
      <c r="K284" s="1521"/>
      <c r="L284" s="1522"/>
      <c r="M284" s="146"/>
      <c r="N284" s="147"/>
      <c r="O284" s="143"/>
      <c r="P284" s="146"/>
      <c r="Q284" s="146"/>
    </row>
    <row r="285" spans="1:17" x14ac:dyDescent="0.3">
      <c r="A285" s="444">
        <v>308</v>
      </c>
      <c r="B285" s="349">
        <v>46003</v>
      </c>
      <c r="C285" s="144" t="s">
        <v>2359</v>
      </c>
      <c r="D285" s="45"/>
      <c r="E285" s="45">
        <v>4180</v>
      </c>
      <c r="F285" s="511" t="s">
        <v>1431</v>
      </c>
      <c r="G285" s="1060"/>
      <c r="H285" s="1060"/>
      <c r="I285" s="1511" t="s">
        <v>4167</v>
      </c>
      <c r="J285" s="1512"/>
      <c r="K285" s="1512"/>
      <c r="L285" s="1513"/>
      <c r="M285" s="146" t="s">
        <v>4168</v>
      </c>
      <c r="N285" s="147">
        <v>46002</v>
      </c>
      <c r="O285" s="143"/>
      <c r="P285" s="642" t="s">
        <v>4031</v>
      </c>
      <c r="Q285" s="1040" t="s">
        <v>4005</v>
      </c>
    </row>
    <row r="286" spans="1:17" x14ac:dyDescent="0.3">
      <c r="A286" s="444">
        <v>309</v>
      </c>
      <c r="B286" s="349">
        <v>46006</v>
      </c>
      <c r="C286" s="144" t="s">
        <v>2359</v>
      </c>
      <c r="D286" s="45">
        <v>500</v>
      </c>
      <c r="E286" s="45"/>
      <c r="F286" s="511"/>
      <c r="G286" s="1060"/>
      <c r="H286" s="1060"/>
      <c r="I286" s="1511"/>
      <c r="J286" s="1512"/>
      <c r="K286" s="1512"/>
      <c r="L286" s="1513"/>
      <c r="M286" s="146"/>
      <c r="N286" s="147"/>
      <c r="O286" s="143"/>
      <c r="P286" s="146"/>
      <c r="Q286" s="146"/>
    </row>
    <row r="287" spans="1:17" x14ac:dyDescent="0.3">
      <c r="A287" s="444">
        <v>310</v>
      </c>
      <c r="B287" s="349">
        <v>46006</v>
      </c>
      <c r="C287" s="144" t="s">
        <v>2410</v>
      </c>
      <c r="D287" s="45">
        <v>100</v>
      </c>
      <c r="E287" s="45"/>
      <c r="F287" s="511"/>
      <c r="G287" s="1060"/>
      <c r="H287" s="1060"/>
      <c r="I287" s="1511"/>
      <c r="J287" s="1512"/>
      <c r="K287" s="1512"/>
      <c r="L287" s="1513"/>
      <c r="M287" s="146"/>
      <c r="N287" s="147"/>
      <c r="O287" s="143"/>
      <c r="P287" s="146"/>
      <c r="Q287" s="146"/>
    </row>
    <row r="288" spans="1:17" x14ac:dyDescent="0.3">
      <c r="A288" s="444">
        <v>311</v>
      </c>
      <c r="B288" s="349">
        <v>46006</v>
      </c>
      <c r="C288" s="144" t="s">
        <v>2834</v>
      </c>
      <c r="D288" s="45">
        <v>100</v>
      </c>
      <c r="E288" s="45"/>
      <c r="F288" s="511"/>
      <c r="G288" s="1060"/>
      <c r="H288" s="1060"/>
      <c r="I288" s="1511"/>
      <c r="J288" s="1512"/>
      <c r="K288" s="1512"/>
      <c r="L288" s="1513"/>
      <c r="M288" s="146"/>
      <c r="N288" s="147"/>
      <c r="O288" s="143"/>
      <c r="P288" s="146"/>
      <c r="Q288" s="935"/>
    </row>
    <row r="289" spans="1:17" x14ac:dyDescent="0.3">
      <c r="A289" s="444">
        <v>312</v>
      </c>
      <c r="B289" s="349">
        <v>46006</v>
      </c>
      <c r="C289" s="144" t="s">
        <v>2384</v>
      </c>
      <c r="D289" s="45">
        <v>290</v>
      </c>
      <c r="E289" s="45"/>
      <c r="F289" s="511"/>
      <c r="G289" s="1060"/>
      <c r="H289" s="1060"/>
      <c r="I289" s="1511"/>
      <c r="J289" s="1512"/>
      <c r="K289" s="1512"/>
      <c r="L289" s="1513"/>
      <c r="M289" s="146"/>
      <c r="N289" s="147"/>
      <c r="O289" s="143"/>
      <c r="P289" s="146"/>
      <c r="Q289" s="935"/>
    </row>
    <row r="290" spans="1:17" x14ac:dyDescent="0.3">
      <c r="A290" s="444">
        <v>313</v>
      </c>
      <c r="B290" s="349">
        <v>46006</v>
      </c>
      <c r="C290" s="144" t="s">
        <v>2516</v>
      </c>
      <c r="D290" s="45">
        <v>1490</v>
      </c>
      <c r="E290" s="45"/>
      <c r="F290" s="511"/>
      <c r="G290" s="1060"/>
      <c r="H290" s="1060"/>
      <c r="I290" s="1511"/>
      <c r="J290" s="1512"/>
      <c r="K290" s="1512"/>
      <c r="L290" s="1513"/>
      <c r="M290" s="146"/>
      <c r="N290" s="147"/>
      <c r="O290" s="143"/>
      <c r="P290" s="146"/>
      <c r="Q290" s="935"/>
    </row>
    <row r="291" spans="1:17" ht="13.8" x14ac:dyDescent="0.3">
      <c r="A291" s="444">
        <v>314</v>
      </c>
      <c r="B291" s="349">
        <v>46006</v>
      </c>
      <c r="C291" s="144" t="s">
        <v>2410</v>
      </c>
      <c r="D291" s="45"/>
      <c r="E291" s="45">
        <v>400</v>
      </c>
      <c r="F291" s="511">
        <v>400</v>
      </c>
      <c r="G291" s="1060"/>
      <c r="H291" s="1060"/>
      <c r="I291" s="1511" t="s">
        <v>4173</v>
      </c>
      <c r="J291" s="1512"/>
      <c r="K291" s="1512"/>
      <c r="L291" s="1513"/>
      <c r="M291" s="146" t="s">
        <v>4174</v>
      </c>
      <c r="N291" s="147">
        <v>46003</v>
      </c>
      <c r="O291" s="230" t="s">
        <v>1531</v>
      </c>
      <c r="P291" s="146" t="s">
        <v>3778</v>
      </c>
      <c r="Q291" s="146" t="s">
        <v>3778</v>
      </c>
    </row>
    <row r="292" spans="1:17" x14ac:dyDescent="0.3">
      <c r="A292" s="444">
        <v>315</v>
      </c>
      <c r="B292" s="349">
        <v>46007</v>
      </c>
      <c r="C292" s="144" t="s">
        <v>2834</v>
      </c>
      <c r="D292" s="45"/>
      <c r="E292" s="45">
        <v>400</v>
      </c>
      <c r="F292" s="511" t="s">
        <v>1431</v>
      </c>
      <c r="G292" s="1060"/>
      <c r="H292" s="1060"/>
      <c r="I292" s="1511" t="s">
        <v>4175</v>
      </c>
      <c r="J292" s="1512"/>
      <c r="K292" s="1512"/>
      <c r="L292" s="1513"/>
      <c r="M292" s="146" t="s">
        <v>4176</v>
      </c>
      <c r="N292" s="147">
        <v>46007</v>
      </c>
      <c r="O292" s="143"/>
      <c r="P292" s="146" t="s">
        <v>4037</v>
      </c>
      <c r="Q292" s="642" t="s">
        <v>4016</v>
      </c>
    </row>
    <row r="293" spans="1:17" x14ac:dyDescent="0.3">
      <c r="A293" s="444">
        <v>316</v>
      </c>
      <c r="B293" s="349">
        <v>46007</v>
      </c>
      <c r="C293" s="144" t="s">
        <v>2384</v>
      </c>
      <c r="D293" s="45"/>
      <c r="E293" s="45">
        <v>540</v>
      </c>
      <c r="F293" s="511" t="s">
        <v>1431</v>
      </c>
      <c r="G293" s="1060"/>
      <c r="H293" s="1060"/>
      <c r="I293" s="1511" t="s">
        <v>4177</v>
      </c>
      <c r="J293" s="1512"/>
      <c r="K293" s="1512"/>
      <c r="L293" s="1513"/>
      <c r="M293" s="146" t="s">
        <v>4178</v>
      </c>
      <c r="N293" s="147">
        <v>46007</v>
      </c>
      <c r="O293" s="143"/>
      <c r="P293" s="146" t="s">
        <v>4037</v>
      </c>
      <c r="Q293" s="642" t="s">
        <v>4016</v>
      </c>
    </row>
    <row r="294" spans="1:17" x14ac:dyDescent="0.3">
      <c r="A294" s="1342">
        <v>317</v>
      </c>
      <c r="B294" s="1343">
        <v>46007</v>
      </c>
      <c r="C294" s="896" t="s">
        <v>1982</v>
      </c>
      <c r="D294" s="898">
        <v>800</v>
      </c>
      <c r="E294" s="45"/>
      <c r="F294" s="511"/>
      <c r="G294" s="1060"/>
      <c r="H294" s="1060"/>
      <c r="I294" s="1511"/>
      <c r="J294" s="1512"/>
      <c r="K294" s="1512"/>
      <c r="L294" s="1513"/>
      <c r="M294" s="146"/>
      <c r="N294" s="146"/>
      <c r="O294" s="143"/>
      <c r="P294" s="146"/>
      <c r="Q294" s="146"/>
    </row>
    <row r="295" spans="1:17" ht="13.8" x14ac:dyDescent="0.3">
      <c r="A295" s="444">
        <v>318</v>
      </c>
      <c r="B295" s="349">
        <v>46008</v>
      </c>
      <c r="C295" s="144" t="s">
        <v>1982</v>
      </c>
      <c r="D295" s="45"/>
      <c r="E295" s="45">
        <v>4500</v>
      </c>
      <c r="F295" s="934">
        <v>4600</v>
      </c>
      <c r="G295" s="1060"/>
      <c r="H295" s="1060"/>
      <c r="I295" s="1511" t="s">
        <v>4179</v>
      </c>
      <c r="J295" s="1512"/>
      <c r="K295" s="1512"/>
      <c r="L295" s="1513"/>
      <c r="M295" s="146" t="s">
        <v>4180</v>
      </c>
      <c r="N295" s="147">
        <v>46007</v>
      </c>
      <c r="O295" s="230" t="s">
        <v>1531</v>
      </c>
      <c r="P295" s="642" t="s">
        <v>4034</v>
      </c>
      <c r="Q295" s="146" t="s">
        <v>1213</v>
      </c>
    </row>
    <row r="296" spans="1:17" x14ac:dyDescent="0.3">
      <c r="A296" s="444">
        <v>319</v>
      </c>
      <c r="B296" s="349">
        <v>46008</v>
      </c>
      <c r="C296" s="144" t="s">
        <v>2516</v>
      </c>
      <c r="D296" s="45"/>
      <c r="E296" s="45">
        <v>2040</v>
      </c>
      <c r="F296" s="511" t="s">
        <v>1431</v>
      </c>
      <c r="G296" s="1060"/>
      <c r="H296" s="1060"/>
      <c r="I296" s="1511" t="s">
        <v>4181</v>
      </c>
      <c r="J296" s="1512"/>
      <c r="K296" s="1512"/>
      <c r="L296" s="1513"/>
      <c r="M296" s="146" t="s">
        <v>4182</v>
      </c>
      <c r="N296" s="147">
        <v>46008</v>
      </c>
      <c r="O296" s="143"/>
      <c r="P296" s="146" t="s">
        <v>4183</v>
      </c>
      <c r="Q296" s="146" t="s">
        <v>4184</v>
      </c>
    </row>
    <row r="297" spans="1:17" ht="13.8" x14ac:dyDescent="0.3">
      <c r="A297" s="444">
        <v>320</v>
      </c>
      <c r="B297" s="349">
        <v>46008</v>
      </c>
      <c r="C297" s="144" t="s">
        <v>2574</v>
      </c>
      <c r="D297" s="45"/>
      <c r="E297" s="45">
        <v>480</v>
      </c>
      <c r="F297" s="511">
        <v>480</v>
      </c>
      <c r="G297" s="1060"/>
      <c r="H297" s="1060"/>
      <c r="I297" s="1511" t="s">
        <v>4185</v>
      </c>
      <c r="J297" s="1512"/>
      <c r="K297" s="1512"/>
      <c r="L297" s="1513"/>
      <c r="M297" s="146" t="s">
        <v>4186</v>
      </c>
      <c r="N297" s="147">
        <v>46007</v>
      </c>
      <c r="O297" s="230" t="s">
        <v>1531</v>
      </c>
      <c r="P297" s="642" t="s">
        <v>4008</v>
      </c>
      <c r="Q297" s="642" t="s">
        <v>4016</v>
      </c>
    </row>
    <row r="298" spans="1:17" x14ac:dyDescent="0.3">
      <c r="A298" s="444">
        <v>321</v>
      </c>
      <c r="B298" s="349">
        <v>46013</v>
      </c>
      <c r="C298" s="144" t="s">
        <v>2359</v>
      </c>
      <c r="D298" s="45">
        <v>1500</v>
      </c>
      <c r="E298" s="45"/>
      <c r="F298" s="511"/>
      <c r="G298" s="1060"/>
      <c r="H298" s="1060"/>
      <c r="I298" s="1511"/>
      <c r="J298" s="1512"/>
      <c r="K298" s="1512"/>
      <c r="L298" s="1513"/>
      <c r="M298" s="146"/>
      <c r="N298" s="146"/>
      <c r="O298" s="143"/>
      <c r="P298" s="146"/>
      <c r="Q298" s="146"/>
    </row>
    <row r="299" spans="1:17" x14ac:dyDescent="0.3">
      <c r="A299" s="444">
        <v>322</v>
      </c>
      <c r="B299" s="349">
        <v>46013</v>
      </c>
      <c r="C299" s="144" t="s">
        <v>164</v>
      </c>
      <c r="D299" s="45">
        <v>18</v>
      </c>
      <c r="E299" s="45"/>
      <c r="F299" s="511"/>
      <c r="G299" s="1060"/>
      <c r="H299" s="1060"/>
      <c r="I299" s="1511"/>
      <c r="J299" s="1512"/>
      <c r="K299" s="1512"/>
      <c r="L299" s="1513"/>
      <c r="M299" s="146"/>
      <c r="N299" s="146"/>
      <c r="O299" s="143"/>
      <c r="P299" s="146"/>
      <c r="Q299" s="146"/>
    </row>
    <row r="300" spans="1:17" x14ac:dyDescent="0.3">
      <c r="A300" s="444">
        <v>323</v>
      </c>
      <c r="B300" s="349">
        <v>46013</v>
      </c>
      <c r="C300" s="144" t="s">
        <v>2407</v>
      </c>
      <c r="D300" s="45">
        <v>4</v>
      </c>
      <c r="E300" s="45"/>
      <c r="F300" s="511"/>
      <c r="G300" s="1060"/>
      <c r="H300" s="1060"/>
      <c r="I300" s="1511"/>
      <c r="J300" s="1512"/>
      <c r="K300" s="1512"/>
      <c r="L300" s="1513"/>
      <c r="M300" s="146"/>
      <c r="N300" s="146"/>
      <c r="O300" s="143"/>
      <c r="P300" s="146"/>
      <c r="Q300" s="146"/>
    </row>
    <row r="301" spans="1:17" x14ac:dyDescent="0.3">
      <c r="A301" s="444">
        <v>324</v>
      </c>
      <c r="B301" s="349">
        <v>46013</v>
      </c>
      <c r="C301" s="144" t="s">
        <v>2408</v>
      </c>
      <c r="D301" s="45">
        <v>8</v>
      </c>
      <c r="E301" s="45"/>
      <c r="F301" s="511"/>
      <c r="G301" s="1060"/>
      <c r="H301" s="1060"/>
      <c r="I301" s="1511"/>
      <c r="J301" s="1512"/>
      <c r="K301" s="1512"/>
      <c r="L301" s="1513"/>
      <c r="M301" s="146"/>
      <c r="N301" s="146"/>
      <c r="O301" s="143"/>
      <c r="P301" s="146"/>
      <c r="Q301" s="146"/>
    </row>
    <row r="302" spans="1:17" x14ac:dyDescent="0.3">
      <c r="A302" s="444">
        <v>325</v>
      </c>
      <c r="B302" s="349">
        <v>46013</v>
      </c>
      <c r="C302" s="144" t="s">
        <v>1777</v>
      </c>
      <c r="D302" s="45">
        <v>1000</v>
      </c>
      <c r="E302" s="45"/>
      <c r="F302" s="511"/>
      <c r="G302" s="1060"/>
      <c r="H302" s="1060"/>
      <c r="I302" s="1511"/>
      <c r="J302" s="1512"/>
      <c r="K302" s="1512"/>
      <c r="L302" s="1513"/>
      <c r="M302" s="146"/>
      <c r="N302" s="146"/>
      <c r="O302" s="143"/>
      <c r="P302" s="146"/>
      <c r="Q302" s="146"/>
    </row>
    <row r="303" spans="1:17" s="643" customFormat="1" x14ac:dyDescent="0.3">
      <c r="A303" s="634">
        <v>326</v>
      </c>
      <c r="B303" s="349">
        <v>46013</v>
      </c>
      <c r="C303" s="636" t="s">
        <v>2409</v>
      </c>
      <c r="D303" s="637">
        <v>160</v>
      </c>
      <c r="E303" s="637"/>
      <c r="F303" s="638"/>
      <c r="G303" s="901"/>
      <c r="H303" s="901"/>
      <c r="I303" s="1514"/>
      <c r="J303" s="1515"/>
      <c r="K303" s="1515"/>
      <c r="L303" s="1516"/>
      <c r="M303" s="642"/>
      <c r="N303" s="642"/>
      <c r="O303" s="648"/>
      <c r="P303" s="642"/>
      <c r="Q303" s="642"/>
    </row>
    <row r="304" spans="1:17" s="643" customFormat="1" x14ac:dyDescent="0.3">
      <c r="A304" s="634">
        <v>327</v>
      </c>
      <c r="B304" s="349">
        <v>46013</v>
      </c>
      <c r="C304" s="636" t="s">
        <v>1263</v>
      </c>
      <c r="D304" s="637">
        <v>25</v>
      </c>
      <c r="E304" s="637"/>
      <c r="F304" s="638"/>
      <c r="G304" s="901"/>
      <c r="H304" s="901"/>
      <c r="I304" s="1514"/>
      <c r="J304" s="1515"/>
      <c r="K304" s="1515"/>
      <c r="L304" s="1516"/>
      <c r="M304" s="642"/>
      <c r="N304" s="642"/>
      <c r="O304" s="648"/>
      <c r="P304" s="642"/>
      <c r="Q304" s="642"/>
    </row>
    <row r="305" spans="1:17" s="643" customFormat="1" x14ac:dyDescent="0.3">
      <c r="A305" s="634">
        <v>328</v>
      </c>
      <c r="B305" s="349">
        <v>46013</v>
      </c>
      <c r="C305" s="636" t="s">
        <v>2382</v>
      </c>
      <c r="D305" s="637">
        <v>10</v>
      </c>
      <c r="E305" s="637"/>
      <c r="F305" s="638"/>
      <c r="G305" s="901"/>
      <c r="H305" s="901"/>
      <c r="I305" s="1514"/>
      <c r="J305" s="1515"/>
      <c r="K305" s="1515"/>
      <c r="L305" s="1516"/>
      <c r="M305" s="642"/>
      <c r="N305" s="642"/>
      <c r="O305" s="648"/>
      <c r="P305" s="642"/>
      <c r="Q305" s="642"/>
    </row>
    <row r="306" spans="1:17" s="643" customFormat="1" x14ac:dyDescent="0.3">
      <c r="A306" s="634">
        <v>329</v>
      </c>
      <c r="B306" s="349">
        <v>46013</v>
      </c>
      <c r="C306" s="636" t="s">
        <v>1517</v>
      </c>
      <c r="D306" s="637">
        <v>150</v>
      </c>
      <c r="E306" s="637"/>
      <c r="F306" s="638"/>
      <c r="G306" s="901"/>
      <c r="H306" s="901"/>
      <c r="I306" s="1514"/>
      <c r="J306" s="1515"/>
      <c r="K306" s="1515"/>
      <c r="L306" s="1516"/>
      <c r="M306" s="642"/>
      <c r="N306" s="642"/>
      <c r="O306" s="648"/>
      <c r="P306" s="642"/>
      <c r="Q306" s="642"/>
    </row>
    <row r="307" spans="1:17" s="643" customFormat="1" x14ac:dyDescent="0.3">
      <c r="A307" s="634">
        <v>330</v>
      </c>
      <c r="B307" s="349">
        <v>46013</v>
      </c>
      <c r="C307" s="636" t="s">
        <v>2584</v>
      </c>
      <c r="D307" s="637">
        <v>10</v>
      </c>
      <c r="E307" s="637"/>
      <c r="F307" s="638"/>
      <c r="G307" s="901"/>
      <c r="H307" s="901"/>
      <c r="I307" s="1514"/>
      <c r="J307" s="1515"/>
      <c r="K307" s="1515"/>
      <c r="L307" s="1516"/>
      <c r="M307" s="642"/>
      <c r="N307" s="642"/>
      <c r="O307" s="648"/>
      <c r="P307" s="642"/>
      <c r="Q307" s="642"/>
    </row>
    <row r="308" spans="1:17" s="643" customFormat="1" x14ac:dyDescent="0.3">
      <c r="A308" s="634">
        <v>332</v>
      </c>
      <c r="B308" s="635">
        <v>46015</v>
      </c>
      <c r="C308" s="636" t="s">
        <v>2359</v>
      </c>
      <c r="D308" s="637">
        <v>1000</v>
      </c>
      <c r="E308" s="637"/>
      <c r="F308" s="638"/>
      <c r="G308" s="901"/>
      <c r="H308" s="901"/>
      <c r="I308" s="1514"/>
      <c r="J308" s="1515"/>
      <c r="K308" s="1515"/>
      <c r="L308" s="1516"/>
      <c r="M308" s="642"/>
      <c r="N308" s="642"/>
      <c r="O308" s="648"/>
      <c r="P308" s="642"/>
      <c r="Q308" s="642"/>
    </row>
    <row r="309" spans="1:17" s="643" customFormat="1" x14ac:dyDescent="0.3">
      <c r="A309" s="634">
        <v>333</v>
      </c>
      <c r="B309" s="635">
        <v>46020</v>
      </c>
      <c r="C309" s="636" t="s">
        <v>2359</v>
      </c>
      <c r="D309" s="637">
        <v>1420</v>
      </c>
      <c r="E309" s="637"/>
      <c r="F309" s="638"/>
      <c r="G309" s="901"/>
      <c r="H309" s="901"/>
      <c r="I309" s="1514"/>
      <c r="J309" s="1515"/>
      <c r="K309" s="1515"/>
      <c r="L309" s="1516"/>
      <c r="M309" s="642"/>
      <c r="N309" s="642"/>
      <c r="O309" s="648"/>
      <c r="P309" s="642"/>
      <c r="Q309" s="642"/>
    </row>
    <row r="310" spans="1:17" s="643" customFormat="1" ht="13.8" x14ac:dyDescent="0.3">
      <c r="A310" s="634">
        <v>334</v>
      </c>
      <c r="B310" s="635">
        <v>46020</v>
      </c>
      <c r="C310" s="636" t="s">
        <v>164</v>
      </c>
      <c r="D310" s="637"/>
      <c r="E310" s="637">
        <v>268</v>
      </c>
      <c r="F310" s="694">
        <v>340</v>
      </c>
      <c r="G310" s="901"/>
      <c r="H310" s="901"/>
      <c r="I310" s="1514" t="s">
        <v>4189</v>
      </c>
      <c r="J310" s="1515"/>
      <c r="K310" s="1515"/>
      <c r="L310" s="1516"/>
      <c r="M310" s="642" t="s">
        <v>4190</v>
      </c>
      <c r="N310" s="646">
        <v>46015</v>
      </c>
      <c r="O310" s="230" t="s">
        <v>1531</v>
      </c>
      <c r="P310" s="642" t="s">
        <v>4034</v>
      </c>
      <c r="Q310" s="146" t="s">
        <v>2982</v>
      </c>
    </row>
    <row r="311" spans="1:17" s="643" customFormat="1" ht="13.8" x14ac:dyDescent="0.3">
      <c r="A311" s="634">
        <v>335</v>
      </c>
      <c r="B311" s="635">
        <v>46020</v>
      </c>
      <c r="C311" s="636" t="s">
        <v>2381</v>
      </c>
      <c r="D311" s="637"/>
      <c r="E311" s="637">
        <v>150</v>
      </c>
      <c r="F311" s="694">
        <v>100</v>
      </c>
      <c r="G311" s="901"/>
      <c r="H311" s="901"/>
      <c r="I311" s="1514" t="s">
        <v>4192</v>
      </c>
      <c r="J311" s="1515"/>
      <c r="K311" s="1515"/>
      <c r="L311" s="1516"/>
      <c r="M311" s="642" t="s">
        <v>4191</v>
      </c>
      <c r="N311" s="646">
        <v>46015</v>
      </c>
      <c r="O311" s="230" t="s">
        <v>1531</v>
      </c>
      <c r="P311" s="642" t="s">
        <v>4034</v>
      </c>
      <c r="Q311" s="146" t="s">
        <v>2982</v>
      </c>
    </row>
    <row r="312" spans="1:17" s="643" customFormat="1" ht="13.8" x14ac:dyDescent="0.3">
      <c r="A312" s="634">
        <v>336</v>
      </c>
      <c r="B312" s="635">
        <v>46020</v>
      </c>
      <c r="C312" s="813" t="s">
        <v>2407</v>
      </c>
      <c r="D312" s="637"/>
      <c r="E312" s="637">
        <v>24</v>
      </c>
      <c r="F312" s="694">
        <v>20</v>
      </c>
      <c r="G312" s="901" t="b">
        <f t="shared" ref="G312:G375" si="0">IF(C312="060102","VERIFICARE AVVENUTO SMALTIMENTO",IF(C312="070101","VERIFICARE AVVENUTO SMALTIMENTO",IF(C312="160303","VERIFICARE AVVENUTO SMALTIMENTO",IF(C312="161001","VERIFICARE AVVENUTO SMALTIMENTO",IF(C312="170603","VERIFICARE AVVENUTO SMALTIMENTO",IF(C312="170904","VERIFICARE AVVENUTO SMALTIMENTO"))))))</f>
        <v>0</v>
      </c>
      <c r="H312" s="901"/>
      <c r="I312" s="1514" t="s">
        <v>4194</v>
      </c>
      <c r="J312" s="1515"/>
      <c r="K312" s="1515"/>
      <c r="L312" s="1516"/>
      <c r="M312" s="642" t="s">
        <v>4193</v>
      </c>
      <c r="N312" s="646">
        <v>46015</v>
      </c>
      <c r="O312" s="230" t="s">
        <v>1531</v>
      </c>
      <c r="P312" s="642" t="s">
        <v>4034</v>
      </c>
      <c r="Q312" s="146" t="s">
        <v>2982</v>
      </c>
    </row>
    <row r="313" spans="1:17" s="643" customFormat="1" ht="13.8" x14ac:dyDescent="0.3">
      <c r="A313" s="634">
        <v>337</v>
      </c>
      <c r="B313" s="635">
        <v>46020</v>
      </c>
      <c r="C313" s="636" t="s">
        <v>2408</v>
      </c>
      <c r="D313" s="637"/>
      <c r="E313" s="637">
        <v>13</v>
      </c>
      <c r="F313" s="694">
        <v>20</v>
      </c>
      <c r="G313" s="901" t="b">
        <f t="shared" si="0"/>
        <v>0</v>
      </c>
      <c r="H313" s="901"/>
      <c r="I313" s="1514" t="s">
        <v>4196</v>
      </c>
      <c r="J313" s="1515"/>
      <c r="K313" s="1515"/>
      <c r="L313" s="1516"/>
      <c r="M313" s="642" t="s">
        <v>4195</v>
      </c>
      <c r="N313" s="646">
        <v>46015</v>
      </c>
      <c r="O313" s="230" t="s">
        <v>1531</v>
      </c>
      <c r="P313" s="642" t="s">
        <v>4034</v>
      </c>
      <c r="Q313" s="146" t="s">
        <v>2982</v>
      </c>
    </row>
    <row r="314" spans="1:17" s="643" customFormat="1" ht="13.8" x14ac:dyDescent="0.3">
      <c r="A314" s="634">
        <v>338</v>
      </c>
      <c r="B314" s="635">
        <v>46020</v>
      </c>
      <c r="C314" s="636" t="s">
        <v>2409</v>
      </c>
      <c r="D314" s="637"/>
      <c r="E314" s="637">
        <v>240</v>
      </c>
      <c r="F314" s="934">
        <v>260</v>
      </c>
      <c r="G314" s="901" t="b">
        <f t="shared" si="0"/>
        <v>0</v>
      </c>
      <c r="H314" s="901"/>
      <c r="I314" s="1514" t="s">
        <v>4199</v>
      </c>
      <c r="J314" s="1515"/>
      <c r="K314" s="1515"/>
      <c r="L314" s="1516"/>
      <c r="M314" s="642" t="s">
        <v>4198</v>
      </c>
      <c r="N314" s="646">
        <v>46015</v>
      </c>
      <c r="O314" s="230" t="s">
        <v>1531</v>
      </c>
      <c r="P314" s="642" t="s">
        <v>4034</v>
      </c>
      <c r="Q314" s="146" t="s">
        <v>2982</v>
      </c>
    </row>
    <row r="315" spans="1:17" s="643" customFormat="1" ht="13.8" x14ac:dyDescent="0.3">
      <c r="A315" s="634">
        <v>339</v>
      </c>
      <c r="B315" s="635">
        <v>46020</v>
      </c>
      <c r="C315" s="636" t="s">
        <v>1263</v>
      </c>
      <c r="D315" s="637"/>
      <c r="E315" s="637">
        <v>35</v>
      </c>
      <c r="F315" s="934">
        <v>40</v>
      </c>
      <c r="G315" s="901"/>
      <c r="H315" s="901"/>
      <c r="I315" s="1514" t="s">
        <v>4201</v>
      </c>
      <c r="J315" s="1515"/>
      <c r="K315" s="1515"/>
      <c r="L315" s="1516"/>
      <c r="M315" s="642" t="s">
        <v>4202</v>
      </c>
      <c r="N315" s="646">
        <v>46015</v>
      </c>
      <c r="O315" s="230" t="s">
        <v>1531</v>
      </c>
      <c r="P315" s="642" t="s">
        <v>4034</v>
      </c>
      <c r="Q315" s="146" t="s">
        <v>2982</v>
      </c>
    </row>
    <row r="316" spans="1:17" s="643" customFormat="1" ht="13.8" x14ac:dyDescent="0.3">
      <c r="A316" s="634">
        <v>340</v>
      </c>
      <c r="B316" s="635">
        <v>46020</v>
      </c>
      <c r="C316" s="636" t="s">
        <v>2382</v>
      </c>
      <c r="D316" s="637"/>
      <c r="E316" s="637">
        <v>10</v>
      </c>
      <c r="F316" s="638">
        <v>10</v>
      </c>
      <c r="G316" s="901" t="b">
        <f t="shared" si="0"/>
        <v>0</v>
      </c>
      <c r="H316" s="901"/>
      <c r="I316" s="1514" t="s">
        <v>1506</v>
      </c>
      <c r="J316" s="1515"/>
      <c r="K316" s="1515"/>
      <c r="L316" s="1516"/>
      <c r="M316" s="642" t="s">
        <v>4203</v>
      </c>
      <c r="N316" s="646">
        <v>46015</v>
      </c>
      <c r="O316" s="230" t="s">
        <v>1531</v>
      </c>
      <c r="P316" s="642" t="s">
        <v>4034</v>
      </c>
      <c r="Q316" s="146" t="s">
        <v>2982</v>
      </c>
    </row>
    <row r="317" spans="1:17" s="643" customFormat="1" ht="13.8" x14ac:dyDescent="0.3">
      <c r="A317" s="634">
        <v>341</v>
      </c>
      <c r="B317" s="635">
        <v>46020</v>
      </c>
      <c r="C317" s="636" t="s">
        <v>1517</v>
      </c>
      <c r="D317" s="637"/>
      <c r="E317" s="637">
        <v>200</v>
      </c>
      <c r="F317" s="694">
        <v>190</v>
      </c>
      <c r="G317" s="901" t="b">
        <f t="shared" si="0"/>
        <v>0</v>
      </c>
      <c r="H317" s="901"/>
      <c r="I317" s="1514" t="s">
        <v>4205</v>
      </c>
      <c r="J317" s="1515"/>
      <c r="K317" s="1515"/>
      <c r="L317" s="1516"/>
      <c r="M317" s="642" t="s">
        <v>4204</v>
      </c>
      <c r="N317" s="646">
        <v>46015</v>
      </c>
      <c r="O317" s="230" t="s">
        <v>1531</v>
      </c>
      <c r="P317" s="642" t="s">
        <v>4034</v>
      </c>
      <c r="Q317" s="146" t="s">
        <v>2982</v>
      </c>
    </row>
    <row r="318" spans="1:17" s="643" customFormat="1" ht="13.8" x14ac:dyDescent="0.3">
      <c r="A318" s="634">
        <v>342</v>
      </c>
      <c r="B318" s="635">
        <v>46020</v>
      </c>
      <c r="C318" s="636" t="s">
        <v>2584</v>
      </c>
      <c r="D318" s="637"/>
      <c r="E318" s="637">
        <v>60</v>
      </c>
      <c r="F318" s="694">
        <v>80</v>
      </c>
      <c r="G318" s="901" t="b">
        <f t="shared" si="0"/>
        <v>0</v>
      </c>
      <c r="H318" s="901"/>
      <c r="I318" s="1514" t="s">
        <v>4207</v>
      </c>
      <c r="J318" s="1515"/>
      <c r="K318" s="1515"/>
      <c r="L318" s="1516"/>
      <c r="M318" s="642" t="s">
        <v>4206</v>
      </c>
      <c r="N318" s="646">
        <v>46015</v>
      </c>
      <c r="O318" s="230" t="s">
        <v>1531</v>
      </c>
      <c r="P318" s="642" t="s">
        <v>4034</v>
      </c>
      <c r="Q318" s="642" t="s">
        <v>4016</v>
      </c>
    </row>
    <row r="319" spans="1:17" s="643" customFormat="1" ht="13.8" x14ac:dyDescent="0.3">
      <c r="A319" s="634">
        <v>343</v>
      </c>
      <c r="B319" s="635">
        <v>46020</v>
      </c>
      <c r="C319" s="636" t="s">
        <v>2383</v>
      </c>
      <c r="D319" s="637"/>
      <c r="E319" s="637">
        <v>500</v>
      </c>
      <c r="F319" s="694">
        <v>260</v>
      </c>
      <c r="G319" s="901" t="b">
        <f t="shared" si="0"/>
        <v>0</v>
      </c>
      <c r="H319" s="901"/>
      <c r="I319" s="1514" t="s">
        <v>4210</v>
      </c>
      <c r="J319" s="1515"/>
      <c r="K319" s="1515"/>
      <c r="L319" s="1516"/>
      <c r="M319" s="642" t="s">
        <v>4208</v>
      </c>
      <c r="N319" s="646">
        <v>46020</v>
      </c>
      <c r="O319" s="230" t="s">
        <v>1531</v>
      </c>
      <c r="P319" s="146" t="s">
        <v>4209</v>
      </c>
      <c r="Q319" s="935" t="s">
        <v>3449</v>
      </c>
    </row>
    <row r="320" spans="1:17" s="643" customFormat="1" ht="13.8" x14ac:dyDescent="0.3">
      <c r="A320" s="634">
        <v>344</v>
      </c>
      <c r="B320" s="635">
        <v>46020</v>
      </c>
      <c r="C320" s="636" t="s">
        <v>1777</v>
      </c>
      <c r="D320" s="637"/>
      <c r="E320" s="637">
        <v>9000</v>
      </c>
      <c r="F320" s="694">
        <v>8220</v>
      </c>
      <c r="G320" s="901" t="b">
        <f t="shared" si="0"/>
        <v>0</v>
      </c>
      <c r="H320" s="901"/>
      <c r="I320" s="1514" t="s">
        <v>4212</v>
      </c>
      <c r="J320" s="1515"/>
      <c r="K320" s="1515"/>
      <c r="L320" s="1516"/>
      <c r="M320" s="642" t="s">
        <v>4211</v>
      </c>
      <c r="N320" s="646">
        <v>46020</v>
      </c>
      <c r="O320" s="230" t="s">
        <v>1531</v>
      </c>
      <c r="P320" s="146" t="s">
        <v>4209</v>
      </c>
      <c r="Q320" s="935" t="s">
        <v>3449</v>
      </c>
    </row>
    <row r="321" spans="1:17" s="643" customFormat="1" ht="13.8" x14ac:dyDescent="0.3">
      <c r="A321" s="634">
        <v>345</v>
      </c>
      <c r="B321" s="635">
        <v>46021</v>
      </c>
      <c r="C321" s="636" t="s">
        <v>2359</v>
      </c>
      <c r="D321" s="637"/>
      <c r="E321" s="637">
        <v>4420</v>
      </c>
      <c r="F321" s="638">
        <v>4420</v>
      </c>
      <c r="G321" s="901" t="b">
        <f t="shared" si="0"/>
        <v>0</v>
      </c>
      <c r="H321" s="901"/>
      <c r="I321" s="1514" t="s">
        <v>4214</v>
      </c>
      <c r="J321" s="1515"/>
      <c r="K321" s="1515"/>
      <c r="L321" s="1516"/>
      <c r="M321" s="642" t="s">
        <v>4213</v>
      </c>
      <c r="N321" s="646">
        <v>46021</v>
      </c>
      <c r="O321" s="230" t="s">
        <v>1531</v>
      </c>
      <c r="P321" s="642" t="s">
        <v>4031</v>
      </c>
      <c r="Q321" s="1040" t="s">
        <v>4005</v>
      </c>
    </row>
    <row r="322" spans="1:17" s="643" customFormat="1" x14ac:dyDescent="0.3">
      <c r="A322" s="634"/>
      <c r="B322" s="648"/>
      <c r="C322" s="636"/>
      <c r="D322" s="637"/>
      <c r="E322" s="637"/>
      <c r="F322" s="638"/>
      <c r="G322" s="901" t="b">
        <f t="shared" si="0"/>
        <v>0</v>
      </c>
      <c r="H322" s="901"/>
      <c r="I322" s="1514"/>
      <c r="J322" s="1515"/>
      <c r="K322" s="1515"/>
      <c r="L322" s="1516"/>
      <c r="M322" s="642"/>
      <c r="N322" s="642"/>
      <c r="O322" s="648"/>
      <c r="P322" s="642"/>
      <c r="Q322" s="642"/>
    </row>
    <row r="323" spans="1:17" s="643" customFormat="1" x14ac:dyDescent="0.3">
      <c r="A323" s="634"/>
      <c r="B323" s="648"/>
      <c r="C323" s="636"/>
      <c r="D323" s="637"/>
      <c r="E323" s="637"/>
      <c r="F323" s="638"/>
      <c r="G323" s="901" t="b">
        <f t="shared" si="0"/>
        <v>0</v>
      </c>
      <c r="H323" s="901"/>
      <c r="I323" s="1514"/>
      <c r="J323" s="1515"/>
      <c r="K323" s="1515"/>
      <c r="L323" s="1516"/>
      <c r="M323" s="642"/>
      <c r="N323" s="642"/>
      <c r="O323" s="648"/>
      <c r="P323" s="642"/>
      <c r="Q323" s="642"/>
    </row>
    <row r="324" spans="1:17" s="643" customFormat="1" x14ac:dyDescent="0.3">
      <c r="A324" s="634"/>
      <c r="B324" s="648"/>
      <c r="C324" s="636"/>
      <c r="D324" s="637"/>
      <c r="E324" s="637"/>
      <c r="F324" s="638"/>
      <c r="G324" s="901" t="b">
        <f t="shared" si="0"/>
        <v>0</v>
      </c>
      <c r="H324" s="901"/>
      <c r="I324" s="1514"/>
      <c r="J324" s="1515"/>
      <c r="K324" s="1515"/>
      <c r="L324" s="1516"/>
      <c r="M324" s="642"/>
      <c r="N324" s="642"/>
      <c r="O324" s="648"/>
      <c r="P324" s="642"/>
      <c r="Q324" s="642"/>
    </row>
    <row r="325" spans="1:17" s="643" customFormat="1" x14ac:dyDescent="0.3">
      <c r="A325" s="634"/>
      <c r="B325" s="648"/>
      <c r="C325" s="636"/>
      <c r="D325" s="637"/>
      <c r="E325" s="637"/>
      <c r="F325" s="638"/>
      <c r="G325" s="901" t="b">
        <f t="shared" si="0"/>
        <v>0</v>
      </c>
      <c r="H325" s="901"/>
      <c r="I325" s="1514"/>
      <c r="J325" s="1515"/>
      <c r="K325" s="1515"/>
      <c r="L325" s="1516"/>
      <c r="M325" s="642"/>
      <c r="N325" s="642"/>
      <c r="O325" s="648"/>
      <c r="P325" s="642"/>
      <c r="Q325" s="642"/>
    </row>
    <row r="326" spans="1:17" s="643" customFormat="1" x14ac:dyDescent="0.3">
      <c r="A326" s="634"/>
      <c r="B326" s="648"/>
      <c r="C326" s="636"/>
      <c r="D326" s="637"/>
      <c r="E326" s="637"/>
      <c r="F326" s="638"/>
      <c r="G326" s="901" t="b">
        <f t="shared" si="0"/>
        <v>0</v>
      </c>
      <c r="H326" s="901"/>
      <c r="I326" s="1514"/>
      <c r="J326" s="1515"/>
      <c r="K326" s="1515"/>
      <c r="L326" s="1516"/>
      <c r="M326" s="642"/>
      <c r="N326" s="642"/>
      <c r="O326" s="648"/>
      <c r="P326" s="642"/>
      <c r="Q326" s="642"/>
    </row>
    <row r="327" spans="1:17" s="643" customFormat="1" x14ac:dyDescent="0.3">
      <c r="A327" s="634"/>
      <c r="B327" s="648"/>
      <c r="C327" s="636"/>
      <c r="D327" s="637"/>
      <c r="E327" s="637"/>
      <c r="F327" s="638"/>
      <c r="G327" s="901" t="b">
        <f t="shared" si="0"/>
        <v>0</v>
      </c>
      <c r="H327" s="901"/>
      <c r="I327" s="1514"/>
      <c r="J327" s="1515"/>
      <c r="K327" s="1515"/>
      <c r="L327" s="1516"/>
      <c r="M327" s="642"/>
      <c r="N327" s="642"/>
      <c r="O327" s="648"/>
      <c r="P327" s="642"/>
      <c r="Q327" s="642"/>
    </row>
    <row r="328" spans="1:17" s="643" customFormat="1" x14ac:dyDescent="0.3">
      <c r="A328" s="634"/>
      <c r="B328" s="648"/>
      <c r="C328" s="636"/>
      <c r="D328" s="637"/>
      <c r="E328" s="637"/>
      <c r="F328" s="638"/>
      <c r="G328" s="901" t="b">
        <f t="shared" si="0"/>
        <v>0</v>
      </c>
      <c r="H328" s="901"/>
      <c r="I328" s="1514"/>
      <c r="J328" s="1515"/>
      <c r="K328" s="1515"/>
      <c r="L328" s="1516"/>
      <c r="M328" s="642"/>
      <c r="N328" s="642"/>
      <c r="O328" s="648"/>
      <c r="P328" s="642"/>
      <c r="Q328" s="642"/>
    </row>
    <row r="329" spans="1:17" s="643" customFormat="1" x14ac:dyDescent="0.3">
      <c r="A329" s="634"/>
      <c r="B329" s="648"/>
      <c r="C329" s="636"/>
      <c r="D329" s="637"/>
      <c r="E329" s="637"/>
      <c r="F329" s="638"/>
      <c r="G329" s="901" t="b">
        <f t="shared" si="0"/>
        <v>0</v>
      </c>
      <c r="H329" s="901"/>
      <c r="I329" s="1514"/>
      <c r="J329" s="1515"/>
      <c r="K329" s="1515"/>
      <c r="L329" s="1516"/>
      <c r="M329" s="642"/>
      <c r="N329" s="642"/>
      <c r="O329" s="648"/>
      <c r="P329" s="642"/>
      <c r="Q329" s="642"/>
    </row>
    <row r="330" spans="1:17" x14ac:dyDescent="0.3">
      <c r="A330" s="634"/>
      <c r="B330" s="648"/>
      <c r="C330" s="636"/>
      <c r="D330" s="637"/>
      <c r="E330" s="637"/>
      <c r="F330" s="638"/>
      <c r="G330" s="901" t="b">
        <f t="shared" si="0"/>
        <v>0</v>
      </c>
      <c r="H330" s="901"/>
      <c r="I330" s="1514"/>
      <c r="J330" s="1515"/>
      <c r="K330" s="1515"/>
      <c r="L330" s="1516"/>
      <c r="M330" s="642"/>
      <c r="N330" s="642"/>
      <c r="O330" s="648"/>
      <c r="P330" s="642"/>
      <c r="Q330" s="642"/>
    </row>
    <row r="331" spans="1:17" x14ac:dyDescent="0.3">
      <c r="A331" s="634"/>
      <c r="B331" s="648"/>
      <c r="C331" s="636"/>
      <c r="D331" s="637"/>
      <c r="E331" s="637"/>
      <c r="F331" s="638"/>
      <c r="G331" s="901" t="b">
        <f t="shared" si="0"/>
        <v>0</v>
      </c>
      <c r="H331" s="901"/>
      <c r="I331" s="1514"/>
      <c r="J331" s="1515"/>
      <c r="K331" s="1515"/>
      <c r="L331" s="1516"/>
      <c r="M331" s="642"/>
      <c r="N331" s="642"/>
      <c r="O331" s="648"/>
      <c r="P331" s="642"/>
      <c r="Q331" s="642"/>
    </row>
    <row r="332" spans="1:17" x14ac:dyDescent="0.3">
      <c r="A332" s="634"/>
      <c r="B332" s="648"/>
      <c r="C332" s="636"/>
      <c r="D332" s="637"/>
      <c r="E332" s="637"/>
      <c r="F332" s="638"/>
      <c r="G332" s="901" t="b">
        <f t="shared" si="0"/>
        <v>0</v>
      </c>
      <c r="H332" s="901"/>
      <c r="I332" s="1514"/>
      <c r="J332" s="1515"/>
      <c r="K332" s="1515"/>
      <c r="L332" s="1516"/>
      <c r="M332" s="642"/>
      <c r="N332" s="642"/>
      <c r="O332" s="648"/>
      <c r="P332" s="642"/>
      <c r="Q332" s="642"/>
    </row>
    <row r="333" spans="1:17" x14ac:dyDescent="0.3">
      <c r="A333" s="634"/>
      <c r="B333" s="648"/>
      <c r="C333" s="636"/>
      <c r="D333" s="637"/>
      <c r="E333" s="637"/>
      <c r="F333" s="638"/>
      <c r="G333" s="901" t="b">
        <f t="shared" si="0"/>
        <v>0</v>
      </c>
      <c r="H333" s="901"/>
      <c r="I333" s="1514"/>
      <c r="J333" s="1515"/>
      <c r="K333" s="1515"/>
      <c r="L333" s="1516"/>
      <c r="M333" s="642"/>
      <c r="N333" s="642"/>
      <c r="O333" s="648"/>
      <c r="P333" s="642"/>
      <c r="Q333" s="642"/>
    </row>
    <row r="334" spans="1:17" x14ac:dyDescent="0.3">
      <c r="A334" s="634"/>
      <c r="B334" s="648"/>
      <c r="C334" s="636"/>
      <c r="D334" s="637"/>
      <c r="E334" s="637"/>
      <c r="F334" s="638"/>
      <c r="G334" s="901" t="b">
        <f t="shared" si="0"/>
        <v>0</v>
      </c>
      <c r="H334" s="901"/>
      <c r="I334" s="1514"/>
      <c r="J334" s="1515"/>
      <c r="K334" s="1515"/>
      <c r="L334" s="1516"/>
      <c r="M334" s="642"/>
      <c r="N334" s="642"/>
      <c r="O334" s="648"/>
      <c r="P334" s="642"/>
      <c r="Q334" s="642"/>
    </row>
    <row r="335" spans="1:17" x14ac:dyDescent="0.3">
      <c r="A335" s="634"/>
      <c r="B335" s="648"/>
      <c r="C335" s="636"/>
      <c r="D335" s="637"/>
      <c r="E335" s="637"/>
      <c r="F335" s="638"/>
      <c r="G335" s="901" t="b">
        <f t="shared" si="0"/>
        <v>0</v>
      </c>
      <c r="H335" s="901"/>
      <c r="I335" s="1514"/>
      <c r="J335" s="1515"/>
      <c r="K335" s="1515"/>
      <c r="L335" s="1516"/>
      <c r="M335" s="642"/>
      <c r="N335" s="642"/>
      <c r="O335" s="648"/>
      <c r="P335" s="642"/>
      <c r="Q335" s="642"/>
    </row>
    <row r="336" spans="1:17" x14ac:dyDescent="0.3">
      <c r="A336" s="634"/>
      <c r="B336" s="648"/>
      <c r="C336" s="636"/>
      <c r="D336" s="637"/>
      <c r="E336" s="637"/>
      <c r="F336" s="638"/>
      <c r="G336" s="901" t="b">
        <f t="shared" si="0"/>
        <v>0</v>
      </c>
      <c r="H336" s="901"/>
      <c r="I336" s="1514"/>
      <c r="J336" s="1515"/>
      <c r="K336" s="1515"/>
      <c r="L336" s="1516"/>
      <c r="M336" s="642"/>
      <c r="N336" s="642"/>
      <c r="O336" s="648"/>
      <c r="P336" s="642"/>
      <c r="Q336" s="642"/>
    </row>
    <row r="337" spans="1:17" x14ac:dyDescent="0.3">
      <c r="A337" s="634"/>
      <c r="B337" s="648"/>
      <c r="C337" s="636"/>
      <c r="D337" s="637"/>
      <c r="E337" s="637"/>
      <c r="F337" s="638"/>
      <c r="G337" s="901" t="b">
        <f t="shared" si="0"/>
        <v>0</v>
      </c>
      <c r="H337" s="901"/>
      <c r="I337" s="1514"/>
      <c r="J337" s="1515"/>
      <c r="K337" s="1515"/>
      <c r="L337" s="1516"/>
      <c r="M337" s="642"/>
      <c r="N337" s="642"/>
      <c r="O337" s="648"/>
      <c r="P337" s="642"/>
      <c r="Q337" s="642"/>
    </row>
    <row r="338" spans="1:17" x14ac:dyDescent="0.3">
      <c r="A338" s="634"/>
      <c r="B338" s="648"/>
      <c r="C338" s="636"/>
      <c r="D338" s="637"/>
      <c r="E338" s="637"/>
      <c r="F338" s="638"/>
      <c r="G338" s="901" t="b">
        <f t="shared" si="0"/>
        <v>0</v>
      </c>
      <c r="H338" s="901"/>
      <c r="I338" s="1514"/>
      <c r="J338" s="1515"/>
      <c r="K338" s="1515"/>
      <c r="L338" s="1516"/>
      <c r="M338" s="642"/>
      <c r="N338" s="642"/>
      <c r="O338" s="648"/>
      <c r="P338" s="642"/>
      <c r="Q338" s="642"/>
    </row>
    <row r="339" spans="1:17" x14ac:dyDescent="0.3">
      <c r="A339" s="634"/>
      <c r="B339" s="648"/>
      <c r="C339" s="636"/>
      <c r="D339" s="637"/>
      <c r="E339" s="637"/>
      <c r="F339" s="638"/>
      <c r="G339" s="901" t="b">
        <f t="shared" si="0"/>
        <v>0</v>
      </c>
      <c r="H339" s="901"/>
      <c r="I339" s="1514"/>
      <c r="J339" s="1515"/>
      <c r="K339" s="1515"/>
      <c r="L339" s="1516"/>
      <c r="M339" s="642"/>
      <c r="N339" s="642"/>
      <c r="O339" s="648"/>
      <c r="P339" s="642"/>
      <c r="Q339" s="642"/>
    </row>
    <row r="340" spans="1:17" x14ac:dyDescent="0.3">
      <c r="A340" s="634"/>
      <c r="B340" s="648"/>
      <c r="C340" s="636"/>
      <c r="D340" s="637"/>
      <c r="E340" s="637"/>
      <c r="F340" s="638"/>
      <c r="G340" s="901" t="b">
        <f t="shared" si="0"/>
        <v>0</v>
      </c>
      <c r="H340" s="901"/>
      <c r="I340" s="1514"/>
      <c r="J340" s="1515"/>
      <c r="K340" s="1515"/>
      <c r="L340" s="1516"/>
      <c r="M340" s="642"/>
      <c r="N340" s="642"/>
      <c r="O340" s="648"/>
      <c r="P340" s="642"/>
      <c r="Q340" s="642"/>
    </row>
    <row r="341" spans="1:17" x14ac:dyDescent="0.3">
      <c r="A341" s="634"/>
      <c r="B341" s="648"/>
      <c r="C341" s="636"/>
      <c r="D341" s="637"/>
      <c r="E341" s="637"/>
      <c r="F341" s="638"/>
      <c r="G341" s="901" t="b">
        <f t="shared" si="0"/>
        <v>0</v>
      </c>
      <c r="H341" s="901"/>
      <c r="I341" s="1514"/>
      <c r="J341" s="1515"/>
      <c r="K341" s="1515"/>
      <c r="L341" s="1516"/>
      <c r="M341" s="642"/>
      <c r="N341" s="642"/>
      <c r="O341" s="648"/>
      <c r="P341" s="642"/>
      <c r="Q341" s="642"/>
    </row>
    <row r="342" spans="1:17" x14ac:dyDescent="0.3">
      <c r="A342" s="634"/>
      <c r="B342" s="648"/>
      <c r="C342" s="636"/>
      <c r="D342" s="637"/>
      <c r="E342" s="637"/>
      <c r="F342" s="638"/>
      <c r="G342" s="901" t="b">
        <f t="shared" si="0"/>
        <v>0</v>
      </c>
      <c r="H342" s="901"/>
      <c r="I342" s="1514"/>
      <c r="J342" s="1515"/>
      <c r="K342" s="1515"/>
      <c r="L342" s="1516"/>
      <c r="M342" s="642"/>
      <c r="N342" s="642"/>
      <c r="O342" s="648"/>
      <c r="P342" s="642"/>
      <c r="Q342" s="642"/>
    </row>
    <row r="343" spans="1:17" x14ac:dyDescent="0.3">
      <c r="A343" s="634"/>
      <c r="B343" s="648"/>
      <c r="C343" s="636"/>
      <c r="D343" s="637"/>
      <c r="E343" s="637"/>
      <c r="F343" s="638"/>
      <c r="G343" s="901" t="b">
        <f t="shared" si="0"/>
        <v>0</v>
      </c>
      <c r="H343" s="901"/>
      <c r="I343" s="1514"/>
      <c r="J343" s="1515"/>
      <c r="K343" s="1515"/>
      <c r="L343" s="1516"/>
      <c r="M343" s="642"/>
      <c r="N343" s="642"/>
      <c r="O343" s="648"/>
      <c r="P343" s="642"/>
      <c r="Q343" s="642"/>
    </row>
    <row r="344" spans="1:17" x14ac:dyDescent="0.3">
      <c r="A344" s="634"/>
      <c r="B344" s="648"/>
      <c r="C344" s="636"/>
      <c r="D344" s="637"/>
      <c r="E344" s="637"/>
      <c r="F344" s="638"/>
      <c r="G344" s="901" t="b">
        <f t="shared" si="0"/>
        <v>0</v>
      </c>
      <c r="H344" s="901"/>
      <c r="I344" s="1514"/>
      <c r="J344" s="1515"/>
      <c r="K344" s="1515"/>
      <c r="L344" s="1516"/>
      <c r="M344" s="642"/>
      <c r="N344" s="642"/>
      <c r="O344" s="648"/>
      <c r="P344" s="642"/>
      <c r="Q344" s="642"/>
    </row>
    <row r="345" spans="1:17" x14ac:dyDescent="0.3">
      <c r="A345" s="634"/>
      <c r="B345" s="648"/>
      <c r="C345" s="636"/>
      <c r="D345" s="637"/>
      <c r="E345" s="637"/>
      <c r="F345" s="638"/>
      <c r="G345" s="901" t="b">
        <f t="shared" si="0"/>
        <v>0</v>
      </c>
      <c r="H345" s="901"/>
      <c r="I345" s="1514"/>
      <c r="J345" s="1515"/>
      <c r="K345" s="1515"/>
      <c r="L345" s="1516"/>
      <c r="M345" s="642"/>
      <c r="N345" s="642"/>
      <c r="O345" s="648"/>
      <c r="P345" s="642"/>
      <c r="Q345" s="642"/>
    </row>
    <row r="346" spans="1:17" x14ac:dyDescent="0.3">
      <c r="A346" s="634"/>
      <c r="B346" s="648"/>
      <c r="C346" s="636"/>
      <c r="D346" s="637"/>
      <c r="E346" s="637"/>
      <c r="F346" s="638"/>
      <c r="G346" s="901" t="b">
        <f t="shared" si="0"/>
        <v>0</v>
      </c>
      <c r="H346" s="901"/>
      <c r="I346" s="1514"/>
      <c r="J346" s="1515"/>
      <c r="K346" s="1515"/>
      <c r="L346" s="1516"/>
      <c r="M346" s="642"/>
      <c r="N346" s="642"/>
      <c r="O346" s="648"/>
      <c r="P346" s="642"/>
      <c r="Q346" s="642"/>
    </row>
    <row r="347" spans="1:17" x14ac:dyDescent="0.3">
      <c r="A347" s="634"/>
      <c r="B347" s="648"/>
      <c r="C347" s="636"/>
      <c r="D347" s="637"/>
      <c r="E347" s="637"/>
      <c r="F347" s="638"/>
      <c r="G347" s="901" t="b">
        <f t="shared" si="0"/>
        <v>0</v>
      </c>
      <c r="H347" s="901"/>
      <c r="I347" s="1514"/>
      <c r="J347" s="1515"/>
      <c r="K347" s="1515"/>
      <c r="L347" s="1516"/>
      <c r="M347" s="642"/>
      <c r="N347" s="642"/>
      <c r="O347" s="648"/>
      <c r="P347" s="642"/>
      <c r="Q347" s="642"/>
    </row>
    <row r="348" spans="1:17" x14ac:dyDescent="0.3">
      <c r="A348" s="634"/>
      <c r="B348" s="648"/>
      <c r="C348" s="636"/>
      <c r="D348" s="637"/>
      <c r="E348" s="637"/>
      <c r="F348" s="638"/>
      <c r="G348" s="901" t="b">
        <f t="shared" si="0"/>
        <v>0</v>
      </c>
      <c r="H348" s="901"/>
      <c r="I348" s="1514"/>
      <c r="J348" s="1515"/>
      <c r="K348" s="1515"/>
      <c r="L348" s="1516"/>
      <c r="M348" s="642"/>
      <c r="N348" s="642"/>
      <c r="O348" s="648"/>
      <c r="P348" s="642"/>
      <c r="Q348" s="642"/>
    </row>
    <row r="349" spans="1:17" x14ac:dyDescent="0.3">
      <c r="A349" s="634"/>
      <c r="B349" s="648"/>
      <c r="C349" s="636"/>
      <c r="D349" s="637"/>
      <c r="E349" s="637"/>
      <c r="F349" s="638"/>
      <c r="G349" s="901" t="b">
        <f t="shared" si="0"/>
        <v>0</v>
      </c>
      <c r="H349" s="901"/>
      <c r="I349" s="1514"/>
      <c r="J349" s="1515"/>
      <c r="K349" s="1515"/>
      <c r="L349" s="1516"/>
      <c r="M349" s="642"/>
      <c r="N349" s="642"/>
      <c r="O349" s="648"/>
      <c r="P349" s="642"/>
      <c r="Q349" s="642"/>
    </row>
    <row r="350" spans="1:17" x14ac:dyDescent="0.3">
      <c r="A350" s="634"/>
      <c r="B350" s="648"/>
      <c r="C350" s="636"/>
      <c r="D350" s="637"/>
      <c r="E350" s="637"/>
      <c r="F350" s="638"/>
      <c r="G350" s="901" t="b">
        <f t="shared" si="0"/>
        <v>0</v>
      </c>
      <c r="H350" s="901"/>
      <c r="I350" s="1514"/>
      <c r="J350" s="1515"/>
      <c r="K350" s="1515"/>
      <c r="L350" s="1516"/>
      <c r="M350" s="642"/>
      <c r="N350" s="642"/>
      <c r="O350" s="648"/>
      <c r="P350" s="642"/>
      <c r="Q350" s="642"/>
    </row>
    <row r="351" spans="1:17" x14ac:dyDescent="0.3">
      <c r="A351" s="634"/>
      <c r="B351" s="648"/>
      <c r="C351" s="636"/>
      <c r="D351" s="637"/>
      <c r="E351" s="637"/>
      <c r="F351" s="638"/>
      <c r="G351" s="901" t="b">
        <f t="shared" si="0"/>
        <v>0</v>
      </c>
      <c r="H351" s="901"/>
      <c r="I351" s="1514"/>
      <c r="J351" s="1515"/>
      <c r="K351" s="1515"/>
      <c r="L351" s="1516"/>
      <c r="M351" s="642"/>
      <c r="N351" s="642"/>
      <c r="O351" s="648"/>
      <c r="P351" s="642"/>
      <c r="Q351" s="642"/>
    </row>
    <row r="352" spans="1:17" x14ac:dyDescent="0.3">
      <c r="A352" s="634"/>
      <c r="B352" s="648"/>
      <c r="C352" s="636"/>
      <c r="D352" s="637"/>
      <c r="E352" s="637"/>
      <c r="F352" s="638"/>
      <c r="G352" s="901" t="b">
        <f t="shared" si="0"/>
        <v>0</v>
      </c>
      <c r="H352" s="901"/>
      <c r="I352" s="1514"/>
      <c r="J352" s="1515"/>
      <c r="K352" s="1515"/>
      <c r="L352" s="1516"/>
      <c r="M352" s="642"/>
      <c r="N352" s="642"/>
      <c r="O352" s="648"/>
      <c r="P352" s="642"/>
      <c r="Q352" s="642"/>
    </row>
    <row r="353" spans="1:17" x14ac:dyDescent="0.3">
      <c r="A353" s="634"/>
      <c r="B353" s="648"/>
      <c r="C353" s="636"/>
      <c r="D353" s="637"/>
      <c r="E353" s="637"/>
      <c r="F353" s="638"/>
      <c r="G353" s="901" t="b">
        <f t="shared" si="0"/>
        <v>0</v>
      </c>
      <c r="H353" s="901"/>
      <c r="I353" s="1514"/>
      <c r="J353" s="1515"/>
      <c r="K353" s="1515"/>
      <c r="L353" s="1516"/>
      <c r="M353" s="642"/>
      <c r="N353" s="642"/>
      <c r="O353" s="648"/>
      <c r="P353" s="642"/>
      <c r="Q353" s="642"/>
    </row>
    <row r="354" spans="1:17" x14ac:dyDescent="0.3">
      <c r="A354" s="634"/>
      <c r="B354" s="648"/>
      <c r="C354" s="636"/>
      <c r="D354" s="637"/>
      <c r="E354" s="637"/>
      <c r="F354" s="638"/>
      <c r="G354" s="901" t="b">
        <f t="shared" si="0"/>
        <v>0</v>
      </c>
      <c r="H354" s="901"/>
      <c r="I354" s="1514"/>
      <c r="J354" s="1515"/>
      <c r="K354" s="1515"/>
      <c r="L354" s="1516"/>
      <c r="M354" s="642"/>
      <c r="N354" s="642"/>
      <c r="O354" s="648"/>
      <c r="P354" s="642"/>
      <c r="Q354" s="642"/>
    </row>
    <row r="355" spans="1:17" x14ac:dyDescent="0.3">
      <c r="A355" s="634"/>
      <c r="B355" s="648"/>
      <c r="C355" s="636"/>
      <c r="D355" s="637"/>
      <c r="E355" s="637"/>
      <c r="F355" s="638"/>
      <c r="G355" s="901" t="b">
        <f t="shared" si="0"/>
        <v>0</v>
      </c>
      <c r="H355" s="901"/>
      <c r="I355" s="1514"/>
      <c r="J355" s="1515"/>
      <c r="K355" s="1515"/>
      <c r="L355" s="1516"/>
      <c r="M355" s="642"/>
      <c r="N355" s="642"/>
      <c r="O355" s="648"/>
      <c r="P355" s="642"/>
      <c r="Q355" s="642"/>
    </row>
    <row r="356" spans="1:17" x14ac:dyDescent="0.3">
      <c r="A356" s="634"/>
      <c r="B356" s="648"/>
      <c r="C356" s="636"/>
      <c r="D356" s="637"/>
      <c r="E356" s="637"/>
      <c r="F356" s="638"/>
      <c r="G356" s="901" t="b">
        <f t="shared" si="0"/>
        <v>0</v>
      </c>
      <c r="H356" s="901"/>
      <c r="I356" s="1514"/>
      <c r="J356" s="1515"/>
      <c r="K356" s="1515"/>
      <c r="L356" s="1516"/>
      <c r="M356" s="642"/>
      <c r="N356" s="642"/>
      <c r="O356" s="648"/>
      <c r="P356" s="642"/>
      <c r="Q356" s="642"/>
    </row>
    <row r="357" spans="1:17" x14ac:dyDescent="0.3">
      <c r="A357" s="634"/>
      <c r="B357" s="648"/>
      <c r="C357" s="636"/>
      <c r="D357" s="637"/>
      <c r="E357" s="637"/>
      <c r="F357" s="638"/>
      <c r="G357" s="901" t="b">
        <f t="shared" si="0"/>
        <v>0</v>
      </c>
      <c r="H357" s="901"/>
      <c r="I357" s="1514"/>
      <c r="J357" s="1515"/>
      <c r="K357" s="1515"/>
      <c r="L357" s="1516"/>
      <c r="M357" s="642"/>
      <c r="N357" s="642"/>
      <c r="O357" s="648"/>
      <c r="P357" s="642"/>
      <c r="Q357" s="642"/>
    </row>
    <row r="358" spans="1:17" x14ac:dyDescent="0.3">
      <c r="A358" s="634"/>
      <c r="B358" s="648"/>
      <c r="C358" s="636"/>
      <c r="D358" s="637"/>
      <c r="E358" s="637"/>
      <c r="F358" s="638"/>
      <c r="G358" s="901" t="b">
        <f t="shared" si="0"/>
        <v>0</v>
      </c>
      <c r="H358" s="901"/>
      <c r="I358" s="1514"/>
      <c r="J358" s="1515"/>
      <c r="K358" s="1515"/>
      <c r="L358" s="1516"/>
      <c r="M358" s="642"/>
      <c r="N358" s="642"/>
      <c r="O358" s="648"/>
      <c r="P358" s="642"/>
      <c r="Q358" s="642"/>
    </row>
    <row r="359" spans="1:17" x14ac:dyDescent="0.3">
      <c r="A359" s="634"/>
      <c r="B359" s="648"/>
      <c r="C359" s="636"/>
      <c r="D359" s="637"/>
      <c r="E359" s="637"/>
      <c r="F359" s="638"/>
      <c r="G359" s="901" t="b">
        <f t="shared" si="0"/>
        <v>0</v>
      </c>
      <c r="H359" s="901"/>
      <c r="I359" s="1514"/>
      <c r="J359" s="1515"/>
      <c r="K359" s="1515"/>
      <c r="L359" s="1516"/>
      <c r="M359" s="642"/>
      <c r="N359" s="642"/>
      <c r="O359" s="648"/>
      <c r="P359" s="642"/>
      <c r="Q359" s="642"/>
    </row>
    <row r="360" spans="1:17" x14ac:dyDescent="0.3">
      <c r="A360" s="634"/>
      <c r="B360" s="648"/>
      <c r="C360" s="636"/>
      <c r="D360" s="637"/>
      <c r="E360" s="637"/>
      <c r="F360" s="638"/>
      <c r="G360" s="901" t="b">
        <f t="shared" si="0"/>
        <v>0</v>
      </c>
      <c r="H360" s="901"/>
      <c r="I360" s="1514"/>
      <c r="J360" s="1515"/>
      <c r="K360" s="1515"/>
      <c r="L360" s="1516"/>
      <c r="M360" s="642"/>
      <c r="N360" s="642"/>
      <c r="O360" s="648"/>
      <c r="P360" s="642"/>
      <c r="Q360" s="642"/>
    </row>
    <row r="361" spans="1:17" x14ac:dyDescent="0.3">
      <c r="A361" s="634"/>
      <c r="B361" s="648"/>
      <c r="C361" s="636"/>
      <c r="D361" s="637"/>
      <c r="E361" s="637"/>
      <c r="F361" s="638"/>
      <c r="G361" s="901" t="b">
        <f t="shared" si="0"/>
        <v>0</v>
      </c>
      <c r="H361" s="901"/>
      <c r="I361" s="1514"/>
      <c r="J361" s="1515"/>
      <c r="K361" s="1515"/>
      <c r="L361" s="1516"/>
      <c r="M361" s="642"/>
      <c r="N361" s="642"/>
      <c r="O361" s="648"/>
      <c r="P361" s="642"/>
      <c r="Q361" s="642"/>
    </row>
    <row r="362" spans="1:17" x14ac:dyDescent="0.3">
      <c r="A362" s="634"/>
      <c r="B362" s="648"/>
      <c r="C362" s="636"/>
      <c r="D362" s="637"/>
      <c r="E362" s="637"/>
      <c r="F362" s="638"/>
      <c r="G362" s="901" t="b">
        <f t="shared" si="0"/>
        <v>0</v>
      </c>
      <c r="H362" s="901"/>
      <c r="I362" s="1514"/>
      <c r="J362" s="1515"/>
      <c r="K362" s="1515"/>
      <c r="L362" s="1516"/>
      <c r="M362" s="642"/>
      <c r="N362" s="642"/>
      <c r="O362" s="648"/>
      <c r="P362" s="642"/>
      <c r="Q362" s="642"/>
    </row>
    <row r="363" spans="1:17" x14ac:dyDescent="0.3">
      <c r="A363" s="634"/>
      <c r="B363" s="648"/>
      <c r="C363" s="636"/>
      <c r="D363" s="637"/>
      <c r="E363" s="637"/>
      <c r="F363" s="638"/>
      <c r="G363" s="901" t="b">
        <f t="shared" si="0"/>
        <v>0</v>
      </c>
      <c r="H363" s="901"/>
      <c r="I363" s="1514"/>
      <c r="J363" s="1515"/>
      <c r="K363" s="1515"/>
      <c r="L363" s="1516"/>
      <c r="M363" s="642"/>
      <c r="N363" s="642"/>
      <c r="O363" s="648"/>
      <c r="P363" s="642"/>
      <c r="Q363" s="642"/>
    </row>
    <row r="364" spans="1:17" x14ac:dyDescent="0.3">
      <c r="A364" s="634"/>
      <c r="B364" s="648"/>
      <c r="C364" s="636"/>
      <c r="D364" s="637"/>
      <c r="E364" s="637"/>
      <c r="F364" s="638"/>
      <c r="G364" s="901" t="b">
        <f t="shared" si="0"/>
        <v>0</v>
      </c>
      <c r="H364" s="901"/>
      <c r="I364" s="1514"/>
      <c r="J364" s="1515"/>
      <c r="K364" s="1515"/>
      <c r="L364" s="1516"/>
      <c r="M364" s="642"/>
      <c r="N364" s="642"/>
      <c r="O364" s="648"/>
      <c r="P364" s="642"/>
      <c r="Q364" s="642"/>
    </row>
    <row r="365" spans="1:17" x14ac:dyDescent="0.3">
      <c r="A365" s="634"/>
      <c r="B365" s="648"/>
      <c r="C365" s="636"/>
      <c r="D365" s="637"/>
      <c r="E365" s="637"/>
      <c r="F365" s="638"/>
      <c r="G365" s="901" t="b">
        <f t="shared" si="0"/>
        <v>0</v>
      </c>
      <c r="H365" s="901"/>
      <c r="I365" s="1514"/>
      <c r="J365" s="1515"/>
      <c r="K365" s="1515"/>
      <c r="L365" s="1516"/>
      <c r="M365" s="642"/>
      <c r="N365" s="642"/>
      <c r="O365" s="648"/>
      <c r="P365" s="642"/>
      <c r="Q365" s="642"/>
    </row>
    <row r="366" spans="1:17" x14ac:dyDescent="0.3">
      <c r="A366" s="634"/>
      <c r="B366" s="648"/>
      <c r="C366" s="636"/>
      <c r="D366" s="637"/>
      <c r="E366" s="637"/>
      <c r="F366" s="638"/>
      <c r="G366" s="901" t="b">
        <f t="shared" si="0"/>
        <v>0</v>
      </c>
      <c r="H366" s="901"/>
      <c r="I366" s="1514"/>
      <c r="J366" s="1515"/>
      <c r="K366" s="1515"/>
      <c r="L366" s="1516"/>
      <c r="M366" s="642"/>
      <c r="N366" s="642"/>
      <c r="O366" s="648"/>
      <c r="P366" s="642"/>
      <c r="Q366" s="642"/>
    </row>
    <row r="367" spans="1:17" x14ac:dyDescent="0.3">
      <c r="A367" s="634"/>
      <c r="B367" s="648"/>
      <c r="C367" s="636"/>
      <c r="D367" s="637"/>
      <c r="E367" s="637"/>
      <c r="F367" s="638"/>
      <c r="G367" s="901" t="b">
        <f t="shared" si="0"/>
        <v>0</v>
      </c>
      <c r="H367" s="901"/>
      <c r="I367" s="1514"/>
      <c r="J367" s="1515"/>
      <c r="K367" s="1515"/>
      <c r="L367" s="1516"/>
      <c r="M367" s="642"/>
      <c r="N367" s="642"/>
      <c r="O367" s="648"/>
      <c r="P367" s="642"/>
      <c r="Q367" s="642"/>
    </row>
    <row r="368" spans="1:17" x14ac:dyDescent="0.3">
      <c r="A368" s="634"/>
      <c r="B368" s="648"/>
      <c r="C368" s="636"/>
      <c r="D368" s="637"/>
      <c r="E368" s="637"/>
      <c r="F368" s="638"/>
      <c r="G368" s="901" t="b">
        <f t="shared" si="0"/>
        <v>0</v>
      </c>
      <c r="H368" s="901"/>
      <c r="I368" s="1514"/>
      <c r="J368" s="1515"/>
      <c r="K368" s="1515"/>
      <c r="L368" s="1516"/>
      <c r="M368" s="642"/>
      <c r="N368" s="642"/>
      <c r="O368" s="648"/>
      <c r="P368" s="642"/>
      <c r="Q368" s="642"/>
    </row>
    <row r="369" spans="1:17" x14ac:dyDescent="0.3">
      <c r="A369" s="634"/>
      <c r="B369" s="648"/>
      <c r="C369" s="636"/>
      <c r="D369" s="637"/>
      <c r="E369" s="637"/>
      <c r="F369" s="638"/>
      <c r="G369" s="901" t="b">
        <f t="shared" si="0"/>
        <v>0</v>
      </c>
      <c r="H369" s="901"/>
      <c r="I369" s="1514"/>
      <c r="J369" s="1515"/>
      <c r="K369" s="1515"/>
      <c r="L369" s="1516"/>
      <c r="M369" s="642"/>
      <c r="N369" s="642"/>
      <c r="O369" s="648"/>
      <c r="P369" s="642"/>
      <c r="Q369" s="642"/>
    </row>
    <row r="370" spans="1:17" x14ac:dyDescent="0.3">
      <c r="A370" s="634"/>
      <c r="B370" s="648"/>
      <c r="C370" s="636"/>
      <c r="D370" s="637"/>
      <c r="E370" s="637"/>
      <c r="F370" s="638"/>
      <c r="G370" s="901" t="b">
        <f t="shared" si="0"/>
        <v>0</v>
      </c>
      <c r="H370" s="901"/>
      <c r="I370" s="1514"/>
      <c r="J370" s="1515"/>
      <c r="K370" s="1515"/>
      <c r="L370" s="1516"/>
      <c r="M370" s="642"/>
      <c r="N370" s="642"/>
      <c r="O370" s="648"/>
      <c r="P370" s="642"/>
      <c r="Q370" s="642"/>
    </row>
    <row r="371" spans="1:17" x14ac:dyDescent="0.3">
      <c r="A371" s="634"/>
      <c r="B371" s="648"/>
      <c r="C371" s="636"/>
      <c r="D371" s="637"/>
      <c r="E371" s="637"/>
      <c r="F371" s="638"/>
      <c r="G371" s="901" t="b">
        <f t="shared" si="0"/>
        <v>0</v>
      </c>
      <c r="H371" s="901"/>
      <c r="I371" s="1514"/>
      <c r="J371" s="1515"/>
      <c r="K371" s="1515"/>
      <c r="L371" s="1516"/>
      <c r="M371" s="642"/>
      <c r="N371" s="642"/>
      <c r="O371" s="648"/>
      <c r="P371" s="642"/>
      <c r="Q371" s="642"/>
    </row>
    <row r="372" spans="1:17" x14ac:dyDescent="0.3">
      <c r="A372" s="634"/>
      <c r="B372" s="648"/>
      <c r="C372" s="636"/>
      <c r="D372" s="637"/>
      <c r="E372" s="637"/>
      <c r="F372" s="638"/>
      <c r="G372" s="901" t="b">
        <f t="shared" si="0"/>
        <v>0</v>
      </c>
      <c r="H372" s="901"/>
      <c r="I372" s="1514"/>
      <c r="J372" s="1515"/>
      <c r="K372" s="1515"/>
      <c r="L372" s="1516"/>
      <c r="M372" s="642"/>
      <c r="N372" s="642"/>
      <c r="O372" s="648"/>
      <c r="P372" s="642"/>
      <c r="Q372" s="642"/>
    </row>
    <row r="373" spans="1:17" x14ac:dyDescent="0.3">
      <c r="A373" s="634"/>
      <c r="B373" s="648"/>
      <c r="C373" s="636"/>
      <c r="D373" s="637"/>
      <c r="E373" s="637"/>
      <c r="F373" s="638"/>
      <c r="G373" s="901" t="b">
        <f t="shared" si="0"/>
        <v>0</v>
      </c>
      <c r="H373" s="901"/>
      <c r="I373" s="1514"/>
      <c r="J373" s="1515"/>
      <c r="K373" s="1515"/>
      <c r="L373" s="1516"/>
      <c r="M373" s="642"/>
      <c r="N373" s="642"/>
      <c r="O373" s="648"/>
      <c r="P373" s="642"/>
      <c r="Q373" s="642"/>
    </row>
    <row r="374" spans="1:17" x14ac:dyDescent="0.3">
      <c r="A374" s="634"/>
      <c r="B374" s="648"/>
      <c r="C374" s="636"/>
      <c r="D374" s="637"/>
      <c r="E374" s="637"/>
      <c r="F374" s="638"/>
      <c r="G374" s="901" t="b">
        <f t="shared" si="0"/>
        <v>0</v>
      </c>
      <c r="H374" s="901"/>
      <c r="I374" s="1514"/>
      <c r="J374" s="1515"/>
      <c r="K374" s="1515"/>
      <c r="L374" s="1516"/>
      <c r="M374" s="642"/>
      <c r="N374" s="642"/>
      <c r="O374" s="648"/>
      <c r="P374" s="642"/>
      <c r="Q374" s="642"/>
    </row>
    <row r="375" spans="1:17" x14ac:dyDescent="0.3">
      <c r="A375" s="634"/>
      <c r="B375" s="648"/>
      <c r="C375" s="636"/>
      <c r="D375" s="637"/>
      <c r="E375" s="637"/>
      <c r="F375" s="638"/>
      <c r="G375" s="901" t="b">
        <f t="shared" si="0"/>
        <v>0</v>
      </c>
      <c r="H375" s="901"/>
      <c r="I375" s="1514"/>
      <c r="J375" s="1515"/>
      <c r="K375" s="1515"/>
      <c r="L375" s="1516"/>
      <c r="M375" s="642"/>
      <c r="N375" s="642"/>
      <c r="O375" s="648"/>
      <c r="P375" s="642"/>
      <c r="Q375" s="642"/>
    </row>
    <row r="376" spans="1:17" x14ac:dyDescent="0.3">
      <c r="A376" s="634"/>
      <c r="B376" s="648"/>
      <c r="C376" s="636"/>
      <c r="D376" s="637"/>
      <c r="E376" s="637"/>
      <c r="F376" s="638"/>
      <c r="G376" s="901" t="b">
        <f t="shared" ref="G376:G439" si="1">IF(C376="060102","VERIFICARE AVVENUTO SMALTIMENTO",IF(C376="070101","VERIFICARE AVVENUTO SMALTIMENTO",IF(C376="160303","VERIFICARE AVVENUTO SMALTIMENTO",IF(C376="161001","VERIFICARE AVVENUTO SMALTIMENTO",IF(C376="170603","VERIFICARE AVVENUTO SMALTIMENTO",IF(C376="170904","VERIFICARE AVVENUTO SMALTIMENTO"))))))</f>
        <v>0</v>
      </c>
      <c r="H376" s="901"/>
      <c r="I376" s="1514"/>
      <c r="J376" s="1515"/>
      <c r="K376" s="1515"/>
      <c r="L376" s="1516"/>
      <c r="M376" s="642"/>
      <c r="N376" s="642"/>
      <c r="O376" s="648"/>
      <c r="P376" s="642"/>
      <c r="Q376" s="642"/>
    </row>
    <row r="377" spans="1:17" x14ac:dyDescent="0.3">
      <c r="A377" s="634"/>
      <c r="B377" s="648"/>
      <c r="C377" s="636"/>
      <c r="D377" s="637"/>
      <c r="E377" s="637"/>
      <c r="F377" s="638"/>
      <c r="G377" s="901" t="b">
        <f t="shared" si="1"/>
        <v>0</v>
      </c>
      <c r="H377" s="901"/>
      <c r="I377" s="1514"/>
      <c r="J377" s="1515"/>
      <c r="K377" s="1515"/>
      <c r="L377" s="1516"/>
      <c r="M377" s="642"/>
      <c r="N377" s="642"/>
      <c r="O377" s="648"/>
      <c r="P377" s="642"/>
      <c r="Q377" s="642"/>
    </row>
    <row r="378" spans="1:17" x14ac:dyDescent="0.3">
      <c r="A378" s="634"/>
      <c r="B378" s="648"/>
      <c r="C378" s="636"/>
      <c r="D378" s="637"/>
      <c r="E378" s="637"/>
      <c r="F378" s="638"/>
      <c r="G378" s="901" t="b">
        <f t="shared" si="1"/>
        <v>0</v>
      </c>
      <c r="H378" s="901"/>
      <c r="I378" s="1514"/>
      <c r="J378" s="1515"/>
      <c r="K378" s="1515"/>
      <c r="L378" s="1516"/>
      <c r="M378" s="642"/>
      <c r="N378" s="642"/>
      <c r="O378" s="648"/>
      <c r="P378" s="642"/>
      <c r="Q378" s="642"/>
    </row>
    <row r="379" spans="1:17" x14ac:dyDescent="0.3">
      <c r="A379" s="634"/>
      <c r="B379" s="648"/>
      <c r="C379" s="636"/>
      <c r="D379" s="637"/>
      <c r="E379" s="637"/>
      <c r="F379" s="638"/>
      <c r="G379" s="901" t="b">
        <f t="shared" si="1"/>
        <v>0</v>
      </c>
      <c r="H379" s="901"/>
      <c r="I379" s="1514"/>
      <c r="J379" s="1515"/>
      <c r="K379" s="1515"/>
      <c r="L379" s="1516"/>
      <c r="M379" s="642"/>
      <c r="N379" s="642"/>
      <c r="O379" s="648"/>
      <c r="P379" s="642"/>
      <c r="Q379" s="642"/>
    </row>
    <row r="380" spans="1:17" x14ac:dyDescent="0.3">
      <c r="A380" s="634"/>
      <c r="B380" s="648"/>
      <c r="C380" s="636"/>
      <c r="D380" s="637"/>
      <c r="E380" s="637"/>
      <c r="F380" s="638"/>
      <c r="G380" s="901" t="b">
        <f t="shared" si="1"/>
        <v>0</v>
      </c>
      <c r="H380" s="901"/>
      <c r="I380" s="1514"/>
      <c r="J380" s="1515"/>
      <c r="K380" s="1515"/>
      <c r="L380" s="1516"/>
      <c r="M380" s="642"/>
      <c r="N380" s="642"/>
      <c r="O380" s="648"/>
      <c r="P380" s="642"/>
      <c r="Q380" s="642"/>
    </row>
    <row r="381" spans="1:17" x14ac:dyDescent="0.3">
      <c r="A381" s="634"/>
      <c r="B381" s="648"/>
      <c r="C381" s="636"/>
      <c r="D381" s="637"/>
      <c r="E381" s="637"/>
      <c r="F381" s="638"/>
      <c r="G381" s="901" t="b">
        <f t="shared" si="1"/>
        <v>0</v>
      </c>
      <c r="H381" s="901"/>
      <c r="I381" s="1514"/>
      <c r="J381" s="1515"/>
      <c r="K381" s="1515"/>
      <c r="L381" s="1516"/>
      <c r="M381" s="642"/>
      <c r="N381" s="642"/>
      <c r="O381" s="648"/>
      <c r="P381" s="642"/>
      <c r="Q381" s="642"/>
    </row>
    <row r="382" spans="1:17" x14ac:dyDescent="0.3">
      <c r="A382" s="634"/>
      <c r="B382" s="648"/>
      <c r="C382" s="636"/>
      <c r="D382" s="637"/>
      <c r="E382" s="637"/>
      <c r="F382" s="638"/>
      <c r="G382" s="901" t="b">
        <f t="shared" si="1"/>
        <v>0</v>
      </c>
      <c r="H382" s="901"/>
      <c r="I382" s="1514"/>
      <c r="J382" s="1515"/>
      <c r="K382" s="1515"/>
      <c r="L382" s="1516"/>
      <c r="M382" s="642"/>
      <c r="N382" s="642"/>
      <c r="O382" s="648"/>
      <c r="P382" s="642"/>
      <c r="Q382" s="642"/>
    </row>
    <row r="383" spans="1:17" x14ac:dyDescent="0.3">
      <c r="A383" s="634"/>
      <c r="B383" s="648"/>
      <c r="C383" s="636"/>
      <c r="D383" s="637"/>
      <c r="E383" s="637"/>
      <c r="F383" s="638"/>
      <c r="G383" s="901" t="b">
        <f t="shared" si="1"/>
        <v>0</v>
      </c>
      <c r="H383" s="901"/>
      <c r="I383" s="1514"/>
      <c r="J383" s="1515"/>
      <c r="K383" s="1515"/>
      <c r="L383" s="1516"/>
      <c r="M383" s="642"/>
      <c r="N383" s="642"/>
      <c r="O383" s="648"/>
      <c r="P383" s="642"/>
      <c r="Q383" s="642"/>
    </row>
    <row r="384" spans="1:17" x14ac:dyDescent="0.3">
      <c r="A384" s="634"/>
      <c r="B384" s="648"/>
      <c r="C384" s="636"/>
      <c r="D384" s="637"/>
      <c r="E384" s="637"/>
      <c r="F384" s="638"/>
      <c r="G384" s="901" t="b">
        <f t="shared" si="1"/>
        <v>0</v>
      </c>
      <c r="H384" s="901"/>
      <c r="I384" s="1514"/>
      <c r="J384" s="1515"/>
      <c r="K384" s="1515"/>
      <c r="L384" s="1516"/>
      <c r="M384" s="642"/>
      <c r="N384" s="642"/>
      <c r="O384" s="648"/>
      <c r="P384" s="642"/>
      <c r="Q384" s="642"/>
    </row>
    <row r="385" spans="1:17" x14ac:dyDescent="0.3">
      <c r="A385" s="634"/>
      <c r="B385" s="648"/>
      <c r="C385" s="636"/>
      <c r="D385" s="637"/>
      <c r="E385" s="637"/>
      <c r="F385" s="638"/>
      <c r="G385" s="901" t="b">
        <f t="shared" si="1"/>
        <v>0</v>
      </c>
      <c r="H385" s="901"/>
      <c r="I385" s="1514"/>
      <c r="J385" s="1515"/>
      <c r="K385" s="1515"/>
      <c r="L385" s="1516"/>
      <c r="M385" s="642"/>
      <c r="N385" s="642"/>
      <c r="O385" s="648"/>
      <c r="P385" s="642"/>
      <c r="Q385" s="642"/>
    </row>
    <row r="386" spans="1:17" x14ac:dyDescent="0.3">
      <c r="A386" s="634"/>
      <c r="B386" s="648"/>
      <c r="C386" s="636"/>
      <c r="D386" s="637"/>
      <c r="E386" s="637"/>
      <c r="F386" s="638"/>
      <c r="G386" s="901" t="b">
        <f t="shared" si="1"/>
        <v>0</v>
      </c>
      <c r="H386" s="901"/>
      <c r="I386" s="1514"/>
      <c r="J386" s="1515"/>
      <c r="K386" s="1515"/>
      <c r="L386" s="1516"/>
      <c r="M386" s="642"/>
      <c r="N386" s="642"/>
      <c r="O386" s="648"/>
      <c r="P386" s="642"/>
      <c r="Q386" s="642"/>
    </row>
    <row r="387" spans="1:17" x14ac:dyDescent="0.3">
      <c r="A387" s="634"/>
      <c r="B387" s="648"/>
      <c r="C387" s="636"/>
      <c r="D387" s="637"/>
      <c r="E387" s="637"/>
      <c r="F387" s="638"/>
      <c r="G387" s="901" t="b">
        <f t="shared" si="1"/>
        <v>0</v>
      </c>
      <c r="H387" s="901"/>
      <c r="I387" s="1514"/>
      <c r="J387" s="1515"/>
      <c r="K387" s="1515"/>
      <c r="L387" s="1516"/>
      <c r="M387" s="642"/>
      <c r="N387" s="642"/>
      <c r="O387" s="648"/>
      <c r="P387" s="642"/>
      <c r="Q387" s="642"/>
    </row>
    <row r="388" spans="1:17" x14ac:dyDescent="0.3">
      <c r="A388" s="634"/>
      <c r="B388" s="648"/>
      <c r="C388" s="636"/>
      <c r="D388" s="637"/>
      <c r="E388" s="637"/>
      <c r="F388" s="638"/>
      <c r="G388" s="901" t="b">
        <f t="shared" si="1"/>
        <v>0</v>
      </c>
      <c r="H388" s="901"/>
      <c r="I388" s="1514"/>
      <c r="J388" s="1515"/>
      <c r="K388" s="1515"/>
      <c r="L388" s="1516"/>
      <c r="M388" s="642"/>
      <c r="N388" s="642"/>
      <c r="O388" s="648"/>
      <c r="P388" s="642"/>
      <c r="Q388" s="642"/>
    </row>
    <row r="389" spans="1:17" x14ac:dyDescent="0.3">
      <c r="A389" s="634"/>
      <c r="B389" s="648"/>
      <c r="C389" s="636"/>
      <c r="D389" s="637"/>
      <c r="E389" s="637"/>
      <c r="F389" s="638"/>
      <c r="G389" s="901" t="b">
        <f t="shared" si="1"/>
        <v>0</v>
      </c>
      <c r="H389" s="901"/>
      <c r="I389" s="1514"/>
      <c r="J389" s="1515"/>
      <c r="K389" s="1515"/>
      <c r="L389" s="1516"/>
      <c r="M389" s="642"/>
      <c r="N389" s="642"/>
      <c r="O389" s="648"/>
      <c r="P389" s="642"/>
      <c r="Q389" s="642"/>
    </row>
    <row r="390" spans="1:17" x14ac:dyDescent="0.3">
      <c r="A390" s="634"/>
      <c r="B390" s="648"/>
      <c r="C390" s="636"/>
      <c r="D390" s="637"/>
      <c r="E390" s="637"/>
      <c r="F390" s="638"/>
      <c r="G390" s="901" t="b">
        <f t="shared" si="1"/>
        <v>0</v>
      </c>
      <c r="H390" s="901"/>
      <c r="I390" s="1514"/>
      <c r="J390" s="1515"/>
      <c r="K390" s="1515"/>
      <c r="L390" s="1516"/>
      <c r="M390" s="642"/>
      <c r="N390" s="642"/>
      <c r="O390" s="648"/>
      <c r="P390" s="642"/>
      <c r="Q390" s="642"/>
    </row>
    <row r="391" spans="1:17" x14ac:dyDescent="0.3">
      <c r="A391" s="634"/>
      <c r="B391" s="648"/>
      <c r="C391" s="636"/>
      <c r="D391" s="637"/>
      <c r="E391" s="637"/>
      <c r="F391" s="638"/>
      <c r="G391" s="901" t="b">
        <f t="shared" si="1"/>
        <v>0</v>
      </c>
      <c r="H391" s="901"/>
      <c r="I391" s="1514"/>
      <c r="J391" s="1515"/>
      <c r="K391" s="1515"/>
      <c r="L391" s="1516"/>
      <c r="M391" s="642"/>
      <c r="N391" s="642"/>
      <c r="O391" s="648"/>
      <c r="P391" s="642"/>
      <c r="Q391" s="642"/>
    </row>
    <row r="392" spans="1:17" x14ac:dyDescent="0.3">
      <c r="A392" s="634"/>
      <c r="B392" s="648"/>
      <c r="C392" s="636"/>
      <c r="D392" s="637"/>
      <c r="E392" s="637"/>
      <c r="F392" s="638"/>
      <c r="G392" s="901" t="b">
        <f t="shared" si="1"/>
        <v>0</v>
      </c>
      <c r="H392" s="901"/>
      <c r="I392" s="1514"/>
      <c r="J392" s="1515"/>
      <c r="K392" s="1515"/>
      <c r="L392" s="1516"/>
      <c r="M392" s="642"/>
      <c r="N392" s="642"/>
      <c r="O392" s="648"/>
      <c r="P392" s="642"/>
      <c r="Q392" s="642"/>
    </row>
    <row r="393" spans="1:17" x14ac:dyDescent="0.3">
      <c r="A393" s="634"/>
      <c r="B393" s="648"/>
      <c r="C393" s="636"/>
      <c r="D393" s="637"/>
      <c r="E393" s="637"/>
      <c r="F393" s="638"/>
      <c r="G393" s="901" t="b">
        <f t="shared" si="1"/>
        <v>0</v>
      </c>
      <c r="H393" s="901"/>
      <c r="I393" s="1514"/>
      <c r="J393" s="1515"/>
      <c r="K393" s="1515"/>
      <c r="L393" s="1516"/>
      <c r="M393" s="642"/>
      <c r="N393" s="642"/>
      <c r="O393" s="648"/>
      <c r="P393" s="642"/>
      <c r="Q393" s="642"/>
    </row>
    <row r="394" spans="1:17" x14ac:dyDescent="0.3">
      <c r="A394" s="634"/>
      <c r="B394" s="648"/>
      <c r="C394" s="636"/>
      <c r="D394" s="637"/>
      <c r="E394" s="637"/>
      <c r="F394" s="638"/>
      <c r="G394" s="901" t="b">
        <f t="shared" si="1"/>
        <v>0</v>
      </c>
      <c r="H394" s="901"/>
      <c r="I394" s="1514"/>
      <c r="J394" s="1515"/>
      <c r="K394" s="1515"/>
      <c r="L394" s="1516"/>
      <c r="M394" s="642"/>
      <c r="N394" s="642"/>
      <c r="O394" s="648"/>
      <c r="P394" s="642"/>
      <c r="Q394" s="642"/>
    </row>
    <row r="395" spans="1:17" x14ac:dyDescent="0.3">
      <c r="A395" s="634"/>
      <c r="B395" s="648"/>
      <c r="C395" s="636"/>
      <c r="D395" s="637"/>
      <c r="E395" s="637"/>
      <c r="F395" s="638"/>
      <c r="G395" s="901" t="b">
        <f t="shared" si="1"/>
        <v>0</v>
      </c>
      <c r="H395" s="901"/>
      <c r="I395" s="1514"/>
      <c r="J395" s="1515"/>
      <c r="K395" s="1515"/>
      <c r="L395" s="1516"/>
      <c r="M395" s="642"/>
      <c r="N395" s="642"/>
      <c r="O395" s="648"/>
      <c r="P395" s="642"/>
      <c r="Q395" s="642"/>
    </row>
    <row r="396" spans="1:17" x14ac:dyDescent="0.3">
      <c r="A396" s="634"/>
      <c r="B396" s="648"/>
      <c r="C396" s="636"/>
      <c r="D396" s="637"/>
      <c r="E396" s="637"/>
      <c r="F396" s="638"/>
      <c r="G396" s="901" t="b">
        <f t="shared" si="1"/>
        <v>0</v>
      </c>
      <c r="H396" s="901"/>
      <c r="I396" s="1514"/>
      <c r="J396" s="1515"/>
      <c r="K396" s="1515"/>
      <c r="L396" s="1516"/>
      <c r="M396" s="642"/>
      <c r="N396" s="642"/>
      <c r="O396" s="648"/>
      <c r="P396" s="642"/>
      <c r="Q396" s="642"/>
    </row>
    <row r="397" spans="1:17" x14ac:dyDescent="0.3">
      <c r="A397" s="634"/>
      <c r="B397" s="648"/>
      <c r="C397" s="636"/>
      <c r="D397" s="637"/>
      <c r="E397" s="637"/>
      <c r="F397" s="638"/>
      <c r="G397" s="901" t="b">
        <f t="shared" si="1"/>
        <v>0</v>
      </c>
      <c r="H397" s="901"/>
      <c r="I397" s="1514"/>
      <c r="J397" s="1515"/>
      <c r="K397" s="1515"/>
      <c r="L397" s="1516"/>
      <c r="M397" s="642"/>
      <c r="N397" s="642"/>
      <c r="O397" s="648"/>
      <c r="P397" s="642"/>
      <c r="Q397" s="642"/>
    </row>
    <row r="398" spans="1:17" x14ac:dyDescent="0.3">
      <c r="A398" s="634"/>
      <c r="B398" s="648"/>
      <c r="C398" s="636"/>
      <c r="D398" s="637"/>
      <c r="E398" s="637"/>
      <c r="F398" s="638"/>
      <c r="G398" s="901" t="b">
        <f t="shared" si="1"/>
        <v>0</v>
      </c>
      <c r="H398" s="901"/>
      <c r="I398" s="1514"/>
      <c r="J398" s="1515"/>
      <c r="K398" s="1515"/>
      <c r="L398" s="1516"/>
      <c r="M398" s="642"/>
      <c r="N398" s="642"/>
      <c r="O398" s="648"/>
      <c r="P398" s="642"/>
      <c r="Q398" s="642"/>
    </row>
    <row r="399" spans="1:17" x14ac:dyDescent="0.3">
      <c r="A399" s="634"/>
      <c r="B399" s="648"/>
      <c r="C399" s="636"/>
      <c r="D399" s="637"/>
      <c r="E399" s="637"/>
      <c r="F399" s="638"/>
      <c r="G399" s="901" t="b">
        <f t="shared" si="1"/>
        <v>0</v>
      </c>
      <c r="H399" s="901"/>
      <c r="I399" s="1514"/>
      <c r="J399" s="1515"/>
      <c r="K399" s="1515"/>
      <c r="L399" s="1516"/>
      <c r="M399" s="642"/>
      <c r="N399" s="642"/>
      <c r="O399" s="648"/>
      <c r="P399" s="642"/>
      <c r="Q399" s="642"/>
    </row>
    <row r="400" spans="1:17" x14ac:dyDescent="0.3">
      <c r="A400" s="634"/>
      <c r="B400" s="648"/>
      <c r="C400" s="636"/>
      <c r="D400" s="637"/>
      <c r="E400" s="637"/>
      <c r="F400" s="638"/>
      <c r="G400" s="901" t="b">
        <f t="shared" si="1"/>
        <v>0</v>
      </c>
      <c r="H400" s="901"/>
      <c r="I400" s="1514"/>
      <c r="J400" s="1515"/>
      <c r="K400" s="1515"/>
      <c r="L400" s="1516"/>
      <c r="M400" s="642"/>
      <c r="N400" s="642"/>
      <c r="O400" s="648"/>
      <c r="P400" s="642"/>
      <c r="Q400" s="642"/>
    </row>
    <row r="401" spans="1:17" x14ac:dyDescent="0.3">
      <c r="A401" s="634"/>
      <c r="B401" s="648"/>
      <c r="C401" s="636"/>
      <c r="D401" s="637"/>
      <c r="E401" s="637"/>
      <c r="F401" s="638"/>
      <c r="G401" s="901" t="b">
        <f t="shared" si="1"/>
        <v>0</v>
      </c>
      <c r="H401" s="901"/>
      <c r="I401" s="1514"/>
      <c r="J401" s="1515"/>
      <c r="K401" s="1515"/>
      <c r="L401" s="1516"/>
      <c r="M401" s="642"/>
      <c r="N401" s="642"/>
      <c r="O401" s="648"/>
      <c r="P401" s="642"/>
      <c r="Q401" s="642"/>
    </row>
    <row r="402" spans="1:17" x14ac:dyDescent="0.3">
      <c r="A402" s="634"/>
      <c r="B402" s="648"/>
      <c r="C402" s="636"/>
      <c r="D402" s="637"/>
      <c r="E402" s="637"/>
      <c r="F402" s="638"/>
      <c r="G402" s="901" t="b">
        <f t="shared" si="1"/>
        <v>0</v>
      </c>
      <c r="H402" s="901"/>
      <c r="I402" s="1514"/>
      <c r="J402" s="1515"/>
      <c r="K402" s="1515"/>
      <c r="L402" s="1516"/>
      <c r="M402" s="642"/>
      <c r="N402" s="642"/>
      <c r="O402" s="648"/>
      <c r="P402" s="642"/>
      <c r="Q402" s="642"/>
    </row>
    <row r="403" spans="1:17" x14ac:dyDescent="0.3">
      <c r="A403" s="634"/>
      <c r="B403" s="648"/>
      <c r="C403" s="636"/>
      <c r="D403" s="637"/>
      <c r="E403" s="637"/>
      <c r="F403" s="638"/>
      <c r="G403" s="901" t="b">
        <f t="shared" si="1"/>
        <v>0</v>
      </c>
      <c r="H403" s="901"/>
      <c r="I403" s="1514"/>
      <c r="J403" s="1515"/>
      <c r="K403" s="1515"/>
      <c r="L403" s="1516"/>
      <c r="M403" s="642"/>
      <c r="N403" s="642"/>
      <c r="O403" s="648"/>
      <c r="P403" s="642"/>
      <c r="Q403" s="642"/>
    </row>
    <row r="404" spans="1:17" x14ac:dyDescent="0.3">
      <c r="A404" s="634"/>
      <c r="B404" s="648"/>
      <c r="C404" s="636"/>
      <c r="D404" s="637"/>
      <c r="E404" s="637"/>
      <c r="F404" s="638"/>
      <c r="G404" s="901" t="b">
        <f t="shared" si="1"/>
        <v>0</v>
      </c>
      <c r="H404" s="901"/>
      <c r="I404" s="1514"/>
      <c r="J404" s="1515"/>
      <c r="K404" s="1515"/>
      <c r="L404" s="1516"/>
      <c r="M404" s="642"/>
      <c r="N404" s="642"/>
      <c r="O404" s="648"/>
      <c r="P404" s="642"/>
      <c r="Q404" s="642"/>
    </row>
    <row r="405" spans="1:17" x14ac:dyDescent="0.3">
      <c r="A405" s="634"/>
      <c r="B405" s="648"/>
      <c r="C405" s="636"/>
      <c r="D405" s="637"/>
      <c r="E405" s="637"/>
      <c r="F405" s="638"/>
      <c r="G405" s="901" t="b">
        <f t="shared" si="1"/>
        <v>0</v>
      </c>
      <c r="H405" s="901"/>
      <c r="I405" s="1514"/>
      <c r="J405" s="1515"/>
      <c r="K405" s="1515"/>
      <c r="L405" s="1516"/>
      <c r="M405" s="642"/>
      <c r="N405" s="642"/>
      <c r="O405" s="648"/>
      <c r="P405" s="642"/>
      <c r="Q405" s="642"/>
    </row>
    <row r="406" spans="1:17" x14ac:dyDescent="0.3">
      <c r="A406" s="634"/>
      <c r="B406" s="648"/>
      <c r="C406" s="636"/>
      <c r="D406" s="637"/>
      <c r="E406" s="637"/>
      <c r="F406" s="638"/>
      <c r="G406" s="901" t="b">
        <f t="shared" si="1"/>
        <v>0</v>
      </c>
      <c r="H406" s="901"/>
      <c r="I406" s="1514"/>
      <c r="J406" s="1515"/>
      <c r="K406" s="1515"/>
      <c r="L406" s="1516"/>
      <c r="M406" s="642"/>
      <c r="N406" s="642"/>
      <c r="O406" s="648"/>
      <c r="P406" s="642"/>
      <c r="Q406" s="642"/>
    </row>
    <row r="407" spans="1:17" x14ac:dyDescent="0.3">
      <c r="A407" s="634"/>
      <c r="B407" s="648"/>
      <c r="C407" s="636"/>
      <c r="D407" s="637"/>
      <c r="E407" s="637"/>
      <c r="F407" s="638"/>
      <c r="G407" s="901" t="b">
        <f t="shared" si="1"/>
        <v>0</v>
      </c>
      <c r="H407" s="901"/>
      <c r="I407" s="1514"/>
      <c r="J407" s="1515"/>
      <c r="K407" s="1515"/>
      <c r="L407" s="1516"/>
      <c r="M407" s="642"/>
      <c r="N407" s="642"/>
      <c r="O407" s="648"/>
      <c r="P407" s="642"/>
      <c r="Q407" s="642"/>
    </row>
    <row r="408" spans="1:17" x14ac:dyDescent="0.3">
      <c r="A408" s="634"/>
      <c r="B408" s="648"/>
      <c r="C408" s="636"/>
      <c r="D408" s="637"/>
      <c r="E408" s="637"/>
      <c r="F408" s="638"/>
      <c r="G408" s="901" t="b">
        <f t="shared" si="1"/>
        <v>0</v>
      </c>
      <c r="H408" s="901"/>
      <c r="I408" s="1514"/>
      <c r="J408" s="1515"/>
      <c r="K408" s="1515"/>
      <c r="L408" s="1516"/>
      <c r="M408" s="642"/>
      <c r="N408" s="642"/>
      <c r="O408" s="648"/>
      <c r="P408" s="642"/>
      <c r="Q408" s="642"/>
    </row>
    <row r="409" spans="1:17" x14ac:dyDescent="0.3">
      <c r="A409" s="634"/>
      <c r="B409" s="648"/>
      <c r="C409" s="636"/>
      <c r="D409" s="637"/>
      <c r="E409" s="637"/>
      <c r="F409" s="638"/>
      <c r="G409" s="901" t="b">
        <f t="shared" si="1"/>
        <v>0</v>
      </c>
      <c r="H409" s="901"/>
      <c r="I409" s="1514"/>
      <c r="J409" s="1515"/>
      <c r="K409" s="1515"/>
      <c r="L409" s="1516"/>
      <c r="M409" s="642"/>
      <c r="N409" s="642"/>
      <c r="O409" s="648"/>
      <c r="P409" s="642"/>
      <c r="Q409" s="642"/>
    </row>
    <row r="410" spans="1:17" x14ac:dyDescent="0.3">
      <c r="A410" s="634"/>
      <c r="B410" s="648"/>
      <c r="C410" s="636"/>
      <c r="D410" s="637"/>
      <c r="E410" s="637"/>
      <c r="F410" s="638"/>
      <c r="G410" s="901" t="b">
        <f t="shared" si="1"/>
        <v>0</v>
      </c>
      <c r="H410" s="901"/>
      <c r="I410" s="1514"/>
      <c r="J410" s="1515"/>
      <c r="K410" s="1515"/>
      <c r="L410" s="1516"/>
      <c r="M410" s="642"/>
      <c r="N410" s="642"/>
      <c r="O410" s="648"/>
      <c r="P410" s="642"/>
      <c r="Q410" s="642"/>
    </row>
    <row r="411" spans="1:17" x14ac:dyDescent="0.3">
      <c r="A411" s="634"/>
      <c r="B411" s="648"/>
      <c r="C411" s="636"/>
      <c r="D411" s="637"/>
      <c r="E411" s="637"/>
      <c r="F411" s="638"/>
      <c r="G411" s="901" t="b">
        <f t="shared" si="1"/>
        <v>0</v>
      </c>
      <c r="H411" s="901"/>
      <c r="I411" s="1514"/>
      <c r="J411" s="1515"/>
      <c r="K411" s="1515"/>
      <c r="L411" s="1516"/>
      <c r="M411" s="642"/>
      <c r="N411" s="642"/>
      <c r="O411" s="648"/>
      <c r="P411" s="642"/>
      <c r="Q411" s="642"/>
    </row>
    <row r="412" spans="1:17" x14ac:dyDescent="0.3">
      <c r="A412" s="634"/>
      <c r="B412" s="648"/>
      <c r="C412" s="636"/>
      <c r="D412" s="637"/>
      <c r="E412" s="637"/>
      <c r="F412" s="638"/>
      <c r="G412" s="901" t="b">
        <f t="shared" si="1"/>
        <v>0</v>
      </c>
      <c r="H412" s="901"/>
      <c r="I412" s="1514"/>
      <c r="J412" s="1515"/>
      <c r="K412" s="1515"/>
      <c r="L412" s="1516"/>
      <c r="M412" s="642"/>
      <c r="N412" s="642"/>
      <c r="O412" s="648"/>
      <c r="P412" s="642"/>
      <c r="Q412" s="642"/>
    </row>
    <row r="413" spans="1:17" x14ac:dyDescent="0.3">
      <c r="A413" s="634"/>
      <c r="B413" s="648"/>
      <c r="C413" s="636"/>
      <c r="D413" s="637"/>
      <c r="E413" s="637"/>
      <c r="F413" s="638"/>
      <c r="G413" s="901" t="b">
        <f t="shared" si="1"/>
        <v>0</v>
      </c>
      <c r="H413" s="901"/>
      <c r="I413" s="1514"/>
      <c r="J413" s="1515"/>
      <c r="K413" s="1515"/>
      <c r="L413" s="1516"/>
      <c r="M413" s="642"/>
      <c r="N413" s="642"/>
      <c r="O413" s="648"/>
      <c r="P413" s="642"/>
      <c r="Q413" s="642"/>
    </row>
    <row r="414" spans="1:17" x14ac:dyDescent="0.3">
      <c r="A414" s="634"/>
      <c r="B414" s="648"/>
      <c r="C414" s="636"/>
      <c r="D414" s="637"/>
      <c r="E414" s="637"/>
      <c r="F414" s="638"/>
      <c r="G414" s="901" t="b">
        <f t="shared" si="1"/>
        <v>0</v>
      </c>
      <c r="H414" s="901"/>
      <c r="I414" s="1514"/>
      <c r="J414" s="1515"/>
      <c r="K414" s="1515"/>
      <c r="L414" s="1516"/>
      <c r="M414" s="642"/>
      <c r="N414" s="642"/>
      <c r="O414" s="648"/>
      <c r="P414" s="642"/>
      <c r="Q414" s="642"/>
    </row>
    <row r="415" spans="1:17" x14ac:dyDescent="0.3">
      <c r="A415" s="634"/>
      <c r="B415" s="648"/>
      <c r="C415" s="636"/>
      <c r="D415" s="637"/>
      <c r="E415" s="637"/>
      <c r="F415" s="638"/>
      <c r="G415" s="901" t="b">
        <f t="shared" si="1"/>
        <v>0</v>
      </c>
      <c r="H415" s="901"/>
      <c r="I415" s="1514"/>
      <c r="J415" s="1515"/>
      <c r="K415" s="1515"/>
      <c r="L415" s="1516"/>
      <c r="M415" s="642"/>
      <c r="N415" s="642"/>
      <c r="O415" s="648"/>
      <c r="P415" s="642"/>
      <c r="Q415" s="642"/>
    </row>
    <row r="416" spans="1:17" x14ac:dyDescent="0.3">
      <c r="A416" s="634"/>
      <c r="B416" s="648"/>
      <c r="C416" s="636"/>
      <c r="D416" s="637"/>
      <c r="E416" s="637"/>
      <c r="F416" s="638"/>
      <c r="G416" s="901" t="b">
        <f t="shared" si="1"/>
        <v>0</v>
      </c>
      <c r="H416" s="901"/>
      <c r="I416" s="1514"/>
      <c r="J416" s="1515"/>
      <c r="K416" s="1515"/>
      <c r="L416" s="1516"/>
      <c r="M416" s="642"/>
      <c r="N416" s="642"/>
      <c r="O416" s="648"/>
      <c r="P416" s="642"/>
      <c r="Q416" s="642"/>
    </row>
    <row r="417" spans="1:17" x14ac:dyDescent="0.3">
      <c r="A417" s="634"/>
      <c r="B417" s="648"/>
      <c r="C417" s="636"/>
      <c r="D417" s="637"/>
      <c r="E417" s="637"/>
      <c r="F417" s="638"/>
      <c r="G417" s="901" t="b">
        <f t="shared" si="1"/>
        <v>0</v>
      </c>
      <c r="H417" s="901"/>
      <c r="I417" s="1514"/>
      <c r="J417" s="1515"/>
      <c r="K417" s="1515"/>
      <c r="L417" s="1516"/>
      <c r="M417" s="642"/>
      <c r="N417" s="642"/>
      <c r="O417" s="648"/>
      <c r="P417" s="642"/>
      <c r="Q417" s="642"/>
    </row>
    <row r="418" spans="1:17" x14ac:dyDescent="0.3">
      <c r="A418" s="634"/>
      <c r="B418" s="648"/>
      <c r="C418" s="636"/>
      <c r="D418" s="637"/>
      <c r="E418" s="637"/>
      <c r="F418" s="638"/>
      <c r="G418" s="901" t="b">
        <f t="shared" si="1"/>
        <v>0</v>
      </c>
      <c r="H418" s="901"/>
      <c r="I418" s="1514"/>
      <c r="J418" s="1515"/>
      <c r="K418" s="1515"/>
      <c r="L418" s="1516"/>
      <c r="M418" s="642"/>
      <c r="N418" s="642"/>
      <c r="O418" s="648"/>
      <c r="P418" s="642"/>
      <c r="Q418" s="642"/>
    </row>
    <row r="419" spans="1:17" x14ac:dyDescent="0.3">
      <c r="A419" s="634"/>
      <c r="B419" s="648"/>
      <c r="C419" s="636"/>
      <c r="D419" s="637"/>
      <c r="E419" s="637"/>
      <c r="F419" s="638"/>
      <c r="G419" s="901" t="b">
        <f t="shared" si="1"/>
        <v>0</v>
      </c>
      <c r="H419" s="901"/>
      <c r="I419" s="1514"/>
      <c r="J419" s="1515"/>
      <c r="K419" s="1515"/>
      <c r="L419" s="1516"/>
      <c r="M419" s="642"/>
      <c r="N419" s="642"/>
      <c r="O419" s="648"/>
      <c r="P419" s="642"/>
      <c r="Q419" s="642"/>
    </row>
    <row r="420" spans="1:17" x14ac:dyDescent="0.3">
      <c r="A420" s="634"/>
      <c r="B420" s="648"/>
      <c r="C420" s="636"/>
      <c r="D420" s="637"/>
      <c r="E420" s="637"/>
      <c r="F420" s="638"/>
      <c r="G420" s="901" t="b">
        <f t="shared" si="1"/>
        <v>0</v>
      </c>
      <c r="H420" s="901"/>
      <c r="I420" s="1514"/>
      <c r="J420" s="1515"/>
      <c r="K420" s="1515"/>
      <c r="L420" s="1516"/>
      <c r="M420" s="642"/>
      <c r="N420" s="642"/>
      <c r="O420" s="648"/>
      <c r="P420" s="642"/>
      <c r="Q420" s="642"/>
    </row>
    <row r="421" spans="1:17" x14ac:dyDescent="0.3">
      <c r="A421" s="634"/>
      <c r="B421" s="648"/>
      <c r="C421" s="636"/>
      <c r="D421" s="637"/>
      <c r="E421" s="637"/>
      <c r="F421" s="638"/>
      <c r="G421" s="901" t="b">
        <f t="shared" si="1"/>
        <v>0</v>
      </c>
      <c r="H421" s="901"/>
      <c r="I421" s="1514"/>
      <c r="J421" s="1515"/>
      <c r="K421" s="1515"/>
      <c r="L421" s="1516"/>
      <c r="M421" s="642"/>
      <c r="N421" s="642"/>
      <c r="O421" s="648"/>
      <c r="P421" s="642"/>
      <c r="Q421" s="642"/>
    </row>
    <row r="422" spans="1:17" x14ac:dyDescent="0.3">
      <c r="A422" s="634"/>
      <c r="B422" s="648"/>
      <c r="C422" s="636"/>
      <c r="D422" s="637"/>
      <c r="E422" s="637"/>
      <c r="F422" s="638"/>
      <c r="G422" s="901" t="b">
        <f t="shared" si="1"/>
        <v>0</v>
      </c>
      <c r="H422" s="901"/>
      <c r="I422" s="1514"/>
      <c r="J422" s="1515"/>
      <c r="K422" s="1515"/>
      <c r="L422" s="1516"/>
      <c r="M422" s="642"/>
      <c r="N422" s="642"/>
      <c r="O422" s="648"/>
      <c r="P422" s="642"/>
      <c r="Q422" s="642"/>
    </row>
    <row r="423" spans="1:17" x14ac:dyDescent="0.3">
      <c r="A423" s="634"/>
      <c r="B423" s="648"/>
      <c r="C423" s="636"/>
      <c r="D423" s="637"/>
      <c r="E423" s="637"/>
      <c r="F423" s="638"/>
      <c r="G423" s="901" t="b">
        <f t="shared" si="1"/>
        <v>0</v>
      </c>
      <c r="H423" s="901"/>
      <c r="I423" s="1514"/>
      <c r="J423" s="1515"/>
      <c r="K423" s="1515"/>
      <c r="L423" s="1516"/>
      <c r="M423" s="642"/>
      <c r="N423" s="642"/>
      <c r="O423" s="648"/>
      <c r="P423" s="642"/>
      <c r="Q423" s="642"/>
    </row>
    <row r="424" spans="1:17" x14ac:dyDescent="0.3">
      <c r="A424" s="634"/>
      <c r="B424" s="648"/>
      <c r="C424" s="636"/>
      <c r="D424" s="637"/>
      <c r="E424" s="637"/>
      <c r="F424" s="638"/>
      <c r="G424" s="901" t="b">
        <f t="shared" si="1"/>
        <v>0</v>
      </c>
      <c r="H424" s="901"/>
      <c r="I424" s="1514"/>
      <c r="J424" s="1515"/>
      <c r="K424" s="1515"/>
      <c r="L424" s="1516"/>
      <c r="M424" s="642"/>
      <c r="N424" s="642"/>
      <c r="O424" s="648"/>
      <c r="P424" s="642"/>
      <c r="Q424" s="642"/>
    </row>
    <row r="425" spans="1:17" x14ac:dyDescent="0.3">
      <c r="A425" s="634"/>
      <c r="B425" s="648"/>
      <c r="C425" s="636"/>
      <c r="D425" s="637"/>
      <c r="E425" s="637"/>
      <c r="F425" s="638"/>
      <c r="G425" s="901" t="b">
        <f t="shared" si="1"/>
        <v>0</v>
      </c>
      <c r="H425" s="901"/>
      <c r="I425" s="1514"/>
      <c r="J425" s="1515"/>
      <c r="K425" s="1515"/>
      <c r="L425" s="1516"/>
      <c r="M425" s="642"/>
      <c r="N425" s="642"/>
      <c r="O425" s="648"/>
      <c r="P425" s="642"/>
      <c r="Q425" s="642"/>
    </row>
    <row r="426" spans="1:17" x14ac:dyDescent="0.3">
      <c r="A426" s="634"/>
      <c r="B426" s="648"/>
      <c r="C426" s="636"/>
      <c r="D426" s="637"/>
      <c r="E426" s="637"/>
      <c r="F426" s="638"/>
      <c r="G426" s="901" t="b">
        <f t="shared" si="1"/>
        <v>0</v>
      </c>
      <c r="H426" s="901"/>
      <c r="I426" s="1514"/>
      <c r="J426" s="1515"/>
      <c r="K426" s="1515"/>
      <c r="L426" s="1516"/>
      <c r="M426" s="642"/>
      <c r="N426" s="642"/>
      <c r="O426" s="648"/>
      <c r="P426" s="642"/>
      <c r="Q426" s="642"/>
    </row>
    <row r="427" spans="1:17" x14ac:dyDescent="0.3">
      <c r="A427" s="634"/>
      <c r="B427" s="648"/>
      <c r="C427" s="636"/>
      <c r="D427" s="637"/>
      <c r="E427" s="637"/>
      <c r="F427" s="638"/>
      <c r="G427" s="901" t="b">
        <f t="shared" si="1"/>
        <v>0</v>
      </c>
      <c r="H427" s="901"/>
      <c r="I427" s="1514"/>
      <c r="J427" s="1515"/>
      <c r="K427" s="1515"/>
      <c r="L427" s="1516"/>
      <c r="M427" s="642"/>
      <c r="N427" s="642"/>
      <c r="O427" s="648"/>
      <c r="P427" s="642"/>
      <c r="Q427" s="642"/>
    </row>
    <row r="428" spans="1:17" x14ac:dyDescent="0.3">
      <c r="A428" s="634"/>
      <c r="B428" s="648"/>
      <c r="C428" s="636"/>
      <c r="D428" s="637"/>
      <c r="E428" s="637"/>
      <c r="F428" s="638"/>
      <c r="G428" s="901" t="b">
        <f t="shared" si="1"/>
        <v>0</v>
      </c>
      <c r="H428" s="901"/>
      <c r="I428" s="1514"/>
      <c r="J428" s="1515"/>
      <c r="K428" s="1515"/>
      <c r="L428" s="1516"/>
      <c r="M428" s="642"/>
      <c r="N428" s="642"/>
      <c r="O428" s="648"/>
      <c r="P428" s="642"/>
      <c r="Q428" s="642"/>
    </row>
    <row r="429" spans="1:17" x14ac:dyDescent="0.3">
      <c r="A429" s="634"/>
      <c r="B429" s="648"/>
      <c r="C429" s="636"/>
      <c r="D429" s="637"/>
      <c r="E429" s="637"/>
      <c r="F429" s="638"/>
      <c r="G429" s="901" t="b">
        <f t="shared" si="1"/>
        <v>0</v>
      </c>
      <c r="H429" s="901"/>
      <c r="I429" s="1514"/>
      <c r="J429" s="1515"/>
      <c r="K429" s="1515"/>
      <c r="L429" s="1516"/>
      <c r="M429" s="642"/>
      <c r="N429" s="642"/>
      <c r="O429" s="648"/>
      <c r="P429" s="642"/>
      <c r="Q429" s="642"/>
    </row>
    <row r="430" spans="1:17" x14ac:dyDescent="0.3">
      <c r="A430" s="634"/>
      <c r="B430" s="648"/>
      <c r="C430" s="636"/>
      <c r="D430" s="637"/>
      <c r="E430" s="637"/>
      <c r="F430" s="638"/>
      <c r="G430" s="901" t="b">
        <f t="shared" si="1"/>
        <v>0</v>
      </c>
      <c r="H430" s="901"/>
      <c r="I430" s="1514"/>
      <c r="J430" s="1515"/>
      <c r="K430" s="1515"/>
      <c r="L430" s="1516"/>
      <c r="M430" s="642"/>
      <c r="N430" s="642"/>
      <c r="O430" s="648"/>
      <c r="P430" s="642"/>
      <c r="Q430" s="642"/>
    </row>
    <row r="431" spans="1:17" x14ac:dyDescent="0.3">
      <c r="A431" s="634"/>
      <c r="B431" s="648"/>
      <c r="C431" s="636"/>
      <c r="D431" s="637"/>
      <c r="E431" s="637"/>
      <c r="F431" s="638"/>
      <c r="G431" s="901" t="b">
        <f t="shared" si="1"/>
        <v>0</v>
      </c>
      <c r="H431" s="901"/>
      <c r="I431" s="1514"/>
      <c r="J431" s="1515"/>
      <c r="K431" s="1515"/>
      <c r="L431" s="1516"/>
      <c r="M431" s="642"/>
      <c r="N431" s="642"/>
      <c r="O431" s="648"/>
      <c r="P431" s="642"/>
      <c r="Q431" s="642"/>
    </row>
    <row r="432" spans="1:17" x14ac:dyDescent="0.3">
      <c r="A432" s="634"/>
      <c r="B432" s="648"/>
      <c r="C432" s="636"/>
      <c r="D432" s="637"/>
      <c r="E432" s="637"/>
      <c r="F432" s="638"/>
      <c r="G432" s="901" t="b">
        <f t="shared" si="1"/>
        <v>0</v>
      </c>
      <c r="H432" s="901"/>
      <c r="I432" s="1514"/>
      <c r="J432" s="1515"/>
      <c r="K432" s="1515"/>
      <c r="L432" s="1516"/>
      <c r="M432" s="642"/>
      <c r="N432" s="642"/>
      <c r="O432" s="648"/>
      <c r="P432" s="642"/>
      <c r="Q432" s="642"/>
    </row>
    <row r="433" spans="1:17" x14ac:dyDescent="0.3">
      <c r="A433" s="634"/>
      <c r="B433" s="648"/>
      <c r="C433" s="636"/>
      <c r="D433" s="637"/>
      <c r="E433" s="637"/>
      <c r="F433" s="638"/>
      <c r="G433" s="901" t="b">
        <f t="shared" si="1"/>
        <v>0</v>
      </c>
      <c r="H433" s="901"/>
      <c r="I433" s="1514"/>
      <c r="J433" s="1515"/>
      <c r="K433" s="1515"/>
      <c r="L433" s="1516"/>
      <c r="M433" s="642"/>
      <c r="N433" s="642"/>
      <c r="O433" s="648"/>
      <c r="P433" s="642"/>
      <c r="Q433" s="642"/>
    </row>
    <row r="434" spans="1:17" x14ac:dyDescent="0.3">
      <c r="A434" s="634"/>
      <c r="B434" s="648"/>
      <c r="C434" s="636"/>
      <c r="D434" s="637"/>
      <c r="E434" s="637"/>
      <c r="F434" s="638"/>
      <c r="G434" s="901" t="b">
        <f t="shared" si="1"/>
        <v>0</v>
      </c>
      <c r="H434" s="901"/>
      <c r="I434" s="1514"/>
      <c r="J434" s="1515"/>
      <c r="K434" s="1515"/>
      <c r="L434" s="1516"/>
      <c r="M434" s="642"/>
      <c r="N434" s="642"/>
      <c r="O434" s="648"/>
      <c r="P434" s="642"/>
      <c r="Q434" s="642"/>
    </row>
    <row r="435" spans="1:17" x14ac:dyDescent="0.3">
      <c r="A435" s="634"/>
      <c r="B435" s="648"/>
      <c r="C435" s="636"/>
      <c r="D435" s="637"/>
      <c r="E435" s="637"/>
      <c r="F435" s="638"/>
      <c r="G435" s="901" t="b">
        <f t="shared" si="1"/>
        <v>0</v>
      </c>
      <c r="H435" s="901"/>
      <c r="I435" s="1514"/>
      <c r="J435" s="1515"/>
      <c r="K435" s="1515"/>
      <c r="L435" s="1516"/>
      <c r="M435" s="642"/>
      <c r="N435" s="642"/>
      <c r="O435" s="648"/>
      <c r="P435" s="642"/>
      <c r="Q435" s="642"/>
    </row>
    <row r="436" spans="1:17" x14ac:dyDescent="0.3">
      <c r="A436" s="634"/>
      <c r="B436" s="648"/>
      <c r="C436" s="636"/>
      <c r="D436" s="637"/>
      <c r="E436" s="637"/>
      <c r="F436" s="638"/>
      <c r="G436" s="901" t="b">
        <f t="shared" si="1"/>
        <v>0</v>
      </c>
      <c r="H436" s="901"/>
      <c r="I436" s="1514"/>
      <c r="J436" s="1515"/>
      <c r="K436" s="1515"/>
      <c r="L436" s="1516"/>
      <c r="M436" s="642"/>
      <c r="N436" s="642"/>
      <c r="O436" s="648"/>
      <c r="P436" s="642"/>
      <c r="Q436" s="642"/>
    </row>
    <row r="437" spans="1:17" x14ac:dyDescent="0.3">
      <c r="A437" s="634"/>
      <c r="B437" s="648"/>
      <c r="C437" s="636"/>
      <c r="D437" s="637"/>
      <c r="E437" s="637"/>
      <c r="F437" s="638"/>
      <c r="G437" s="901" t="b">
        <f t="shared" si="1"/>
        <v>0</v>
      </c>
      <c r="H437" s="901"/>
      <c r="I437" s="1514"/>
      <c r="J437" s="1515"/>
      <c r="K437" s="1515"/>
      <c r="L437" s="1516"/>
      <c r="M437" s="642"/>
      <c r="N437" s="642"/>
      <c r="O437" s="648"/>
      <c r="P437" s="642"/>
      <c r="Q437" s="642"/>
    </row>
    <row r="438" spans="1:17" x14ac:dyDescent="0.3">
      <c r="A438" s="634"/>
      <c r="B438" s="648"/>
      <c r="C438" s="636"/>
      <c r="D438" s="637"/>
      <c r="E438" s="637"/>
      <c r="F438" s="638"/>
      <c r="G438" s="901" t="b">
        <f t="shared" si="1"/>
        <v>0</v>
      </c>
      <c r="H438" s="901"/>
      <c r="I438" s="1514"/>
      <c r="J438" s="1515"/>
      <c r="K438" s="1515"/>
      <c r="L438" s="1516"/>
      <c r="M438" s="642"/>
      <c r="N438" s="642"/>
      <c r="O438" s="648"/>
      <c r="P438" s="642"/>
      <c r="Q438" s="642"/>
    </row>
    <row r="439" spans="1:17" x14ac:dyDescent="0.3">
      <c r="A439" s="634"/>
      <c r="B439" s="648"/>
      <c r="C439" s="636"/>
      <c r="D439" s="637"/>
      <c r="E439" s="637"/>
      <c r="F439" s="638"/>
      <c r="G439" s="901" t="b">
        <f t="shared" si="1"/>
        <v>0</v>
      </c>
      <c r="H439" s="901"/>
      <c r="I439" s="1514"/>
      <c r="J439" s="1515"/>
      <c r="K439" s="1515"/>
      <c r="L439" s="1516"/>
      <c r="M439" s="642"/>
      <c r="N439" s="642"/>
      <c r="O439" s="648"/>
      <c r="P439" s="642"/>
      <c r="Q439" s="642"/>
    </row>
    <row r="440" spans="1:17" x14ac:dyDescent="0.3">
      <c r="A440" s="634"/>
      <c r="B440" s="648"/>
      <c r="C440" s="636"/>
      <c r="D440" s="637"/>
      <c r="E440" s="637"/>
      <c r="F440" s="638"/>
      <c r="G440" s="901" t="b">
        <f t="shared" ref="G440:G451" si="2">IF(C440="060102","VERIFICARE AVVENUTO SMALTIMENTO",IF(C440="070101","VERIFICARE AVVENUTO SMALTIMENTO",IF(C440="160303","VERIFICARE AVVENUTO SMALTIMENTO",IF(C440="161001","VERIFICARE AVVENUTO SMALTIMENTO",IF(C440="170603","VERIFICARE AVVENUTO SMALTIMENTO",IF(C440="170904","VERIFICARE AVVENUTO SMALTIMENTO"))))))</f>
        <v>0</v>
      </c>
      <c r="H440" s="901"/>
      <c r="I440" s="1514"/>
      <c r="J440" s="1515"/>
      <c r="K440" s="1515"/>
      <c r="L440" s="1516"/>
      <c r="M440" s="642"/>
      <c r="N440" s="642"/>
      <c r="O440" s="648"/>
      <c r="P440" s="642"/>
      <c r="Q440" s="642"/>
    </row>
    <row r="441" spans="1:17" x14ac:dyDescent="0.3">
      <c r="A441" s="634"/>
      <c r="B441" s="648"/>
      <c r="C441" s="636"/>
      <c r="D441" s="637"/>
      <c r="E441" s="637"/>
      <c r="F441" s="638"/>
      <c r="G441" s="901" t="b">
        <f t="shared" si="2"/>
        <v>0</v>
      </c>
      <c r="H441" s="901"/>
      <c r="I441" s="1514"/>
      <c r="J441" s="1515"/>
      <c r="K441" s="1515"/>
      <c r="L441" s="1516"/>
      <c r="M441" s="642"/>
      <c r="N441" s="642"/>
      <c r="O441" s="648"/>
      <c r="P441" s="642"/>
      <c r="Q441" s="642"/>
    </row>
    <row r="442" spans="1:17" x14ac:dyDescent="0.3">
      <c r="A442" s="634"/>
      <c r="B442" s="648"/>
      <c r="C442" s="636"/>
      <c r="D442" s="637"/>
      <c r="E442" s="637"/>
      <c r="F442" s="638"/>
      <c r="G442" s="901" t="b">
        <f t="shared" si="2"/>
        <v>0</v>
      </c>
      <c r="H442" s="901"/>
      <c r="I442" s="1514"/>
      <c r="J442" s="1515"/>
      <c r="K442" s="1515"/>
      <c r="L442" s="1516"/>
      <c r="M442" s="642"/>
      <c r="N442" s="642"/>
      <c r="O442" s="648"/>
      <c r="P442" s="642"/>
      <c r="Q442" s="642"/>
    </row>
    <row r="443" spans="1:17" x14ac:dyDescent="0.3">
      <c r="A443" s="634"/>
      <c r="B443" s="648"/>
      <c r="C443" s="636"/>
      <c r="D443" s="637"/>
      <c r="E443" s="637"/>
      <c r="F443" s="638"/>
      <c r="G443" s="901" t="b">
        <f t="shared" si="2"/>
        <v>0</v>
      </c>
      <c r="H443" s="901"/>
      <c r="I443" s="1514"/>
      <c r="J443" s="1515"/>
      <c r="K443" s="1515"/>
      <c r="L443" s="1516"/>
      <c r="M443" s="642"/>
      <c r="N443" s="642"/>
      <c r="O443" s="648"/>
      <c r="P443" s="642"/>
      <c r="Q443" s="642"/>
    </row>
    <row r="444" spans="1:17" x14ac:dyDescent="0.3">
      <c r="A444" s="634"/>
      <c r="B444" s="648"/>
      <c r="C444" s="636"/>
      <c r="D444" s="637"/>
      <c r="E444" s="637"/>
      <c r="F444" s="638"/>
      <c r="G444" s="901" t="b">
        <f t="shared" si="2"/>
        <v>0</v>
      </c>
      <c r="H444" s="901"/>
      <c r="I444" s="1514"/>
      <c r="J444" s="1515"/>
      <c r="K444" s="1515"/>
      <c r="L444" s="1516"/>
      <c r="M444" s="642"/>
      <c r="N444" s="642"/>
      <c r="O444" s="648"/>
      <c r="P444" s="642"/>
      <c r="Q444" s="642"/>
    </row>
    <row r="445" spans="1:17" x14ac:dyDescent="0.3">
      <c r="A445" s="634"/>
      <c r="B445" s="648"/>
      <c r="C445" s="636"/>
      <c r="D445" s="637"/>
      <c r="E445" s="637"/>
      <c r="F445" s="638"/>
      <c r="G445" s="901" t="b">
        <f t="shared" si="2"/>
        <v>0</v>
      </c>
      <c r="H445" s="901"/>
      <c r="I445" s="1514"/>
      <c r="J445" s="1515"/>
      <c r="K445" s="1515"/>
      <c r="L445" s="1516"/>
      <c r="M445" s="642"/>
      <c r="N445" s="642"/>
      <c r="O445" s="648"/>
      <c r="P445" s="642"/>
      <c r="Q445" s="642"/>
    </row>
    <row r="446" spans="1:17" x14ac:dyDescent="0.3">
      <c r="A446" s="634"/>
      <c r="B446" s="648"/>
      <c r="C446" s="636"/>
      <c r="D446" s="637"/>
      <c r="E446" s="637"/>
      <c r="F446" s="638"/>
      <c r="G446" s="901" t="b">
        <f t="shared" si="2"/>
        <v>0</v>
      </c>
      <c r="H446" s="901"/>
      <c r="I446" s="1514"/>
      <c r="J446" s="1515"/>
      <c r="K446" s="1515"/>
      <c r="L446" s="1516"/>
      <c r="M446" s="642"/>
      <c r="N446" s="642"/>
      <c r="O446" s="648"/>
      <c r="P446" s="642"/>
      <c r="Q446" s="642"/>
    </row>
    <row r="447" spans="1:17" x14ac:dyDescent="0.3">
      <c r="A447" s="634"/>
      <c r="B447" s="648"/>
      <c r="C447" s="636"/>
      <c r="D447" s="637"/>
      <c r="E447" s="637"/>
      <c r="F447" s="638"/>
      <c r="G447" s="901" t="b">
        <f t="shared" si="2"/>
        <v>0</v>
      </c>
      <c r="H447" s="901"/>
      <c r="I447" s="1514"/>
      <c r="J447" s="1515"/>
      <c r="K447" s="1515"/>
      <c r="L447" s="1516"/>
      <c r="M447" s="642"/>
      <c r="N447" s="642"/>
      <c r="O447" s="648"/>
      <c r="P447" s="642"/>
      <c r="Q447" s="642"/>
    </row>
    <row r="448" spans="1:17" x14ac:dyDescent="0.3">
      <c r="A448" s="634"/>
      <c r="B448" s="648"/>
      <c r="C448" s="636"/>
      <c r="D448" s="637"/>
      <c r="E448" s="637"/>
      <c r="F448" s="638"/>
      <c r="G448" s="901" t="b">
        <f t="shared" si="2"/>
        <v>0</v>
      </c>
      <c r="H448" s="901"/>
      <c r="I448" s="1514"/>
      <c r="J448" s="1515"/>
      <c r="K448" s="1515"/>
      <c r="L448" s="1516"/>
      <c r="M448" s="642"/>
      <c r="N448" s="642"/>
      <c r="O448" s="648"/>
      <c r="P448" s="642"/>
      <c r="Q448" s="642"/>
    </row>
    <row r="449" spans="1:17" x14ac:dyDescent="0.3">
      <c r="A449" s="634"/>
      <c r="B449" s="648"/>
      <c r="C449" s="636"/>
      <c r="D449" s="637"/>
      <c r="E449" s="637"/>
      <c r="F449" s="638"/>
      <c r="G449" s="901" t="b">
        <f t="shared" si="2"/>
        <v>0</v>
      </c>
      <c r="H449" s="901"/>
      <c r="I449" s="1514"/>
      <c r="J449" s="1515"/>
      <c r="K449" s="1515"/>
      <c r="L449" s="1516"/>
      <c r="M449" s="642"/>
      <c r="N449" s="642"/>
      <c r="O449" s="648"/>
      <c r="P449" s="642"/>
      <c r="Q449" s="642"/>
    </row>
    <row r="450" spans="1:17" x14ac:dyDescent="0.3">
      <c r="A450" s="634"/>
      <c r="B450" s="648"/>
      <c r="C450" s="636"/>
      <c r="D450" s="637"/>
      <c r="E450" s="637"/>
      <c r="F450" s="638"/>
      <c r="G450" s="901" t="b">
        <f t="shared" si="2"/>
        <v>0</v>
      </c>
      <c r="H450" s="901"/>
      <c r="I450" s="1514"/>
      <c r="J450" s="1515"/>
      <c r="K450" s="1515"/>
      <c r="L450" s="1516"/>
      <c r="M450" s="642"/>
      <c r="N450" s="642"/>
      <c r="O450" s="648"/>
      <c r="P450" s="642"/>
      <c r="Q450" s="642"/>
    </row>
    <row r="451" spans="1:17" x14ac:dyDescent="0.3">
      <c r="A451" s="634"/>
      <c r="B451" s="648"/>
      <c r="C451" s="636"/>
      <c r="D451" s="637"/>
      <c r="E451" s="637"/>
      <c r="F451" s="638"/>
      <c r="G451" s="901" t="b">
        <f t="shared" si="2"/>
        <v>0</v>
      </c>
      <c r="H451" s="901"/>
      <c r="I451" s="1514"/>
      <c r="J451" s="1515"/>
      <c r="K451" s="1515"/>
      <c r="L451" s="1516"/>
      <c r="M451" s="642"/>
      <c r="N451" s="642"/>
      <c r="O451" s="648"/>
      <c r="P451" s="642"/>
      <c r="Q451" s="642"/>
    </row>
  </sheetData>
  <autoFilter ref="A5:AE451" xr:uid="{00000000-0009-0000-0000-000021000000}">
    <filterColumn colId="8" showButton="0"/>
    <filterColumn colId="9" showButton="0"/>
    <filterColumn colId="10" showButton="0"/>
  </autoFilter>
  <mergeCells count="447">
    <mergeCell ref="I5:L5"/>
    <mergeCell ref="I6:L6"/>
    <mergeCell ref="I7:L7"/>
    <mergeCell ref="I8:L8"/>
    <mergeCell ref="I9:L9"/>
    <mergeCell ref="I10:L10"/>
    <mergeCell ref="I17:L17"/>
    <mergeCell ref="I18:L18"/>
    <mergeCell ref="I19:L19"/>
    <mergeCell ref="I20:L20"/>
    <mergeCell ref="I21:L21"/>
    <mergeCell ref="I22:L22"/>
    <mergeCell ref="I11:L11"/>
    <mergeCell ref="I12:L12"/>
    <mergeCell ref="I13:L13"/>
    <mergeCell ref="I14:L14"/>
    <mergeCell ref="I15:L15"/>
    <mergeCell ref="I16:L16"/>
    <mergeCell ref="I29:L29"/>
    <mergeCell ref="I30:L30"/>
    <mergeCell ref="I31:L31"/>
    <mergeCell ref="I32:L32"/>
    <mergeCell ref="I33:L33"/>
    <mergeCell ref="I34:L34"/>
    <mergeCell ref="I23:L23"/>
    <mergeCell ref="I24:L24"/>
    <mergeCell ref="I25:L25"/>
    <mergeCell ref="I26:L26"/>
    <mergeCell ref="I27:L27"/>
    <mergeCell ref="I28:L28"/>
    <mergeCell ref="I41:L41"/>
    <mergeCell ref="I42:L42"/>
    <mergeCell ref="I43:L43"/>
    <mergeCell ref="I44:L44"/>
    <mergeCell ref="I45:L45"/>
    <mergeCell ref="I46:L46"/>
    <mergeCell ref="I35:L35"/>
    <mergeCell ref="I36:L36"/>
    <mergeCell ref="I37:L37"/>
    <mergeCell ref="I38:L38"/>
    <mergeCell ref="I39:L39"/>
    <mergeCell ref="I40:L40"/>
    <mergeCell ref="I53:L53"/>
    <mergeCell ref="I54:L54"/>
    <mergeCell ref="I55:L55"/>
    <mergeCell ref="I56:L56"/>
    <mergeCell ref="I57:L57"/>
    <mergeCell ref="I58:L58"/>
    <mergeCell ref="I47:L47"/>
    <mergeCell ref="I48:L48"/>
    <mergeCell ref="I49:L49"/>
    <mergeCell ref="I50:L50"/>
    <mergeCell ref="I51:L51"/>
    <mergeCell ref="I52:L52"/>
    <mergeCell ref="I65:L65"/>
    <mergeCell ref="I66:L66"/>
    <mergeCell ref="I67:L67"/>
    <mergeCell ref="I68:L68"/>
    <mergeCell ref="I69:L69"/>
    <mergeCell ref="I70:L70"/>
    <mergeCell ref="I59:L59"/>
    <mergeCell ref="I60:L60"/>
    <mergeCell ref="I61:L61"/>
    <mergeCell ref="I62:L62"/>
    <mergeCell ref="I63:L63"/>
    <mergeCell ref="I64:L64"/>
    <mergeCell ref="I77:L77"/>
    <mergeCell ref="I78:L78"/>
    <mergeCell ref="I79:L79"/>
    <mergeCell ref="I80:L80"/>
    <mergeCell ref="I81:L81"/>
    <mergeCell ref="I82:L82"/>
    <mergeCell ref="I71:L71"/>
    <mergeCell ref="I72:L72"/>
    <mergeCell ref="I73:L73"/>
    <mergeCell ref="I74:L74"/>
    <mergeCell ref="I75:L75"/>
    <mergeCell ref="I76:L76"/>
    <mergeCell ref="I89:L89"/>
    <mergeCell ref="I90:L90"/>
    <mergeCell ref="I91:L91"/>
    <mergeCell ref="I92:L92"/>
    <mergeCell ref="I93:L93"/>
    <mergeCell ref="I94:L94"/>
    <mergeCell ref="I83:L83"/>
    <mergeCell ref="I84:L84"/>
    <mergeCell ref="I85:L85"/>
    <mergeCell ref="I86:L86"/>
    <mergeCell ref="I87:L87"/>
    <mergeCell ref="I88:L88"/>
    <mergeCell ref="I101:L101"/>
    <mergeCell ref="I102:L102"/>
    <mergeCell ref="I103:L103"/>
    <mergeCell ref="I104:L104"/>
    <mergeCell ref="I105:L105"/>
    <mergeCell ref="I106:L106"/>
    <mergeCell ref="I95:L95"/>
    <mergeCell ref="I96:L96"/>
    <mergeCell ref="I97:L97"/>
    <mergeCell ref="I98:L98"/>
    <mergeCell ref="I99:L99"/>
    <mergeCell ref="I100:L100"/>
    <mergeCell ref="I113:L113"/>
    <mergeCell ref="I114:L114"/>
    <mergeCell ref="I115:L115"/>
    <mergeCell ref="I116:L116"/>
    <mergeCell ref="I117:L117"/>
    <mergeCell ref="I118:L118"/>
    <mergeCell ref="I107:L107"/>
    <mergeCell ref="I108:L108"/>
    <mergeCell ref="I109:L109"/>
    <mergeCell ref="I110:L110"/>
    <mergeCell ref="I111:L111"/>
    <mergeCell ref="I112:L112"/>
    <mergeCell ref="I125:L125"/>
    <mergeCell ref="I126:L126"/>
    <mergeCell ref="I127:L127"/>
    <mergeCell ref="I128:L128"/>
    <mergeCell ref="I129:L129"/>
    <mergeCell ref="I130:L130"/>
    <mergeCell ref="I119:L119"/>
    <mergeCell ref="I120:L120"/>
    <mergeCell ref="I121:L121"/>
    <mergeCell ref="I122:L122"/>
    <mergeCell ref="I123:L123"/>
    <mergeCell ref="I124:L124"/>
    <mergeCell ref="I137:L137"/>
    <mergeCell ref="I138:L138"/>
    <mergeCell ref="I139:L139"/>
    <mergeCell ref="I140:L140"/>
    <mergeCell ref="I141:L141"/>
    <mergeCell ref="I142:L142"/>
    <mergeCell ref="I131:L131"/>
    <mergeCell ref="I132:L132"/>
    <mergeCell ref="I133:L133"/>
    <mergeCell ref="I134:L134"/>
    <mergeCell ref="I135:L135"/>
    <mergeCell ref="I136:L136"/>
    <mergeCell ref="I149:L149"/>
    <mergeCell ref="I150:L150"/>
    <mergeCell ref="I151:L151"/>
    <mergeCell ref="I152:L152"/>
    <mergeCell ref="I153:L153"/>
    <mergeCell ref="I154:L154"/>
    <mergeCell ref="I143:L143"/>
    <mergeCell ref="I144:L144"/>
    <mergeCell ref="I145:L145"/>
    <mergeCell ref="I146:L146"/>
    <mergeCell ref="I147:L147"/>
    <mergeCell ref="I148:L148"/>
    <mergeCell ref="I161:L161"/>
    <mergeCell ref="I162:L162"/>
    <mergeCell ref="I163:L163"/>
    <mergeCell ref="I164:L164"/>
    <mergeCell ref="I165:L165"/>
    <mergeCell ref="I166:L166"/>
    <mergeCell ref="I155:L155"/>
    <mergeCell ref="I156:L156"/>
    <mergeCell ref="I157:L157"/>
    <mergeCell ref="I158:L158"/>
    <mergeCell ref="I159:L159"/>
    <mergeCell ref="I160:L160"/>
    <mergeCell ref="I173:L173"/>
    <mergeCell ref="I174:L174"/>
    <mergeCell ref="I175:L175"/>
    <mergeCell ref="I176:L176"/>
    <mergeCell ref="I177:L177"/>
    <mergeCell ref="I178:L178"/>
    <mergeCell ref="I167:L167"/>
    <mergeCell ref="I168:L168"/>
    <mergeCell ref="I169:L169"/>
    <mergeCell ref="I170:L170"/>
    <mergeCell ref="I171:L171"/>
    <mergeCell ref="I172:L172"/>
    <mergeCell ref="I185:L185"/>
    <mergeCell ref="I186:L186"/>
    <mergeCell ref="I187:L187"/>
    <mergeCell ref="I188:L188"/>
    <mergeCell ref="I189:L189"/>
    <mergeCell ref="I190:L190"/>
    <mergeCell ref="I179:L179"/>
    <mergeCell ref="I180:L180"/>
    <mergeCell ref="I181:L181"/>
    <mergeCell ref="I182:L182"/>
    <mergeCell ref="I183:L183"/>
    <mergeCell ref="I184:L184"/>
    <mergeCell ref="I197:L197"/>
    <mergeCell ref="I198:L198"/>
    <mergeCell ref="I199:L199"/>
    <mergeCell ref="I200:L200"/>
    <mergeCell ref="I201:L201"/>
    <mergeCell ref="I202:L202"/>
    <mergeCell ref="I191:L191"/>
    <mergeCell ref="I192:L192"/>
    <mergeCell ref="I193:L193"/>
    <mergeCell ref="I194:L194"/>
    <mergeCell ref="I195:L195"/>
    <mergeCell ref="I196:L196"/>
    <mergeCell ref="I209:L209"/>
    <mergeCell ref="I210:L210"/>
    <mergeCell ref="I211:L211"/>
    <mergeCell ref="I212:L212"/>
    <mergeCell ref="I213:L213"/>
    <mergeCell ref="I214:L214"/>
    <mergeCell ref="I203:L203"/>
    <mergeCell ref="I204:L204"/>
    <mergeCell ref="I205:L205"/>
    <mergeCell ref="I206:L206"/>
    <mergeCell ref="I207:L207"/>
    <mergeCell ref="I208:L208"/>
    <mergeCell ref="I221:L221"/>
    <mergeCell ref="I222:L222"/>
    <mergeCell ref="I223:L223"/>
    <mergeCell ref="I224:L224"/>
    <mergeCell ref="I225:L225"/>
    <mergeCell ref="I226:L226"/>
    <mergeCell ref="I215:L215"/>
    <mergeCell ref="I216:L216"/>
    <mergeCell ref="I217:L217"/>
    <mergeCell ref="I218:L218"/>
    <mergeCell ref="I219:L219"/>
    <mergeCell ref="I220:L220"/>
    <mergeCell ref="I233:L233"/>
    <mergeCell ref="I234:L234"/>
    <mergeCell ref="I235:L235"/>
    <mergeCell ref="I236:L236"/>
    <mergeCell ref="I237:L237"/>
    <mergeCell ref="I238:L238"/>
    <mergeCell ref="I227:L227"/>
    <mergeCell ref="I228:L228"/>
    <mergeCell ref="I229:L229"/>
    <mergeCell ref="I230:L230"/>
    <mergeCell ref="I231:L231"/>
    <mergeCell ref="I232:L232"/>
    <mergeCell ref="I245:L245"/>
    <mergeCell ref="I246:L246"/>
    <mergeCell ref="I247:L247"/>
    <mergeCell ref="I248:L248"/>
    <mergeCell ref="I249:L249"/>
    <mergeCell ref="I250:L250"/>
    <mergeCell ref="I239:L239"/>
    <mergeCell ref="I240:L240"/>
    <mergeCell ref="I241:L241"/>
    <mergeCell ref="I242:L242"/>
    <mergeCell ref="I243:L243"/>
    <mergeCell ref="I244:L244"/>
    <mergeCell ref="I257:L257"/>
    <mergeCell ref="I258:L258"/>
    <mergeCell ref="I259:L259"/>
    <mergeCell ref="I260:L260"/>
    <mergeCell ref="I261:L261"/>
    <mergeCell ref="I262:L262"/>
    <mergeCell ref="I251:L251"/>
    <mergeCell ref="I252:L252"/>
    <mergeCell ref="I253:L253"/>
    <mergeCell ref="I254:L254"/>
    <mergeCell ref="I255:L255"/>
    <mergeCell ref="I256:L256"/>
    <mergeCell ref="I269:L269"/>
    <mergeCell ref="I270:L270"/>
    <mergeCell ref="I271:L271"/>
    <mergeCell ref="I272:L272"/>
    <mergeCell ref="I273:L273"/>
    <mergeCell ref="I274:L274"/>
    <mergeCell ref="I263:L263"/>
    <mergeCell ref="I264:L264"/>
    <mergeCell ref="I265:L265"/>
    <mergeCell ref="I266:L266"/>
    <mergeCell ref="I267:L267"/>
    <mergeCell ref="I268:L268"/>
    <mergeCell ref="I281:L281"/>
    <mergeCell ref="I282:L282"/>
    <mergeCell ref="I283:L283"/>
    <mergeCell ref="I284:L284"/>
    <mergeCell ref="I285:L285"/>
    <mergeCell ref="I286:L286"/>
    <mergeCell ref="I275:L275"/>
    <mergeCell ref="I276:L276"/>
    <mergeCell ref="I277:L277"/>
    <mergeCell ref="I278:L278"/>
    <mergeCell ref="I279:L279"/>
    <mergeCell ref="I280:L280"/>
    <mergeCell ref="I293:L293"/>
    <mergeCell ref="I294:L294"/>
    <mergeCell ref="I295:L295"/>
    <mergeCell ref="I296:L296"/>
    <mergeCell ref="I297:L297"/>
    <mergeCell ref="I298:L298"/>
    <mergeCell ref="I287:L287"/>
    <mergeCell ref="I288:L288"/>
    <mergeCell ref="I289:L289"/>
    <mergeCell ref="I290:L290"/>
    <mergeCell ref="I291:L291"/>
    <mergeCell ref="I292:L292"/>
    <mergeCell ref="I305:L305"/>
    <mergeCell ref="I306:L306"/>
    <mergeCell ref="I307:L307"/>
    <mergeCell ref="I308:L308"/>
    <mergeCell ref="I309:L309"/>
    <mergeCell ref="I310:L310"/>
    <mergeCell ref="I299:L299"/>
    <mergeCell ref="I300:L300"/>
    <mergeCell ref="I301:L301"/>
    <mergeCell ref="I302:L302"/>
    <mergeCell ref="I303:L303"/>
    <mergeCell ref="I304:L304"/>
    <mergeCell ref="I317:L317"/>
    <mergeCell ref="I318:L318"/>
    <mergeCell ref="I319:L319"/>
    <mergeCell ref="I320:L320"/>
    <mergeCell ref="I321:L321"/>
    <mergeCell ref="I322:L322"/>
    <mergeCell ref="I311:L311"/>
    <mergeCell ref="I312:L312"/>
    <mergeCell ref="I313:L313"/>
    <mergeCell ref="I314:L314"/>
    <mergeCell ref="I315:L315"/>
    <mergeCell ref="I316:L316"/>
    <mergeCell ref="I329:L329"/>
    <mergeCell ref="I330:L330"/>
    <mergeCell ref="I331:L331"/>
    <mergeCell ref="I332:L332"/>
    <mergeCell ref="I333:L333"/>
    <mergeCell ref="I334:L334"/>
    <mergeCell ref="I323:L323"/>
    <mergeCell ref="I324:L324"/>
    <mergeCell ref="I325:L325"/>
    <mergeCell ref="I326:L326"/>
    <mergeCell ref="I327:L327"/>
    <mergeCell ref="I328:L328"/>
    <mergeCell ref="I341:L341"/>
    <mergeCell ref="I342:L342"/>
    <mergeCell ref="I343:L343"/>
    <mergeCell ref="I344:L344"/>
    <mergeCell ref="I345:L345"/>
    <mergeCell ref="I346:L346"/>
    <mergeCell ref="I335:L335"/>
    <mergeCell ref="I336:L336"/>
    <mergeCell ref="I337:L337"/>
    <mergeCell ref="I338:L338"/>
    <mergeCell ref="I339:L339"/>
    <mergeCell ref="I340:L340"/>
    <mergeCell ref="I353:L353"/>
    <mergeCell ref="I354:L354"/>
    <mergeCell ref="I355:L355"/>
    <mergeCell ref="I356:L356"/>
    <mergeCell ref="I357:L357"/>
    <mergeCell ref="I358:L358"/>
    <mergeCell ref="I347:L347"/>
    <mergeCell ref="I348:L348"/>
    <mergeCell ref="I349:L349"/>
    <mergeCell ref="I350:L350"/>
    <mergeCell ref="I351:L351"/>
    <mergeCell ref="I352:L352"/>
    <mergeCell ref="I365:L365"/>
    <mergeCell ref="I366:L366"/>
    <mergeCell ref="I367:L367"/>
    <mergeCell ref="I368:L368"/>
    <mergeCell ref="I369:L369"/>
    <mergeCell ref="I370:L370"/>
    <mergeCell ref="I359:L359"/>
    <mergeCell ref="I360:L360"/>
    <mergeCell ref="I361:L361"/>
    <mergeCell ref="I362:L362"/>
    <mergeCell ref="I363:L363"/>
    <mergeCell ref="I364:L364"/>
    <mergeCell ref="I377:L377"/>
    <mergeCell ref="I378:L378"/>
    <mergeCell ref="I379:L379"/>
    <mergeCell ref="I380:L380"/>
    <mergeCell ref="I381:L381"/>
    <mergeCell ref="I382:L382"/>
    <mergeCell ref="I371:L371"/>
    <mergeCell ref="I372:L372"/>
    <mergeCell ref="I373:L373"/>
    <mergeCell ref="I374:L374"/>
    <mergeCell ref="I375:L375"/>
    <mergeCell ref="I376:L376"/>
    <mergeCell ref="I389:L389"/>
    <mergeCell ref="I390:L390"/>
    <mergeCell ref="I391:L391"/>
    <mergeCell ref="I392:L392"/>
    <mergeCell ref="I393:L393"/>
    <mergeCell ref="I394:L394"/>
    <mergeCell ref="I383:L383"/>
    <mergeCell ref="I384:L384"/>
    <mergeCell ref="I385:L385"/>
    <mergeCell ref="I386:L386"/>
    <mergeCell ref="I387:L387"/>
    <mergeCell ref="I388:L388"/>
    <mergeCell ref="I401:L401"/>
    <mergeCell ref="I402:L402"/>
    <mergeCell ref="I403:L403"/>
    <mergeCell ref="I404:L404"/>
    <mergeCell ref="I405:L405"/>
    <mergeCell ref="I406:L406"/>
    <mergeCell ref="I395:L395"/>
    <mergeCell ref="I396:L396"/>
    <mergeCell ref="I397:L397"/>
    <mergeCell ref="I398:L398"/>
    <mergeCell ref="I399:L399"/>
    <mergeCell ref="I400:L400"/>
    <mergeCell ref="I413:L413"/>
    <mergeCell ref="I414:L414"/>
    <mergeCell ref="I415:L415"/>
    <mergeCell ref="I416:L416"/>
    <mergeCell ref="I417:L417"/>
    <mergeCell ref="I418:L418"/>
    <mergeCell ref="I407:L407"/>
    <mergeCell ref="I408:L408"/>
    <mergeCell ref="I409:L409"/>
    <mergeCell ref="I410:L410"/>
    <mergeCell ref="I411:L411"/>
    <mergeCell ref="I412:L412"/>
    <mergeCell ref="I425:L425"/>
    <mergeCell ref="I426:L426"/>
    <mergeCell ref="I427:L427"/>
    <mergeCell ref="I428:L428"/>
    <mergeCell ref="I429:L429"/>
    <mergeCell ref="I430:L430"/>
    <mergeCell ref="I419:L419"/>
    <mergeCell ref="I420:L420"/>
    <mergeCell ref="I421:L421"/>
    <mergeCell ref="I422:L422"/>
    <mergeCell ref="I423:L423"/>
    <mergeCell ref="I424:L424"/>
    <mergeCell ref="I437:L437"/>
    <mergeCell ref="I438:L438"/>
    <mergeCell ref="I439:L439"/>
    <mergeCell ref="I440:L440"/>
    <mergeCell ref="I441:L441"/>
    <mergeCell ref="I442:L442"/>
    <mergeCell ref="I431:L431"/>
    <mergeCell ref="I432:L432"/>
    <mergeCell ref="I433:L433"/>
    <mergeCell ref="I434:L434"/>
    <mergeCell ref="I435:L435"/>
    <mergeCell ref="I436:L436"/>
    <mergeCell ref="I449:L449"/>
    <mergeCell ref="I450:L450"/>
    <mergeCell ref="I451:L451"/>
    <mergeCell ref="I443:L443"/>
    <mergeCell ref="I444:L444"/>
    <mergeCell ref="I445:L445"/>
    <mergeCell ref="I446:L446"/>
    <mergeCell ref="I447:L447"/>
    <mergeCell ref="I448:L448"/>
  </mergeCells>
  <conditionalFormatting sqref="E3 G3">
    <cfRule type="cellIs" dxfId="25" priority="4" stopIfTrue="1" operator="between">
      <formula>25</formula>
      <formula>30</formula>
    </cfRule>
    <cfRule type="cellIs" dxfId="24" priority="5" stopIfTrue="1" operator="greaterThan">
      <formula>30</formula>
    </cfRule>
  </conditionalFormatting>
  <conditionalFormatting sqref="F3">
    <cfRule type="cellIs" dxfId="23" priority="2" stopIfTrue="1" operator="between">
      <formula>8</formula>
      <formula>10</formula>
    </cfRule>
    <cfRule type="cellIs" dxfId="22" priority="3" stopIfTrue="1" operator="greaterThan">
      <formula>10</formula>
    </cfRule>
  </conditionalFormatting>
  <conditionalFormatting sqref="G6:H451">
    <cfRule type="containsText" dxfId="21" priority="6" operator="containsText" text="VERIFICARE AVVENUTO SMALTIMENTO">
      <formula>NOT(ISERROR(SEARCH("VERIFICARE AVVENUTO SMALTIMENTO",G6)))</formula>
    </cfRule>
    <cfRule type="containsText" dxfId="20" priority="7" operator="containsText" text="FALSO">
      <formula>NOT(ISERROR(SEARCH("FALSO",G6)))</formula>
    </cfRule>
  </conditionalFormatting>
  <conditionalFormatting sqref="O6">
    <cfRule type="containsText" dxfId="19" priority="1" operator="containsText" text="IN ATTESA">
      <formula>NOT(ISERROR(SEARCH("IN ATTESA",O6)))</formula>
    </cfRule>
  </conditionalFormatting>
  <hyperlinks>
    <hyperlink ref="A2" r:id="rId1" xr:uid="{00000000-0004-0000-2100-000000000000}"/>
    <hyperlink ref="G5" r:id="rId2" display="NECESSITA' DI VERIFICA ENTRO       90 gg DALLO SCARICO DELL'AVVENUTO                 SMALTIMENTO IN CASO DI                                    DESTINO D13, D14 E D15                  (NON PIU' NECESSARIA DAL 31/07/2021)" xr:uid="{00000000-0004-0000-2100-000001000000}"/>
    <hyperlink ref="O62" r:id="rId3" xr:uid="{00000000-0004-0000-2100-000002000000}"/>
    <hyperlink ref="O36" r:id="rId4" xr:uid="{00000000-0004-0000-2100-000003000000}"/>
    <hyperlink ref="O38" r:id="rId5" xr:uid="{00000000-0004-0000-2100-000004000000}"/>
    <hyperlink ref="O67" r:id="rId6" xr:uid="{00000000-0004-0000-2100-000005000000}"/>
    <hyperlink ref="O60" r:id="rId7" xr:uid="{00000000-0004-0000-2100-000006000000}"/>
    <hyperlink ref="O84" r:id="rId8" xr:uid="{00000000-0004-0000-2100-000007000000}"/>
    <hyperlink ref="O69" r:id="rId9" xr:uid="{00000000-0004-0000-2100-000008000000}"/>
    <hyperlink ref="O86" r:id="rId10" xr:uid="{00000000-0004-0000-2100-000009000000}"/>
    <hyperlink ref="O136" r:id="rId11" xr:uid="{D3A722BE-9BDA-4713-B04C-599F46408FD8}"/>
    <hyperlink ref="O126" r:id="rId12" xr:uid="{0F488E6F-D7DA-420D-8643-F8FEB23970FD}"/>
    <hyperlink ref="O115" r:id="rId13" xr:uid="{132C41B6-49FD-444C-9AC8-B8B9F0C6ED27}"/>
    <hyperlink ref="O150" r:id="rId14" xr:uid="{2900170B-6088-4864-AC64-0CA4563B89F4}"/>
    <hyperlink ref="O172" r:id="rId15" xr:uid="{329268EF-ECE4-4E6B-B47B-66099C24CDD4}"/>
    <hyperlink ref="O98" r:id="rId16" xr:uid="{A2E85697-0065-4126-AE9C-DA7F63382141}"/>
    <hyperlink ref="O123" r:id="rId17" xr:uid="{6E3D97DF-0FA9-4C69-8CA8-B89A0BC820C6}"/>
    <hyperlink ref="O73" r:id="rId18" xr:uid="{EBF3E6E6-867F-4296-BDA4-C617FAD4D242}"/>
    <hyperlink ref="O174" r:id="rId19" xr:uid="{4EE2952E-6EB6-46C0-A33B-47FB854E1919}"/>
    <hyperlink ref="O186" r:id="rId20" xr:uid="{D276108F-CC35-469B-B847-462A2668C5A5}"/>
    <hyperlink ref="O163" r:id="rId21" xr:uid="{18E1D691-FF19-459B-81BC-AACE24CF1225}"/>
    <hyperlink ref="O196" r:id="rId22" xr:uid="{27FAEEC8-D4A7-49CB-98B5-C41500685E21}"/>
    <hyperlink ref="O210" r:id="rId23" xr:uid="{AB1D113B-BE25-47B7-BEF5-88418BEF5BDD}"/>
    <hyperlink ref="O198" r:id="rId24" xr:uid="{A93FF857-2BC4-43B1-9614-AC5CBCBDE34F}"/>
    <hyperlink ref="O222" r:id="rId25" xr:uid="{56B04D5B-4332-4F31-BA63-3FDA28A4A492}"/>
    <hyperlink ref="O252" r:id="rId26" xr:uid="{E7FFC92C-56CE-4BF4-A978-1D4F8049F15A}"/>
    <hyperlink ref="O241" r:id="rId27" xr:uid="{645B97AE-C965-4810-9514-459D837F442A}"/>
    <hyperlink ref="O233" r:id="rId28" xr:uid="{8A0946CC-D047-467E-B16C-1854CE9FD22F}"/>
    <hyperlink ref="O234" r:id="rId29" xr:uid="{DEA37F5A-5519-4FE5-8801-664CBCA95338}"/>
    <hyperlink ref="O264" r:id="rId30" xr:uid="{CF776360-E759-4A5F-BD94-288F1E9F3DAB}"/>
    <hyperlink ref="O260" r:id="rId31" xr:uid="{AF6DFB19-A712-4E01-8444-3B9D4A5281D1}"/>
    <hyperlink ref="O269" r:id="rId32" xr:uid="{9583244C-643D-4C04-A640-F9703D4A29B0}"/>
    <hyperlink ref="O291" r:id="rId33" xr:uid="{2CB790A9-8BA0-429B-8D1D-2A8144F973C7}"/>
    <hyperlink ref="O295" r:id="rId34" xr:uid="{E88ECCD4-8F18-4DE1-A52B-39340E08F999}"/>
    <hyperlink ref="O297" r:id="rId35" xr:uid="{D63BBDF6-53E1-4C45-ADE4-5293E0BE7119}"/>
    <hyperlink ref="O315" r:id="rId36" xr:uid="{C96F938C-C88F-411B-AA08-F375A57CFFB4}"/>
    <hyperlink ref="O310" r:id="rId37" xr:uid="{A7F31DBD-41DE-47BD-8566-D5A2FAC37BD8}"/>
    <hyperlink ref="O312" r:id="rId38" xr:uid="{EEC8F890-1BB8-4DDB-84C0-2B40D968761C}"/>
    <hyperlink ref="O313" r:id="rId39" xr:uid="{1C6935D4-56F1-4938-AE02-D1A3E8FAB108}"/>
    <hyperlink ref="O314" r:id="rId40" xr:uid="{7A281D5B-30E7-4B02-9B60-1A661FB431EF}"/>
    <hyperlink ref="O311" r:id="rId41" xr:uid="{B7C4C0BD-3A00-4869-9A0C-8A83131F0E43}"/>
    <hyperlink ref="O317" r:id="rId42" xr:uid="{682C41AB-6576-4D0B-B149-4470A5368D38}"/>
    <hyperlink ref="O316" r:id="rId43" xr:uid="{0C73DDB1-B269-4F81-B902-07E856937248}"/>
    <hyperlink ref="O318" r:id="rId44" xr:uid="{B9C67B66-DC77-4C6D-B14D-8E344FD99FCC}"/>
    <hyperlink ref="O319" r:id="rId45" xr:uid="{EBCFBA65-DF6C-4A70-96C5-5F5960BB58D7}"/>
    <hyperlink ref="O320" r:id="rId46" xr:uid="{3050D903-1B53-4AC9-92FC-E443C480CE56}"/>
    <hyperlink ref="O321" r:id="rId47" xr:uid="{23D3B46E-0E2C-4AF9-9FD9-56108EBB3B87}"/>
  </hyperlinks>
  <pageMargins left="0.2" right="0.17" top="0.63" bottom="0.45" header="0.5" footer="0.5"/>
  <pageSetup paperSize="8" scale="41" fitToHeight="0" orientation="landscape" r:id="rId48"/>
  <headerFooter alignWithMargins="0"/>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DCA68-B93C-4166-A4A3-75D5F55B72D4}">
  <sheetPr>
    <pageSetUpPr fitToPage="1"/>
  </sheetPr>
  <dimension ref="A1:Q451"/>
  <sheetViews>
    <sheetView tabSelected="1" zoomScale="90" zoomScaleNormal="90" workbookViewId="0">
      <pane ySplit="5" topLeftCell="A29" activePane="bottomLeft" state="frozen"/>
      <selection pane="bottomLeft" activeCell="B36" sqref="B36"/>
    </sheetView>
  </sheetViews>
  <sheetFormatPr defaultColWidth="9.109375" defaultRowHeight="13.2" x14ac:dyDescent="0.3"/>
  <cols>
    <col min="1" max="1" width="18.33203125" style="152" customWidth="1"/>
    <col min="2" max="2" width="15.109375" style="152" customWidth="1"/>
    <col min="3" max="3" width="18.88671875" style="149" customWidth="1"/>
    <col min="4" max="4" width="11" style="150" customWidth="1"/>
    <col min="5" max="5" width="20.6640625" style="150" customWidth="1"/>
    <col min="6" max="6" width="16.6640625" style="150" customWidth="1"/>
    <col min="7" max="7" width="16.88671875" style="150" customWidth="1"/>
    <col min="8" max="8" width="11.44140625" style="150" customWidth="1"/>
    <col min="9" max="9" width="20.109375" style="154" customWidth="1"/>
    <col min="10" max="10" width="1" style="154" customWidth="1"/>
    <col min="11" max="11" width="18.88671875" style="154" customWidth="1"/>
    <col min="12" max="12" width="28.6640625" style="154" customWidth="1"/>
    <col min="13" max="13" width="18.6640625" style="142" customWidth="1"/>
    <col min="14" max="14" width="20.109375" style="142" customWidth="1"/>
    <col min="15" max="15" width="14.5546875" style="152" customWidth="1"/>
    <col min="16" max="16" width="135.33203125" style="142" customWidth="1"/>
    <col min="17" max="17" width="147.44140625" style="142" customWidth="1"/>
    <col min="18" max="16384" width="9.109375" style="142"/>
  </cols>
  <sheetData>
    <row r="1" spans="1:17" ht="4.5" customHeight="1" thickBot="1" x14ac:dyDescent="0.35">
      <c r="A1" s="498"/>
      <c r="B1" s="498"/>
      <c r="C1" s="499"/>
      <c r="D1" s="500"/>
      <c r="E1" s="500"/>
      <c r="F1" s="500"/>
      <c r="G1" s="500"/>
      <c r="H1" s="500"/>
      <c r="I1" s="501"/>
      <c r="J1" s="501"/>
      <c r="K1" s="501"/>
      <c r="L1" s="501"/>
      <c r="M1" s="502"/>
      <c r="N1" s="502"/>
      <c r="O1" s="498"/>
      <c r="P1" s="502"/>
      <c r="Q1" s="503"/>
    </row>
    <row r="2" spans="1:17" ht="81" customHeight="1" thickBot="1" x14ac:dyDescent="0.35">
      <c r="A2" s="497" t="s">
        <v>1902</v>
      </c>
      <c r="B2" s="498"/>
      <c r="C2" s="500"/>
      <c r="D2" s="500"/>
      <c r="E2" s="486" t="s">
        <v>1897</v>
      </c>
      <c r="F2" s="486" t="s">
        <v>1898</v>
      </c>
      <c r="G2" s="487" t="s">
        <v>3558</v>
      </c>
      <c r="H2" s="500"/>
      <c r="I2" s="502"/>
      <c r="J2" s="502"/>
      <c r="K2" s="502"/>
      <c r="L2" s="502"/>
      <c r="M2" s="502"/>
      <c r="N2" s="502"/>
      <c r="O2" s="498"/>
      <c r="P2" s="502"/>
      <c r="Q2" s="503"/>
    </row>
    <row r="3" spans="1:17" ht="21.75" customHeight="1" thickBot="1" x14ac:dyDescent="0.5">
      <c r="A3" s="498"/>
      <c r="B3" s="498"/>
      <c r="C3" s="500"/>
      <c r="D3" s="500"/>
      <c r="E3" s="509">
        <f>F3+G3</f>
        <v>17.867275435921233</v>
      </c>
      <c r="F3" s="509">
        <f>('prod e dest rifiuti'!AD6/'prod e dest rifiuti'!D6)+('prod e dest rifiuti'!AD8/'prod e dest rifiuti'!D8)+('prod e dest rifiuti'!AD15/'prod e dest rifiuti'!D15)+('prod e dest rifiuti'!AD17/'prod e dest rifiuti'!D17)+('prod e dest rifiuti'!AD19/'prod e dest rifiuti'!D19)+('prod e dest rifiuti'!AD21/'prod e dest rifiuti'!D21)+('prod e dest rifiuti'!AD31/'prod e dest rifiuti'!D31)+('prod e dest rifiuti'!AD33/'prod e dest rifiuti'!D33)+('prod e dest rifiuti'!AD35/'prod e dest rifiuti'!D35)+('prod e dest rifiuti'!AD39/'prod e dest rifiuti'!D39)+('prod e dest rifiuti'!AD43/'prod e dest rifiuti'!D43)+('prod e dest rifiuti'!AD46/'prod e dest rifiuti'!D46)+('prod e dest rifiuti'!AD51/'prod e dest rifiuti'!D51)+('prod e dest rifiuti'!AD52/'prod e dest rifiuti'!D52)+('prod e dest rifiuti'!AD58/'prod e dest rifiuti'!D58)+('prod e dest rifiuti'!AD69/'prod e dest rifiuti'!D69)</f>
        <v>0.33333333333333331</v>
      </c>
      <c r="G3" s="509">
        <f>('prod e dest rifiuti'!AD5/'prod e dest rifiuti'!D5)+('prod e dest rifiuti'!AD11/'prod e dest rifiuti'!D11)+('prod e dest rifiuti'!AD12/'prod e dest rifiuti'!D12)+('prod e dest rifiuti'!AD23/'prod e dest rifiuti'!D23)+('prod e dest rifiuti'!AD25/'prod e dest rifiuti'!D25)+('prod e dest rifiuti'!AD27/'prod e dest rifiuti'!D27)+('prod e dest rifiuti'!AD29/'prod e dest rifiuti'!D29)+('prod e dest rifiuti'!AD37/'prod e dest rifiuti'!D37)+('prod e dest rifiuti'!AD41/'prod e dest rifiuti'!D41)+('prod e dest rifiuti'!AD45/'prod e dest rifiuti'!D45)+('prod e dest rifiuti'!AD49/'prod e dest rifiuti'!D49)+('prod e dest rifiuti'!AD55/'prod e dest rifiuti'!D55)+('prod e dest rifiuti'!AD57/'prod e dest rifiuti'!D57)+('prod e dest rifiuti'!AD61/'prod e dest rifiuti'!D61)+('prod e dest rifiuti'!AD62/'prod e dest rifiuti'!D62)+('prod e dest rifiuti'!AD64/'prod e dest rifiuti'!D64)+('prod e dest rifiuti'!AD67/'prod e dest rifiuti'!D67)+('prod e dest rifiuti'!AD70/'prod e dest rifiuti'!D70)</f>
        <v>17.533942102587901</v>
      </c>
      <c r="H3" s="500"/>
      <c r="I3" s="502"/>
      <c r="J3" s="502"/>
      <c r="K3" s="502"/>
      <c r="L3" s="502"/>
      <c r="M3" s="502"/>
      <c r="N3" s="502"/>
      <c r="O3" s="498"/>
      <c r="P3" s="502"/>
      <c r="Q3" s="503"/>
    </row>
    <row r="4" spans="1:17" ht="2.25" customHeight="1" x14ac:dyDescent="0.3">
      <c r="A4" s="498"/>
      <c r="B4" s="498"/>
      <c r="C4" s="499"/>
      <c r="D4" s="500"/>
      <c r="E4" s="500"/>
      <c r="F4" s="500"/>
      <c r="G4" s="500"/>
      <c r="H4" s="500"/>
      <c r="I4" s="501"/>
      <c r="J4" s="501"/>
      <c r="K4" s="501"/>
      <c r="L4" s="501"/>
      <c r="M4" s="502"/>
      <c r="N4" s="502"/>
      <c r="O4" s="498"/>
      <c r="P4" s="502"/>
      <c r="Q4" s="504"/>
    </row>
    <row r="5" spans="1:17" s="485" customFormat="1" ht="75" customHeight="1" x14ac:dyDescent="0.25">
      <c r="A5" s="512" t="s">
        <v>374</v>
      </c>
      <c r="B5" s="481" t="s">
        <v>1393</v>
      </c>
      <c r="C5" s="482" t="s">
        <v>2351</v>
      </c>
      <c r="D5" s="483" t="s">
        <v>3559</v>
      </c>
      <c r="E5" s="483" t="s">
        <v>3560</v>
      </c>
      <c r="F5" s="483" t="s">
        <v>3563</v>
      </c>
      <c r="G5" s="1097" t="s">
        <v>3587</v>
      </c>
      <c r="H5" s="1079" t="s">
        <v>3562</v>
      </c>
      <c r="I5" s="1508" t="s">
        <v>2354</v>
      </c>
      <c r="J5" s="1509"/>
      <c r="K5" s="1509"/>
      <c r="L5" s="1510"/>
      <c r="M5" s="484" t="s">
        <v>2355</v>
      </c>
      <c r="N5" s="484" t="s">
        <v>2356</v>
      </c>
      <c r="O5" s="483" t="s">
        <v>2342</v>
      </c>
      <c r="P5" s="481" t="s">
        <v>2357</v>
      </c>
      <c r="Q5" s="481" t="s">
        <v>2358</v>
      </c>
    </row>
    <row r="6" spans="1:17" x14ac:dyDescent="0.3">
      <c r="A6" s="1342">
        <v>1</v>
      </c>
      <c r="B6" s="1343">
        <v>46027</v>
      </c>
      <c r="C6" s="896" t="s">
        <v>2359</v>
      </c>
      <c r="D6" s="898">
        <v>1000</v>
      </c>
      <c r="E6" s="898"/>
      <c r="F6" s="1060"/>
      <c r="G6" s="1060"/>
      <c r="H6" s="1060"/>
      <c r="I6" s="1520"/>
      <c r="J6" s="1521"/>
      <c r="K6" s="1521"/>
      <c r="L6" s="1522"/>
      <c r="M6" s="935"/>
      <c r="N6" s="1344"/>
      <c r="O6" s="1345"/>
      <c r="P6" s="935"/>
      <c r="Q6" s="935"/>
    </row>
    <row r="7" spans="1:17" x14ac:dyDescent="0.3">
      <c r="A7" s="1342">
        <v>2</v>
      </c>
      <c r="B7" s="1343">
        <v>46027</v>
      </c>
      <c r="C7" s="896" t="s">
        <v>164</v>
      </c>
      <c r="D7" s="898">
        <v>10</v>
      </c>
      <c r="E7" s="898"/>
      <c r="F7" s="1060"/>
      <c r="G7" s="1060"/>
      <c r="H7" s="1060"/>
      <c r="I7" s="1520"/>
      <c r="J7" s="1521"/>
      <c r="K7" s="1521"/>
      <c r="L7" s="1522"/>
      <c r="M7" s="935"/>
      <c r="N7" s="1344"/>
      <c r="O7" s="1345"/>
      <c r="P7" s="146"/>
      <c r="Q7" s="146"/>
    </row>
    <row r="8" spans="1:17" x14ac:dyDescent="0.3">
      <c r="A8" s="1342">
        <v>3</v>
      </c>
      <c r="B8" s="1343">
        <v>46027</v>
      </c>
      <c r="C8" s="896" t="s">
        <v>2834</v>
      </c>
      <c r="D8" s="898">
        <v>100</v>
      </c>
      <c r="E8" s="898"/>
      <c r="F8" s="1060"/>
      <c r="G8" s="1060"/>
      <c r="H8" s="1060"/>
      <c r="I8" s="1520"/>
      <c r="J8" s="1521"/>
      <c r="K8" s="1521"/>
      <c r="L8" s="1522"/>
      <c r="M8" s="935"/>
      <c r="N8" s="1344"/>
      <c r="O8" s="1345"/>
      <c r="P8" s="146"/>
      <c r="Q8" s="146"/>
    </row>
    <row r="9" spans="1:17" x14ac:dyDescent="0.3">
      <c r="A9" s="1342">
        <v>4</v>
      </c>
      <c r="B9" s="1343">
        <v>46027</v>
      </c>
      <c r="C9" s="896" t="s">
        <v>2384</v>
      </c>
      <c r="D9" s="898">
        <v>50</v>
      </c>
      <c r="E9" s="898"/>
      <c r="F9" s="1060"/>
      <c r="G9" s="1060"/>
      <c r="H9" s="1060"/>
      <c r="I9" s="1520"/>
      <c r="J9" s="1521"/>
      <c r="K9" s="1521"/>
      <c r="L9" s="1522"/>
      <c r="M9" s="935"/>
      <c r="N9" s="1344"/>
      <c r="O9" s="1345"/>
      <c r="P9" s="935"/>
      <c r="Q9" s="935"/>
    </row>
    <row r="10" spans="1:17" x14ac:dyDescent="0.3">
      <c r="A10" s="1342">
        <v>5</v>
      </c>
      <c r="B10" s="1343">
        <v>46031</v>
      </c>
      <c r="C10" s="896" t="s">
        <v>2574</v>
      </c>
      <c r="D10" s="898">
        <v>25</v>
      </c>
      <c r="E10" s="898"/>
      <c r="F10" s="1060"/>
      <c r="G10" s="1060"/>
      <c r="H10" s="1060"/>
      <c r="I10" s="1520"/>
      <c r="J10" s="1521"/>
      <c r="K10" s="1521"/>
      <c r="L10" s="1522"/>
      <c r="M10" s="935"/>
      <c r="N10" s="1344"/>
      <c r="O10" s="1345"/>
      <c r="P10" s="935"/>
      <c r="Q10" s="935"/>
    </row>
    <row r="11" spans="1:17" x14ac:dyDescent="0.3">
      <c r="A11" s="1342">
        <v>6</v>
      </c>
      <c r="B11" s="1343">
        <v>46034</v>
      </c>
      <c r="C11" s="896" t="s">
        <v>2359</v>
      </c>
      <c r="D11" s="898">
        <v>1000</v>
      </c>
      <c r="E11" s="898"/>
      <c r="F11" s="1060"/>
      <c r="G11" s="1060"/>
      <c r="H11" s="1060"/>
      <c r="I11" s="1520"/>
      <c r="J11" s="1521"/>
      <c r="K11" s="1521"/>
      <c r="L11" s="1522"/>
      <c r="M11" s="935"/>
      <c r="N11" s="1344"/>
      <c r="O11" s="1345"/>
      <c r="P11" s="642"/>
      <c r="Q11" s="1040"/>
    </row>
    <row r="12" spans="1:17" x14ac:dyDescent="0.3">
      <c r="A12" s="1342">
        <v>7</v>
      </c>
      <c r="B12" s="1343">
        <v>46034</v>
      </c>
      <c r="C12" s="896" t="s">
        <v>2834</v>
      </c>
      <c r="D12" s="898">
        <v>100</v>
      </c>
      <c r="E12" s="898"/>
      <c r="F12" s="1060"/>
      <c r="G12" s="1060"/>
      <c r="H12" s="1060"/>
      <c r="I12" s="1520"/>
      <c r="J12" s="1521"/>
      <c r="K12" s="1521"/>
      <c r="L12" s="1522"/>
      <c r="M12" s="935"/>
      <c r="N12" s="1344"/>
      <c r="O12" s="1345"/>
      <c r="P12" s="146"/>
      <c r="Q12" s="146"/>
    </row>
    <row r="13" spans="1:17" x14ac:dyDescent="0.3">
      <c r="A13" s="1342">
        <v>23</v>
      </c>
      <c r="B13" s="1343">
        <v>46404</v>
      </c>
      <c r="C13" s="896" t="s">
        <v>2359</v>
      </c>
      <c r="D13" s="898">
        <v>2000</v>
      </c>
      <c r="E13" s="898"/>
      <c r="F13" s="898"/>
      <c r="G13" s="1060"/>
      <c r="H13" s="1060"/>
      <c r="I13" s="1520"/>
      <c r="J13" s="1521"/>
      <c r="K13" s="1521"/>
      <c r="L13" s="1522"/>
      <c r="M13" s="935"/>
      <c r="N13" s="1344"/>
      <c r="O13" s="1345"/>
      <c r="P13" s="935"/>
      <c r="Q13" s="935"/>
    </row>
    <row r="14" spans="1:17" x14ac:dyDescent="0.3">
      <c r="A14" s="1342">
        <v>24</v>
      </c>
      <c r="B14" s="1343">
        <v>46041</v>
      </c>
      <c r="C14" s="896" t="s">
        <v>2834</v>
      </c>
      <c r="D14" s="898">
        <v>100</v>
      </c>
      <c r="E14" s="898"/>
      <c r="F14" s="1060"/>
      <c r="G14" s="1060"/>
      <c r="H14" s="1060"/>
      <c r="I14" s="1520"/>
      <c r="J14" s="1521"/>
      <c r="K14" s="1521"/>
      <c r="L14" s="1522"/>
      <c r="M14" s="935"/>
      <c r="N14" s="1344"/>
      <c r="O14" s="1345"/>
      <c r="P14" s="935"/>
      <c r="Q14" s="935"/>
    </row>
    <row r="15" spans="1:17" x14ac:dyDescent="0.3">
      <c r="A15" s="1342">
        <v>25</v>
      </c>
      <c r="B15" s="1343">
        <v>46043</v>
      </c>
      <c r="C15" s="896" t="s">
        <v>2359</v>
      </c>
      <c r="D15" s="898">
        <v>1400</v>
      </c>
      <c r="E15" s="898"/>
      <c r="F15" s="1060"/>
      <c r="G15" s="1060"/>
      <c r="H15" s="1060"/>
      <c r="I15" s="1520"/>
      <c r="J15" s="1521"/>
      <c r="K15" s="1521"/>
      <c r="L15" s="1522"/>
      <c r="M15" s="935"/>
      <c r="N15" s="1344"/>
      <c r="O15" s="1345"/>
      <c r="P15" s="146"/>
      <c r="Q15" s="935"/>
    </row>
    <row r="16" spans="1:17" ht="13.8" x14ac:dyDescent="0.3">
      <c r="A16" s="1342">
        <v>26</v>
      </c>
      <c r="B16" s="1343">
        <v>46043</v>
      </c>
      <c r="C16" s="896" t="s">
        <v>2359</v>
      </c>
      <c r="D16" s="898"/>
      <c r="E16" s="898">
        <v>5400</v>
      </c>
      <c r="F16" s="1060">
        <v>5400</v>
      </c>
      <c r="G16" s="1060"/>
      <c r="H16" s="1060"/>
      <c r="I16" s="1520" t="s">
        <v>4218</v>
      </c>
      <c r="J16" s="1521"/>
      <c r="K16" s="1521"/>
      <c r="L16" s="1522"/>
      <c r="M16" s="935" t="s">
        <v>4219</v>
      </c>
      <c r="N16" s="1344">
        <v>46042</v>
      </c>
      <c r="O16" s="1275" t="s">
        <v>1531</v>
      </c>
      <c r="P16" s="642" t="s">
        <v>4031</v>
      </c>
      <c r="Q16" s="1040" t="s">
        <v>4005</v>
      </c>
    </row>
    <row r="17" spans="1:17" x14ac:dyDescent="0.3">
      <c r="A17" s="1342">
        <v>28</v>
      </c>
      <c r="B17" s="1343">
        <v>46048</v>
      </c>
      <c r="C17" s="896" t="s">
        <v>1777</v>
      </c>
      <c r="D17" s="898">
        <v>1000</v>
      </c>
      <c r="E17" s="898"/>
      <c r="F17" s="1060"/>
      <c r="G17" s="1060"/>
      <c r="H17" s="1060"/>
      <c r="I17" s="1520"/>
      <c r="J17" s="1521"/>
      <c r="K17" s="1521"/>
      <c r="L17" s="1522"/>
      <c r="M17" s="935"/>
      <c r="N17" s="1344"/>
      <c r="O17" s="1345"/>
      <c r="P17" s="935"/>
      <c r="Q17" s="935"/>
    </row>
    <row r="18" spans="1:17" x14ac:dyDescent="0.3">
      <c r="A18" s="1342">
        <v>29</v>
      </c>
      <c r="B18" s="1343">
        <v>46048</v>
      </c>
      <c r="C18" s="896" t="s">
        <v>2359</v>
      </c>
      <c r="D18" s="898">
        <v>1000</v>
      </c>
      <c r="E18" s="898"/>
      <c r="F18" s="1060"/>
      <c r="G18" s="1060"/>
      <c r="H18" s="1060"/>
      <c r="I18" s="1520"/>
      <c r="J18" s="1521"/>
      <c r="K18" s="1521"/>
      <c r="L18" s="1522"/>
      <c r="M18" s="935"/>
      <c r="N18" s="1344"/>
      <c r="O18" s="1345"/>
      <c r="P18" s="146"/>
      <c r="Q18" s="935"/>
    </row>
    <row r="19" spans="1:17" x14ac:dyDescent="0.3">
      <c r="A19" s="1342">
        <v>30</v>
      </c>
      <c r="B19" s="1343">
        <v>46048</v>
      </c>
      <c r="C19" s="896" t="s">
        <v>164</v>
      </c>
      <c r="D19" s="898">
        <v>10</v>
      </c>
      <c r="E19" s="898"/>
      <c r="F19" s="1060"/>
      <c r="G19" s="1060"/>
      <c r="H19" s="1060"/>
      <c r="I19" s="1520"/>
      <c r="J19" s="1521"/>
      <c r="K19" s="1521"/>
      <c r="L19" s="1522"/>
      <c r="M19" s="935"/>
      <c r="N19" s="935"/>
      <c r="O19" s="1345"/>
      <c r="P19" s="935"/>
      <c r="Q19" s="935"/>
    </row>
    <row r="20" spans="1:17" x14ac:dyDescent="0.3">
      <c r="A20" s="1342">
        <v>31</v>
      </c>
      <c r="B20" s="1343">
        <v>46048</v>
      </c>
      <c r="C20" s="896" t="s">
        <v>2384</v>
      </c>
      <c r="D20" s="898">
        <v>50</v>
      </c>
      <c r="E20" s="898"/>
      <c r="F20" s="1060"/>
      <c r="G20" s="1060"/>
      <c r="H20" s="1060"/>
      <c r="I20" s="1520"/>
      <c r="J20" s="1521"/>
      <c r="K20" s="1521"/>
      <c r="L20" s="1522"/>
      <c r="M20" s="935"/>
      <c r="N20" s="1344"/>
      <c r="O20" s="1345"/>
      <c r="P20" s="935"/>
      <c r="Q20" s="935"/>
    </row>
    <row r="21" spans="1:17" x14ac:dyDescent="0.3">
      <c r="A21" s="1342">
        <v>32</v>
      </c>
      <c r="B21" s="1343">
        <v>46048</v>
      </c>
      <c r="C21" s="896" t="s">
        <v>1982</v>
      </c>
      <c r="D21" s="898">
        <v>200</v>
      </c>
      <c r="E21" s="898"/>
      <c r="F21" s="1060"/>
      <c r="G21" s="1060"/>
      <c r="H21" s="1060"/>
      <c r="I21" s="1520"/>
      <c r="J21" s="1521"/>
      <c r="K21" s="1521"/>
      <c r="L21" s="1522"/>
      <c r="M21" s="935"/>
      <c r="N21" s="1344"/>
      <c r="O21" s="1345"/>
      <c r="P21" s="935"/>
      <c r="Q21" s="935"/>
    </row>
    <row r="22" spans="1:17" x14ac:dyDescent="0.3">
      <c r="A22" s="1342">
        <v>33</v>
      </c>
      <c r="B22" s="1343">
        <v>46055</v>
      </c>
      <c r="C22" s="896" t="s">
        <v>2516</v>
      </c>
      <c r="D22" s="898">
        <v>50</v>
      </c>
      <c r="E22" s="898"/>
      <c r="F22" s="1060"/>
      <c r="G22" s="1060"/>
      <c r="H22" s="1060"/>
      <c r="I22" s="1511"/>
      <c r="J22" s="1512"/>
      <c r="K22" s="1512"/>
      <c r="L22" s="1513"/>
      <c r="M22" s="146"/>
      <c r="N22" s="147"/>
      <c r="O22" s="1345"/>
      <c r="P22" s="146"/>
      <c r="Q22" s="935"/>
    </row>
    <row r="23" spans="1:17" x14ac:dyDescent="0.3">
      <c r="A23" s="1342">
        <v>34</v>
      </c>
      <c r="B23" s="1343">
        <v>46055</v>
      </c>
      <c r="C23" s="896" t="s">
        <v>2359</v>
      </c>
      <c r="D23" s="898">
        <v>1000</v>
      </c>
      <c r="E23" s="898"/>
      <c r="F23" s="694"/>
      <c r="G23" s="1060"/>
      <c r="H23" s="1060"/>
      <c r="I23" s="1511"/>
      <c r="J23" s="1512"/>
      <c r="K23" s="1512"/>
      <c r="L23" s="1513"/>
      <c r="M23" s="146"/>
      <c r="N23" s="147"/>
      <c r="O23" s="1345"/>
      <c r="P23" s="642"/>
      <c r="Q23" s="146"/>
    </row>
    <row r="24" spans="1:17" x14ac:dyDescent="0.3">
      <c r="A24" s="1342">
        <v>35</v>
      </c>
      <c r="B24" s="1343">
        <v>46055</v>
      </c>
      <c r="C24" s="896" t="s">
        <v>2834</v>
      </c>
      <c r="D24" s="898">
        <v>50</v>
      </c>
      <c r="E24" s="898"/>
      <c r="F24" s="694"/>
      <c r="G24" s="1060"/>
      <c r="H24" s="1060"/>
      <c r="I24" s="1511"/>
      <c r="J24" s="1512"/>
      <c r="K24" s="1512"/>
      <c r="L24" s="1513"/>
      <c r="M24" s="146"/>
      <c r="N24" s="147"/>
      <c r="O24" s="1345"/>
      <c r="P24" s="642"/>
      <c r="Q24" s="146"/>
    </row>
    <row r="25" spans="1:17" x14ac:dyDescent="0.3">
      <c r="A25" s="1342">
        <v>36</v>
      </c>
      <c r="B25" s="1343">
        <v>46059</v>
      </c>
      <c r="C25" s="896" t="s">
        <v>2359</v>
      </c>
      <c r="D25" s="898">
        <v>1600</v>
      </c>
      <c r="E25" s="898"/>
      <c r="F25" s="511"/>
      <c r="G25" s="1060"/>
      <c r="H25" s="1060"/>
      <c r="I25" s="1511"/>
      <c r="J25" s="1512"/>
      <c r="K25" s="1512"/>
      <c r="L25" s="1513"/>
      <c r="M25" s="146"/>
      <c r="N25" s="146"/>
      <c r="O25" s="1345"/>
      <c r="P25" s="146"/>
      <c r="Q25" s="146"/>
    </row>
    <row r="26" spans="1:17" x14ac:dyDescent="0.3">
      <c r="A26" s="1342">
        <v>37</v>
      </c>
      <c r="B26" s="1343">
        <v>46059</v>
      </c>
      <c r="C26" s="896" t="s">
        <v>2359</v>
      </c>
      <c r="D26" s="898"/>
      <c r="E26" s="898">
        <v>3600</v>
      </c>
      <c r="F26" s="1060" t="s">
        <v>1431</v>
      </c>
      <c r="G26" s="1060"/>
      <c r="H26" s="1060"/>
      <c r="I26" s="1511" t="s">
        <v>4220</v>
      </c>
      <c r="J26" s="1512"/>
      <c r="K26" s="1512"/>
      <c r="L26" s="1513"/>
      <c r="M26" s="146" t="s">
        <v>4221</v>
      </c>
      <c r="N26" s="147">
        <v>46058</v>
      </c>
      <c r="O26" s="1345"/>
      <c r="P26" s="642" t="s">
        <v>4031</v>
      </c>
      <c r="Q26" s="1040" t="s">
        <v>4005</v>
      </c>
    </row>
    <row r="27" spans="1:17" x14ac:dyDescent="0.3">
      <c r="A27" s="1342">
        <v>39</v>
      </c>
      <c r="B27" s="1343">
        <v>46064</v>
      </c>
      <c r="C27" s="896" t="s">
        <v>2834</v>
      </c>
      <c r="D27" s="898">
        <v>390</v>
      </c>
      <c r="E27" s="898"/>
      <c r="F27" s="511"/>
      <c r="G27" s="1060"/>
      <c r="H27" s="1060"/>
      <c r="I27" s="1511"/>
      <c r="J27" s="1512"/>
      <c r="K27" s="1512"/>
      <c r="L27" s="1513"/>
      <c r="M27" s="146"/>
      <c r="N27" s="147"/>
      <c r="O27" s="1345"/>
      <c r="P27" s="146"/>
      <c r="Q27" s="935"/>
    </row>
    <row r="28" spans="1:17" x14ac:dyDescent="0.3">
      <c r="A28" s="1342">
        <v>40</v>
      </c>
      <c r="B28" s="1343">
        <v>46064</v>
      </c>
      <c r="C28" s="896" t="s">
        <v>2384</v>
      </c>
      <c r="D28" s="898">
        <v>860</v>
      </c>
      <c r="E28" s="898"/>
      <c r="F28" s="511"/>
      <c r="G28" s="1060"/>
      <c r="H28" s="1060"/>
      <c r="I28" s="1511"/>
      <c r="J28" s="1512"/>
      <c r="K28" s="1512"/>
      <c r="L28" s="1513"/>
      <c r="M28" s="146"/>
      <c r="N28" s="146"/>
      <c r="O28" s="1345"/>
      <c r="P28" s="146"/>
      <c r="Q28" s="146"/>
    </row>
    <row r="29" spans="1:17" x14ac:dyDescent="0.3">
      <c r="A29" s="1342">
        <v>41</v>
      </c>
      <c r="B29" s="1343">
        <v>46065</v>
      </c>
      <c r="C29" s="896" t="s">
        <v>2359</v>
      </c>
      <c r="D29" s="898">
        <v>1000</v>
      </c>
      <c r="E29" s="898"/>
      <c r="F29" s="511"/>
      <c r="G29" s="1060"/>
      <c r="H29" s="1060"/>
      <c r="I29" s="1511"/>
      <c r="J29" s="1512"/>
      <c r="K29" s="1512"/>
      <c r="L29" s="1513"/>
      <c r="M29" s="146"/>
      <c r="N29" s="146"/>
      <c r="O29" s="1345"/>
      <c r="P29" s="146"/>
      <c r="Q29" s="146"/>
    </row>
    <row r="30" spans="1:17" x14ac:dyDescent="0.3">
      <c r="A30" s="1342">
        <v>42</v>
      </c>
      <c r="B30" s="1343">
        <v>46065</v>
      </c>
      <c r="C30" s="149" t="s">
        <v>2574</v>
      </c>
      <c r="D30" s="898">
        <v>25</v>
      </c>
      <c r="E30" s="898"/>
      <c r="F30" s="511"/>
      <c r="G30" s="1060"/>
      <c r="H30" s="1060"/>
      <c r="I30" s="1511"/>
      <c r="J30" s="1512"/>
      <c r="K30" s="1512"/>
      <c r="L30" s="1513"/>
      <c r="M30" s="146"/>
      <c r="N30" s="147"/>
      <c r="O30" s="1345"/>
      <c r="P30" s="642"/>
      <c r="Q30" s="1040"/>
    </row>
    <row r="31" spans="1:17" x14ac:dyDescent="0.3">
      <c r="A31" s="1342">
        <v>43</v>
      </c>
      <c r="B31" s="1343">
        <v>46069</v>
      </c>
      <c r="C31" s="896" t="s">
        <v>2359</v>
      </c>
      <c r="D31" s="898">
        <v>1000</v>
      </c>
      <c r="E31" s="898"/>
      <c r="F31" s="511"/>
      <c r="G31" s="1060"/>
      <c r="H31" s="1060"/>
      <c r="I31" s="1511"/>
      <c r="J31" s="1512"/>
      <c r="K31" s="1512"/>
      <c r="L31" s="1513"/>
      <c r="M31" s="146"/>
      <c r="N31" s="146"/>
      <c r="O31" s="1345"/>
      <c r="P31" s="146"/>
      <c r="Q31" s="146"/>
    </row>
    <row r="32" spans="1:17" ht="13.8" x14ac:dyDescent="0.3">
      <c r="A32" s="1342">
        <v>44</v>
      </c>
      <c r="B32" s="1343">
        <v>46069</v>
      </c>
      <c r="C32" s="896" t="s">
        <v>2834</v>
      </c>
      <c r="D32" s="898"/>
      <c r="E32" s="898">
        <v>740</v>
      </c>
      <c r="F32" s="511">
        <v>740</v>
      </c>
      <c r="G32" s="1060"/>
      <c r="H32" s="1060"/>
      <c r="I32" s="1511" t="s">
        <v>4229</v>
      </c>
      <c r="J32" s="1512"/>
      <c r="K32" s="1512"/>
      <c r="L32" s="1513"/>
      <c r="M32" s="146" t="s">
        <v>4230</v>
      </c>
      <c r="N32" s="147">
        <v>46069</v>
      </c>
      <c r="O32" s="1275" t="s">
        <v>4231</v>
      </c>
      <c r="P32" s="146" t="s">
        <v>4037</v>
      </c>
      <c r="Q32" s="642" t="s">
        <v>4016</v>
      </c>
    </row>
    <row r="33" spans="1:17" ht="13.8" x14ac:dyDescent="0.3">
      <c r="A33" s="1342">
        <v>45</v>
      </c>
      <c r="B33" s="1343">
        <v>46069</v>
      </c>
      <c r="C33" s="896" t="s">
        <v>2384</v>
      </c>
      <c r="D33" s="898"/>
      <c r="E33" s="898">
        <v>960</v>
      </c>
      <c r="F33" s="511">
        <v>960</v>
      </c>
      <c r="G33" s="1060"/>
      <c r="H33" s="1060"/>
      <c r="I33" s="1511" t="s">
        <v>4232</v>
      </c>
      <c r="J33" s="1512"/>
      <c r="K33" s="1512"/>
      <c r="L33" s="1513"/>
      <c r="M33" s="146" t="s">
        <v>4233</v>
      </c>
      <c r="N33" s="147">
        <v>46069</v>
      </c>
      <c r="O33" s="1275" t="s">
        <v>4231</v>
      </c>
      <c r="P33" s="146" t="s">
        <v>4037</v>
      </c>
      <c r="Q33" s="146" t="s">
        <v>4016</v>
      </c>
    </row>
    <row r="34" spans="1:17" x14ac:dyDescent="0.3">
      <c r="A34" s="1342">
        <v>46</v>
      </c>
      <c r="B34" s="1343">
        <v>46073</v>
      </c>
      <c r="C34" s="896" t="s">
        <v>2359</v>
      </c>
      <c r="D34" s="898">
        <v>1000</v>
      </c>
      <c r="E34" s="898"/>
      <c r="F34" s="511"/>
      <c r="G34" s="1060"/>
      <c r="H34" s="1060"/>
      <c r="I34" s="1511"/>
      <c r="J34" s="1512"/>
      <c r="K34" s="1512"/>
      <c r="L34" s="1513"/>
      <c r="M34" s="146"/>
      <c r="N34" s="146"/>
      <c r="O34" s="1345"/>
      <c r="P34" s="146"/>
      <c r="Q34" s="146"/>
    </row>
    <row r="35" spans="1:17" x14ac:dyDescent="0.3">
      <c r="A35" s="1342"/>
      <c r="B35" s="1343"/>
      <c r="C35" s="896"/>
      <c r="D35" s="898"/>
      <c r="E35" s="898"/>
      <c r="F35" s="511"/>
      <c r="G35" s="1060"/>
      <c r="H35" s="1060"/>
      <c r="I35" s="1511"/>
      <c r="J35" s="1512"/>
      <c r="K35" s="1512"/>
      <c r="L35" s="1513"/>
      <c r="M35" s="146"/>
      <c r="N35" s="146"/>
      <c r="O35" s="1345"/>
      <c r="P35" s="146"/>
      <c r="Q35" s="146"/>
    </row>
    <row r="36" spans="1:17" ht="13.8" x14ac:dyDescent="0.3">
      <c r="A36" s="1342"/>
      <c r="B36" s="1343"/>
      <c r="C36" s="896"/>
      <c r="D36" s="898"/>
      <c r="E36" s="898"/>
      <c r="F36" s="511"/>
      <c r="G36" s="1060"/>
      <c r="H36" s="1060"/>
      <c r="I36" s="1511"/>
      <c r="J36" s="1512"/>
      <c r="K36" s="1512"/>
      <c r="L36" s="1513"/>
      <c r="M36" s="146"/>
      <c r="N36" s="147"/>
      <c r="O36" s="1275"/>
      <c r="P36" s="146"/>
      <c r="Q36" s="642"/>
    </row>
    <row r="37" spans="1:17" x14ac:dyDescent="0.3">
      <c r="A37" s="1342"/>
      <c r="B37" s="1343"/>
      <c r="C37" s="896"/>
      <c r="D37" s="898"/>
      <c r="E37" s="898"/>
      <c r="F37" s="694"/>
      <c r="G37" s="1060"/>
      <c r="H37" s="1060"/>
      <c r="I37" s="1511"/>
      <c r="J37" s="1512"/>
      <c r="K37" s="1512"/>
      <c r="L37" s="1513"/>
      <c r="M37" s="146"/>
      <c r="N37" s="147"/>
      <c r="O37" s="1345"/>
      <c r="P37" s="146"/>
      <c r="Q37" s="935"/>
    </row>
    <row r="38" spans="1:17" ht="13.8" x14ac:dyDescent="0.3">
      <c r="A38" s="1342"/>
      <c r="B38" s="1343"/>
      <c r="C38" s="896"/>
      <c r="D38" s="898"/>
      <c r="E38" s="898"/>
      <c r="F38" s="511"/>
      <c r="G38" s="1060"/>
      <c r="H38" s="1060"/>
      <c r="I38" s="1511"/>
      <c r="J38" s="1512"/>
      <c r="K38" s="1512"/>
      <c r="L38" s="1513"/>
      <c r="M38" s="146"/>
      <c r="N38" s="147"/>
      <c r="O38" s="1275"/>
      <c r="P38" s="146"/>
      <c r="Q38" s="642"/>
    </row>
    <row r="39" spans="1:17" x14ac:dyDescent="0.3">
      <c r="A39" s="1342"/>
      <c r="B39" s="1343"/>
      <c r="C39" s="896"/>
      <c r="D39" s="898"/>
      <c r="E39" s="898"/>
      <c r="F39" s="511"/>
      <c r="G39" s="1060"/>
      <c r="H39" s="1060"/>
      <c r="I39" s="1511"/>
      <c r="J39" s="1512"/>
      <c r="K39" s="1512"/>
      <c r="L39" s="1513"/>
      <c r="M39" s="146"/>
      <c r="N39" s="146"/>
      <c r="O39" s="1345"/>
      <c r="P39" s="146"/>
      <c r="Q39" s="146"/>
    </row>
    <row r="40" spans="1:17" x14ac:dyDescent="0.3">
      <c r="A40" s="1342"/>
      <c r="B40" s="1343"/>
      <c r="C40" s="896"/>
      <c r="D40" s="898"/>
      <c r="E40" s="898"/>
      <c r="F40" s="511"/>
      <c r="G40" s="1060"/>
      <c r="H40" s="1060"/>
      <c r="I40" s="1511"/>
      <c r="J40" s="1512"/>
      <c r="K40" s="1512"/>
      <c r="L40" s="1513"/>
      <c r="M40" s="146"/>
      <c r="N40" s="146"/>
      <c r="O40" s="1345"/>
      <c r="P40" s="146"/>
      <c r="Q40" s="146"/>
    </row>
    <row r="41" spans="1:17" x14ac:dyDescent="0.3">
      <c r="A41" s="1342"/>
      <c r="B41" s="1343"/>
      <c r="C41" s="896"/>
      <c r="D41" s="898"/>
      <c r="E41" s="898"/>
      <c r="F41" s="694"/>
      <c r="G41" s="1060"/>
      <c r="H41" s="1060"/>
      <c r="I41" s="1511"/>
      <c r="J41" s="1512"/>
      <c r="K41" s="1512"/>
      <c r="L41" s="1513"/>
      <c r="M41" s="146"/>
      <c r="N41" s="147"/>
      <c r="O41" s="1345"/>
      <c r="P41" s="642"/>
      <c r="Q41" s="146"/>
    </row>
    <row r="42" spans="1:17" x14ac:dyDescent="0.3">
      <c r="A42" s="1342"/>
      <c r="B42" s="1343"/>
      <c r="C42" s="896"/>
      <c r="D42" s="898"/>
      <c r="E42" s="898"/>
      <c r="F42" s="511"/>
      <c r="G42" s="1060"/>
      <c r="H42" s="1060"/>
      <c r="I42" s="1511"/>
      <c r="J42" s="1512"/>
      <c r="K42" s="1512"/>
      <c r="L42" s="1513"/>
      <c r="M42" s="146"/>
      <c r="N42" s="147"/>
      <c r="O42" s="1345"/>
      <c r="P42" s="642"/>
      <c r="Q42" s="642"/>
    </row>
    <row r="43" spans="1:17" x14ac:dyDescent="0.3">
      <c r="A43" s="1342"/>
      <c r="B43" s="1343"/>
      <c r="C43" s="896"/>
      <c r="D43" s="898"/>
      <c r="E43" s="898"/>
      <c r="F43" s="511"/>
      <c r="G43" s="1060"/>
      <c r="H43" s="1060"/>
      <c r="I43" s="1511"/>
      <c r="J43" s="1512"/>
      <c r="K43" s="1512"/>
      <c r="L43" s="1513"/>
      <c r="M43" s="146"/>
      <c r="N43" s="147"/>
      <c r="O43" s="1345"/>
      <c r="P43" s="146"/>
      <c r="Q43" s="935"/>
    </row>
    <row r="44" spans="1:17" x14ac:dyDescent="0.3">
      <c r="A44" s="1342"/>
      <c r="B44" s="1343"/>
      <c r="C44" s="896"/>
      <c r="D44" s="898"/>
      <c r="E44" s="898"/>
      <c r="F44" s="511"/>
      <c r="G44" s="1060"/>
      <c r="H44" s="1060"/>
      <c r="I44" s="1511"/>
      <c r="J44" s="1512"/>
      <c r="K44" s="1512"/>
      <c r="L44" s="1513"/>
      <c r="M44" s="146"/>
      <c r="N44" s="147"/>
      <c r="O44" s="1345"/>
      <c r="P44" s="642"/>
      <c r="Q44" s="1040"/>
    </row>
    <row r="45" spans="1:17" x14ac:dyDescent="0.3">
      <c r="A45" s="1342"/>
      <c r="B45" s="1343"/>
      <c r="C45" s="896"/>
      <c r="D45" s="898"/>
      <c r="E45" s="898"/>
      <c r="F45" s="511"/>
      <c r="G45" s="1060"/>
      <c r="H45" s="1060"/>
      <c r="I45" s="1511"/>
      <c r="J45" s="1512"/>
      <c r="K45" s="1512"/>
      <c r="L45" s="1513"/>
      <c r="M45" s="146"/>
      <c r="N45" s="146"/>
      <c r="O45" s="1345"/>
      <c r="P45" s="146"/>
      <c r="Q45" s="146"/>
    </row>
    <row r="46" spans="1:17" x14ac:dyDescent="0.3">
      <c r="A46" s="1342"/>
      <c r="B46" s="1343"/>
      <c r="C46" s="896"/>
      <c r="D46" s="898"/>
      <c r="E46" s="898"/>
      <c r="F46" s="511"/>
      <c r="G46" s="1060"/>
      <c r="H46" s="1060"/>
      <c r="I46" s="1511"/>
      <c r="J46" s="1512"/>
      <c r="K46" s="1512"/>
      <c r="L46" s="1513"/>
      <c r="M46" s="146"/>
      <c r="N46" s="146"/>
      <c r="O46" s="1345"/>
      <c r="P46" s="146"/>
      <c r="Q46" s="146"/>
    </row>
    <row r="47" spans="1:17" x14ac:dyDescent="0.3">
      <c r="A47" s="1342"/>
      <c r="B47" s="1343"/>
      <c r="C47" s="896"/>
      <c r="D47" s="898"/>
      <c r="E47" s="898"/>
      <c r="F47" s="511"/>
      <c r="G47" s="1060"/>
      <c r="H47" s="1060"/>
      <c r="I47" s="1511"/>
      <c r="J47" s="1512"/>
      <c r="K47" s="1512"/>
      <c r="L47" s="1513"/>
      <c r="M47" s="146"/>
      <c r="N47" s="146"/>
      <c r="O47" s="1345"/>
      <c r="P47" s="146"/>
      <c r="Q47" s="146"/>
    </row>
    <row r="48" spans="1:17" x14ac:dyDescent="0.3">
      <c r="A48" s="1342"/>
      <c r="B48" s="1343"/>
      <c r="C48" s="896"/>
      <c r="D48" s="898"/>
      <c r="E48" s="898"/>
      <c r="F48" s="511"/>
      <c r="G48" s="1060"/>
      <c r="H48" s="1060"/>
      <c r="I48" s="1511"/>
      <c r="J48" s="1512"/>
      <c r="K48" s="1512"/>
      <c r="L48" s="1513"/>
      <c r="M48" s="146"/>
      <c r="N48" s="146"/>
      <c r="O48" s="1345"/>
      <c r="P48" s="146"/>
      <c r="Q48" s="146"/>
    </row>
    <row r="49" spans="1:17" x14ac:dyDescent="0.3">
      <c r="A49" s="1342"/>
      <c r="B49" s="1343"/>
      <c r="C49" s="896"/>
      <c r="D49" s="898"/>
      <c r="E49" s="898"/>
      <c r="F49" s="511"/>
      <c r="G49" s="1060"/>
      <c r="H49" s="1060"/>
      <c r="I49" s="1511"/>
      <c r="J49" s="1512"/>
      <c r="K49" s="1512"/>
      <c r="L49" s="1513"/>
      <c r="M49" s="146"/>
      <c r="N49" s="146"/>
      <c r="O49" s="1345"/>
      <c r="P49" s="146"/>
      <c r="Q49" s="146"/>
    </row>
    <row r="50" spans="1:17" x14ac:dyDescent="0.3">
      <c r="A50" s="1342"/>
      <c r="B50" s="1343"/>
      <c r="C50" s="896"/>
      <c r="D50" s="898"/>
      <c r="E50" s="898"/>
      <c r="F50" s="511"/>
      <c r="G50" s="1060"/>
      <c r="H50" s="1060"/>
      <c r="I50" s="1511"/>
      <c r="J50" s="1512"/>
      <c r="K50" s="1512"/>
      <c r="L50" s="1513"/>
      <c r="M50" s="146"/>
      <c r="N50" s="146"/>
      <c r="O50" s="1345"/>
      <c r="P50" s="146"/>
      <c r="Q50" s="146"/>
    </row>
    <row r="51" spans="1:17" x14ac:dyDescent="0.3">
      <c r="A51" s="1342"/>
      <c r="B51" s="1343"/>
      <c r="C51" s="896"/>
      <c r="D51" s="898"/>
      <c r="E51" s="898"/>
      <c r="F51" s="511"/>
      <c r="G51" s="1060"/>
      <c r="H51" s="1060"/>
      <c r="I51" s="1511"/>
      <c r="J51" s="1512"/>
      <c r="K51" s="1512"/>
      <c r="L51" s="1513"/>
      <c r="M51" s="146"/>
      <c r="N51" s="146"/>
      <c r="O51" s="1345"/>
      <c r="P51" s="146"/>
      <c r="Q51" s="146"/>
    </row>
    <row r="52" spans="1:17" x14ac:dyDescent="0.3">
      <c r="A52" s="1342"/>
      <c r="B52" s="1343"/>
      <c r="C52" s="896"/>
      <c r="D52" s="898"/>
      <c r="E52" s="898"/>
      <c r="F52" s="511"/>
      <c r="G52" s="1060"/>
      <c r="H52" s="1060"/>
      <c r="I52" s="1511"/>
      <c r="J52" s="1512"/>
      <c r="K52" s="1512"/>
      <c r="L52" s="1513"/>
      <c r="M52" s="146"/>
      <c r="N52" s="146"/>
      <c r="O52" s="1345"/>
      <c r="P52" s="146"/>
      <c r="Q52" s="146"/>
    </row>
    <row r="53" spans="1:17" x14ac:dyDescent="0.3">
      <c r="A53" s="1342"/>
      <c r="B53" s="1343"/>
      <c r="C53" s="896"/>
      <c r="D53" s="898"/>
      <c r="E53" s="898"/>
      <c r="F53" s="511"/>
      <c r="G53" s="1060"/>
      <c r="H53" s="1060"/>
      <c r="I53" s="1511"/>
      <c r="J53" s="1512"/>
      <c r="K53" s="1512"/>
      <c r="L53" s="1513"/>
      <c r="M53" s="146"/>
      <c r="N53" s="146"/>
      <c r="O53" s="1345"/>
      <c r="P53" s="146"/>
      <c r="Q53" s="146"/>
    </row>
    <row r="54" spans="1:17" x14ac:dyDescent="0.3">
      <c r="A54" s="1342"/>
      <c r="B54" s="1343"/>
      <c r="C54" s="896"/>
      <c r="D54" s="898"/>
      <c r="E54" s="898"/>
      <c r="F54" s="511"/>
      <c r="G54" s="1060"/>
      <c r="H54" s="1060"/>
      <c r="I54" s="1511"/>
      <c r="J54" s="1512"/>
      <c r="K54" s="1512"/>
      <c r="L54" s="1513"/>
      <c r="M54" s="146"/>
      <c r="N54" s="146"/>
      <c r="O54" s="1345"/>
      <c r="P54" s="146"/>
      <c r="Q54" s="146"/>
    </row>
    <row r="55" spans="1:17" x14ac:dyDescent="0.3">
      <c r="A55" s="1342"/>
      <c r="B55" s="1343"/>
      <c r="C55" s="896"/>
      <c r="D55" s="898"/>
      <c r="E55" s="898"/>
      <c r="F55" s="511"/>
      <c r="G55" s="1060"/>
      <c r="H55" s="1060"/>
      <c r="I55" s="1511"/>
      <c r="J55" s="1512"/>
      <c r="K55" s="1512"/>
      <c r="L55" s="1513"/>
      <c r="M55" s="146"/>
      <c r="N55" s="146"/>
      <c r="O55" s="1345"/>
      <c r="P55" s="146"/>
      <c r="Q55" s="146"/>
    </row>
    <row r="56" spans="1:17" x14ac:dyDescent="0.3">
      <c r="A56" s="1342"/>
      <c r="B56" s="1343"/>
      <c r="C56" s="896"/>
      <c r="D56" s="898"/>
      <c r="E56" s="898"/>
      <c r="F56" s="511"/>
      <c r="G56" s="1060"/>
      <c r="H56" s="1060"/>
      <c r="I56" s="1511"/>
      <c r="J56" s="1512"/>
      <c r="K56" s="1512"/>
      <c r="L56" s="1513"/>
      <c r="M56" s="146"/>
      <c r="N56" s="146"/>
      <c r="O56" s="1345"/>
      <c r="P56" s="146"/>
      <c r="Q56" s="146"/>
    </row>
    <row r="57" spans="1:17" x14ac:dyDescent="0.3">
      <c r="A57" s="1342"/>
      <c r="B57" s="1343"/>
      <c r="C57" s="896"/>
      <c r="D57" s="898"/>
      <c r="E57" s="898"/>
      <c r="F57" s="511"/>
      <c r="G57" s="1060"/>
      <c r="H57" s="1060"/>
      <c r="I57" s="1511"/>
      <c r="J57" s="1512"/>
      <c r="K57" s="1512"/>
      <c r="L57" s="1513"/>
      <c r="M57" s="146"/>
      <c r="N57" s="147"/>
      <c r="O57" s="1345"/>
      <c r="P57" s="146"/>
      <c r="Q57" s="935"/>
    </row>
    <row r="58" spans="1:17" x14ac:dyDescent="0.3">
      <c r="A58" s="1342"/>
      <c r="B58" s="1343"/>
      <c r="C58" s="896"/>
      <c r="D58" s="898"/>
      <c r="E58" s="898"/>
      <c r="F58" s="511"/>
      <c r="G58" s="1060"/>
      <c r="H58" s="1060"/>
      <c r="I58" s="1511"/>
      <c r="J58" s="1512"/>
      <c r="K58" s="1512"/>
      <c r="L58" s="1513"/>
      <c r="M58" s="146"/>
      <c r="N58" s="146"/>
      <c r="O58" s="1345"/>
      <c r="P58" s="146"/>
      <c r="Q58" s="146"/>
    </row>
    <row r="59" spans="1:17" ht="13.8" x14ac:dyDescent="0.3">
      <c r="A59" s="1342"/>
      <c r="B59" s="1343"/>
      <c r="C59" s="896"/>
      <c r="D59" s="898"/>
      <c r="E59" s="898"/>
      <c r="F59" s="511"/>
      <c r="G59" s="1060"/>
      <c r="H59" s="1060"/>
      <c r="I59" s="1511"/>
      <c r="J59" s="1512"/>
      <c r="K59" s="1512"/>
      <c r="L59" s="1513"/>
      <c r="M59" s="146"/>
      <c r="N59" s="147"/>
      <c r="O59" s="1346"/>
      <c r="P59" s="146"/>
      <c r="Q59" s="935"/>
    </row>
    <row r="60" spans="1:17" ht="13.8" x14ac:dyDescent="0.3">
      <c r="A60" s="1342"/>
      <c r="B60" s="1343"/>
      <c r="C60" s="896"/>
      <c r="D60" s="898"/>
      <c r="E60" s="898"/>
      <c r="F60" s="511"/>
      <c r="G60" s="1060"/>
      <c r="H60" s="1060"/>
      <c r="I60" s="1511"/>
      <c r="J60" s="1512"/>
      <c r="K60" s="1512"/>
      <c r="L60" s="1513"/>
      <c r="M60" s="146"/>
      <c r="N60" s="147"/>
      <c r="O60" s="1275"/>
      <c r="P60" s="642"/>
      <c r="Q60" s="1040"/>
    </row>
    <row r="61" spans="1:17" x14ac:dyDescent="0.3">
      <c r="A61" s="1342"/>
      <c r="B61" s="1343"/>
      <c r="C61" s="896"/>
      <c r="D61" s="898"/>
      <c r="E61" s="898"/>
      <c r="F61" s="511"/>
      <c r="G61" s="1060"/>
      <c r="H61" s="1060"/>
      <c r="I61" s="1511"/>
      <c r="J61" s="1512"/>
      <c r="K61" s="1512"/>
      <c r="L61" s="1513"/>
      <c r="M61" s="146"/>
      <c r="N61" s="146"/>
      <c r="O61" s="1345"/>
      <c r="P61" s="146"/>
      <c r="Q61" s="146"/>
    </row>
    <row r="62" spans="1:17" ht="13.8" x14ac:dyDescent="0.3">
      <c r="A62" s="1342"/>
      <c r="B62" s="1343"/>
      <c r="C62" s="896"/>
      <c r="D62" s="898"/>
      <c r="E62" s="898"/>
      <c r="F62" s="511"/>
      <c r="G62" s="1060"/>
      <c r="H62" s="1060"/>
      <c r="I62" s="1511"/>
      <c r="J62" s="1512"/>
      <c r="K62" s="1512"/>
      <c r="L62" s="1513"/>
      <c r="M62" s="146"/>
      <c r="N62" s="147"/>
      <c r="O62" s="1275"/>
      <c r="P62" s="146"/>
      <c r="Q62" s="642"/>
    </row>
    <row r="63" spans="1:17" x14ac:dyDescent="0.3">
      <c r="A63" s="1342"/>
      <c r="B63" s="1343"/>
      <c r="C63" s="896"/>
      <c r="D63" s="898"/>
      <c r="E63" s="898"/>
      <c r="F63" s="511"/>
      <c r="G63" s="1060"/>
      <c r="H63" s="1060"/>
      <c r="I63" s="1511"/>
      <c r="J63" s="1512"/>
      <c r="K63" s="1512"/>
      <c r="L63" s="1513"/>
      <c r="M63" s="146"/>
      <c r="N63" s="146"/>
      <c r="O63" s="1345"/>
      <c r="P63" s="146"/>
      <c r="Q63" s="146"/>
    </row>
    <row r="64" spans="1:17" x14ac:dyDescent="0.3">
      <c r="A64" s="1342"/>
      <c r="B64" s="1343"/>
      <c r="C64" s="896"/>
      <c r="D64" s="898"/>
      <c r="E64" s="898"/>
      <c r="F64" s="511"/>
      <c r="G64" s="1060"/>
      <c r="H64" s="1060"/>
      <c r="I64" s="1511"/>
      <c r="J64" s="1512"/>
      <c r="K64" s="1512"/>
      <c r="L64" s="1513"/>
      <c r="M64" s="146"/>
      <c r="N64" s="146"/>
      <c r="O64" s="1345"/>
      <c r="P64" s="146"/>
      <c r="Q64" s="146"/>
    </row>
    <row r="65" spans="1:17" x14ac:dyDescent="0.3">
      <c r="A65" s="1342"/>
      <c r="B65" s="1343"/>
      <c r="C65" s="896"/>
      <c r="D65" s="898"/>
      <c r="E65" s="898"/>
      <c r="F65" s="511"/>
      <c r="G65" s="1060"/>
      <c r="H65" s="1060"/>
      <c r="I65" s="1511"/>
      <c r="J65" s="1512"/>
      <c r="K65" s="1512"/>
      <c r="L65" s="1513"/>
      <c r="M65" s="146"/>
      <c r="N65" s="146"/>
      <c r="O65" s="1345"/>
      <c r="P65" s="146"/>
      <c r="Q65" s="146"/>
    </row>
    <row r="66" spans="1:17" x14ac:dyDescent="0.3">
      <c r="A66" s="1342"/>
      <c r="B66" s="1343"/>
      <c r="C66" s="896"/>
      <c r="D66" s="898"/>
      <c r="E66" s="898"/>
      <c r="F66" s="511"/>
      <c r="G66" s="1060"/>
      <c r="H66" s="1060"/>
      <c r="I66" s="1511"/>
      <c r="J66" s="1512"/>
      <c r="K66" s="1512"/>
      <c r="L66" s="1513"/>
      <c r="M66" s="146"/>
      <c r="N66" s="147"/>
      <c r="O66" s="1345"/>
      <c r="P66" s="146"/>
      <c r="Q66" s="935"/>
    </row>
    <row r="67" spans="1:17" ht="13.8" x14ac:dyDescent="0.3">
      <c r="A67" s="1342"/>
      <c r="B67" s="1343"/>
      <c r="C67" s="896"/>
      <c r="D67" s="898"/>
      <c r="E67" s="898"/>
      <c r="F67" s="694"/>
      <c r="G67" s="1060"/>
      <c r="H67" s="1060"/>
      <c r="I67" s="1511"/>
      <c r="J67" s="1512"/>
      <c r="K67" s="1512"/>
      <c r="L67" s="1513"/>
      <c r="M67" s="146"/>
      <c r="N67" s="147"/>
      <c r="O67" s="1275"/>
      <c r="P67" s="146"/>
      <c r="Q67" s="146"/>
    </row>
    <row r="68" spans="1:17" x14ac:dyDescent="0.3">
      <c r="A68" s="1342"/>
      <c r="B68" s="1343"/>
      <c r="C68" s="896"/>
      <c r="D68" s="898"/>
      <c r="E68" s="898"/>
      <c r="F68" s="511"/>
      <c r="G68" s="1060"/>
      <c r="H68" s="1060"/>
      <c r="I68" s="1511"/>
      <c r="J68" s="1512"/>
      <c r="K68" s="1512"/>
      <c r="L68" s="1513"/>
      <c r="M68" s="146"/>
      <c r="N68" s="146"/>
      <c r="O68" s="1345"/>
      <c r="P68" s="146"/>
      <c r="Q68" s="146"/>
    </row>
    <row r="69" spans="1:17" ht="13.8" x14ac:dyDescent="0.3">
      <c r="A69" s="1342"/>
      <c r="B69" s="1343"/>
      <c r="C69" s="896"/>
      <c r="D69" s="898"/>
      <c r="E69" s="898"/>
      <c r="F69" s="694"/>
      <c r="G69" s="1060"/>
      <c r="H69" s="1060"/>
      <c r="I69" s="1511"/>
      <c r="J69" s="1512"/>
      <c r="K69" s="1512"/>
      <c r="L69" s="1513"/>
      <c r="M69" s="146"/>
      <c r="N69" s="147"/>
      <c r="O69" s="1275"/>
      <c r="P69" s="642"/>
      <c r="Q69" s="146"/>
    </row>
    <row r="70" spans="1:17" x14ac:dyDescent="0.3">
      <c r="A70" s="1342"/>
      <c r="B70" s="1343"/>
      <c r="C70" s="896"/>
      <c r="D70" s="898"/>
      <c r="E70" s="898"/>
      <c r="F70" s="511"/>
      <c r="G70" s="1060"/>
      <c r="H70" s="1060"/>
      <c r="I70" s="1511"/>
      <c r="J70" s="1512"/>
      <c r="K70" s="1512"/>
      <c r="L70" s="1513"/>
      <c r="M70" s="146"/>
      <c r="N70" s="146"/>
      <c r="O70" s="1345"/>
      <c r="P70" s="146"/>
      <c r="Q70" s="146"/>
    </row>
    <row r="71" spans="1:17" x14ac:dyDescent="0.3">
      <c r="A71" s="1342"/>
      <c r="B71" s="1343"/>
      <c r="C71" s="896"/>
      <c r="D71" s="898"/>
      <c r="E71" s="898"/>
      <c r="F71" s="511"/>
      <c r="G71" s="1060"/>
      <c r="H71" s="1060"/>
      <c r="I71" s="1511"/>
      <c r="J71" s="1512"/>
      <c r="K71" s="1512"/>
      <c r="L71" s="1513"/>
      <c r="M71" s="146"/>
      <c r="N71" s="146"/>
      <c r="O71" s="1345"/>
      <c r="P71" s="146"/>
      <c r="Q71" s="146"/>
    </row>
    <row r="72" spans="1:17" x14ac:dyDescent="0.3">
      <c r="A72" s="1342"/>
      <c r="B72" s="1343"/>
      <c r="C72" s="896"/>
      <c r="D72" s="898"/>
      <c r="E72" s="898"/>
      <c r="F72" s="511"/>
      <c r="G72" s="1060"/>
      <c r="H72" s="1060"/>
      <c r="I72" s="1511"/>
      <c r="J72" s="1512"/>
      <c r="K72" s="1512"/>
      <c r="L72" s="1513"/>
      <c r="M72" s="146"/>
      <c r="N72" s="147"/>
      <c r="O72" s="1345"/>
      <c r="P72" s="146"/>
      <c r="Q72" s="935"/>
    </row>
    <row r="73" spans="1:17" ht="13.8" x14ac:dyDescent="0.3">
      <c r="A73" s="1342"/>
      <c r="B73" s="1343"/>
      <c r="C73" s="896"/>
      <c r="D73" s="898"/>
      <c r="E73" s="898"/>
      <c r="F73" s="898"/>
      <c r="G73" s="1060"/>
      <c r="H73" s="1060"/>
      <c r="I73" s="1511"/>
      <c r="J73" s="1512"/>
      <c r="K73" s="1512"/>
      <c r="L73" s="1513"/>
      <c r="M73" s="146"/>
      <c r="N73" s="147"/>
      <c r="O73" s="1416"/>
      <c r="P73" s="642"/>
      <c r="Q73" s="1040"/>
    </row>
    <row r="74" spans="1:17" x14ac:dyDescent="0.3">
      <c r="A74" s="1342"/>
      <c r="B74" s="1343"/>
      <c r="C74" s="896"/>
      <c r="D74" s="898"/>
      <c r="E74" s="898"/>
      <c r="F74" s="511"/>
      <c r="G74" s="1060"/>
      <c r="H74" s="1060"/>
      <c r="I74" s="1511"/>
      <c r="J74" s="1512"/>
      <c r="K74" s="1512"/>
      <c r="L74" s="1513"/>
      <c r="M74" s="146"/>
      <c r="N74" s="146"/>
      <c r="O74" s="1345"/>
      <c r="P74" s="146"/>
      <c r="Q74" s="146"/>
    </row>
    <row r="75" spans="1:17" x14ac:dyDescent="0.3">
      <c r="A75" s="444"/>
      <c r="B75" s="1343"/>
      <c r="C75" s="896"/>
      <c r="D75" s="898"/>
      <c r="E75" s="898"/>
      <c r="F75" s="511"/>
      <c r="G75" s="1060"/>
      <c r="H75" s="1060"/>
      <c r="I75" s="1511"/>
      <c r="J75" s="1512"/>
      <c r="K75" s="1512"/>
      <c r="L75" s="1513"/>
      <c r="M75" s="146"/>
      <c r="N75" s="146"/>
      <c r="O75" s="1345"/>
      <c r="P75" s="146"/>
      <c r="Q75" s="146"/>
    </row>
    <row r="76" spans="1:17" x14ac:dyDescent="0.3">
      <c r="A76" s="444"/>
      <c r="B76" s="1343"/>
      <c r="C76" s="896"/>
      <c r="D76" s="898"/>
      <c r="E76" s="898"/>
      <c r="F76" s="511"/>
      <c r="G76" s="1060"/>
      <c r="H76" s="1060"/>
      <c r="I76" s="1511"/>
      <c r="J76" s="1512"/>
      <c r="K76" s="1512"/>
      <c r="L76" s="1513"/>
      <c r="M76" s="146"/>
      <c r="N76" s="147"/>
      <c r="O76" s="1345"/>
      <c r="P76" s="146"/>
      <c r="Q76" s="935"/>
    </row>
    <row r="77" spans="1:17" x14ac:dyDescent="0.3">
      <c r="A77" s="444"/>
      <c r="B77" s="1343"/>
      <c r="C77" s="896"/>
      <c r="D77" s="898"/>
      <c r="E77" s="898"/>
      <c r="F77" s="511"/>
      <c r="G77" s="1060"/>
      <c r="H77" s="1060"/>
      <c r="I77" s="1511"/>
      <c r="J77" s="1512"/>
      <c r="K77" s="1512"/>
      <c r="L77" s="1513"/>
      <c r="M77" s="146"/>
      <c r="N77" s="147"/>
      <c r="O77" s="1345"/>
      <c r="P77" s="146"/>
      <c r="Q77" s="935"/>
    </row>
    <row r="78" spans="1:17" x14ac:dyDescent="0.3">
      <c r="A78" s="444"/>
      <c r="B78" s="349"/>
      <c r="C78" s="144"/>
      <c r="D78" s="45"/>
      <c r="E78" s="45"/>
      <c r="F78" s="511"/>
      <c r="G78" s="1060"/>
      <c r="H78" s="1060"/>
      <c r="I78" s="1511"/>
      <c r="J78" s="1512"/>
      <c r="K78" s="1512"/>
      <c r="L78" s="1513"/>
      <c r="M78" s="146"/>
      <c r="N78" s="146"/>
      <c r="O78" s="1345"/>
      <c r="P78" s="146"/>
      <c r="Q78" s="146"/>
    </row>
    <row r="79" spans="1:17" x14ac:dyDescent="0.3">
      <c r="A79" s="444"/>
      <c r="B79" s="349"/>
      <c r="C79" s="144"/>
      <c r="D79" s="45"/>
      <c r="E79" s="45"/>
      <c r="F79" s="511"/>
      <c r="G79" s="1060"/>
      <c r="H79" s="1060"/>
      <c r="I79" s="1511"/>
      <c r="J79" s="1512"/>
      <c r="K79" s="1512"/>
      <c r="L79" s="1513"/>
      <c r="M79" s="146"/>
      <c r="N79" s="146"/>
      <c r="O79" s="1345"/>
      <c r="P79" s="146"/>
      <c r="Q79" s="146"/>
    </row>
    <row r="80" spans="1:17" x14ac:dyDescent="0.3">
      <c r="A80" s="444"/>
      <c r="B80" s="349"/>
      <c r="C80" s="144"/>
      <c r="D80" s="45"/>
      <c r="E80" s="45"/>
      <c r="F80" s="511"/>
      <c r="G80" s="1060"/>
      <c r="H80" s="1060"/>
      <c r="I80" s="1511"/>
      <c r="J80" s="1512"/>
      <c r="K80" s="1512"/>
      <c r="L80" s="1513"/>
      <c r="M80" s="146"/>
      <c r="N80" s="146"/>
      <c r="O80" s="1345"/>
      <c r="P80" s="146"/>
      <c r="Q80" s="146"/>
    </row>
    <row r="81" spans="1:17" x14ac:dyDescent="0.3">
      <c r="A81" s="444"/>
      <c r="B81" s="349"/>
      <c r="C81" s="144"/>
      <c r="D81" s="45"/>
      <c r="E81" s="45"/>
      <c r="F81" s="511"/>
      <c r="G81" s="1060"/>
      <c r="H81" s="1060"/>
      <c r="I81" s="1511"/>
      <c r="J81" s="1512"/>
      <c r="K81" s="1512"/>
      <c r="L81" s="1513"/>
      <c r="M81" s="146"/>
      <c r="N81" s="146"/>
      <c r="O81" s="1345"/>
      <c r="P81" s="146"/>
      <c r="Q81" s="146"/>
    </row>
    <row r="82" spans="1:17" x14ac:dyDescent="0.3">
      <c r="A82" s="444"/>
      <c r="B82" s="349"/>
      <c r="C82" s="144"/>
      <c r="D82" s="45"/>
      <c r="E82" s="45"/>
      <c r="F82" s="511"/>
      <c r="G82" s="1060"/>
      <c r="H82" s="1060"/>
      <c r="I82" s="1511"/>
      <c r="J82" s="1512"/>
      <c r="K82" s="1512"/>
      <c r="L82" s="1513"/>
      <c r="M82" s="146"/>
      <c r="N82" s="146"/>
      <c r="O82" s="1345"/>
      <c r="P82" s="146"/>
      <c r="Q82" s="146"/>
    </row>
    <row r="83" spans="1:17" x14ac:dyDescent="0.3">
      <c r="A83" s="444"/>
      <c r="B83" s="349"/>
      <c r="C83" s="144"/>
      <c r="D83" s="45"/>
      <c r="E83" s="45"/>
      <c r="F83" s="511"/>
      <c r="G83" s="1060"/>
      <c r="H83" s="1060"/>
      <c r="I83" s="1511"/>
      <c r="J83" s="1512"/>
      <c r="K83" s="1512"/>
      <c r="L83" s="1513"/>
      <c r="M83" s="146"/>
      <c r="N83" s="146"/>
      <c r="O83" s="1345"/>
      <c r="P83" s="146"/>
      <c r="Q83" s="146"/>
    </row>
    <row r="84" spans="1:17" ht="13.8" x14ac:dyDescent="0.3">
      <c r="A84" s="444"/>
      <c r="B84" s="349"/>
      <c r="C84" s="144"/>
      <c r="D84" s="45"/>
      <c r="E84" s="45"/>
      <c r="F84" s="511"/>
      <c r="G84" s="1060"/>
      <c r="H84" s="1060"/>
      <c r="I84" s="1511"/>
      <c r="J84" s="1512"/>
      <c r="K84" s="1512"/>
      <c r="L84" s="1513"/>
      <c r="M84" s="146"/>
      <c r="N84" s="147"/>
      <c r="O84" s="1275"/>
      <c r="P84" s="642"/>
      <c r="Q84" s="642"/>
    </row>
    <row r="85" spans="1:17" x14ac:dyDescent="0.3">
      <c r="A85" s="444"/>
      <c r="B85" s="349"/>
      <c r="C85" s="144"/>
      <c r="D85" s="45"/>
      <c r="E85" s="45"/>
      <c r="F85" s="511"/>
      <c r="G85" s="1060"/>
      <c r="H85" s="1060"/>
      <c r="I85" s="1511"/>
      <c r="J85" s="1512"/>
      <c r="K85" s="1512"/>
      <c r="L85" s="1513"/>
      <c r="M85" s="146"/>
      <c r="N85" s="147"/>
      <c r="O85" s="1345"/>
      <c r="P85" s="146"/>
      <c r="Q85" s="935"/>
    </row>
    <row r="86" spans="1:17" ht="13.8" x14ac:dyDescent="0.3">
      <c r="A86" s="444"/>
      <c r="B86" s="349"/>
      <c r="C86" s="144"/>
      <c r="D86" s="45"/>
      <c r="E86" s="45"/>
      <c r="F86" s="45"/>
      <c r="G86" s="1060"/>
      <c r="H86" s="1060"/>
      <c r="I86" s="1511"/>
      <c r="J86" s="1512"/>
      <c r="K86" s="1512"/>
      <c r="L86" s="1513"/>
      <c r="M86" s="146"/>
      <c r="N86" s="147"/>
      <c r="O86" s="1275"/>
      <c r="P86" s="642"/>
      <c r="Q86" s="1040"/>
    </row>
    <row r="87" spans="1:17" x14ac:dyDescent="0.3">
      <c r="A87" s="444"/>
      <c r="B87" s="349"/>
      <c r="C87" s="144"/>
      <c r="D87" s="45"/>
      <c r="E87" s="45"/>
      <c r="F87" s="511"/>
      <c r="G87" s="1060"/>
      <c r="H87" s="1060"/>
      <c r="I87" s="1511"/>
      <c r="J87" s="1512"/>
      <c r="K87" s="1512"/>
      <c r="L87" s="1513"/>
      <c r="M87" s="146"/>
      <c r="N87" s="146"/>
      <c r="O87" s="1345"/>
      <c r="P87" s="146"/>
      <c r="Q87" s="146"/>
    </row>
    <row r="88" spans="1:17" x14ac:dyDescent="0.3">
      <c r="A88" s="444"/>
      <c r="B88" s="349"/>
      <c r="C88" s="144"/>
      <c r="D88" s="45"/>
      <c r="E88" s="45"/>
      <c r="F88" s="511"/>
      <c r="G88" s="1060"/>
      <c r="H88" s="1060"/>
      <c r="I88" s="1511"/>
      <c r="J88" s="1512"/>
      <c r="K88" s="1512"/>
      <c r="L88" s="1513"/>
      <c r="M88" s="146"/>
      <c r="N88" s="146"/>
      <c r="O88" s="1345"/>
      <c r="P88" s="146"/>
      <c r="Q88" s="146"/>
    </row>
    <row r="89" spans="1:17" x14ac:dyDescent="0.3">
      <c r="A89" s="444"/>
      <c r="B89" s="349"/>
      <c r="C89" s="144"/>
      <c r="D89" s="45"/>
      <c r="E89" s="45"/>
      <c r="F89" s="511"/>
      <c r="G89" s="1060"/>
      <c r="H89" s="1060"/>
      <c r="I89" s="1511"/>
      <c r="J89" s="1512"/>
      <c r="K89" s="1512"/>
      <c r="L89" s="1513"/>
      <c r="M89" s="146"/>
      <c r="N89" s="147"/>
      <c r="O89" s="1345"/>
      <c r="P89" s="146"/>
      <c r="Q89" s="935"/>
    </row>
    <row r="90" spans="1:17" x14ac:dyDescent="0.3">
      <c r="A90" s="444"/>
      <c r="B90" s="349"/>
      <c r="C90" s="144"/>
      <c r="D90" s="45"/>
      <c r="E90" s="45"/>
      <c r="F90" s="511"/>
      <c r="G90" s="1060"/>
      <c r="H90" s="1060"/>
      <c r="I90" s="1511"/>
      <c r="J90" s="1512"/>
      <c r="K90" s="1512"/>
      <c r="L90" s="1513"/>
      <c r="M90" s="146"/>
      <c r="N90" s="147"/>
      <c r="O90" s="1345"/>
      <c r="P90" s="146"/>
      <c r="Q90" s="935"/>
    </row>
    <row r="91" spans="1:17" x14ac:dyDescent="0.3">
      <c r="A91" s="444"/>
      <c r="B91" s="349"/>
      <c r="C91" s="144"/>
      <c r="D91" s="45"/>
      <c r="E91" s="45"/>
      <c r="F91" s="511"/>
      <c r="G91" s="1060"/>
      <c r="H91" s="1060"/>
      <c r="I91" s="1511"/>
      <c r="J91" s="1512"/>
      <c r="K91" s="1512"/>
      <c r="L91" s="1513"/>
      <c r="M91" s="146"/>
      <c r="N91" s="146"/>
      <c r="O91" s="1345"/>
      <c r="P91" s="146"/>
      <c r="Q91" s="146"/>
    </row>
    <row r="92" spans="1:17" x14ac:dyDescent="0.3">
      <c r="A92" s="444"/>
      <c r="B92" s="349"/>
      <c r="C92" s="144"/>
      <c r="D92" s="45"/>
      <c r="E92" s="45"/>
      <c r="F92" s="511"/>
      <c r="G92" s="1060"/>
      <c r="H92" s="1060"/>
      <c r="I92" s="1511"/>
      <c r="J92" s="1512"/>
      <c r="K92" s="1512"/>
      <c r="L92" s="1513"/>
      <c r="M92" s="146"/>
      <c r="N92" s="146"/>
      <c r="O92" s="1345"/>
      <c r="P92" s="146"/>
      <c r="Q92" s="146"/>
    </row>
    <row r="93" spans="1:17" x14ac:dyDescent="0.3">
      <c r="A93" s="444"/>
      <c r="B93" s="349"/>
      <c r="C93" s="144"/>
      <c r="D93" s="45"/>
      <c r="E93" s="45"/>
      <c r="F93" s="511"/>
      <c r="G93" s="1060"/>
      <c r="H93" s="1060"/>
      <c r="I93" s="1511"/>
      <c r="J93" s="1512"/>
      <c r="K93" s="1512"/>
      <c r="L93" s="1513"/>
      <c r="M93" s="146"/>
      <c r="N93" s="146"/>
      <c r="O93" s="1345"/>
      <c r="P93" s="146"/>
      <c r="Q93" s="146"/>
    </row>
    <row r="94" spans="1:17" x14ac:dyDescent="0.3">
      <c r="A94" s="444"/>
      <c r="B94" s="349"/>
      <c r="C94" s="144"/>
      <c r="D94" s="45"/>
      <c r="E94" s="45"/>
      <c r="F94" s="511"/>
      <c r="G94" s="1060"/>
      <c r="H94" s="1060"/>
      <c r="I94" s="1511"/>
      <c r="J94" s="1512"/>
      <c r="K94" s="1512"/>
      <c r="L94" s="1513"/>
      <c r="M94" s="146"/>
      <c r="N94" s="146"/>
      <c r="O94" s="1345"/>
      <c r="P94" s="146"/>
      <c r="Q94" s="146"/>
    </row>
    <row r="95" spans="1:17" x14ac:dyDescent="0.3">
      <c r="A95" s="444"/>
      <c r="B95" s="349"/>
      <c r="C95" s="144"/>
      <c r="D95" s="45"/>
      <c r="E95" s="45"/>
      <c r="F95" s="511"/>
      <c r="G95" s="1060"/>
      <c r="H95" s="1060"/>
      <c r="I95" s="1511"/>
      <c r="J95" s="1512"/>
      <c r="K95" s="1512"/>
      <c r="L95" s="1513"/>
      <c r="M95" s="146"/>
      <c r="N95" s="147"/>
      <c r="O95" s="1345"/>
      <c r="P95" s="146"/>
      <c r="Q95" s="935"/>
    </row>
    <row r="96" spans="1:17" x14ac:dyDescent="0.3">
      <c r="A96" s="444"/>
      <c r="B96" s="349"/>
      <c r="C96" s="144"/>
      <c r="D96" s="45"/>
      <c r="E96" s="45"/>
      <c r="F96" s="511"/>
      <c r="G96" s="1060"/>
      <c r="H96" s="1060"/>
      <c r="I96" s="1511"/>
      <c r="J96" s="1512"/>
      <c r="K96" s="1512"/>
      <c r="L96" s="1513"/>
      <c r="M96" s="146"/>
      <c r="N96" s="146"/>
      <c r="O96" s="1345"/>
      <c r="P96" s="146"/>
      <c r="Q96" s="146"/>
    </row>
    <row r="97" spans="1:17" x14ac:dyDescent="0.3">
      <c r="A97" s="444"/>
      <c r="B97" s="349"/>
      <c r="C97" s="144"/>
      <c r="D97" s="45"/>
      <c r="E97" s="45"/>
      <c r="F97" s="511"/>
      <c r="G97" s="1060"/>
      <c r="H97" s="1060"/>
      <c r="I97" s="1511"/>
      <c r="J97" s="1512"/>
      <c r="K97" s="1512"/>
      <c r="L97" s="1513"/>
      <c r="M97" s="146"/>
      <c r="N97" s="146"/>
      <c r="O97" s="1345"/>
      <c r="P97" s="146"/>
      <c r="Q97" s="146"/>
    </row>
    <row r="98" spans="1:17" ht="13.8" x14ac:dyDescent="0.3">
      <c r="A98" s="444"/>
      <c r="B98" s="349"/>
      <c r="C98" s="444"/>
      <c r="D98" s="1347"/>
      <c r="E98" s="45"/>
      <c r="F98" s="511"/>
      <c r="G98" s="1060"/>
      <c r="H98" s="1060"/>
      <c r="I98" s="1511"/>
      <c r="J98" s="1512"/>
      <c r="K98" s="1512"/>
      <c r="L98" s="1513"/>
      <c r="M98" s="146"/>
      <c r="N98" s="147"/>
      <c r="O98" s="1416"/>
      <c r="P98" s="642"/>
      <c r="Q98" s="1040"/>
    </row>
    <row r="99" spans="1:17" x14ac:dyDescent="0.3">
      <c r="A99" s="444"/>
      <c r="B99" s="349"/>
      <c r="C99" s="144"/>
      <c r="D99" s="1347"/>
      <c r="E99" s="45"/>
      <c r="F99" s="511"/>
      <c r="G99" s="1060"/>
      <c r="H99" s="1060"/>
      <c r="I99" s="1511"/>
      <c r="J99" s="1512"/>
      <c r="K99" s="1512"/>
      <c r="L99" s="1513"/>
      <c r="M99" s="146"/>
      <c r="N99" s="146"/>
      <c r="O99" s="1345"/>
      <c r="P99" s="146"/>
      <c r="Q99" s="146"/>
    </row>
    <row r="100" spans="1:17" ht="13.8" x14ac:dyDescent="0.3">
      <c r="A100" s="444"/>
      <c r="B100" s="349"/>
      <c r="C100" s="144"/>
      <c r="D100" s="1347"/>
      <c r="E100" s="45"/>
      <c r="F100" s="511"/>
      <c r="G100" s="1060"/>
      <c r="H100" s="1060"/>
      <c r="I100" s="1511"/>
      <c r="J100" s="1512"/>
      <c r="K100" s="1512"/>
      <c r="L100" s="1513"/>
      <c r="M100" s="146"/>
      <c r="N100" s="147"/>
      <c r="O100" s="1346"/>
      <c r="P100" s="146"/>
      <c r="Q100" s="935"/>
    </row>
    <row r="101" spans="1:17" x14ac:dyDescent="0.3">
      <c r="A101" s="444"/>
      <c r="B101" s="349"/>
      <c r="C101" s="144"/>
      <c r="D101" s="1347"/>
      <c r="E101" s="45"/>
      <c r="F101" s="511"/>
      <c r="G101" s="1060"/>
      <c r="H101" s="1060"/>
      <c r="I101" s="1511"/>
      <c r="J101" s="1512"/>
      <c r="K101" s="1512"/>
      <c r="L101" s="1513"/>
      <c r="M101" s="146"/>
      <c r="N101" s="146"/>
      <c r="O101" s="1345"/>
      <c r="P101" s="146"/>
      <c r="Q101" s="146"/>
    </row>
    <row r="102" spans="1:17" x14ac:dyDescent="0.3">
      <c r="A102" s="444"/>
      <c r="B102" s="349"/>
      <c r="C102" s="144"/>
      <c r="D102" s="1347"/>
      <c r="E102" s="45"/>
      <c r="F102" s="511"/>
      <c r="G102" s="1060"/>
      <c r="H102" s="1060"/>
      <c r="I102" s="1511"/>
      <c r="J102" s="1512"/>
      <c r="K102" s="1512"/>
      <c r="L102" s="1513"/>
      <c r="M102" s="146"/>
      <c r="N102" s="146"/>
      <c r="O102" s="1345"/>
      <c r="P102" s="146"/>
      <c r="Q102" s="146"/>
    </row>
    <row r="103" spans="1:17" x14ac:dyDescent="0.3">
      <c r="A103" s="444"/>
      <c r="B103" s="349"/>
      <c r="C103" s="444"/>
      <c r="D103" s="1347"/>
      <c r="E103" s="45"/>
      <c r="F103" s="511"/>
      <c r="G103" s="1060"/>
      <c r="H103" s="1060"/>
      <c r="I103" s="1511"/>
      <c r="J103" s="1512"/>
      <c r="K103" s="1512"/>
      <c r="L103" s="1513"/>
      <c r="M103" s="146"/>
      <c r="N103" s="146"/>
      <c r="O103" s="1345"/>
      <c r="P103" s="146"/>
      <c r="Q103" s="146"/>
    </row>
    <row r="104" spans="1:17" x14ac:dyDescent="0.3">
      <c r="A104" s="444"/>
      <c r="B104" s="349"/>
      <c r="C104" s="144"/>
      <c r="D104" s="1347"/>
      <c r="E104" s="45"/>
      <c r="F104" s="511"/>
      <c r="G104" s="1060"/>
      <c r="H104" s="1060"/>
      <c r="I104" s="1511"/>
      <c r="J104" s="1512"/>
      <c r="K104" s="1512"/>
      <c r="L104" s="1513"/>
      <c r="M104" s="146"/>
      <c r="N104" s="147"/>
      <c r="O104" s="1345"/>
      <c r="P104" s="146"/>
      <c r="Q104" s="146"/>
    </row>
    <row r="105" spans="1:17" x14ac:dyDescent="0.3">
      <c r="A105" s="444"/>
      <c r="B105" s="349"/>
      <c r="C105" s="444"/>
      <c r="D105" s="1347"/>
      <c r="E105" s="45"/>
      <c r="F105" s="511"/>
      <c r="G105" s="1060"/>
      <c r="H105" s="1060"/>
      <c r="I105" s="1511"/>
      <c r="J105" s="1512"/>
      <c r="K105" s="1512"/>
      <c r="L105" s="1513"/>
      <c r="M105" s="146"/>
      <c r="N105" s="146"/>
      <c r="O105" s="1345"/>
      <c r="P105" s="146"/>
      <c r="Q105" s="146"/>
    </row>
    <row r="106" spans="1:17" x14ac:dyDescent="0.3">
      <c r="A106" s="444"/>
      <c r="B106" s="349"/>
      <c r="C106" s="444"/>
      <c r="D106" s="1347"/>
      <c r="E106" s="45"/>
      <c r="F106" s="511"/>
      <c r="G106" s="1060"/>
      <c r="H106" s="1060"/>
      <c r="I106" s="1511"/>
      <c r="J106" s="1512"/>
      <c r="K106" s="1512"/>
      <c r="L106" s="1513"/>
      <c r="M106" s="146"/>
      <c r="N106" s="146"/>
      <c r="O106" s="1345"/>
      <c r="P106" s="146"/>
      <c r="Q106" s="146"/>
    </row>
    <row r="107" spans="1:17" x14ac:dyDescent="0.3">
      <c r="A107" s="444"/>
      <c r="B107" s="349"/>
      <c r="C107" s="144"/>
      <c r="D107" s="45"/>
      <c r="E107" s="45"/>
      <c r="F107" s="511"/>
      <c r="G107" s="1060"/>
      <c r="H107" s="1060"/>
      <c r="I107" s="1511"/>
      <c r="J107" s="1512"/>
      <c r="K107" s="1512"/>
      <c r="L107" s="1513"/>
      <c r="M107" s="146"/>
      <c r="N107" s="146"/>
      <c r="O107" s="1345"/>
      <c r="P107" s="146"/>
      <c r="Q107" s="146"/>
    </row>
    <row r="108" spans="1:17" x14ac:dyDescent="0.3">
      <c r="A108" s="444"/>
      <c r="B108" s="349"/>
      <c r="C108" s="144"/>
      <c r="D108" s="45"/>
      <c r="E108" s="45"/>
      <c r="F108" s="511"/>
      <c r="G108" s="1060"/>
      <c r="H108" s="1060"/>
      <c r="I108" s="1511"/>
      <c r="J108" s="1512"/>
      <c r="K108" s="1512"/>
      <c r="L108" s="1513"/>
      <c r="M108" s="146"/>
      <c r="N108" s="146"/>
      <c r="O108" s="1345"/>
      <c r="P108" s="146"/>
      <c r="Q108" s="146"/>
    </row>
    <row r="109" spans="1:17" x14ac:dyDescent="0.3">
      <c r="A109" s="444"/>
      <c r="B109" s="349"/>
      <c r="C109" s="144"/>
      <c r="D109" s="45"/>
      <c r="E109" s="45"/>
      <c r="F109" s="511"/>
      <c r="G109" s="1060"/>
      <c r="H109" s="1060"/>
      <c r="I109" s="1511"/>
      <c r="J109" s="1512"/>
      <c r="K109" s="1512"/>
      <c r="L109" s="1513"/>
      <c r="M109" s="146"/>
      <c r="N109" s="147"/>
      <c r="O109" s="1345"/>
      <c r="P109" s="146"/>
      <c r="Q109" s="935"/>
    </row>
    <row r="110" spans="1:17" x14ac:dyDescent="0.3">
      <c r="A110" s="444"/>
      <c r="B110" s="349"/>
      <c r="C110" s="144"/>
      <c r="D110" s="45"/>
      <c r="E110" s="45"/>
      <c r="F110" s="511"/>
      <c r="G110" s="1060"/>
      <c r="H110" s="1060"/>
      <c r="I110" s="1511"/>
      <c r="J110" s="1512"/>
      <c r="K110" s="1512"/>
      <c r="L110" s="1513"/>
      <c r="M110" s="146"/>
      <c r="N110" s="147"/>
      <c r="O110" s="1345"/>
      <c r="P110" s="146"/>
      <c r="Q110" s="935"/>
    </row>
    <row r="111" spans="1:17" x14ac:dyDescent="0.3">
      <c r="A111" s="444"/>
      <c r="B111" s="349"/>
      <c r="C111" s="144"/>
      <c r="D111" s="45"/>
      <c r="E111" s="45"/>
      <c r="F111" s="511"/>
      <c r="G111" s="1060"/>
      <c r="H111" s="1060"/>
      <c r="I111" s="1511"/>
      <c r="J111" s="1512"/>
      <c r="K111" s="1512"/>
      <c r="L111" s="1513"/>
      <c r="M111" s="146"/>
      <c r="N111" s="147"/>
      <c r="O111" s="1345"/>
      <c r="P111" s="146"/>
      <c r="Q111" s="146"/>
    </row>
    <row r="112" spans="1:17" x14ac:dyDescent="0.3">
      <c r="A112" s="444"/>
      <c r="B112" s="349"/>
      <c r="C112" s="144"/>
      <c r="D112" s="45"/>
      <c r="E112" s="45"/>
      <c r="F112" s="511"/>
      <c r="G112" s="1060"/>
      <c r="H112" s="1060"/>
      <c r="I112" s="1511"/>
      <c r="J112" s="1512"/>
      <c r="K112" s="1512"/>
      <c r="L112" s="1513"/>
      <c r="M112" s="146"/>
      <c r="N112" s="146"/>
      <c r="O112" s="1345"/>
      <c r="P112" s="146"/>
      <c r="Q112" s="146"/>
    </row>
    <row r="113" spans="1:17" x14ac:dyDescent="0.3">
      <c r="A113" s="444"/>
      <c r="B113" s="349"/>
      <c r="C113" s="144"/>
      <c r="D113" s="45"/>
      <c r="E113" s="45"/>
      <c r="F113" s="511"/>
      <c r="G113" s="1060"/>
      <c r="H113" s="1060"/>
      <c r="I113" s="1511"/>
      <c r="J113" s="1512"/>
      <c r="K113" s="1512"/>
      <c r="L113" s="1513"/>
      <c r="M113" s="146"/>
      <c r="N113" s="146"/>
      <c r="O113" s="1345"/>
      <c r="P113" s="146"/>
      <c r="Q113" s="146"/>
    </row>
    <row r="114" spans="1:17" x14ac:dyDescent="0.3">
      <c r="A114" s="444"/>
      <c r="B114" s="349"/>
      <c r="C114" s="144"/>
      <c r="D114" s="45"/>
      <c r="E114" s="45"/>
      <c r="F114" s="511"/>
      <c r="G114" s="1060"/>
      <c r="H114" s="1060"/>
      <c r="I114" s="1511"/>
      <c r="J114" s="1512"/>
      <c r="K114" s="1512"/>
      <c r="L114" s="1513"/>
      <c r="M114" s="146"/>
      <c r="N114" s="146"/>
      <c r="O114" s="1345"/>
      <c r="P114" s="146"/>
      <c r="Q114" s="146"/>
    </row>
    <row r="115" spans="1:17" ht="13.8" x14ac:dyDescent="0.3">
      <c r="A115" s="444"/>
      <c r="B115" s="349"/>
      <c r="C115" s="144"/>
      <c r="D115" s="45"/>
      <c r="E115" s="45"/>
      <c r="F115" s="511"/>
      <c r="G115" s="1060"/>
      <c r="H115" s="1060"/>
      <c r="I115" s="1511"/>
      <c r="J115" s="1512"/>
      <c r="K115" s="1512"/>
      <c r="L115" s="1513"/>
      <c r="M115" s="146"/>
      <c r="N115" s="147"/>
      <c r="O115" s="1275"/>
      <c r="P115" s="642"/>
      <c r="Q115" s="642"/>
    </row>
    <row r="116" spans="1:17" x14ac:dyDescent="0.3">
      <c r="A116" s="1342"/>
      <c r="B116" s="349"/>
      <c r="C116" s="144"/>
      <c r="D116" s="45"/>
      <c r="E116" s="45"/>
      <c r="F116" s="511"/>
      <c r="G116" s="1060"/>
      <c r="H116" s="1060"/>
      <c r="I116" s="1511"/>
      <c r="J116" s="1512"/>
      <c r="K116" s="1512"/>
      <c r="L116" s="1513"/>
      <c r="M116" s="146"/>
      <c r="N116" s="147"/>
      <c r="O116" s="1345"/>
      <c r="P116" s="146"/>
      <c r="Q116" s="146"/>
    </row>
    <row r="117" spans="1:17" x14ac:dyDescent="0.3">
      <c r="A117" s="444"/>
      <c r="B117" s="349"/>
      <c r="C117" s="144"/>
      <c r="D117" s="45"/>
      <c r="E117" s="45"/>
      <c r="F117" s="511"/>
      <c r="G117" s="1060"/>
      <c r="H117" s="1060"/>
      <c r="I117" s="1511"/>
      <c r="J117" s="1512"/>
      <c r="K117" s="1512"/>
      <c r="L117" s="1513"/>
      <c r="M117" s="146"/>
      <c r="N117" s="146"/>
      <c r="O117" s="1345"/>
      <c r="P117" s="146"/>
      <c r="Q117" s="146"/>
    </row>
    <row r="118" spans="1:17" ht="13.8" x14ac:dyDescent="0.3">
      <c r="A118" s="444"/>
      <c r="B118" s="349"/>
      <c r="C118" s="144"/>
      <c r="D118" s="45"/>
      <c r="E118" s="45"/>
      <c r="F118" s="511"/>
      <c r="G118" s="1060"/>
      <c r="H118" s="1060"/>
      <c r="I118" s="1511"/>
      <c r="J118" s="1512"/>
      <c r="K118" s="1512"/>
      <c r="L118" s="1513"/>
      <c r="M118" s="146"/>
      <c r="N118" s="147"/>
      <c r="O118" s="1346"/>
      <c r="P118" s="146"/>
      <c r="Q118" s="935"/>
    </row>
    <row r="119" spans="1:17" ht="13.8" x14ac:dyDescent="0.3">
      <c r="A119" s="444"/>
      <c r="B119" s="349"/>
      <c r="C119" s="144"/>
      <c r="D119" s="45"/>
      <c r="E119" s="45"/>
      <c r="F119" s="511"/>
      <c r="G119" s="1060"/>
      <c r="H119" s="1060"/>
      <c r="I119" s="1511"/>
      <c r="J119" s="1512"/>
      <c r="K119" s="1512"/>
      <c r="L119" s="1513"/>
      <c r="M119" s="146"/>
      <c r="N119" s="147"/>
      <c r="O119" s="1346"/>
      <c r="P119" s="146"/>
      <c r="Q119" s="935"/>
    </row>
    <row r="120" spans="1:17" x14ac:dyDescent="0.3">
      <c r="A120" s="444"/>
      <c r="B120" s="349"/>
      <c r="C120" s="144"/>
      <c r="D120" s="45"/>
      <c r="E120" s="45"/>
      <c r="F120" s="511"/>
      <c r="G120" s="1060"/>
      <c r="H120" s="1060"/>
      <c r="I120" s="1511"/>
      <c r="J120" s="1512"/>
      <c r="K120" s="1512"/>
      <c r="L120" s="1513"/>
      <c r="M120" s="146"/>
      <c r="N120" s="147"/>
      <c r="O120" s="1345"/>
      <c r="P120" s="146"/>
      <c r="Q120" s="935"/>
    </row>
    <row r="121" spans="1:17" x14ac:dyDescent="0.3">
      <c r="A121" s="444"/>
      <c r="B121" s="349"/>
      <c r="C121" s="144"/>
      <c r="D121" s="45"/>
      <c r="E121" s="45"/>
      <c r="F121" s="511"/>
      <c r="G121" s="1060"/>
      <c r="H121" s="1060"/>
      <c r="I121" s="1511"/>
      <c r="J121" s="1512"/>
      <c r="K121" s="1512"/>
      <c r="L121" s="1513"/>
      <c r="M121" s="146"/>
      <c r="N121" s="146"/>
      <c r="O121" s="1345"/>
      <c r="P121" s="146"/>
      <c r="Q121" s="146"/>
    </row>
    <row r="122" spans="1:17" x14ac:dyDescent="0.3">
      <c r="A122" s="444"/>
      <c r="B122" s="349"/>
      <c r="C122" s="144"/>
      <c r="D122" s="45"/>
      <c r="E122" s="45"/>
      <c r="F122" s="511"/>
      <c r="G122" s="1060"/>
      <c r="H122" s="1060"/>
      <c r="I122" s="1511"/>
      <c r="J122" s="1512"/>
      <c r="K122" s="1512"/>
      <c r="L122" s="1513"/>
      <c r="M122" s="146"/>
      <c r="N122" s="146"/>
      <c r="O122" s="1345"/>
      <c r="P122" s="146"/>
      <c r="Q122" s="146"/>
    </row>
    <row r="123" spans="1:17" ht="13.8" x14ac:dyDescent="0.3">
      <c r="A123" s="444"/>
      <c r="B123" s="349"/>
      <c r="C123" s="144"/>
      <c r="D123" s="45"/>
      <c r="E123" s="45"/>
      <c r="F123" s="511"/>
      <c r="G123" s="1060"/>
      <c r="H123" s="1060"/>
      <c r="I123" s="1511"/>
      <c r="J123" s="1512"/>
      <c r="K123" s="1512"/>
      <c r="L123" s="1513"/>
      <c r="M123" s="146"/>
      <c r="N123" s="147"/>
      <c r="O123" s="1275"/>
      <c r="P123" s="642"/>
      <c r="Q123" s="642"/>
    </row>
    <row r="124" spans="1:17" x14ac:dyDescent="0.3">
      <c r="A124" s="444"/>
      <c r="B124" s="349"/>
      <c r="C124" s="144"/>
      <c r="D124" s="45"/>
      <c r="E124" s="45"/>
      <c r="F124" s="511"/>
      <c r="G124" s="1060"/>
      <c r="H124" s="1060"/>
      <c r="I124" s="1511"/>
      <c r="J124" s="1512"/>
      <c r="K124" s="1512"/>
      <c r="L124" s="1513"/>
      <c r="M124" s="146"/>
      <c r="N124" s="146"/>
      <c r="O124" s="1345"/>
      <c r="P124" s="146"/>
      <c r="Q124" s="146"/>
    </row>
    <row r="125" spans="1:17" ht="13.8" x14ac:dyDescent="0.3">
      <c r="A125" s="444"/>
      <c r="B125" s="349"/>
      <c r="C125" s="144"/>
      <c r="D125" s="45"/>
      <c r="E125" s="45"/>
      <c r="F125" s="511"/>
      <c r="G125" s="1060"/>
      <c r="H125" s="1060"/>
      <c r="I125" s="1511"/>
      <c r="J125" s="1512"/>
      <c r="K125" s="1512"/>
      <c r="L125" s="1513"/>
      <c r="M125" s="146"/>
      <c r="N125" s="147"/>
      <c r="O125" s="1346"/>
      <c r="P125" s="146"/>
      <c r="Q125" s="935"/>
    </row>
    <row r="126" spans="1:17" ht="13.8" x14ac:dyDescent="0.3">
      <c r="A126" s="444"/>
      <c r="B126" s="349"/>
      <c r="C126" s="144"/>
      <c r="D126" s="45"/>
      <c r="E126" s="45"/>
      <c r="F126" s="511"/>
      <c r="G126" s="1060"/>
      <c r="H126" s="1060"/>
      <c r="I126" s="1511"/>
      <c r="J126" s="1512"/>
      <c r="K126" s="1512"/>
      <c r="L126" s="1513"/>
      <c r="M126" s="146"/>
      <c r="N126" s="147"/>
      <c r="O126" s="1275"/>
      <c r="P126" s="642"/>
      <c r="Q126" s="1040"/>
    </row>
    <row r="127" spans="1:17" x14ac:dyDescent="0.3">
      <c r="A127" s="444"/>
      <c r="B127" s="349"/>
      <c r="C127" s="144"/>
      <c r="D127" s="45"/>
      <c r="E127" s="45"/>
      <c r="F127" s="511"/>
      <c r="G127" s="1060"/>
      <c r="H127" s="1060"/>
      <c r="I127" s="1511"/>
      <c r="J127" s="1512"/>
      <c r="K127" s="1512"/>
      <c r="L127" s="1513"/>
      <c r="M127" s="146"/>
      <c r="N127" s="147"/>
      <c r="O127" s="1345"/>
      <c r="P127" s="146"/>
      <c r="Q127" s="146"/>
    </row>
    <row r="128" spans="1:17" x14ac:dyDescent="0.3">
      <c r="A128" s="444"/>
      <c r="B128" s="349"/>
      <c r="C128" s="144"/>
      <c r="D128" s="45"/>
      <c r="E128" s="45"/>
      <c r="F128" s="511"/>
      <c r="G128" s="1060"/>
      <c r="H128" s="1060"/>
      <c r="I128" s="1511"/>
      <c r="J128" s="1512"/>
      <c r="K128" s="1512"/>
      <c r="L128" s="1513"/>
      <c r="M128" s="146"/>
      <c r="N128" s="146"/>
      <c r="O128" s="1345"/>
      <c r="P128" s="146"/>
      <c r="Q128" s="146"/>
    </row>
    <row r="129" spans="1:17" ht="13.8" x14ac:dyDescent="0.3">
      <c r="A129" s="444"/>
      <c r="B129" s="349"/>
      <c r="C129" s="144"/>
      <c r="D129" s="45"/>
      <c r="E129" s="45"/>
      <c r="F129" s="511"/>
      <c r="G129" s="1060"/>
      <c r="H129" s="1060"/>
      <c r="I129" s="1511"/>
      <c r="J129" s="1512"/>
      <c r="K129" s="1512"/>
      <c r="L129" s="1513"/>
      <c r="M129" s="146"/>
      <c r="N129" s="147"/>
      <c r="O129" s="1348"/>
      <c r="P129" s="146"/>
      <c r="Q129" s="146"/>
    </row>
    <row r="130" spans="1:17" x14ac:dyDescent="0.3">
      <c r="A130" s="444"/>
      <c r="B130" s="349"/>
      <c r="C130" s="144"/>
      <c r="D130" s="45"/>
      <c r="E130" s="45"/>
      <c r="F130" s="511"/>
      <c r="G130" s="1060"/>
      <c r="H130" s="1060"/>
      <c r="I130" s="1511"/>
      <c r="J130" s="1512"/>
      <c r="K130" s="1512"/>
      <c r="L130" s="1513"/>
      <c r="M130" s="146"/>
      <c r="N130" s="146"/>
      <c r="O130" s="143"/>
      <c r="P130" s="146"/>
      <c r="Q130" s="146"/>
    </row>
    <row r="131" spans="1:17" x14ac:dyDescent="0.3">
      <c r="A131" s="444"/>
      <c r="B131" s="349"/>
      <c r="C131" s="144"/>
      <c r="D131" s="45"/>
      <c r="E131" s="45"/>
      <c r="F131" s="511"/>
      <c r="G131" s="1060"/>
      <c r="H131" s="1060"/>
      <c r="I131" s="1511"/>
      <c r="J131" s="1512"/>
      <c r="K131" s="1512"/>
      <c r="L131" s="1513"/>
      <c r="M131" s="146"/>
      <c r="N131" s="146"/>
      <c r="O131" s="143"/>
      <c r="P131" s="146"/>
      <c r="Q131" s="146"/>
    </row>
    <row r="132" spans="1:17" x14ac:dyDescent="0.3">
      <c r="A132" s="444"/>
      <c r="B132" s="349"/>
      <c r="C132" s="144"/>
      <c r="D132" s="45"/>
      <c r="E132" s="45"/>
      <c r="F132" s="511"/>
      <c r="G132" s="1060"/>
      <c r="H132" s="1060"/>
      <c r="I132" s="1511"/>
      <c r="J132" s="1512"/>
      <c r="K132" s="1512"/>
      <c r="L132" s="1513"/>
      <c r="M132" s="146"/>
      <c r="N132" s="146"/>
      <c r="O132" s="143"/>
      <c r="P132" s="146"/>
      <c r="Q132" s="146"/>
    </row>
    <row r="133" spans="1:17" x14ac:dyDescent="0.3">
      <c r="A133" s="444"/>
      <c r="B133" s="349"/>
      <c r="C133" s="144"/>
      <c r="D133" s="45"/>
      <c r="E133" s="45"/>
      <c r="F133" s="511"/>
      <c r="G133" s="1060"/>
      <c r="H133" s="1060"/>
      <c r="I133" s="1511"/>
      <c r="J133" s="1512"/>
      <c r="K133" s="1512"/>
      <c r="L133" s="1513"/>
      <c r="M133" s="146"/>
      <c r="N133" s="147"/>
      <c r="O133" s="143"/>
      <c r="P133" s="146"/>
      <c r="Q133" s="146"/>
    </row>
    <row r="134" spans="1:17" x14ac:dyDescent="0.3">
      <c r="A134" s="444"/>
      <c r="B134" s="349"/>
      <c r="C134" s="144"/>
      <c r="D134" s="45"/>
      <c r="E134" s="45"/>
      <c r="F134" s="511"/>
      <c r="G134" s="1060"/>
      <c r="H134" s="1060"/>
      <c r="I134" s="1511"/>
      <c r="J134" s="1512"/>
      <c r="K134" s="1512"/>
      <c r="L134" s="1513"/>
      <c r="M134" s="146"/>
      <c r="N134" s="146"/>
      <c r="O134" s="143"/>
      <c r="P134" s="146"/>
      <c r="Q134" s="146"/>
    </row>
    <row r="135" spans="1:17" ht="13.8" x14ac:dyDescent="0.3">
      <c r="A135" s="444"/>
      <c r="B135" s="349"/>
      <c r="C135" s="144"/>
      <c r="D135" s="45"/>
      <c r="E135" s="45"/>
      <c r="F135" s="511"/>
      <c r="G135" s="1060"/>
      <c r="H135" s="1060"/>
      <c r="I135" s="1511"/>
      <c r="J135" s="1512"/>
      <c r="K135" s="1512"/>
      <c r="L135" s="1513"/>
      <c r="M135" s="146"/>
      <c r="N135" s="147"/>
      <c r="O135" s="1348"/>
      <c r="P135" s="146"/>
      <c r="Q135" s="935"/>
    </row>
    <row r="136" spans="1:17" ht="13.8" x14ac:dyDescent="0.3">
      <c r="A136" s="444"/>
      <c r="B136" s="349"/>
      <c r="C136" s="144"/>
      <c r="D136" s="45"/>
      <c r="E136" s="45"/>
      <c r="F136" s="511"/>
      <c r="G136" s="1060"/>
      <c r="H136" s="1060"/>
      <c r="I136" s="1511"/>
      <c r="J136" s="1512"/>
      <c r="K136" s="1512"/>
      <c r="L136" s="1513"/>
      <c r="M136" s="146"/>
      <c r="N136" s="147"/>
      <c r="O136" s="1292"/>
      <c r="P136" s="642"/>
      <c r="Q136" s="1040"/>
    </row>
    <row r="137" spans="1:17" x14ac:dyDescent="0.3">
      <c r="A137" s="444"/>
      <c r="B137" s="349"/>
      <c r="C137" s="144"/>
      <c r="D137" s="45"/>
      <c r="E137" s="45"/>
      <c r="F137" s="511"/>
      <c r="G137" s="1060"/>
      <c r="H137" s="1060"/>
      <c r="I137" s="1511"/>
      <c r="J137" s="1512"/>
      <c r="K137" s="1512"/>
      <c r="L137" s="1513"/>
      <c r="M137" s="146"/>
      <c r="N137" s="146"/>
      <c r="O137" s="143"/>
      <c r="P137" s="146"/>
      <c r="Q137" s="146"/>
    </row>
    <row r="138" spans="1:17" x14ac:dyDescent="0.3">
      <c r="A138" s="444"/>
      <c r="B138" s="349"/>
      <c r="C138" s="144"/>
      <c r="D138" s="45"/>
      <c r="E138" s="45"/>
      <c r="F138" s="511"/>
      <c r="G138" s="1060"/>
      <c r="H138" s="1060"/>
      <c r="I138" s="1511"/>
      <c r="J138" s="1512"/>
      <c r="K138" s="1512"/>
      <c r="L138" s="1513"/>
      <c r="M138" s="146"/>
      <c r="N138" s="146"/>
      <c r="O138" s="143"/>
      <c r="P138" s="146"/>
      <c r="Q138" s="146"/>
    </row>
    <row r="139" spans="1:17" ht="13.8" x14ac:dyDescent="0.3">
      <c r="A139" s="444"/>
      <c r="B139" s="349"/>
      <c r="C139" s="144"/>
      <c r="D139" s="898"/>
      <c r="E139" s="45"/>
      <c r="F139" s="511"/>
      <c r="G139" s="1060"/>
      <c r="H139" s="1060"/>
      <c r="I139" s="1511"/>
      <c r="J139" s="1512"/>
      <c r="K139" s="1512"/>
      <c r="L139" s="1513"/>
      <c r="M139" s="146"/>
      <c r="N139" s="147"/>
      <c r="O139" s="1346"/>
      <c r="P139" s="146"/>
      <c r="Q139" s="935"/>
    </row>
    <row r="140" spans="1:17" x14ac:dyDescent="0.3">
      <c r="A140" s="444"/>
      <c r="B140" s="349"/>
      <c r="C140" s="144"/>
      <c r="D140" s="45"/>
      <c r="E140" s="45"/>
      <c r="F140" s="511"/>
      <c r="G140" s="1060"/>
      <c r="H140" s="1060"/>
      <c r="I140" s="1511"/>
      <c r="J140" s="1512"/>
      <c r="K140" s="1512"/>
      <c r="L140" s="1513"/>
      <c r="M140" s="146"/>
      <c r="N140" s="146"/>
      <c r="O140" s="143"/>
      <c r="P140" s="146"/>
      <c r="Q140" s="146"/>
    </row>
    <row r="141" spans="1:17" x14ac:dyDescent="0.3">
      <c r="A141" s="444"/>
      <c r="B141" s="349"/>
      <c r="C141" s="144"/>
      <c r="D141" s="45"/>
      <c r="E141" s="45"/>
      <c r="F141" s="511"/>
      <c r="G141" s="1060"/>
      <c r="H141" s="1060"/>
      <c r="I141" s="1511"/>
      <c r="J141" s="1512"/>
      <c r="K141" s="1512"/>
      <c r="L141" s="1513"/>
      <c r="M141" s="146"/>
      <c r="N141" s="146"/>
      <c r="O141" s="143"/>
      <c r="P141" s="146"/>
      <c r="Q141" s="146"/>
    </row>
    <row r="142" spans="1:17" x14ac:dyDescent="0.3">
      <c r="A142" s="444"/>
      <c r="B142" s="349"/>
      <c r="C142" s="144"/>
      <c r="D142" s="45"/>
      <c r="E142" s="45"/>
      <c r="F142" s="511"/>
      <c r="G142" s="1060"/>
      <c r="H142" s="1060"/>
      <c r="I142" s="1511"/>
      <c r="J142" s="1512"/>
      <c r="K142" s="1512"/>
      <c r="L142" s="1513"/>
      <c r="M142" s="146"/>
      <c r="N142" s="146"/>
      <c r="O142" s="143"/>
      <c r="P142" s="146"/>
      <c r="Q142" s="146"/>
    </row>
    <row r="143" spans="1:17" x14ac:dyDescent="0.3">
      <c r="A143" s="444"/>
      <c r="B143" s="349"/>
      <c r="C143" s="144"/>
      <c r="D143" s="45"/>
      <c r="E143" s="45"/>
      <c r="F143" s="511"/>
      <c r="G143" s="1060"/>
      <c r="H143" s="1060"/>
      <c r="I143" s="1511"/>
      <c r="J143" s="1512"/>
      <c r="K143" s="1512"/>
      <c r="L143" s="1513"/>
      <c r="M143" s="146"/>
      <c r="N143" s="146"/>
      <c r="O143" s="143"/>
      <c r="P143" s="146"/>
      <c r="Q143" s="146"/>
    </row>
    <row r="144" spans="1:17" x14ac:dyDescent="0.3">
      <c r="A144" s="444"/>
      <c r="B144" s="349"/>
      <c r="C144" s="144"/>
      <c r="D144" s="45"/>
      <c r="E144" s="45"/>
      <c r="F144" s="511"/>
      <c r="G144" s="1060"/>
      <c r="H144" s="1060"/>
      <c r="I144" s="1511"/>
      <c r="J144" s="1512"/>
      <c r="K144" s="1512"/>
      <c r="L144" s="1513"/>
      <c r="M144" s="146"/>
      <c r="N144" s="146"/>
      <c r="O144" s="143"/>
      <c r="P144" s="146"/>
      <c r="Q144" s="146"/>
    </row>
    <row r="145" spans="1:17" x14ac:dyDescent="0.3">
      <c r="A145" s="444"/>
      <c r="B145" s="349"/>
      <c r="C145" s="144"/>
      <c r="D145" s="45"/>
      <c r="E145" s="45"/>
      <c r="F145" s="511"/>
      <c r="G145" s="1060"/>
      <c r="H145" s="1060"/>
      <c r="I145" s="1511"/>
      <c r="J145" s="1512"/>
      <c r="K145" s="1512"/>
      <c r="L145" s="1513"/>
      <c r="M145" s="146"/>
      <c r="N145" s="147"/>
      <c r="O145" s="143"/>
      <c r="P145" s="146"/>
      <c r="Q145" s="146"/>
    </row>
    <row r="146" spans="1:17" x14ac:dyDescent="0.3">
      <c r="A146" s="444"/>
      <c r="B146" s="349"/>
      <c r="C146" s="144"/>
      <c r="D146" s="45"/>
      <c r="E146" s="45"/>
      <c r="F146" s="511"/>
      <c r="G146" s="1060"/>
      <c r="H146" s="1060"/>
      <c r="I146" s="1511"/>
      <c r="J146" s="1512"/>
      <c r="K146" s="1512"/>
      <c r="L146" s="1513"/>
      <c r="M146" s="146"/>
      <c r="N146" s="146"/>
      <c r="O146" s="143"/>
      <c r="P146" s="146"/>
      <c r="Q146" s="146"/>
    </row>
    <row r="147" spans="1:17" x14ac:dyDescent="0.3">
      <c r="A147" s="444"/>
      <c r="B147" s="349"/>
      <c r="C147" s="144"/>
      <c r="D147" s="45"/>
      <c r="E147" s="45"/>
      <c r="F147" s="511"/>
      <c r="G147" s="1060"/>
      <c r="H147" s="1060"/>
      <c r="I147" s="1511"/>
      <c r="J147" s="1512"/>
      <c r="K147" s="1512"/>
      <c r="L147" s="1513"/>
      <c r="M147" s="146"/>
      <c r="N147" s="146"/>
      <c r="O147" s="143"/>
      <c r="P147" s="146"/>
      <c r="Q147" s="146"/>
    </row>
    <row r="148" spans="1:17" x14ac:dyDescent="0.3">
      <c r="A148" s="444"/>
      <c r="B148" s="349"/>
      <c r="C148" s="144"/>
      <c r="D148" s="45"/>
      <c r="E148" s="45"/>
      <c r="F148" s="511"/>
      <c r="G148" s="1060"/>
      <c r="H148" s="1060"/>
      <c r="I148" s="1511"/>
      <c r="J148" s="1512"/>
      <c r="K148" s="1512"/>
      <c r="L148" s="1513"/>
      <c r="M148" s="146"/>
      <c r="N148" s="147"/>
      <c r="O148" s="143"/>
      <c r="P148" s="146"/>
      <c r="Q148" s="146"/>
    </row>
    <row r="149" spans="1:17" x14ac:dyDescent="0.3">
      <c r="A149" s="444"/>
      <c r="B149" s="349"/>
      <c r="C149" s="144"/>
      <c r="D149" s="45"/>
      <c r="E149" s="45"/>
      <c r="F149" s="511"/>
      <c r="G149" s="1060"/>
      <c r="H149" s="1060"/>
      <c r="I149" s="1511"/>
      <c r="J149" s="1512"/>
      <c r="K149" s="1512"/>
      <c r="L149" s="1513"/>
      <c r="M149" s="146"/>
      <c r="N149" s="146"/>
      <c r="O149" s="143"/>
      <c r="P149" s="146"/>
      <c r="Q149" s="146"/>
    </row>
    <row r="150" spans="1:17" ht="13.8" x14ac:dyDescent="0.3">
      <c r="A150" s="444"/>
      <c r="B150" s="349"/>
      <c r="C150" s="144"/>
      <c r="D150" s="45"/>
      <c r="E150" s="45"/>
      <c r="F150" s="511"/>
      <c r="G150" s="1060"/>
      <c r="H150" s="1060"/>
      <c r="I150" s="1511"/>
      <c r="J150" s="1512"/>
      <c r="K150" s="1512"/>
      <c r="L150" s="1513"/>
      <c r="M150" s="935"/>
      <c r="N150" s="147"/>
      <c r="O150" s="1292"/>
      <c r="P150" s="642"/>
      <c r="Q150" s="1040"/>
    </row>
    <row r="151" spans="1:17" x14ac:dyDescent="0.3">
      <c r="A151" s="444"/>
      <c r="B151" s="349"/>
      <c r="C151" s="144"/>
      <c r="D151" s="45"/>
      <c r="E151" s="45"/>
      <c r="F151" s="511"/>
      <c r="G151" s="1060"/>
      <c r="H151" s="1060"/>
      <c r="I151" s="1511"/>
      <c r="J151" s="1512"/>
      <c r="K151" s="1512"/>
      <c r="L151" s="1513"/>
      <c r="M151" s="146"/>
      <c r="N151" s="146"/>
      <c r="O151" s="143"/>
      <c r="P151" s="146"/>
      <c r="Q151" s="146"/>
    </row>
    <row r="152" spans="1:17" x14ac:dyDescent="0.3">
      <c r="B152" s="349"/>
      <c r="C152" s="144"/>
      <c r="D152" s="45"/>
      <c r="E152" s="45"/>
      <c r="F152" s="511"/>
      <c r="G152" s="1060"/>
      <c r="H152" s="1060"/>
      <c r="I152" s="1511"/>
      <c r="J152" s="1512"/>
      <c r="K152" s="1512"/>
      <c r="L152" s="1513"/>
      <c r="M152" s="146"/>
      <c r="N152" s="146"/>
      <c r="O152" s="143"/>
      <c r="P152" s="146"/>
      <c r="Q152" s="146"/>
    </row>
    <row r="153" spans="1:17" x14ac:dyDescent="0.3">
      <c r="A153" s="444"/>
      <c r="B153" s="349"/>
      <c r="C153" s="144"/>
      <c r="D153" s="45"/>
      <c r="E153" s="45"/>
      <c r="F153" s="511"/>
      <c r="G153" s="1060"/>
      <c r="H153" s="1060"/>
      <c r="I153" s="1511"/>
      <c r="J153" s="1512"/>
      <c r="K153" s="1512"/>
      <c r="L153" s="1513"/>
      <c r="M153" s="146"/>
      <c r="N153" s="146"/>
      <c r="O153" s="143"/>
      <c r="P153" s="146"/>
      <c r="Q153" s="146"/>
    </row>
    <row r="154" spans="1:17" x14ac:dyDescent="0.3">
      <c r="A154" s="444"/>
      <c r="B154" s="349"/>
      <c r="C154" s="144"/>
      <c r="D154" s="45"/>
      <c r="E154" s="45"/>
      <c r="F154" s="511"/>
      <c r="G154" s="1060"/>
      <c r="H154" s="1060"/>
      <c r="I154" s="1511"/>
      <c r="J154" s="1512"/>
      <c r="K154" s="1512"/>
      <c r="L154" s="1513"/>
      <c r="M154" s="146"/>
      <c r="N154" s="146"/>
      <c r="O154" s="143"/>
      <c r="P154" s="146"/>
      <c r="Q154" s="146"/>
    </row>
    <row r="155" spans="1:17" ht="13.8" x14ac:dyDescent="0.3">
      <c r="A155" s="444"/>
      <c r="B155" s="349"/>
      <c r="C155" s="144"/>
      <c r="D155" s="45"/>
      <c r="E155" s="45"/>
      <c r="F155" s="511"/>
      <c r="G155" s="1060"/>
      <c r="H155" s="1060"/>
      <c r="I155" s="1511"/>
      <c r="J155" s="1512"/>
      <c r="K155" s="1512"/>
      <c r="L155" s="1513"/>
      <c r="M155" s="146"/>
      <c r="N155" s="147"/>
      <c r="O155" s="1349"/>
      <c r="P155" s="146"/>
      <c r="Q155" s="146"/>
    </row>
    <row r="156" spans="1:17" x14ac:dyDescent="0.3">
      <c r="A156" s="444"/>
      <c r="B156" s="349"/>
      <c r="C156" s="144"/>
      <c r="D156" s="45"/>
      <c r="E156" s="45"/>
      <c r="F156" s="511"/>
      <c r="G156" s="1060"/>
      <c r="H156" s="1060"/>
      <c r="I156" s="1511"/>
      <c r="J156" s="1512"/>
      <c r="K156" s="1512"/>
      <c r="L156" s="1513"/>
      <c r="M156" s="146"/>
      <c r="N156" s="146"/>
      <c r="O156" s="143"/>
      <c r="P156" s="146"/>
      <c r="Q156" s="146"/>
    </row>
    <row r="157" spans="1:17" ht="13.8" x14ac:dyDescent="0.3">
      <c r="A157" s="444"/>
      <c r="B157" s="349"/>
      <c r="C157" s="144"/>
      <c r="D157" s="45"/>
      <c r="E157" s="45"/>
      <c r="F157" s="511"/>
      <c r="G157" s="1060"/>
      <c r="H157" s="1060"/>
      <c r="I157" s="1511"/>
      <c r="J157" s="1512"/>
      <c r="K157" s="1512"/>
      <c r="L157" s="1513"/>
      <c r="M157" s="146"/>
      <c r="N157" s="147"/>
      <c r="O157" s="1349"/>
      <c r="P157" s="146"/>
      <c r="Q157" s="146"/>
    </row>
    <row r="158" spans="1:17" ht="13.8" x14ac:dyDescent="0.3">
      <c r="A158" s="444"/>
      <c r="B158" s="349"/>
      <c r="C158" s="144"/>
      <c r="D158" s="45"/>
      <c r="E158" s="45"/>
      <c r="F158" s="511"/>
      <c r="G158" s="1060"/>
      <c r="H158" s="1060"/>
      <c r="I158" s="1511"/>
      <c r="J158" s="1512"/>
      <c r="K158" s="1512"/>
      <c r="L158" s="1513"/>
      <c r="M158" s="146"/>
      <c r="N158" s="147"/>
      <c r="O158" s="1350"/>
      <c r="P158" s="146"/>
      <c r="Q158" s="935"/>
    </row>
    <row r="159" spans="1:17" ht="13.8" x14ac:dyDescent="0.3">
      <c r="A159" s="444"/>
      <c r="B159" s="349"/>
      <c r="C159" s="144"/>
      <c r="D159" s="45"/>
      <c r="E159" s="45"/>
      <c r="F159" s="511"/>
      <c r="G159" s="1060"/>
      <c r="H159" s="1060"/>
      <c r="I159" s="1511"/>
      <c r="J159" s="1512"/>
      <c r="K159" s="1512"/>
      <c r="L159" s="1513"/>
      <c r="M159" s="146"/>
      <c r="N159" s="147"/>
      <c r="O159" s="1349"/>
      <c r="P159" s="146"/>
      <c r="Q159" s="935"/>
    </row>
    <row r="160" spans="1:17" x14ac:dyDescent="0.3">
      <c r="A160" s="1342"/>
      <c r="B160" s="1343"/>
      <c r="C160" s="896"/>
      <c r="D160" s="898"/>
      <c r="E160" s="45"/>
      <c r="F160" s="511"/>
      <c r="G160" s="1060"/>
      <c r="H160" s="1060"/>
      <c r="I160" s="1511"/>
      <c r="J160" s="1512"/>
      <c r="K160" s="1512"/>
      <c r="L160" s="1513"/>
      <c r="M160" s="146"/>
      <c r="N160" s="146"/>
      <c r="O160" s="143"/>
      <c r="P160" s="146"/>
      <c r="Q160" s="146"/>
    </row>
    <row r="161" spans="1:17" x14ac:dyDescent="0.3">
      <c r="A161" s="1342"/>
      <c r="B161" s="1343"/>
      <c r="C161" s="896"/>
      <c r="D161" s="898"/>
      <c r="E161" s="45"/>
      <c r="F161" s="511"/>
      <c r="G161" s="1060"/>
      <c r="H161" s="1060"/>
      <c r="I161" s="1511"/>
      <c r="J161" s="1512"/>
      <c r="K161" s="1512"/>
      <c r="L161" s="1513"/>
      <c r="M161" s="146"/>
      <c r="N161" s="146"/>
      <c r="O161" s="143"/>
      <c r="P161" s="146"/>
      <c r="Q161" s="146"/>
    </row>
    <row r="162" spans="1:17" x14ac:dyDescent="0.3">
      <c r="A162" s="1342"/>
      <c r="B162" s="1343"/>
      <c r="C162" s="896"/>
      <c r="D162" s="898"/>
      <c r="E162" s="45"/>
      <c r="F162" s="511"/>
      <c r="G162" s="1060"/>
      <c r="H162" s="1060"/>
      <c r="I162" s="1511"/>
      <c r="J162" s="1512"/>
      <c r="K162" s="1512"/>
      <c r="L162" s="1513"/>
      <c r="M162" s="146"/>
      <c r="N162" s="146"/>
      <c r="O162" s="143"/>
      <c r="P162" s="146"/>
      <c r="Q162" s="146"/>
    </row>
    <row r="163" spans="1:17" ht="13.8" x14ac:dyDescent="0.3">
      <c r="A163" s="1342"/>
      <c r="B163" s="1343"/>
      <c r="C163" s="896"/>
      <c r="D163" s="898"/>
      <c r="E163" s="898"/>
      <c r="F163" s="1060"/>
      <c r="G163" s="1060"/>
      <c r="H163" s="1060"/>
      <c r="I163" s="1511"/>
      <c r="J163" s="1512"/>
      <c r="K163" s="1512"/>
      <c r="L163" s="1513"/>
      <c r="M163" s="146"/>
      <c r="N163" s="147"/>
      <c r="O163" s="230"/>
      <c r="P163" s="642"/>
      <c r="Q163" s="1040"/>
    </row>
    <row r="164" spans="1:17" ht="13.8" x14ac:dyDescent="0.3">
      <c r="A164" s="444"/>
      <c r="B164" s="349"/>
      <c r="C164" s="144"/>
      <c r="D164" s="45"/>
      <c r="E164" s="45"/>
      <c r="F164" s="511"/>
      <c r="G164" s="1060"/>
      <c r="H164" s="1060"/>
      <c r="I164" s="1511"/>
      <c r="J164" s="1512"/>
      <c r="K164" s="1512"/>
      <c r="L164" s="1513"/>
      <c r="M164" s="146"/>
      <c r="N164" s="147"/>
      <c r="O164" s="1349"/>
      <c r="P164" s="146"/>
      <c r="Q164" s="935"/>
    </row>
    <row r="165" spans="1:17" ht="13.8" x14ac:dyDescent="0.3">
      <c r="A165" s="444"/>
      <c r="B165" s="349"/>
      <c r="C165" s="144"/>
      <c r="D165" s="45"/>
      <c r="E165" s="45"/>
      <c r="F165" s="511"/>
      <c r="G165" s="1060"/>
      <c r="H165" s="1060"/>
      <c r="I165" s="1511"/>
      <c r="J165" s="1512"/>
      <c r="K165" s="1512"/>
      <c r="L165" s="1513"/>
      <c r="M165" s="146"/>
      <c r="N165" s="147"/>
      <c r="O165" s="1348"/>
      <c r="P165" s="146"/>
      <c r="Q165" s="146"/>
    </row>
    <row r="166" spans="1:17" x14ac:dyDescent="0.3">
      <c r="A166" s="444"/>
      <c r="B166" s="349"/>
      <c r="C166" s="144"/>
      <c r="D166" s="45"/>
      <c r="E166" s="45"/>
      <c r="F166" s="511"/>
      <c r="G166" s="1060"/>
      <c r="H166" s="1060"/>
      <c r="I166" s="1511"/>
      <c r="J166" s="1512"/>
      <c r="K166" s="1512"/>
      <c r="L166" s="1513"/>
      <c r="M166" s="146"/>
      <c r="N166" s="146"/>
      <c r="O166" s="143"/>
      <c r="P166" s="146"/>
      <c r="Q166" s="146"/>
    </row>
    <row r="167" spans="1:17" ht="13.8" x14ac:dyDescent="0.3">
      <c r="A167" s="444"/>
      <c r="B167" s="349"/>
      <c r="C167" s="144"/>
      <c r="D167" s="45"/>
      <c r="E167" s="45"/>
      <c r="F167" s="511"/>
      <c r="G167" s="1060"/>
      <c r="H167" s="1060"/>
      <c r="I167" s="1511"/>
      <c r="J167" s="1512"/>
      <c r="K167" s="1512"/>
      <c r="L167" s="1513"/>
      <c r="M167" s="1351"/>
      <c r="N167" s="147"/>
      <c r="O167" s="1348"/>
      <c r="P167" s="146"/>
      <c r="Q167" s="146"/>
    </row>
    <row r="168" spans="1:17" ht="13.8" x14ac:dyDescent="0.3">
      <c r="A168" s="444"/>
      <c r="B168" s="349"/>
      <c r="C168" s="144"/>
      <c r="D168" s="45"/>
      <c r="E168" s="45"/>
      <c r="F168" s="511"/>
      <c r="G168" s="1060"/>
      <c r="H168" s="1060"/>
      <c r="I168" s="1511"/>
      <c r="J168" s="1512"/>
      <c r="K168" s="1512"/>
      <c r="L168" s="1513"/>
      <c r="M168" s="146"/>
      <c r="N168" s="147"/>
      <c r="O168" s="1348"/>
      <c r="P168" s="146"/>
      <c r="Q168" s="935"/>
    </row>
    <row r="169" spans="1:17" ht="13.8" x14ac:dyDescent="0.3">
      <c r="A169" s="444"/>
      <c r="B169" s="349"/>
      <c r="C169" s="144"/>
      <c r="D169" s="45"/>
      <c r="E169" s="45"/>
      <c r="F169" s="511"/>
      <c r="G169" s="1060"/>
      <c r="H169" s="1060"/>
      <c r="I169" s="1511"/>
      <c r="J169" s="1512"/>
      <c r="K169" s="1512"/>
      <c r="L169" s="1513"/>
      <c r="M169" s="1351"/>
      <c r="N169" s="147"/>
      <c r="O169" s="1348"/>
      <c r="P169" s="146"/>
      <c r="Q169" s="146"/>
    </row>
    <row r="170" spans="1:17" x14ac:dyDescent="0.3">
      <c r="A170" s="444"/>
      <c r="B170" s="349"/>
      <c r="C170" s="144"/>
      <c r="D170" s="45"/>
      <c r="E170" s="45"/>
      <c r="F170" s="511"/>
      <c r="G170" s="1060"/>
      <c r="H170" s="1060"/>
      <c r="I170" s="1511"/>
      <c r="J170" s="1512"/>
      <c r="K170" s="1512"/>
      <c r="L170" s="1513"/>
      <c r="M170" s="146"/>
      <c r="N170" s="146"/>
      <c r="O170" s="143"/>
      <c r="P170" s="146"/>
      <c r="Q170" s="146"/>
    </row>
    <row r="171" spans="1:17" x14ac:dyDescent="0.3">
      <c r="A171" s="444"/>
      <c r="B171" s="349"/>
      <c r="C171" s="144"/>
      <c r="D171" s="45"/>
      <c r="E171" s="45"/>
      <c r="F171" s="511"/>
      <c r="G171" s="1060"/>
      <c r="H171" s="1060"/>
      <c r="I171" s="1511"/>
      <c r="J171" s="1512"/>
      <c r="K171" s="1512"/>
      <c r="L171" s="1513"/>
      <c r="M171" s="146"/>
      <c r="N171" s="146"/>
      <c r="O171" s="143"/>
      <c r="P171" s="146"/>
      <c r="Q171" s="146"/>
    </row>
    <row r="172" spans="1:17" ht="13.8" x14ac:dyDescent="0.3">
      <c r="A172" s="444"/>
      <c r="B172" s="349"/>
      <c r="C172" s="144"/>
      <c r="D172" s="45"/>
      <c r="E172" s="45"/>
      <c r="F172" s="694"/>
      <c r="G172" s="1060"/>
      <c r="H172" s="1060"/>
      <c r="I172" s="1511"/>
      <c r="J172" s="1512"/>
      <c r="K172" s="1512"/>
      <c r="L172" s="1513"/>
      <c r="M172" s="146"/>
      <c r="N172" s="147"/>
      <c r="O172" s="230"/>
      <c r="P172" s="146"/>
      <c r="Q172" s="146"/>
    </row>
    <row r="173" spans="1:17" x14ac:dyDescent="0.3">
      <c r="A173" s="444"/>
      <c r="B173" s="349"/>
      <c r="C173" s="144"/>
      <c r="D173" s="45"/>
      <c r="E173" s="45"/>
      <c r="F173" s="511"/>
      <c r="G173" s="1060"/>
      <c r="H173" s="1060"/>
      <c r="I173" s="1511"/>
      <c r="J173" s="1512"/>
      <c r="K173" s="1512"/>
      <c r="L173" s="1513"/>
      <c r="M173" s="146"/>
      <c r="N173" s="147"/>
      <c r="O173" s="143"/>
      <c r="P173" s="146"/>
      <c r="Q173" s="935"/>
    </row>
    <row r="174" spans="1:17" ht="13.8" x14ac:dyDescent="0.3">
      <c r="A174" s="444"/>
      <c r="B174" s="349"/>
      <c r="C174" s="144"/>
      <c r="D174" s="45"/>
      <c r="E174" s="45"/>
      <c r="F174" s="511"/>
      <c r="G174" s="1060"/>
      <c r="H174" s="1060"/>
      <c r="I174" s="1511"/>
      <c r="J174" s="1512"/>
      <c r="K174" s="1512"/>
      <c r="L174" s="1513"/>
      <c r="M174" s="146"/>
      <c r="N174" s="147"/>
      <c r="O174" s="230"/>
      <c r="P174" s="642"/>
      <c r="Q174" s="642"/>
    </row>
    <row r="175" spans="1:17" x14ac:dyDescent="0.3">
      <c r="A175" s="444"/>
      <c r="B175" s="349"/>
      <c r="C175" s="144"/>
      <c r="D175" s="45"/>
      <c r="E175" s="45"/>
      <c r="F175" s="511"/>
      <c r="G175" s="1060"/>
      <c r="H175" s="1060"/>
      <c r="I175" s="1511"/>
      <c r="J175" s="1512"/>
      <c r="K175" s="1512"/>
      <c r="L175" s="1513"/>
      <c r="M175" s="146"/>
      <c r="N175" s="146"/>
      <c r="O175" s="143"/>
      <c r="P175" s="146"/>
      <c r="Q175" s="146"/>
    </row>
    <row r="176" spans="1:17" x14ac:dyDescent="0.3">
      <c r="A176" s="444"/>
      <c r="B176" s="349"/>
      <c r="C176" s="144"/>
      <c r="D176" s="45"/>
      <c r="E176" s="45"/>
      <c r="F176" s="511"/>
      <c r="G176" s="1060"/>
      <c r="H176" s="1060"/>
      <c r="I176" s="1511"/>
      <c r="J176" s="1512"/>
      <c r="K176" s="1512"/>
      <c r="L176" s="1513"/>
      <c r="M176" s="146"/>
      <c r="N176" s="146"/>
      <c r="O176" s="143"/>
      <c r="P176" s="146"/>
      <c r="Q176" s="146"/>
    </row>
    <row r="177" spans="1:17" x14ac:dyDescent="0.3">
      <c r="A177" s="444"/>
      <c r="B177" s="349"/>
      <c r="C177" s="144"/>
      <c r="D177" s="45"/>
      <c r="E177" s="45"/>
      <c r="F177" s="511"/>
      <c r="G177" s="1060"/>
      <c r="H177" s="1060"/>
      <c r="I177" s="1511"/>
      <c r="J177" s="1512"/>
      <c r="K177" s="1512"/>
      <c r="L177" s="1513"/>
      <c r="M177" s="146"/>
      <c r="N177" s="146"/>
      <c r="O177" s="143"/>
      <c r="P177" s="146"/>
      <c r="Q177" s="146"/>
    </row>
    <row r="178" spans="1:17" x14ac:dyDescent="0.3">
      <c r="A178" s="444"/>
      <c r="B178" s="349"/>
      <c r="C178" s="144"/>
      <c r="D178" s="45"/>
      <c r="E178" s="45"/>
      <c r="F178" s="511"/>
      <c r="G178" s="1060"/>
      <c r="H178" s="1060"/>
      <c r="I178" s="1511"/>
      <c r="J178" s="1512"/>
      <c r="K178" s="1512"/>
      <c r="L178" s="1513"/>
      <c r="M178" s="146"/>
      <c r="N178" s="146"/>
      <c r="O178" s="143"/>
      <c r="P178" s="146"/>
      <c r="Q178" s="146"/>
    </row>
    <row r="179" spans="1:17" x14ac:dyDescent="0.3">
      <c r="A179" s="444"/>
      <c r="B179" s="349"/>
      <c r="C179" s="144"/>
      <c r="D179" s="45"/>
      <c r="E179" s="45"/>
      <c r="F179" s="511"/>
      <c r="G179" s="1060"/>
      <c r="H179" s="1060"/>
      <c r="I179" s="1511"/>
      <c r="J179" s="1512"/>
      <c r="K179" s="1512"/>
      <c r="L179" s="1513"/>
      <c r="M179" s="146"/>
      <c r="N179" s="147"/>
      <c r="O179" s="143"/>
      <c r="P179" s="146"/>
      <c r="Q179" s="935"/>
    </row>
    <row r="180" spans="1:17" x14ac:dyDescent="0.3">
      <c r="A180" s="444"/>
      <c r="B180" s="349"/>
      <c r="C180" s="144"/>
      <c r="D180" s="45"/>
      <c r="E180" s="45"/>
      <c r="F180" s="511"/>
      <c r="G180" s="1060"/>
      <c r="H180" s="1060"/>
      <c r="I180" s="1511"/>
      <c r="J180" s="1512"/>
      <c r="K180" s="1512"/>
      <c r="L180" s="1513"/>
      <c r="M180" s="146"/>
      <c r="N180" s="146"/>
      <c r="O180" s="143"/>
      <c r="P180" s="146"/>
      <c r="Q180" s="146"/>
    </row>
    <row r="181" spans="1:17" x14ac:dyDescent="0.3">
      <c r="A181" s="444"/>
      <c r="B181" s="349"/>
      <c r="C181" s="144"/>
      <c r="D181" s="45"/>
      <c r="E181" s="45"/>
      <c r="F181" s="511"/>
      <c r="G181" s="1060"/>
      <c r="H181" s="1060"/>
      <c r="I181" s="1511"/>
      <c r="J181" s="1512"/>
      <c r="K181" s="1512"/>
      <c r="L181" s="1513"/>
      <c r="M181" s="146"/>
      <c r="N181" s="146"/>
      <c r="O181" s="143"/>
      <c r="P181" s="146"/>
      <c r="Q181" s="146"/>
    </row>
    <row r="182" spans="1:17" x14ac:dyDescent="0.3">
      <c r="A182" s="444"/>
      <c r="B182" s="349"/>
      <c r="C182" s="144"/>
      <c r="D182" s="45"/>
      <c r="E182" s="45"/>
      <c r="F182" s="511"/>
      <c r="G182" s="1060"/>
      <c r="H182" s="1060"/>
      <c r="I182" s="1511"/>
      <c r="J182" s="1512"/>
      <c r="K182" s="1512"/>
      <c r="L182" s="1513"/>
      <c r="M182" s="146"/>
      <c r="N182" s="146"/>
      <c r="O182" s="143"/>
      <c r="P182" s="146"/>
      <c r="Q182" s="146"/>
    </row>
    <row r="183" spans="1:17" x14ac:dyDescent="0.3">
      <c r="A183" s="444"/>
      <c r="B183" s="349"/>
      <c r="C183" s="144"/>
      <c r="D183" s="45"/>
      <c r="E183" s="45"/>
      <c r="F183" s="511"/>
      <c r="G183" s="1060"/>
      <c r="H183" s="1060"/>
      <c r="I183" s="1511"/>
      <c r="J183" s="1512"/>
      <c r="K183" s="1512"/>
      <c r="L183" s="1513"/>
      <c r="M183" s="146"/>
      <c r="N183" s="146"/>
      <c r="O183" s="143"/>
      <c r="P183" s="146"/>
      <c r="Q183" s="146"/>
    </row>
    <row r="184" spans="1:17" x14ac:dyDescent="0.3">
      <c r="A184" s="444"/>
      <c r="B184" s="349"/>
      <c r="C184" s="144"/>
      <c r="D184" s="45"/>
      <c r="E184" s="45"/>
      <c r="F184" s="511"/>
      <c r="G184" s="1060"/>
      <c r="H184" s="1060"/>
      <c r="I184" s="1511"/>
      <c r="J184" s="1512"/>
      <c r="K184" s="1512"/>
      <c r="L184" s="1513"/>
      <c r="M184" s="146"/>
      <c r="N184" s="146"/>
      <c r="O184" s="143"/>
      <c r="P184" s="146"/>
      <c r="Q184" s="146"/>
    </row>
    <row r="185" spans="1:17" x14ac:dyDescent="0.3">
      <c r="A185" s="444"/>
      <c r="B185" s="349"/>
      <c r="C185" s="144"/>
      <c r="D185" s="45"/>
      <c r="E185" s="45"/>
      <c r="F185" s="511"/>
      <c r="G185" s="1060"/>
      <c r="H185" s="1060"/>
      <c r="I185" s="1511"/>
      <c r="J185" s="1512"/>
      <c r="K185" s="1512"/>
      <c r="L185" s="1513"/>
      <c r="M185" s="146"/>
      <c r="N185" s="146"/>
      <c r="O185" s="143"/>
      <c r="P185" s="146"/>
      <c r="Q185" s="146"/>
    </row>
    <row r="186" spans="1:17" ht="13.8" x14ac:dyDescent="0.3">
      <c r="A186" s="444"/>
      <c r="B186" s="349"/>
      <c r="C186" s="144"/>
      <c r="D186" s="45"/>
      <c r="E186" s="45"/>
      <c r="F186" s="511"/>
      <c r="G186" s="1060"/>
      <c r="H186" s="1060"/>
      <c r="I186" s="1511"/>
      <c r="J186" s="1512"/>
      <c r="K186" s="1512"/>
      <c r="L186" s="1513"/>
      <c r="M186" s="146"/>
      <c r="N186" s="147"/>
      <c r="O186" s="230"/>
      <c r="P186" s="642"/>
      <c r="Q186" s="1040"/>
    </row>
    <row r="187" spans="1:17" ht="13.8" x14ac:dyDescent="0.3">
      <c r="A187" s="444"/>
      <c r="B187" s="349"/>
      <c r="C187" s="144"/>
      <c r="D187" s="45"/>
      <c r="E187" s="45"/>
      <c r="F187" s="45"/>
      <c r="G187" s="1060"/>
      <c r="H187" s="1060"/>
      <c r="I187" s="1511"/>
      <c r="J187" s="1512"/>
      <c r="K187" s="1512"/>
      <c r="L187" s="1513"/>
      <c r="M187" s="146"/>
      <c r="N187" s="147"/>
      <c r="O187" s="1348"/>
      <c r="P187" s="146"/>
      <c r="Q187" s="935"/>
    </row>
    <row r="188" spans="1:17" x14ac:dyDescent="0.3">
      <c r="A188" s="444"/>
      <c r="B188" s="349"/>
      <c r="C188" s="144"/>
      <c r="D188" s="45"/>
      <c r="E188" s="45"/>
      <c r="F188" s="511"/>
      <c r="G188" s="1060"/>
      <c r="H188" s="1060"/>
      <c r="I188" s="1511"/>
      <c r="J188" s="1512"/>
      <c r="K188" s="1512"/>
      <c r="L188" s="1513"/>
      <c r="M188" s="146"/>
      <c r="N188" s="146"/>
      <c r="O188" s="143"/>
      <c r="P188" s="146"/>
      <c r="Q188" s="146"/>
    </row>
    <row r="189" spans="1:17" x14ac:dyDescent="0.3">
      <c r="A189" s="444"/>
      <c r="B189" s="349"/>
      <c r="C189" s="144"/>
      <c r="D189" s="45"/>
      <c r="E189" s="45"/>
      <c r="F189" s="511"/>
      <c r="G189" s="1060"/>
      <c r="H189" s="1060"/>
      <c r="I189" s="1511"/>
      <c r="J189" s="1512"/>
      <c r="K189" s="1512"/>
      <c r="L189" s="1513"/>
      <c r="M189" s="146"/>
      <c r="N189" s="146"/>
      <c r="O189" s="143"/>
      <c r="P189" s="146"/>
      <c r="Q189" s="146"/>
    </row>
    <row r="190" spans="1:17" x14ac:dyDescent="0.3">
      <c r="A190" s="444"/>
      <c r="B190" s="349"/>
      <c r="C190" s="144"/>
      <c r="D190" s="45"/>
      <c r="E190" s="45"/>
      <c r="F190" s="511"/>
      <c r="G190" s="1060"/>
      <c r="H190" s="1060"/>
      <c r="I190" s="1511"/>
      <c r="J190" s="1512"/>
      <c r="K190" s="1512"/>
      <c r="L190" s="1513"/>
      <c r="M190" s="146"/>
      <c r="N190" s="146"/>
      <c r="O190" s="143"/>
      <c r="P190" s="146"/>
      <c r="Q190" s="146"/>
    </row>
    <row r="191" spans="1:17" x14ac:dyDescent="0.3">
      <c r="A191" s="444"/>
      <c r="B191" s="349"/>
      <c r="C191" s="144"/>
      <c r="D191" s="45"/>
      <c r="E191" s="45"/>
      <c r="F191" s="511"/>
      <c r="G191" s="1060"/>
      <c r="H191" s="1060"/>
      <c r="I191" s="1511"/>
      <c r="J191" s="1512"/>
      <c r="K191" s="1512"/>
      <c r="L191" s="1513"/>
      <c r="M191" s="146"/>
      <c r="N191" s="146"/>
      <c r="O191" s="143"/>
      <c r="P191" s="146"/>
      <c r="Q191" s="146"/>
    </row>
    <row r="192" spans="1:17" x14ac:dyDescent="0.3">
      <c r="A192" s="444"/>
      <c r="B192" s="349"/>
      <c r="C192" s="144"/>
      <c r="D192" s="45"/>
      <c r="E192" s="45"/>
      <c r="F192" s="511"/>
      <c r="G192" s="1060"/>
      <c r="H192" s="1060"/>
      <c r="I192" s="1511"/>
      <c r="J192" s="1512"/>
      <c r="K192" s="1512"/>
      <c r="L192" s="1513"/>
      <c r="M192" s="146"/>
      <c r="N192" s="146"/>
      <c r="O192" s="143"/>
      <c r="P192" s="146"/>
      <c r="Q192" s="146"/>
    </row>
    <row r="193" spans="1:17" ht="13.8" x14ac:dyDescent="0.3">
      <c r="A193" s="444"/>
      <c r="B193" s="349"/>
      <c r="C193" s="144"/>
      <c r="D193" s="45"/>
      <c r="E193" s="45"/>
      <c r="F193" s="511"/>
      <c r="G193" s="1060"/>
      <c r="H193" s="1060"/>
      <c r="I193" s="1511"/>
      <c r="J193" s="1512"/>
      <c r="K193" s="1512"/>
      <c r="L193" s="1513"/>
      <c r="M193" s="146"/>
      <c r="N193" s="147"/>
      <c r="O193" s="1348"/>
      <c r="P193" s="146"/>
      <c r="Q193" s="935"/>
    </row>
    <row r="194" spans="1:17" x14ac:dyDescent="0.3">
      <c r="A194" s="444"/>
      <c r="B194" s="349"/>
      <c r="C194" s="144"/>
      <c r="D194" s="45"/>
      <c r="E194" s="45"/>
      <c r="F194" s="511"/>
      <c r="G194" s="1060"/>
      <c r="H194" s="1060"/>
      <c r="I194" s="1511"/>
      <c r="J194" s="1512"/>
      <c r="K194" s="1512"/>
      <c r="L194" s="1513"/>
      <c r="M194" s="146"/>
      <c r="N194" s="146"/>
      <c r="O194" s="143"/>
      <c r="P194" s="146"/>
      <c r="Q194" s="146"/>
    </row>
    <row r="195" spans="1:17" x14ac:dyDescent="0.3">
      <c r="A195" s="444"/>
      <c r="B195" s="349"/>
      <c r="C195" s="144"/>
      <c r="D195" s="45"/>
      <c r="E195" s="45"/>
      <c r="F195" s="511"/>
      <c r="G195" s="1060"/>
      <c r="H195" s="1060"/>
      <c r="I195" s="1511"/>
      <c r="J195" s="1512"/>
      <c r="K195" s="1512"/>
      <c r="L195" s="1513"/>
      <c r="M195" s="146"/>
      <c r="N195" s="146"/>
      <c r="O195" s="143"/>
      <c r="P195" s="146"/>
      <c r="Q195" s="146"/>
    </row>
    <row r="196" spans="1:17" ht="13.8" x14ac:dyDescent="0.3">
      <c r="A196" s="444"/>
      <c r="B196" s="349"/>
      <c r="C196" s="144"/>
      <c r="D196" s="45"/>
      <c r="E196" s="45"/>
      <c r="F196" s="511"/>
      <c r="G196" s="1060"/>
      <c r="H196" s="1060"/>
      <c r="I196" s="1511"/>
      <c r="J196" s="1512"/>
      <c r="K196" s="1512"/>
      <c r="L196" s="1513"/>
      <c r="M196" s="146"/>
      <c r="N196" s="147"/>
      <c r="O196" s="230"/>
      <c r="P196" s="642"/>
      <c r="Q196" s="1040"/>
    </row>
    <row r="197" spans="1:17" x14ac:dyDescent="0.3">
      <c r="A197" s="444"/>
      <c r="B197" s="349"/>
      <c r="C197" s="144"/>
      <c r="D197" s="45"/>
      <c r="E197" s="45"/>
      <c r="F197" s="511"/>
      <c r="G197" s="1060"/>
      <c r="H197" s="1060"/>
      <c r="I197" s="1511"/>
      <c r="J197" s="1512"/>
      <c r="K197" s="1512"/>
      <c r="L197" s="1513"/>
      <c r="M197" s="146"/>
      <c r="N197" s="146"/>
      <c r="O197" s="143"/>
      <c r="P197" s="146"/>
      <c r="Q197" s="146"/>
    </row>
    <row r="198" spans="1:17" ht="13.8" x14ac:dyDescent="0.3">
      <c r="A198" s="444"/>
      <c r="B198" s="349"/>
      <c r="C198" s="144"/>
      <c r="D198" s="45"/>
      <c r="E198" s="45"/>
      <c r="F198" s="694"/>
      <c r="G198" s="1060"/>
      <c r="H198" s="1060"/>
      <c r="I198" s="1511"/>
      <c r="J198" s="1512"/>
      <c r="K198" s="1512"/>
      <c r="L198" s="1513"/>
      <c r="M198" s="146"/>
      <c r="N198" s="147"/>
      <c r="O198" s="230"/>
      <c r="P198" s="642"/>
      <c r="Q198" s="642"/>
    </row>
    <row r="199" spans="1:17" x14ac:dyDescent="0.3">
      <c r="A199" s="444"/>
      <c r="B199" s="349"/>
      <c r="C199" s="144"/>
      <c r="D199" s="45"/>
      <c r="E199" s="45"/>
      <c r="F199" s="511"/>
      <c r="G199" s="1060"/>
      <c r="H199" s="1060"/>
      <c r="I199" s="1511"/>
      <c r="J199" s="1512"/>
      <c r="K199" s="1512"/>
      <c r="L199" s="1513"/>
      <c r="M199" s="146"/>
      <c r="N199" s="146"/>
      <c r="O199" s="143"/>
      <c r="P199" s="146"/>
      <c r="Q199" s="146"/>
    </row>
    <row r="200" spans="1:17" x14ac:dyDescent="0.3">
      <c r="A200" s="444"/>
      <c r="B200" s="349"/>
      <c r="C200" s="144"/>
      <c r="D200" s="45"/>
      <c r="E200" s="45"/>
      <c r="F200" s="511"/>
      <c r="G200" s="1060"/>
      <c r="H200" s="1060"/>
      <c r="I200" s="1511"/>
      <c r="J200" s="1512"/>
      <c r="K200" s="1512"/>
      <c r="L200" s="1513"/>
      <c r="M200" s="146"/>
      <c r="N200" s="146"/>
      <c r="O200" s="143"/>
      <c r="P200" s="146"/>
      <c r="Q200" s="146"/>
    </row>
    <row r="201" spans="1:17" x14ac:dyDescent="0.3">
      <c r="A201" s="444"/>
      <c r="B201" s="349"/>
      <c r="C201" s="144"/>
      <c r="D201" s="45"/>
      <c r="E201" s="45"/>
      <c r="F201" s="511"/>
      <c r="G201" s="1060"/>
      <c r="H201" s="1060"/>
      <c r="I201" s="1511"/>
      <c r="J201" s="1512"/>
      <c r="K201" s="1512"/>
      <c r="L201" s="1513"/>
      <c r="M201" s="146"/>
      <c r="N201" s="146"/>
      <c r="O201" s="143"/>
      <c r="P201" s="146"/>
      <c r="Q201" s="146"/>
    </row>
    <row r="202" spans="1:17" x14ac:dyDescent="0.3">
      <c r="A202" s="444"/>
      <c r="B202" s="349"/>
      <c r="C202" s="144"/>
      <c r="D202" s="45"/>
      <c r="E202" s="45"/>
      <c r="F202" s="511"/>
      <c r="G202" s="1060"/>
      <c r="H202" s="1060"/>
      <c r="I202" s="1511"/>
      <c r="J202" s="1512"/>
      <c r="K202" s="1512"/>
      <c r="L202" s="1513"/>
      <c r="M202" s="146"/>
      <c r="N202" s="146"/>
      <c r="O202" s="143"/>
      <c r="P202" s="146"/>
      <c r="Q202" s="146"/>
    </row>
    <row r="203" spans="1:17" x14ac:dyDescent="0.3">
      <c r="A203" s="444"/>
      <c r="B203" s="349"/>
      <c r="C203" s="144"/>
      <c r="D203" s="45"/>
      <c r="E203" s="45"/>
      <c r="F203" s="511"/>
      <c r="G203" s="1060"/>
      <c r="H203" s="1060"/>
      <c r="I203" s="1511"/>
      <c r="J203" s="1512"/>
      <c r="K203" s="1512"/>
      <c r="L203" s="1513"/>
      <c r="M203" s="146"/>
      <c r="N203" s="146"/>
      <c r="O203" s="143"/>
      <c r="P203" s="146"/>
      <c r="Q203" s="146"/>
    </row>
    <row r="204" spans="1:17" ht="13.8" x14ac:dyDescent="0.3">
      <c r="A204" s="444"/>
      <c r="B204" s="349"/>
      <c r="C204" s="144"/>
      <c r="D204" s="45"/>
      <c r="E204" s="45"/>
      <c r="F204" s="511"/>
      <c r="G204" s="1060"/>
      <c r="H204" s="1060"/>
      <c r="I204" s="1511"/>
      <c r="J204" s="1512"/>
      <c r="K204" s="1512"/>
      <c r="L204" s="1513"/>
      <c r="M204" s="146"/>
      <c r="N204" s="147"/>
      <c r="O204" s="1348"/>
      <c r="P204" s="146"/>
      <c r="Q204" s="935"/>
    </row>
    <row r="205" spans="1:17" ht="13.8" x14ac:dyDescent="0.3">
      <c r="A205" s="444"/>
      <c r="B205" s="349"/>
      <c r="C205" s="144"/>
      <c r="D205" s="45"/>
      <c r="E205" s="45"/>
      <c r="F205" s="511"/>
      <c r="G205" s="1060"/>
      <c r="H205" s="1060"/>
      <c r="I205" s="1511"/>
      <c r="J205" s="1512"/>
      <c r="K205" s="1512"/>
      <c r="L205" s="1513"/>
      <c r="M205" s="147"/>
      <c r="N205" s="147"/>
      <c r="O205" s="1349"/>
      <c r="P205" s="146"/>
      <c r="Q205" s="935"/>
    </row>
    <row r="206" spans="1:17" ht="13.8" x14ac:dyDescent="0.3">
      <c r="A206" s="444"/>
      <c r="B206" s="349"/>
      <c r="C206" s="144"/>
      <c r="D206" s="45"/>
      <c r="E206" s="45"/>
      <c r="F206" s="511"/>
      <c r="G206" s="1060"/>
      <c r="H206" s="1060"/>
      <c r="I206" s="1511"/>
      <c r="J206" s="1512"/>
      <c r="K206" s="1512"/>
      <c r="L206" s="1513"/>
      <c r="M206" s="146"/>
      <c r="N206" s="147"/>
      <c r="O206" s="1348"/>
      <c r="P206" s="146"/>
      <c r="Q206" s="935"/>
    </row>
    <row r="207" spans="1:17" x14ac:dyDescent="0.3">
      <c r="A207" s="444"/>
      <c r="B207" s="349"/>
      <c r="C207" s="144"/>
      <c r="D207" s="45"/>
      <c r="E207" s="45"/>
      <c r="F207" s="511"/>
      <c r="G207" s="1060"/>
      <c r="H207" s="1060"/>
      <c r="I207" s="1511"/>
      <c r="J207" s="1512"/>
      <c r="K207" s="1512"/>
      <c r="L207" s="1513"/>
      <c r="M207" s="146"/>
      <c r="N207" s="147"/>
      <c r="O207" s="143"/>
      <c r="P207" s="146"/>
      <c r="Q207" s="935"/>
    </row>
    <row r="208" spans="1:17" x14ac:dyDescent="0.3">
      <c r="A208" s="444"/>
      <c r="B208" s="349"/>
      <c r="C208" s="144"/>
      <c r="D208" s="45"/>
      <c r="E208" s="45"/>
      <c r="F208" s="511"/>
      <c r="G208" s="1060"/>
      <c r="H208" s="1060"/>
      <c r="I208" s="1511"/>
      <c r="J208" s="1512"/>
      <c r="K208" s="1512"/>
      <c r="L208" s="1513"/>
      <c r="M208" s="146"/>
      <c r="N208" s="147"/>
      <c r="O208" s="143"/>
      <c r="P208" s="146"/>
      <c r="Q208" s="935"/>
    </row>
    <row r="209" spans="1:17" x14ac:dyDescent="0.3">
      <c r="A209" s="444"/>
      <c r="B209" s="349"/>
      <c r="C209" s="144"/>
      <c r="D209" s="45"/>
      <c r="E209" s="45"/>
      <c r="F209" s="511"/>
      <c r="G209" s="1060"/>
      <c r="H209" s="1060"/>
      <c r="I209" s="1511"/>
      <c r="J209" s="1512"/>
      <c r="K209" s="1512"/>
      <c r="L209" s="1513"/>
      <c r="M209" s="146"/>
      <c r="N209" s="146"/>
      <c r="O209" s="143"/>
      <c r="P209" s="146"/>
      <c r="Q209" s="146"/>
    </row>
    <row r="210" spans="1:17" ht="13.8" x14ac:dyDescent="0.3">
      <c r="A210" s="444"/>
      <c r="B210" s="349"/>
      <c r="C210" s="144"/>
      <c r="D210" s="45"/>
      <c r="E210" s="45"/>
      <c r="F210" s="511"/>
      <c r="G210" s="1060"/>
      <c r="H210" s="1060"/>
      <c r="I210" s="1511"/>
      <c r="J210" s="1512"/>
      <c r="K210" s="1512"/>
      <c r="L210" s="1513"/>
      <c r="M210" s="146"/>
      <c r="N210" s="147"/>
      <c r="O210" s="230"/>
      <c r="P210" s="642"/>
      <c r="Q210" s="1040"/>
    </row>
    <row r="211" spans="1:17" x14ac:dyDescent="0.3">
      <c r="A211" s="444"/>
      <c r="B211" s="349"/>
      <c r="C211" s="144"/>
      <c r="D211" s="45"/>
      <c r="E211" s="45"/>
      <c r="F211" s="511"/>
      <c r="G211" s="1060"/>
      <c r="H211" s="1060"/>
      <c r="I211" s="1511"/>
      <c r="J211" s="1512"/>
      <c r="K211" s="1512"/>
      <c r="L211" s="1513"/>
      <c r="M211" s="146"/>
      <c r="N211" s="147"/>
      <c r="O211" s="143"/>
      <c r="P211" s="146"/>
      <c r="Q211" s="935"/>
    </row>
    <row r="212" spans="1:17" x14ac:dyDescent="0.3">
      <c r="A212" s="444"/>
      <c r="B212" s="349"/>
      <c r="C212" s="144"/>
      <c r="D212" s="45"/>
      <c r="E212" s="45"/>
      <c r="F212" s="511"/>
      <c r="G212" s="1060"/>
      <c r="H212" s="1060"/>
      <c r="I212" s="1511"/>
      <c r="J212" s="1512"/>
      <c r="K212" s="1512"/>
      <c r="L212" s="1513"/>
      <c r="M212" s="146"/>
      <c r="N212" s="146"/>
      <c r="O212" s="143"/>
      <c r="P212" s="146"/>
      <c r="Q212" s="146"/>
    </row>
    <row r="213" spans="1:17" x14ac:dyDescent="0.3">
      <c r="A213" s="444"/>
      <c r="B213" s="349"/>
      <c r="C213" s="144"/>
      <c r="D213" s="45"/>
      <c r="E213" s="45"/>
      <c r="F213" s="511"/>
      <c r="G213" s="1060"/>
      <c r="H213" s="1060"/>
      <c r="I213" s="1511"/>
      <c r="J213" s="1512"/>
      <c r="K213" s="1512"/>
      <c r="L213" s="1513"/>
      <c r="M213" s="146"/>
      <c r="N213" s="146"/>
      <c r="O213" s="143"/>
      <c r="P213" s="146"/>
      <c r="Q213" s="146"/>
    </row>
    <row r="214" spans="1:17" x14ac:dyDescent="0.3">
      <c r="A214" s="444"/>
      <c r="B214" s="349"/>
      <c r="C214" s="144"/>
      <c r="D214" s="45"/>
      <c r="E214" s="45"/>
      <c r="F214" s="511"/>
      <c r="G214" s="1060"/>
      <c r="H214" s="1060"/>
      <c r="I214" s="1511"/>
      <c r="J214" s="1512"/>
      <c r="K214" s="1512"/>
      <c r="L214" s="1513"/>
      <c r="M214" s="146"/>
      <c r="N214" s="146"/>
      <c r="O214" s="143"/>
      <c r="P214" s="146"/>
      <c r="Q214" s="146"/>
    </row>
    <row r="215" spans="1:17" x14ac:dyDescent="0.3">
      <c r="A215" s="444"/>
      <c r="B215" s="349"/>
      <c r="C215" s="144"/>
      <c r="D215" s="45"/>
      <c r="E215" s="45"/>
      <c r="F215" s="511"/>
      <c r="G215" s="1060"/>
      <c r="H215" s="1060"/>
      <c r="I215" s="1511"/>
      <c r="J215" s="1512"/>
      <c r="K215" s="1512"/>
      <c r="L215" s="1513"/>
      <c r="M215" s="146"/>
      <c r="N215" s="146"/>
      <c r="O215" s="143"/>
      <c r="P215" s="146"/>
      <c r="Q215" s="146"/>
    </row>
    <row r="216" spans="1:17" x14ac:dyDescent="0.3">
      <c r="A216" s="444"/>
      <c r="B216" s="349"/>
      <c r="C216" s="144"/>
      <c r="D216" s="45"/>
      <c r="E216" s="45"/>
      <c r="F216" s="511"/>
      <c r="G216" s="1060"/>
      <c r="H216" s="1060"/>
      <c r="I216" s="1511"/>
      <c r="J216" s="1512"/>
      <c r="K216" s="1512"/>
      <c r="L216" s="1513"/>
      <c r="M216" s="146"/>
      <c r="N216" s="146"/>
      <c r="O216" s="143"/>
      <c r="P216" s="146"/>
      <c r="Q216" s="146"/>
    </row>
    <row r="217" spans="1:17" x14ac:dyDescent="0.3">
      <c r="A217" s="444"/>
      <c r="B217" s="349"/>
      <c r="C217" s="144"/>
      <c r="D217" s="45"/>
      <c r="E217" s="45"/>
      <c r="F217" s="511"/>
      <c r="G217" s="1060"/>
      <c r="H217" s="1060"/>
      <c r="I217" s="1511"/>
      <c r="J217" s="1512"/>
      <c r="K217" s="1512"/>
      <c r="L217" s="1513"/>
      <c r="M217" s="146"/>
      <c r="N217" s="147"/>
      <c r="O217" s="143"/>
      <c r="P217" s="146"/>
      <c r="Q217" s="935"/>
    </row>
    <row r="218" spans="1:17" x14ac:dyDescent="0.3">
      <c r="A218" s="444"/>
      <c r="B218" s="349"/>
      <c r="C218" s="144"/>
      <c r="D218" s="45"/>
      <c r="E218" s="45"/>
      <c r="F218" s="511"/>
      <c r="G218" s="1060"/>
      <c r="H218" s="1060"/>
      <c r="I218" s="1511"/>
      <c r="J218" s="1512"/>
      <c r="K218" s="1512"/>
      <c r="L218" s="1513"/>
      <c r="M218" s="146"/>
      <c r="N218" s="146"/>
      <c r="O218" s="143"/>
      <c r="P218" s="146"/>
      <c r="Q218" s="146"/>
    </row>
    <row r="219" spans="1:17" x14ac:dyDescent="0.3">
      <c r="A219" s="444"/>
      <c r="B219" s="349"/>
      <c r="C219" s="144"/>
      <c r="D219" s="45"/>
      <c r="E219" s="45"/>
      <c r="F219" s="511"/>
      <c r="G219" s="1060"/>
      <c r="H219" s="1060"/>
      <c r="I219" s="1511"/>
      <c r="J219" s="1512"/>
      <c r="K219" s="1512"/>
      <c r="L219" s="1513"/>
      <c r="M219" s="146"/>
      <c r="N219" s="146"/>
      <c r="O219" s="143"/>
      <c r="P219" s="146"/>
      <c r="Q219" s="146"/>
    </row>
    <row r="220" spans="1:17" x14ac:dyDescent="0.3">
      <c r="A220" s="444"/>
      <c r="B220" s="349"/>
      <c r="C220" s="144"/>
      <c r="D220" s="45"/>
      <c r="E220" s="45"/>
      <c r="F220" s="511"/>
      <c r="G220" s="1060"/>
      <c r="H220" s="1060"/>
      <c r="I220" s="1511"/>
      <c r="J220" s="1512"/>
      <c r="K220" s="1512"/>
      <c r="L220" s="1513"/>
      <c r="M220" s="146"/>
      <c r="N220" s="146"/>
      <c r="O220" s="143"/>
      <c r="P220" s="146"/>
      <c r="Q220" s="146"/>
    </row>
    <row r="221" spans="1:17" x14ac:dyDescent="0.3">
      <c r="A221" s="444"/>
      <c r="B221" s="349"/>
      <c r="C221" s="144"/>
      <c r="D221" s="45"/>
      <c r="E221" s="45"/>
      <c r="F221" s="511"/>
      <c r="G221" s="1060"/>
      <c r="H221" s="1060"/>
      <c r="I221" s="1511"/>
      <c r="J221" s="1512"/>
      <c r="K221" s="1512"/>
      <c r="L221" s="1513"/>
      <c r="M221" s="146"/>
      <c r="N221" s="147"/>
      <c r="O221" s="143"/>
      <c r="P221" s="146"/>
      <c r="Q221" s="935"/>
    </row>
    <row r="222" spans="1:17" ht="13.8" x14ac:dyDescent="0.3">
      <c r="A222" s="444"/>
      <c r="B222" s="349"/>
      <c r="C222" s="144"/>
      <c r="D222" s="45"/>
      <c r="E222" s="45"/>
      <c r="F222" s="511"/>
      <c r="G222" s="1060"/>
      <c r="H222" s="1060"/>
      <c r="I222" s="1511"/>
      <c r="J222" s="1512"/>
      <c r="K222" s="1512"/>
      <c r="L222" s="1513"/>
      <c r="M222" s="146"/>
      <c r="N222" s="147"/>
      <c r="O222" s="230"/>
      <c r="P222" s="642"/>
      <c r="Q222" s="1040"/>
    </row>
    <row r="223" spans="1:17" x14ac:dyDescent="0.3">
      <c r="A223" s="444"/>
      <c r="B223" s="349"/>
      <c r="C223" s="144"/>
      <c r="D223" s="45"/>
      <c r="E223" s="45"/>
      <c r="F223" s="511"/>
      <c r="G223" s="1060"/>
      <c r="H223" s="1060"/>
      <c r="I223" s="1511"/>
      <c r="J223" s="1512"/>
      <c r="K223" s="1512"/>
      <c r="L223" s="1513"/>
      <c r="M223" s="146"/>
      <c r="N223" s="146"/>
      <c r="O223" s="143"/>
      <c r="P223" s="146"/>
      <c r="Q223" s="146"/>
    </row>
    <row r="224" spans="1:17" x14ac:dyDescent="0.3">
      <c r="A224" s="444"/>
      <c r="B224" s="349"/>
      <c r="C224" s="144"/>
      <c r="D224" s="45"/>
      <c r="E224" s="45"/>
      <c r="F224" s="511"/>
      <c r="G224" s="1060"/>
      <c r="H224" s="1060"/>
      <c r="I224" s="1511"/>
      <c r="J224" s="1512"/>
      <c r="K224" s="1512"/>
      <c r="L224" s="1513"/>
      <c r="M224" s="146"/>
      <c r="N224" s="146"/>
      <c r="O224" s="143"/>
      <c r="P224" s="146"/>
      <c r="Q224" s="146"/>
    </row>
    <row r="225" spans="1:17" x14ac:dyDescent="0.3">
      <c r="A225" s="444"/>
      <c r="B225" s="349"/>
      <c r="C225" s="144"/>
      <c r="D225" s="45"/>
      <c r="E225" s="45"/>
      <c r="F225" s="511"/>
      <c r="G225" s="1060"/>
      <c r="H225" s="1060"/>
      <c r="I225" s="1511"/>
      <c r="J225" s="1512"/>
      <c r="K225" s="1512"/>
      <c r="L225" s="1513"/>
      <c r="M225" s="146"/>
      <c r="N225" s="146"/>
      <c r="O225" s="143"/>
      <c r="P225" s="146"/>
      <c r="Q225" s="146"/>
    </row>
    <row r="226" spans="1:17" x14ac:dyDescent="0.3">
      <c r="A226" s="444"/>
      <c r="B226" s="349"/>
      <c r="C226" s="144"/>
      <c r="D226" s="45"/>
      <c r="E226" s="45"/>
      <c r="F226" s="511"/>
      <c r="G226" s="1060"/>
      <c r="H226" s="1060"/>
      <c r="I226" s="1511"/>
      <c r="J226" s="1512"/>
      <c r="K226" s="1512"/>
      <c r="L226" s="1513"/>
      <c r="M226" s="146"/>
      <c r="N226" s="147"/>
      <c r="O226" s="143"/>
      <c r="P226" s="146"/>
      <c r="Q226" s="935"/>
    </row>
    <row r="227" spans="1:17" x14ac:dyDescent="0.3">
      <c r="A227" s="444"/>
      <c r="B227" s="349"/>
      <c r="C227" s="144"/>
      <c r="D227" s="45"/>
      <c r="E227" s="45"/>
      <c r="F227" s="511"/>
      <c r="G227" s="1060"/>
      <c r="H227" s="1060"/>
      <c r="I227" s="1511"/>
      <c r="J227" s="1512"/>
      <c r="K227" s="1512"/>
      <c r="L227" s="1513"/>
      <c r="M227" s="146"/>
      <c r="N227" s="147"/>
      <c r="O227" s="143"/>
      <c r="P227" s="146"/>
      <c r="Q227" s="935"/>
    </row>
    <row r="228" spans="1:17" x14ac:dyDescent="0.3">
      <c r="A228" s="444"/>
      <c r="B228" s="349"/>
      <c r="C228" s="144"/>
      <c r="D228" s="45"/>
      <c r="E228" s="45"/>
      <c r="F228" s="511"/>
      <c r="G228" s="1060"/>
      <c r="H228" s="1060"/>
      <c r="I228" s="1511"/>
      <c r="J228" s="1512"/>
      <c r="K228" s="1512"/>
      <c r="L228" s="1513"/>
      <c r="M228" s="146"/>
      <c r="N228" s="146"/>
      <c r="O228" s="143"/>
      <c r="P228" s="146"/>
      <c r="Q228" s="146"/>
    </row>
    <row r="229" spans="1:17" x14ac:dyDescent="0.3">
      <c r="A229" s="1425"/>
      <c r="B229" s="349"/>
      <c r="C229" s="144"/>
      <c r="D229" s="45"/>
      <c r="E229" s="45"/>
      <c r="F229" s="511"/>
      <c r="G229" s="1060"/>
      <c r="H229" s="1060"/>
      <c r="I229" s="1511"/>
      <c r="J229" s="1512"/>
      <c r="K229" s="1512"/>
      <c r="L229" s="1513"/>
      <c r="M229" s="146"/>
      <c r="N229" s="146"/>
      <c r="O229" s="143"/>
      <c r="P229" s="146"/>
      <c r="Q229" s="146"/>
    </row>
    <row r="230" spans="1:17" x14ac:dyDescent="0.3">
      <c r="A230" s="444"/>
      <c r="B230" s="349"/>
      <c r="C230" s="144"/>
      <c r="D230" s="45"/>
      <c r="E230" s="45"/>
      <c r="F230" s="511"/>
      <c r="G230" s="1060"/>
      <c r="H230" s="1060"/>
      <c r="I230" s="1511"/>
      <c r="J230" s="1512"/>
      <c r="K230" s="1512"/>
      <c r="L230" s="1513"/>
      <c r="M230" s="146"/>
      <c r="N230" s="146"/>
      <c r="O230" s="143"/>
      <c r="P230" s="146"/>
      <c r="Q230" s="146"/>
    </row>
    <row r="231" spans="1:17" x14ac:dyDescent="0.3">
      <c r="A231" s="444"/>
      <c r="B231" s="349"/>
      <c r="C231" s="144"/>
      <c r="D231" s="45"/>
      <c r="E231" s="45"/>
      <c r="F231" s="511"/>
      <c r="G231" s="1060"/>
      <c r="H231" s="1060"/>
      <c r="I231" s="1511"/>
      <c r="J231" s="1512"/>
      <c r="K231" s="1512"/>
      <c r="L231" s="1513"/>
      <c r="M231" s="146"/>
      <c r="N231" s="146"/>
      <c r="O231" s="143"/>
      <c r="P231" s="146"/>
      <c r="Q231" s="146"/>
    </row>
    <row r="232" spans="1:17" x14ac:dyDescent="0.3">
      <c r="A232" s="444"/>
      <c r="B232" s="349"/>
      <c r="C232" s="144"/>
      <c r="D232" s="45"/>
      <c r="E232" s="45"/>
      <c r="F232" s="511"/>
      <c r="G232" s="1060"/>
      <c r="H232" s="1060"/>
      <c r="I232" s="1511"/>
      <c r="J232" s="1512"/>
      <c r="K232" s="1512"/>
      <c r="L232" s="1513"/>
      <c r="M232" s="146"/>
      <c r="N232" s="146"/>
      <c r="O232" s="143"/>
      <c r="P232" s="146"/>
      <c r="Q232" s="146"/>
    </row>
    <row r="233" spans="1:17" ht="13.8" x14ac:dyDescent="0.3">
      <c r="A233" s="444"/>
      <c r="B233" s="349"/>
      <c r="C233" s="144"/>
      <c r="D233" s="45"/>
      <c r="E233" s="45"/>
      <c r="F233" s="511"/>
      <c r="G233" s="1060"/>
      <c r="H233" s="1060"/>
      <c r="I233" s="1511"/>
      <c r="J233" s="1512"/>
      <c r="K233" s="1512"/>
      <c r="L233" s="1513"/>
      <c r="M233" s="146"/>
      <c r="N233" s="147"/>
      <c r="O233" s="1292"/>
      <c r="P233" s="146"/>
      <c r="Q233" s="642"/>
    </row>
    <row r="234" spans="1:17" ht="13.8" x14ac:dyDescent="0.3">
      <c r="A234" s="444"/>
      <c r="B234" s="349"/>
      <c r="C234" s="144"/>
      <c r="D234" s="45"/>
      <c r="E234" s="45"/>
      <c r="F234" s="511"/>
      <c r="G234" s="1060"/>
      <c r="H234" s="1060"/>
      <c r="I234" s="1511"/>
      <c r="J234" s="1512"/>
      <c r="K234" s="1512"/>
      <c r="L234" s="1513"/>
      <c r="M234" s="146"/>
      <c r="N234" s="147"/>
      <c r="O234" s="230"/>
      <c r="P234" s="146"/>
      <c r="Q234" s="642"/>
    </row>
    <row r="235" spans="1:17" x14ac:dyDescent="0.3">
      <c r="A235" s="444"/>
      <c r="B235" s="349"/>
      <c r="C235" s="144"/>
      <c r="D235" s="45"/>
      <c r="E235" s="45"/>
      <c r="F235" s="511"/>
      <c r="G235" s="1060"/>
      <c r="H235" s="1060"/>
      <c r="I235" s="1511"/>
      <c r="J235" s="1512"/>
      <c r="K235" s="1512"/>
      <c r="L235" s="1513"/>
      <c r="M235" s="146"/>
      <c r="N235" s="146"/>
      <c r="O235" s="143"/>
      <c r="P235" s="146"/>
      <c r="Q235" s="146"/>
    </row>
    <row r="236" spans="1:17" x14ac:dyDescent="0.3">
      <c r="A236" s="444"/>
      <c r="B236" s="349"/>
      <c r="C236" s="144"/>
      <c r="D236" s="45"/>
      <c r="E236" s="45"/>
      <c r="F236" s="511"/>
      <c r="G236" s="1060"/>
      <c r="H236" s="1060"/>
      <c r="I236" s="1511"/>
      <c r="J236" s="1512"/>
      <c r="K236" s="1512"/>
      <c r="L236" s="1513"/>
      <c r="M236" s="146"/>
      <c r="N236" s="146"/>
      <c r="O236" s="143"/>
      <c r="P236" s="146"/>
      <c r="Q236" s="146"/>
    </row>
    <row r="237" spans="1:17" x14ac:dyDescent="0.3">
      <c r="A237" s="444"/>
      <c r="B237" s="349"/>
      <c r="C237" s="144"/>
      <c r="D237" s="45"/>
      <c r="E237" s="45"/>
      <c r="F237" s="511"/>
      <c r="G237" s="1060"/>
      <c r="H237" s="1060"/>
      <c r="I237" s="1511"/>
      <c r="J237" s="1512"/>
      <c r="K237" s="1512"/>
      <c r="L237" s="1513"/>
      <c r="M237" s="146"/>
      <c r="N237" s="146"/>
      <c r="O237" s="143"/>
      <c r="P237" s="146"/>
      <c r="Q237" s="146"/>
    </row>
    <row r="238" spans="1:17" x14ac:dyDescent="0.3">
      <c r="A238" s="1425"/>
      <c r="B238" s="349"/>
      <c r="C238" s="144"/>
      <c r="D238" s="45"/>
      <c r="E238" s="45"/>
      <c r="F238" s="511"/>
      <c r="G238" s="1060"/>
      <c r="H238" s="1060"/>
      <c r="I238" s="1511"/>
      <c r="J238" s="1512"/>
      <c r="K238" s="1512"/>
      <c r="L238" s="1513"/>
      <c r="M238" s="146"/>
      <c r="N238" s="147"/>
      <c r="O238" s="143"/>
      <c r="P238" s="146"/>
      <c r="Q238" s="935"/>
    </row>
    <row r="239" spans="1:17" x14ac:dyDescent="0.3">
      <c r="A239" s="444"/>
      <c r="B239" s="349"/>
      <c r="C239" s="144"/>
      <c r="D239" s="45"/>
      <c r="E239" s="45"/>
      <c r="F239" s="511"/>
      <c r="G239" s="1060"/>
      <c r="H239" s="1060"/>
      <c r="I239" s="1511"/>
      <c r="J239" s="1512"/>
      <c r="K239" s="1512"/>
      <c r="L239" s="1513"/>
      <c r="M239" s="146"/>
      <c r="N239" s="146"/>
      <c r="O239" s="143"/>
      <c r="P239" s="146"/>
      <c r="Q239" s="146"/>
    </row>
    <row r="240" spans="1:17" x14ac:dyDescent="0.3">
      <c r="A240" s="444"/>
      <c r="B240" s="349"/>
      <c r="C240" s="144"/>
      <c r="D240" s="45"/>
      <c r="E240" s="45"/>
      <c r="F240" s="511"/>
      <c r="G240" s="1060"/>
      <c r="H240" s="1060"/>
      <c r="I240" s="1511"/>
      <c r="J240" s="1512"/>
      <c r="K240" s="1512"/>
      <c r="L240" s="1513"/>
      <c r="M240" s="146"/>
      <c r="N240" s="146"/>
      <c r="O240" s="143"/>
      <c r="P240" s="146"/>
      <c r="Q240" s="146"/>
    </row>
    <row r="241" spans="1:17" ht="13.8" x14ac:dyDescent="0.3">
      <c r="A241" s="444"/>
      <c r="B241" s="349"/>
      <c r="C241" s="144"/>
      <c r="D241" s="45"/>
      <c r="E241" s="45"/>
      <c r="F241" s="511"/>
      <c r="G241" s="1060"/>
      <c r="H241" s="1060"/>
      <c r="I241" s="1511"/>
      <c r="J241" s="1512"/>
      <c r="K241" s="1512"/>
      <c r="L241" s="1513"/>
      <c r="M241" s="146"/>
      <c r="N241" s="147"/>
      <c r="O241" s="230"/>
      <c r="P241" s="642"/>
      <c r="Q241" s="1040"/>
    </row>
    <row r="242" spans="1:17" x14ac:dyDescent="0.3">
      <c r="A242" s="444"/>
      <c r="B242" s="349"/>
      <c r="C242" s="144"/>
      <c r="D242" s="45"/>
      <c r="E242" s="45"/>
      <c r="F242" s="511"/>
      <c r="G242" s="1060"/>
      <c r="H242" s="1060"/>
      <c r="I242" s="1511"/>
      <c r="J242" s="1512"/>
      <c r="K242" s="1512"/>
      <c r="L242" s="1513"/>
      <c r="M242" s="146"/>
      <c r="N242" s="147"/>
      <c r="O242" s="143"/>
      <c r="P242" s="146"/>
      <c r="Q242" s="935"/>
    </row>
    <row r="243" spans="1:17" x14ac:dyDescent="0.3">
      <c r="A243" s="444"/>
      <c r="B243" s="349"/>
      <c r="C243" s="144"/>
      <c r="D243" s="45"/>
      <c r="E243" s="45"/>
      <c r="F243" s="511"/>
      <c r="G243" s="1060"/>
      <c r="H243" s="1060"/>
      <c r="I243" s="1511"/>
      <c r="J243" s="1512"/>
      <c r="K243" s="1512"/>
      <c r="L243" s="1513"/>
      <c r="M243" s="146"/>
      <c r="N243" s="147"/>
      <c r="O243" s="143"/>
      <c r="P243" s="146"/>
      <c r="Q243" s="935"/>
    </row>
    <row r="244" spans="1:17" x14ac:dyDescent="0.3">
      <c r="A244" s="444"/>
      <c r="B244" s="349"/>
      <c r="C244" s="144"/>
      <c r="D244" s="45"/>
      <c r="E244" s="45"/>
      <c r="F244" s="511"/>
      <c r="G244" s="1060"/>
      <c r="H244" s="1060"/>
      <c r="I244" s="1511"/>
      <c r="J244" s="1512"/>
      <c r="K244" s="1512"/>
      <c r="L244" s="1513"/>
      <c r="M244" s="146"/>
      <c r="N244" s="147"/>
      <c r="O244" s="143"/>
      <c r="P244" s="146"/>
      <c r="Q244" s="935"/>
    </row>
    <row r="245" spans="1:17" x14ac:dyDescent="0.3">
      <c r="A245" s="444"/>
      <c r="B245" s="349"/>
      <c r="C245" s="144"/>
      <c r="D245" s="45"/>
      <c r="E245" s="45"/>
      <c r="F245" s="511"/>
      <c r="G245" s="1060"/>
      <c r="H245" s="1060"/>
      <c r="I245" s="1511"/>
      <c r="J245" s="1512"/>
      <c r="K245" s="1512"/>
      <c r="L245" s="1513"/>
      <c r="M245" s="146"/>
      <c r="N245" s="147"/>
      <c r="O245" s="143"/>
      <c r="P245" s="146"/>
      <c r="Q245" s="146"/>
    </row>
    <row r="246" spans="1:17" x14ac:dyDescent="0.3">
      <c r="A246" s="444"/>
      <c r="B246" s="349"/>
      <c r="C246" s="144"/>
      <c r="D246" s="45"/>
      <c r="E246" s="45"/>
      <c r="F246" s="511"/>
      <c r="G246" s="1060"/>
      <c r="H246" s="1060"/>
      <c r="I246" s="1511"/>
      <c r="J246" s="1512"/>
      <c r="K246" s="1512"/>
      <c r="L246" s="1513"/>
      <c r="M246" s="146"/>
      <c r="N246" s="147"/>
      <c r="O246" s="143"/>
      <c r="P246" s="146"/>
      <c r="Q246" s="146"/>
    </row>
    <row r="247" spans="1:17" x14ac:dyDescent="0.3">
      <c r="A247" s="1425"/>
      <c r="B247" s="349"/>
      <c r="C247" s="144"/>
      <c r="D247" s="45"/>
      <c r="E247" s="45"/>
      <c r="F247" s="511"/>
      <c r="G247" s="1060"/>
      <c r="H247" s="1060"/>
      <c r="I247" s="1511"/>
      <c r="J247" s="1512"/>
      <c r="K247" s="1512"/>
      <c r="L247" s="1513"/>
      <c r="M247" s="146"/>
      <c r="N247" s="147"/>
      <c r="O247" s="143"/>
      <c r="P247" s="146"/>
      <c r="Q247" s="146"/>
    </row>
    <row r="248" spans="1:17" x14ac:dyDescent="0.3">
      <c r="A248" s="444"/>
      <c r="B248" s="349"/>
      <c r="C248" s="144"/>
      <c r="D248" s="45"/>
      <c r="E248" s="45"/>
      <c r="F248" s="511"/>
      <c r="G248" s="1060"/>
      <c r="H248" s="1060"/>
      <c r="I248" s="1511"/>
      <c r="J248" s="1512"/>
      <c r="K248" s="1512"/>
      <c r="L248" s="1513"/>
      <c r="M248" s="146"/>
      <c r="N248" s="147"/>
      <c r="O248" s="143"/>
      <c r="P248" s="146"/>
      <c r="Q248" s="935"/>
    </row>
    <row r="249" spans="1:17" x14ac:dyDescent="0.3">
      <c r="A249" s="444"/>
      <c r="B249" s="349"/>
      <c r="C249" s="144"/>
      <c r="D249" s="45"/>
      <c r="E249" s="45"/>
      <c r="F249" s="511"/>
      <c r="G249" s="1060"/>
      <c r="H249" s="1060"/>
      <c r="I249" s="1511"/>
      <c r="J249" s="1512"/>
      <c r="K249" s="1512"/>
      <c r="L249" s="1513"/>
      <c r="M249" s="146"/>
      <c r="N249" s="147"/>
      <c r="O249" s="143"/>
      <c r="P249" s="146"/>
      <c r="Q249" s="146"/>
    </row>
    <row r="250" spans="1:17" x14ac:dyDescent="0.3">
      <c r="A250" s="444"/>
      <c r="B250" s="349"/>
      <c r="C250" s="144"/>
      <c r="D250" s="45"/>
      <c r="E250" s="45"/>
      <c r="F250" s="511"/>
      <c r="G250" s="1060"/>
      <c r="H250" s="1060"/>
      <c r="I250" s="1511"/>
      <c r="J250" s="1512"/>
      <c r="K250" s="1512"/>
      <c r="L250" s="1513"/>
      <c r="M250" s="146"/>
      <c r="N250" s="146"/>
      <c r="O250" s="143"/>
      <c r="P250" s="146"/>
      <c r="Q250" s="146"/>
    </row>
    <row r="251" spans="1:17" x14ac:dyDescent="0.3">
      <c r="A251" s="444"/>
      <c r="B251" s="349"/>
      <c r="C251" s="144"/>
      <c r="D251" s="45"/>
      <c r="E251" s="45"/>
      <c r="F251" s="511"/>
      <c r="G251" s="1060"/>
      <c r="H251" s="1060"/>
      <c r="I251" s="1511"/>
      <c r="J251" s="1512"/>
      <c r="K251" s="1512"/>
      <c r="L251" s="1513"/>
      <c r="M251" s="146"/>
      <c r="N251" s="146"/>
      <c r="O251" s="143"/>
      <c r="P251" s="146"/>
      <c r="Q251" s="146"/>
    </row>
    <row r="252" spans="1:17" ht="13.8" x14ac:dyDescent="0.3">
      <c r="A252" s="444"/>
      <c r="B252" s="349"/>
      <c r="C252" s="144"/>
      <c r="D252" s="45"/>
      <c r="E252" s="45"/>
      <c r="F252" s="511"/>
      <c r="G252" s="1060"/>
      <c r="H252" s="1060"/>
      <c r="I252" s="1511"/>
      <c r="J252" s="1512"/>
      <c r="K252" s="1512"/>
      <c r="L252" s="1513"/>
      <c r="M252" s="146"/>
      <c r="N252" s="147"/>
      <c r="O252" s="230"/>
      <c r="P252" s="642"/>
      <c r="Q252" s="1040"/>
    </row>
    <row r="253" spans="1:17" x14ac:dyDescent="0.3">
      <c r="A253" s="444"/>
      <c r="B253" s="349"/>
      <c r="C253" s="144"/>
      <c r="D253" s="45"/>
      <c r="E253" s="45"/>
      <c r="F253" s="511"/>
      <c r="G253" s="1060"/>
      <c r="H253" s="1060"/>
      <c r="I253" s="1511"/>
      <c r="J253" s="1512"/>
      <c r="K253" s="1512"/>
      <c r="L253" s="1513"/>
      <c r="M253" s="146"/>
      <c r="N253" s="146"/>
      <c r="O253" s="143"/>
      <c r="P253" s="146"/>
      <c r="Q253" s="146"/>
    </row>
    <row r="254" spans="1:17" x14ac:dyDescent="0.3">
      <c r="A254" s="444"/>
      <c r="B254" s="349"/>
      <c r="C254" s="144"/>
      <c r="D254" s="45"/>
      <c r="E254" s="45"/>
      <c r="F254" s="511"/>
      <c r="G254" s="1060"/>
      <c r="H254" s="1060"/>
      <c r="I254" s="1511"/>
      <c r="J254" s="1512"/>
      <c r="K254" s="1512"/>
      <c r="L254" s="1513"/>
      <c r="M254" s="146"/>
      <c r="N254" s="146"/>
      <c r="O254" s="143"/>
      <c r="P254" s="146"/>
      <c r="Q254" s="146"/>
    </row>
    <row r="255" spans="1:17" ht="13.8" x14ac:dyDescent="0.3">
      <c r="A255" s="444"/>
      <c r="B255" s="349"/>
      <c r="C255" s="144"/>
      <c r="D255" s="45"/>
      <c r="E255" s="45"/>
      <c r="F255" s="45"/>
      <c r="G255" s="1060"/>
      <c r="H255" s="1060"/>
      <c r="I255" s="1511"/>
      <c r="J255" s="1512"/>
      <c r="K255" s="1512"/>
      <c r="L255" s="1513"/>
      <c r="M255" s="146"/>
      <c r="N255" s="147"/>
      <c r="O255" s="1348"/>
      <c r="P255" s="146"/>
      <c r="Q255" s="935"/>
    </row>
    <row r="256" spans="1:17" x14ac:dyDescent="0.3">
      <c r="A256" s="444"/>
      <c r="B256" s="349"/>
      <c r="C256" s="144"/>
      <c r="D256" s="45"/>
      <c r="E256" s="45"/>
      <c r="F256" s="511"/>
      <c r="G256" s="1060"/>
      <c r="H256" s="1060"/>
      <c r="I256" s="1511"/>
      <c r="J256" s="1512"/>
      <c r="K256" s="1512"/>
      <c r="L256" s="1513"/>
      <c r="M256" s="146"/>
      <c r="N256" s="146"/>
      <c r="O256" s="143"/>
      <c r="P256" s="146"/>
      <c r="Q256" s="146"/>
    </row>
    <row r="257" spans="1:17" x14ac:dyDescent="0.3">
      <c r="A257" s="444"/>
      <c r="B257" s="349"/>
      <c r="C257" s="144"/>
      <c r="D257" s="45"/>
      <c r="E257" s="45"/>
      <c r="F257" s="511"/>
      <c r="G257" s="1060"/>
      <c r="H257" s="1060"/>
      <c r="I257" s="1511"/>
      <c r="J257" s="1512"/>
      <c r="K257" s="1512"/>
      <c r="L257" s="1513"/>
      <c r="M257" s="146"/>
      <c r="N257" s="147"/>
      <c r="O257" s="143"/>
      <c r="P257" s="146"/>
      <c r="Q257" s="935"/>
    </row>
    <row r="258" spans="1:17" x14ac:dyDescent="0.3">
      <c r="A258" s="444"/>
      <c r="B258" s="349"/>
      <c r="C258" s="144"/>
      <c r="D258" s="45"/>
      <c r="E258" s="45"/>
      <c r="F258" s="511"/>
      <c r="G258" s="1060"/>
      <c r="H258" s="1060"/>
      <c r="I258" s="1511"/>
      <c r="J258" s="1512"/>
      <c r="K258" s="1512"/>
      <c r="L258" s="1513"/>
      <c r="M258" s="146"/>
      <c r="N258" s="146"/>
      <c r="O258" s="143"/>
      <c r="P258" s="146"/>
      <c r="Q258" s="146"/>
    </row>
    <row r="259" spans="1:17" x14ac:dyDescent="0.3">
      <c r="A259" s="444"/>
      <c r="B259" s="349"/>
      <c r="C259" s="144"/>
      <c r="D259" s="45"/>
      <c r="E259" s="45"/>
      <c r="F259" s="511"/>
      <c r="G259" s="1060"/>
      <c r="H259" s="1060"/>
      <c r="I259" s="1511"/>
      <c r="J259" s="1512"/>
      <c r="K259" s="1512"/>
      <c r="L259" s="1513"/>
      <c r="M259" s="146"/>
      <c r="N259" s="146"/>
      <c r="O259" s="143"/>
      <c r="P259" s="146"/>
      <c r="Q259" s="146"/>
    </row>
    <row r="260" spans="1:17" ht="13.8" x14ac:dyDescent="0.3">
      <c r="A260" s="444"/>
      <c r="B260" s="349"/>
      <c r="C260" s="144"/>
      <c r="D260" s="45"/>
      <c r="E260" s="45"/>
      <c r="F260" s="511"/>
      <c r="G260" s="1060"/>
      <c r="H260" s="1060"/>
      <c r="I260" s="1511"/>
      <c r="J260" s="1512"/>
      <c r="K260" s="1512"/>
      <c r="L260" s="1513"/>
      <c r="M260" s="146"/>
      <c r="N260" s="147"/>
      <c r="O260" s="230"/>
      <c r="P260" s="642"/>
      <c r="Q260" s="1040"/>
    </row>
    <row r="261" spans="1:17" x14ac:dyDescent="0.3">
      <c r="A261" s="444"/>
      <c r="B261" s="349"/>
      <c r="C261" s="144"/>
      <c r="D261" s="45"/>
      <c r="E261" s="45"/>
      <c r="F261" s="511"/>
      <c r="G261" s="1060"/>
      <c r="H261" s="1060"/>
      <c r="I261" s="1511"/>
      <c r="J261" s="1512"/>
      <c r="K261" s="1512"/>
      <c r="L261" s="1513"/>
      <c r="M261" s="146"/>
      <c r="N261" s="146"/>
      <c r="O261" s="143"/>
      <c r="P261" s="146"/>
      <c r="Q261" s="146"/>
    </row>
    <row r="262" spans="1:17" ht="13.8" x14ac:dyDescent="0.3">
      <c r="A262" s="444"/>
      <c r="B262" s="349"/>
      <c r="C262" s="144"/>
      <c r="D262" s="45"/>
      <c r="E262" s="45"/>
      <c r="F262" s="511"/>
      <c r="G262" s="1060"/>
      <c r="H262" s="1060"/>
      <c r="I262" s="1511"/>
      <c r="J262" s="1512"/>
      <c r="K262" s="1512"/>
      <c r="L262" s="1513"/>
      <c r="M262" s="146"/>
      <c r="N262" s="147"/>
      <c r="O262" s="1346"/>
      <c r="P262" s="146"/>
      <c r="Q262" s="935"/>
    </row>
    <row r="263" spans="1:17" x14ac:dyDescent="0.3">
      <c r="A263" s="444"/>
      <c r="B263" s="349"/>
      <c r="C263" s="144"/>
      <c r="D263" s="45"/>
      <c r="E263" s="45"/>
      <c r="F263" s="511"/>
      <c r="G263" s="1060"/>
      <c r="H263" s="1060"/>
      <c r="I263" s="1511"/>
      <c r="J263" s="1512"/>
      <c r="K263" s="1512"/>
      <c r="L263" s="1513"/>
      <c r="M263" s="146"/>
      <c r="N263" s="146"/>
      <c r="O263" s="143"/>
      <c r="P263" s="146"/>
      <c r="Q263" s="146"/>
    </row>
    <row r="264" spans="1:17" ht="13.8" x14ac:dyDescent="0.3">
      <c r="A264" s="444"/>
      <c r="B264" s="349"/>
      <c r="C264" s="144"/>
      <c r="D264" s="45"/>
      <c r="E264" s="45"/>
      <c r="F264" s="511"/>
      <c r="G264" s="1060"/>
      <c r="H264" s="1060"/>
      <c r="I264" s="1511"/>
      <c r="J264" s="1512"/>
      <c r="K264" s="1512"/>
      <c r="L264" s="1513"/>
      <c r="M264" s="146"/>
      <c r="N264" s="147"/>
      <c r="O264" s="230"/>
      <c r="P264" s="642"/>
      <c r="Q264" s="642"/>
    </row>
    <row r="265" spans="1:17" x14ac:dyDescent="0.3">
      <c r="A265" s="444"/>
      <c r="B265" s="349"/>
      <c r="C265" s="144"/>
      <c r="D265" s="45"/>
      <c r="E265" s="45"/>
      <c r="F265" s="511"/>
      <c r="G265" s="1060"/>
      <c r="H265" s="1060"/>
      <c r="I265" s="1511"/>
      <c r="J265" s="1512"/>
      <c r="K265" s="1512"/>
      <c r="L265" s="1513"/>
      <c r="M265" s="146"/>
      <c r="N265" s="147"/>
      <c r="O265" s="143"/>
      <c r="P265" s="146"/>
      <c r="Q265" s="935"/>
    </row>
    <row r="266" spans="1:17" x14ac:dyDescent="0.3">
      <c r="A266" s="444"/>
      <c r="B266" s="349"/>
      <c r="C266" s="144"/>
      <c r="D266" s="45"/>
      <c r="E266" s="45"/>
      <c r="F266" s="511"/>
      <c r="G266" s="1060"/>
      <c r="H266" s="1060"/>
      <c r="I266" s="1511"/>
      <c r="J266" s="1512"/>
      <c r="K266" s="1512"/>
      <c r="L266" s="1513"/>
      <c r="M266" s="146"/>
      <c r="N266" s="146"/>
      <c r="O266" s="143"/>
      <c r="P266" s="146"/>
      <c r="Q266" s="146"/>
    </row>
    <row r="267" spans="1:17" x14ac:dyDescent="0.3">
      <c r="A267" s="1425"/>
      <c r="B267" s="349"/>
      <c r="C267" s="144"/>
      <c r="D267" s="45"/>
      <c r="E267" s="45"/>
      <c r="F267" s="511"/>
      <c r="G267" s="1060"/>
      <c r="H267" s="1060"/>
      <c r="I267" s="1511"/>
      <c r="J267" s="1512"/>
      <c r="K267" s="1512"/>
      <c r="L267" s="1513"/>
      <c r="M267" s="146"/>
      <c r="N267" s="146"/>
      <c r="O267" s="143"/>
      <c r="P267" s="146"/>
      <c r="Q267" s="146"/>
    </row>
    <row r="268" spans="1:17" x14ac:dyDescent="0.3">
      <c r="A268" s="444"/>
      <c r="B268" s="349"/>
      <c r="C268" s="144"/>
      <c r="D268" s="45"/>
      <c r="E268" s="45"/>
      <c r="F268" s="511"/>
      <c r="G268" s="1060"/>
      <c r="H268" s="1060"/>
      <c r="I268" s="1511"/>
      <c r="J268" s="1512"/>
      <c r="K268" s="1512"/>
      <c r="L268" s="1513"/>
      <c r="M268" s="146"/>
      <c r="N268" s="146"/>
      <c r="O268" s="143"/>
      <c r="P268" s="146"/>
      <c r="Q268" s="146"/>
    </row>
    <row r="269" spans="1:17" ht="13.8" x14ac:dyDescent="0.3">
      <c r="A269" s="444"/>
      <c r="B269" s="349"/>
      <c r="C269" s="144"/>
      <c r="D269" s="45"/>
      <c r="E269" s="45"/>
      <c r="F269" s="511"/>
      <c r="G269" s="1060"/>
      <c r="H269" s="1060"/>
      <c r="I269" s="1511"/>
      <c r="J269" s="1512"/>
      <c r="K269" s="1512"/>
      <c r="L269" s="1513"/>
      <c r="M269" s="146"/>
      <c r="N269" s="147"/>
      <c r="O269" s="230"/>
      <c r="P269" s="642"/>
      <c r="Q269" s="1040"/>
    </row>
    <row r="270" spans="1:17" ht="13.8" x14ac:dyDescent="0.3">
      <c r="A270" s="444"/>
      <c r="B270" s="349"/>
      <c r="C270" s="144"/>
      <c r="D270" s="45"/>
      <c r="E270" s="45"/>
      <c r="F270" s="511"/>
      <c r="G270" s="1060"/>
      <c r="H270" s="1060"/>
      <c r="I270" s="1511"/>
      <c r="J270" s="1512"/>
      <c r="K270" s="1512"/>
      <c r="L270" s="1513"/>
      <c r="M270" s="146"/>
      <c r="N270" s="147"/>
      <c r="O270" s="1348"/>
      <c r="P270" s="146"/>
      <c r="Q270" s="146"/>
    </row>
    <row r="271" spans="1:17" x14ac:dyDescent="0.3">
      <c r="A271" s="444"/>
      <c r="B271" s="349"/>
      <c r="C271" s="144"/>
      <c r="D271" s="45"/>
      <c r="E271" s="45"/>
      <c r="F271" s="511"/>
      <c r="G271" s="1060"/>
      <c r="H271" s="1060"/>
      <c r="I271" s="1511"/>
      <c r="J271" s="1512"/>
      <c r="K271" s="1512"/>
      <c r="L271" s="1513"/>
      <c r="M271" s="146"/>
      <c r="N271" s="146"/>
      <c r="O271" s="143"/>
      <c r="P271" s="146"/>
      <c r="Q271" s="146"/>
    </row>
    <row r="272" spans="1:17" x14ac:dyDescent="0.3">
      <c r="A272" s="444"/>
      <c r="B272" s="349"/>
      <c r="C272" s="144"/>
      <c r="D272" s="45"/>
      <c r="E272" s="45"/>
      <c r="F272" s="511"/>
      <c r="G272" s="1060"/>
      <c r="H272" s="1060"/>
      <c r="I272" s="1511"/>
      <c r="J272" s="1512"/>
      <c r="K272" s="1512"/>
      <c r="L272" s="1513"/>
      <c r="M272" s="146"/>
      <c r="N272" s="146"/>
      <c r="O272" s="143"/>
      <c r="P272" s="146"/>
      <c r="Q272" s="146"/>
    </row>
    <row r="273" spans="1:17" x14ac:dyDescent="0.3">
      <c r="A273" s="444"/>
      <c r="B273" s="349"/>
      <c r="C273" s="144"/>
      <c r="D273" s="45"/>
      <c r="E273" s="45"/>
      <c r="F273" s="511"/>
      <c r="G273" s="1060"/>
      <c r="H273" s="1060"/>
      <c r="I273" s="1511"/>
      <c r="J273" s="1512"/>
      <c r="K273" s="1512"/>
      <c r="L273" s="1513"/>
      <c r="M273" s="146"/>
      <c r="N273" s="146"/>
      <c r="O273" s="143"/>
      <c r="P273" s="146"/>
      <c r="Q273" s="146"/>
    </row>
    <row r="274" spans="1:17" x14ac:dyDescent="0.3">
      <c r="A274" s="444"/>
      <c r="B274" s="349"/>
      <c r="C274" s="144"/>
      <c r="D274" s="45"/>
      <c r="E274" s="45"/>
      <c r="F274" s="511"/>
      <c r="G274" s="1060"/>
      <c r="H274" s="1060"/>
      <c r="I274" s="1511"/>
      <c r="J274" s="1512"/>
      <c r="K274" s="1512"/>
      <c r="L274" s="1513"/>
      <c r="M274" s="146"/>
      <c r="N274" s="146"/>
      <c r="O274" s="143"/>
      <c r="P274" s="146"/>
      <c r="Q274" s="146"/>
    </row>
    <row r="275" spans="1:17" x14ac:dyDescent="0.3">
      <c r="A275" s="444"/>
      <c r="B275" s="349"/>
      <c r="C275" s="144"/>
      <c r="D275" s="45"/>
      <c r="E275" s="45"/>
      <c r="F275" s="511"/>
      <c r="G275" s="1060"/>
      <c r="H275" s="1060"/>
      <c r="I275" s="1511"/>
      <c r="J275" s="1512"/>
      <c r="K275" s="1512"/>
      <c r="L275" s="1513"/>
      <c r="M275" s="146"/>
      <c r="N275" s="146"/>
      <c r="O275" s="143"/>
      <c r="P275" s="146"/>
      <c r="Q275" s="146"/>
    </row>
    <row r="276" spans="1:17" x14ac:dyDescent="0.3">
      <c r="A276" s="444"/>
      <c r="B276" s="349"/>
      <c r="C276" s="144"/>
      <c r="D276" s="45"/>
      <c r="E276" s="45"/>
      <c r="F276" s="511"/>
      <c r="G276" s="1060"/>
      <c r="H276" s="1060"/>
      <c r="I276" s="1511"/>
      <c r="J276" s="1512"/>
      <c r="K276" s="1512"/>
      <c r="L276" s="1513"/>
      <c r="M276" s="146"/>
      <c r="N276" s="147"/>
      <c r="O276" s="143"/>
      <c r="P276" s="146"/>
      <c r="Q276" s="935"/>
    </row>
    <row r="277" spans="1:17" x14ac:dyDescent="0.3">
      <c r="A277" s="444"/>
      <c r="B277" s="349"/>
      <c r="C277" s="144"/>
      <c r="D277" s="45"/>
      <c r="E277" s="45"/>
      <c r="F277" s="511"/>
      <c r="G277" s="1060"/>
      <c r="H277" s="1060"/>
      <c r="I277" s="1511"/>
      <c r="J277" s="1512"/>
      <c r="K277" s="1512"/>
      <c r="L277" s="1513"/>
      <c r="M277" s="146"/>
      <c r="N277" s="146"/>
      <c r="O277" s="143"/>
      <c r="P277" s="146"/>
      <c r="Q277" s="146"/>
    </row>
    <row r="278" spans="1:17" x14ac:dyDescent="0.3">
      <c r="A278" s="444"/>
      <c r="B278" s="349"/>
      <c r="C278" s="144"/>
      <c r="D278" s="45"/>
      <c r="E278" s="45"/>
      <c r="F278" s="511"/>
      <c r="G278" s="1060"/>
      <c r="H278" s="1060"/>
      <c r="I278" s="1511"/>
      <c r="J278" s="1512"/>
      <c r="K278" s="1512"/>
      <c r="L278" s="1513"/>
      <c r="M278" s="146"/>
      <c r="N278" s="147"/>
      <c r="O278" s="143"/>
      <c r="P278" s="146"/>
      <c r="Q278" s="146"/>
    </row>
    <row r="279" spans="1:17" x14ac:dyDescent="0.3">
      <c r="A279" s="444"/>
      <c r="B279" s="349"/>
      <c r="C279" s="144"/>
      <c r="D279" s="45"/>
      <c r="E279" s="45"/>
      <c r="F279" s="511"/>
      <c r="G279" s="1060"/>
      <c r="H279" s="1060"/>
      <c r="I279" s="1511"/>
      <c r="J279" s="1512"/>
      <c r="K279" s="1512"/>
      <c r="L279" s="1513"/>
      <c r="M279" s="146"/>
      <c r="N279" s="146"/>
      <c r="O279" s="143"/>
      <c r="P279" s="146"/>
      <c r="Q279" s="146"/>
    </row>
    <row r="280" spans="1:17" x14ac:dyDescent="0.3">
      <c r="A280" s="444"/>
      <c r="B280" s="349"/>
      <c r="C280" s="144"/>
      <c r="D280" s="45"/>
      <c r="E280" s="45"/>
      <c r="F280" s="511"/>
      <c r="G280" s="1060"/>
      <c r="H280" s="1060"/>
      <c r="I280" s="1511"/>
      <c r="J280" s="1512"/>
      <c r="K280" s="1512"/>
      <c r="L280" s="1513"/>
      <c r="M280" s="146"/>
      <c r="N280" s="147"/>
      <c r="O280" s="143"/>
      <c r="P280" s="146"/>
      <c r="Q280" s="146"/>
    </row>
    <row r="281" spans="1:17" x14ac:dyDescent="0.3">
      <c r="A281" s="444"/>
      <c r="B281" s="349"/>
      <c r="C281" s="144"/>
      <c r="D281" s="45"/>
      <c r="E281" s="45"/>
      <c r="F281" s="511"/>
      <c r="G281" s="1060"/>
      <c r="H281" s="1060"/>
      <c r="I281" s="1511"/>
      <c r="J281" s="1512"/>
      <c r="K281" s="1512"/>
      <c r="L281" s="1513"/>
      <c r="M281" s="146"/>
      <c r="N281" s="147"/>
      <c r="O281" s="143"/>
      <c r="P281" s="146"/>
      <c r="Q281" s="146"/>
    </row>
    <row r="282" spans="1:17" x14ac:dyDescent="0.3">
      <c r="A282" s="444"/>
      <c r="B282" s="349"/>
      <c r="C282" s="144"/>
      <c r="D282" s="45"/>
      <c r="E282" s="45"/>
      <c r="F282" s="511"/>
      <c r="G282" s="1060"/>
      <c r="H282" s="1060"/>
      <c r="I282" s="1511"/>
      <c r="J282" s="1512"/>
      <c r="K282" s="1512"/>
      <c r="L282" s="1513"/>
      <c r="M282" s="146"/>
      <c r="N282" s="147"/>
      <c r="O282" s="143"/>
      <c r="P282" s="146"/>
      <c r="Q282" s="146"/>
    </row>
    <row r="283" spans="1:17" x14ac:dyDescent="0.3">
      <c r="A283" s="444"/>
      <c r="B283" s="349"/>
      <c r="C283" s="144"/>
      <c r="D283" s="45"/>
      <c r="E283" s="45"/>
      <c r="F283" s="511"/>
      <c r="G283" s="1060"/>
      <c r="H283" s="1060"/>
      <c r="I283" s="1511"/>
      <c r="J283" s="1512"/>
      <c r="K283" s="1512"/>
      <c r="L283" s="1513"/>
      <c r="M283" s="146"/>
      <c r="N283" s="147"/>
      <c r="O283" s="143"/>
      <c r="P283" s="146"/>
      <c r="Q283" s="146"/>
    </row>
    <row r="284" spans="1:17" x14ac:dyDescent="0.3">
      <c r="A284" s="444"/>
      <c r="B284" s="349"/>
      <c r="C284" s="144"/>
      <c r="D284" s="45"/>
      <c r="E284" s="45"/>
      <c r="F284" s="511"/>
      <c r="G284" s="1060"/>
      <c r="H284" s="1060"/>
      <c r="I284" s="1520"/>
      <c r="J284" s="1521"/>
      <c r="K284" s="1521"/>
      <c r="L284" s="1522"/>
      <c r="M284" s="146"/>
      <c r="N284" s="147"/>
      <c r="O284" s="143"/>
      <c r="P284" s="146"/>
      <c r="Q284" s="146"/>
    </row>
    <row r="285" spans="1:17" x14ac:dyDescent="0.3">
      <c r="A285" s="444"/>
      <c r="B285" s="349"/>
      <c r="C285" s="144"/>
      <c r="D285" s="45"/>
      <c r="E285" s="45"/>
      <c r="F285" s="511"/>
      <c r="G285" s="1060"/>
      <c r="H285" s="1060"/>
      <c r="I285" s="1511"/>
      <c r="J285" s="1512"/>
      <c r="K285" s="1512"/>
      <c r="L285" s="1513"/>
      <c r="M285" s="146"/>
      <c r="N285" s="147"/>
      <c r="O285" s="143"/>
      <c r="P285" s="642"/>
      <c r="Q285" s="1040"/>
    </row>
    <row r="286" spans="1:17" x14ac:dyDescent="0.3">
      <c r="A286" s="444"/>
      <c r="B286" s="349"/>
      <c r="C286" s="144"/>
      <c r="D286" s="45"/>
      <c r="E286" s="45"/>
      <c r="F286" s="511"/>
      <c r="G286" s="1060"/>
      <c r="H286" s="1060"/>
      <c r="I286" s="1511"/>
      <c r="J286" s="1512"/>
      <c r="K286" s="1512"/>
      <c r="L286" s="1513"/>
      <c r="M286" s="146"/>
      <c r="N286" s="147"/>
      <c r="O286" s="143"/>
      <c r="P286" s="146"/>
      <c r="Q286" s="146"/>
    </row>
    <row r="287" spans="1:17" x14ac:dyDescent="0.3">
      <c r="A287" s="444"/>
      <c r="B287" s="349"/>
      <c r="C287" s="144"/>
      <c r="D287" s="45"/>
      <c r="E287" s="45"/>
      <c r="F287" s="511"/>
      <c r="G287" s="1060"/>
      <c r="H287" s="1060"/>
      <c r="I287" s="1511"/>
      <c r="J287" s="1512"/>
      <c r="K287" s="1512"/>
      <c r="L287" s="1513"/>
      <c r="M287" s="146"/>
      <c r="N287" s="147"/>
      <c r="O287" s="143"/>
      <c r="P287" s="146"/>
      <c r="Q287" s="146"/>
    </row>
    <row r="288" spans="1:17" x14ac:dyDescent="0.3">
      <c r="A288" s="444"/>
      <c r="B288" s="349"/>
      <c r="C288" s="144"/>
      <c r="D288" s="45"/>
      <c r="E288" s="45"/>
      <c r="F288" s="511"/>
      <c r="G288" s="1060"/>
      <c r="H288" s="1060"/>
      <c r="I288" s="1511"/>
      <c r="J288" s="1512"/>
      <c r="K288" s="1512"/>
      <c r="L288" s="1513"/>
      <c r="M288" s="146"/>
      <c r="N288" s="147"/>
      <c r="O288" s="143"/>
      <c r="P288" s="146"/>
      <c r="Q288" s="935"/>
    </row>
    <row r="289" spans="1:17" x14ac:dyDescent="0.3">
      <c r="A289" s="444"/>
      <c r="B289" s="349"/>
      <c r="C289" s="144"/>
      <c r="D289" s="45"/>
      <c r="E289" s="45"/>
      <c r="F289" s="511"/>
      <c r="G289" s="1060"/>
      <c r="H289" s="1060"/>
      <c r="I289" s="1511"/>
      <c r="J289" s="1512"/>
      <c r="K289" s="1512"/>
      <c r="L289" s="1513"/>
      <c r="M289" s="146"/>
      <c r="N289" s="147"/>
      <c r="O289" s="143"/>
      <c r="P289" s="146"/>
      <c r="Q289" s="935"/>
    </row>
    <row r="290" spans="1:17" x14ac:dyDescent="0.3">
      <c r="A290" s="444"/>
      <c r="B290" s="349"/>
      <c r="C290" s="144"/>
      <c r="D290" s="45"/>
      <c r="E290" s="45"/>
      <c r="F290" s="511"/>
      <c r="G290" s="1060"/>
      <c r="H290" s="1060"/>
      <c r="I290" s="1511"/>
      <c r="J290" s="1512"/>
      <c r="K290" s="1512"/>
      <c r="L290" s="1513"/>
      <c r="M290" s="146"/>
      <c r="N290" s="147"/>
      <c r="O290" s="143"/>
      <c r="P290" s="146"/>
      <c r="Q290" s="935"/>
    </row>
    <row r="291" spans="1:17" ht="13.8" x14ac:dyDescent="0.3">
      <c r="A291" s="444"/>
      <c r="B291" s="349"/>
      <c r="C291" s="144"/>
      <c r="D291" s="45"/>
      <c r="E291" s="45"/>
      <c r="F291" s="511"/>
      <c r="G291" s="1060"/>
      <c r="H291" s="1060"/>
      <c r="I291" s="1511"/>
      <c r="J291" s="1512"/>
      <c r="K291" s="1512"/>
      <c r="L291" s="1513"/>
      <c r="M291" s="146"/>
      <c r="N291" s="147"/>
      <c r="O291" s="230"/>
      <c r="P291" s="146"/>
      <c r="Q291" s="146"/>
    </row>
    <row r="292" spans="1:17" x14ac:dyDescent="0.3">
      <c r="A292" s="444"/>
      <c r="B292" s="349"/>
      <c r="C292" s="144"/>
      <c r="D292" s="45"/>
      <c r="E292" s="45"/>
      <c r="F292" s="511"/>
      <c r="G292" s="1060"/>
      <c r="H292" s="1060"/>
      <c r="I292" s="1511"/>
      <c r="J292" s="1512"/>
      <c r="K292" s="1512"/>
      <c r="L292" s="1513"/>
      <c r="M292" s="146"/>
      <c r="N292" s="147"/>
      <c r="O292" s="143"/>
      <c r="P292" s="146"/>
      <c r="Q292" s="642"/>
    </row>
    <row r="293" spans="1:17" x14ac:dyDescent="0.3">
      <c r="A293" s="444"/>
      <c r="B293" s="349"/>
      <c r="C293" s="144"/>
      <c r="D293" s="45"/>
      <c r="E293" s="45"/>
      <c r="F293" s="511"/>
      <c r="G293" s="1060"/>
      <c r="H293" s="1060"/>
      <c r="I293" s="1511"/>
      <c r="J293" s="1512"/>
      <c r="K293" s="1512"/>
      <c r="L293" s="1513"/>
      <c r="M293" s="146"/>
      <c r="N293" s="147"/>
      <c r="O293" s="143"/>
      <c r="P293" s="146"/>
      <c r="Q293" s="642"/>
    </row>
    <row r="294" spans="1:17" x14ac:dyDescent="0.3">
      <c r="A294" s="1342"/>
      <c r="B294" s="1343"/>
      <c r="C294" s="896"/>
      <c r="D294" s="898"/>
      <c r="E294" s="45"/>
      <c r="F294" s="511"/>
      <c r="G294" s="1060"/>
      <c r="H294" s="1060"/>
      <c r="I294" s="1511"/>
      <c r="J294" s="1512"/>
      <c r="K294" s="1512"/>
      <c r="L294" s="1513"/>
      <c r="M294" s="146"/>
      <c r="N294" s="146"/>
      <c r="O294" s="143"/>
      <c r="P294" s="146"/>
      <c r="Q294" s="146"/>
    </row>
    <row r="295" spans="1:17" x14ac:dyDescent="0.3">
      <c r="A295" s="444"/>
      <c r="B295" s="349"/>
      <c r="C295" s="144"/>
      <c r="D295" s="45"/>
      <c r="E295" s="45"/>
      <c r="F295" s="1424"/>
      <c r="G295" s="1060"/>
      <c r="H295" s="1060"/>
      <c r="I295" s="1511"/>
      <c r="J295" s="1512"/>
      <c r="K295" s="1512"/>
      <c r="L295" s="1513"/>
      <c r="M295" s="146"/>
      <c r="N295" s="147"/>
      <c r="O295" s="143"/>
      <c r="P295" s="642"/>
      <c r="Q295" s="146"/>
    </row>
    <row r="296" spans="1:17" x14ac:dyDescent="0.3">
      <c r="A296" s="444"/>
      <c r="B296" s="349"/>
      <c r="C296" s="144"/>
      <c r="D296" s="45"/>
      <c r="E296" s="45"/>
      <c r="F296" s="511"/>
      <c r="G296" s="1060"/>
      <c r="H296" s="1060"/>
      <c r="I296" s="1511"/>
      <c r="J296" s="1512"/>
      <c r="K296" s="1512"/>
      <c r="L296" s="1513"/>
      <c r="M296" s="146"/>
      <c r="N296" s="147"/>
      <c r="O296" s="143"/>
      <c r="P296" s="146"/>
      <c r="Q296" s="146"/>
    </row>
    <row r="297" spans="1:17" x14ac:dyDescent="0.3">
      <c r="A297" s="444"/>
      <c r="B297" s="349"/>
      <c r="C297" s="144"/>
      <c r="D297" s="45"/>
      <c r="E297" s="45"/>
      <c r="F297" s="511"/>
      <c r="G297" s="1060"/>
      <c r="H297" s="1060"/>
      <c r="I297" s="1511"/>
      <c r="J297" s="1512"/>
      <c r="K297" s="1512"/>
      <c r="L297" s="1513"/>
      <c r="M297" s="146"/>
      <c r="N297" s="147"/>
      <c r="O297" s="143"/>
      <c r="P297" s="642"/>
      <c r="Q297" s="642"/>
    </row>
    <row r="298" spans="1:17" x14ac:dyDescent="0.3">
      <c r="A298" s="444"/>
      <c r="B298" s="349"/>
      <c r="C298" s="144"/>
      <c r="D298" s="45"/>
      <c r="E298" s="45"/>
      <c r="F298" s="511"/>
      <c r="G298" s="1060"/>
      <c r="H298" s="1060"/>
      <c r="I298" s="1511"/>
      <c r="J298" s="1512"/>
      <c r="K298" s="1512"/>
      <c r="L298" s="1513"/>
      <c r="M298" s="146"/>
      <c r="N298" s="146"/>
      <c r="O298" s="143"/>
      <c r="P298" s="146"/>
      <c r="Q298" s="146"/>
    </row>
    <row r="299" spans="1:17" x14ac:dyDescent="0.3">
      <c r="A299" s="444"/>
      <c r="B299" s="349"/>
      <c r="C299" s="144"/>
      <c r="D299" s="45"/>
      <c r="E299" s="45"/>
      <c r="F299" s="511"/>
      <c r="G299" s="1060"/>
      <c r="H299" s="1060"/>
      <c r="I299" s="1511"/>
      <c r="J299" s="1512"/>
      <c r="K299" s="1512"/>
      <c r="L299" s="1513"/>
      <c r="M299" s="146"/>
      <c r="N299" s="146"/>
      <c r="O299" s="143"/>
      <c r="P299" s="146"/>
      <c r="Q299" s="146"/>
    </row>
    <row r="300" spans="1:17" x14ac:dyDescent="0.3">
      <c r="A300" s="444"/>
      <c r="B300" s="349"/>
      <c r="C300" s="144"/>
      <c r="D300" s="45"/>
      <c r="E300" s="45"/>
      <c r="F300" s="511"/>
      <c r="G300" s="1060"/>
      <c r="H300" s="1060"/>
      <c r="I300" s="1511"/>
      <c r="J300" s="1512"/>
      <c r="K300" s="1512"/>
      <c r="L300" s="1513"/>
      <c r="M300" s="146"/>
      <c r="N300" s="146"/>
      <c r="O300" s="143"/>
      <c r="P300" s="146"/>
      <c r="Q300" s="146"/>
    </row>
    <row r="301" spans="1:17" x14ac:dyDescent="0.3">
      <c r="A301" s="444"/>
      <c r="B301" s="349"/>
      <c r="C301" s="144"/>
      <c r="D301" s="45"/>
      <c r="E301" s="45"/>
      <c r="F301" s="511"/>
      <c r="G301" s="1060"/>
      <c r="H301" s="1060"/>
      <c r="I301" s="1511"/>
      <c r="J301" s="1512"/>
      <c r="K301" s="1512"/>
      <c r="L301" s="1513"/>
      <c r="M301" s="146"/>
      <c r="N301" s="146"/>
      <c r="O301" s="143"/>
      <c r="P301" s="146"/>
      <c r="Q301" s="146"/>
    </row>
    <row r="302" spans="1:17" x14ac:dyDescent="0.3">
      <c r="A302" s="444"/>
      <c r="B302" s="349"/>
      <c r="C302" s="144"/>
      <c r="D302" s="45"/>
      <c r="E302" s="45"/>
      <c r="F302" s="511"/>
      <c r="G302" s="1060"/>
      <c r="H302" s="1060"/>
      <c r="I302" s="1511"/>
      <c r="J302" s="1512"/>
      <c r="K302" s="1512"/>
      <c r="L302" s="1513"/>
      <c r="M302" s="146"/>
      <c r="N302" s="146"/>
      <c r="O302" s="143"/>
      <c r="P302" s="146"/>
      <c r="Q302" s="146"/>
    </row>
    <row r="303" spans="1:17" s="643" customFormat="1" x14ac:dyDescent="0.3">
      <c r="A303" s="634"/>
      <c r="B303" s="349"/>
      <c r="C303" s="636"/>
      <c r="D303" s="637"/>
      <c r="E303" s="637"/>
      <c r="F303" s="638"/>
      <c r="G303" s="901"/>
      <c r="H303" s="901"/>
      <c r="I303" s="1514"/>
      <c r="J303" s="1515"/>
      <c r="K303" s="1515"/>
      <c r="L303" s="1516"/>
      <c r="M303" s="642"/>
      <c r="N303" s="642"/>
      <c r="O303" s="648"/>
      <c r="P303" s="642"/>
      <c r="Q303" s="642"/>
    </row>
    <row r="304" spans="1:17" s="643" customFormat="1" x14ac:dyDescent="0.3">
      <c r="A304" s="634"/>
      <c r="B304" s="349"/>
      <c r="C304" s="636"/>
      <c r="D304" s="637"/>
      <c r="E304" s="637"/>
      <c r="F304" s="638"/>
      <c r="G304" s="901"/>
      <c r="H304" s="901"/>
      <c r="I304" s="1514"/>
      <c r="J304" s="1515"/>
      <c r="K304" s="1515"/>
      <c r="L304" s="1516"/>
      <c r="M304" s="642"/>
      <c r="N304" s="642"/>
      <c r="O304" s="648"/>
      <c r="P304" s="642"/>
      <c r="Q304" s="642"/>
    </row>
    <row r="305" spans="1:17" s="643" customFormat="1" x14ac:dyDescent="0.3">
      <c r="A305" s="634"/>
      <c r="B305" s="349"/>
      <c r="C305" s="636"/>
      <c r="D305" s="637"/>
      <c r="E305" s="637"/>
      <c r="F305" s="638"/>
      <c r="G305" s="901"/>
      <c r="H305" s="901"/>
      <c r="I305" s="1514"/>
      <c r="J305" s="1515"/>
      <c r="K305" s="1515"/>
      <c r="L305" s="1516"/>
      <c r="M305" s="642"/>
      <c r="N305" s="642"/>
      <c r="O305" s="648"/>
      <c r="P305" s="642"/>
      <c r="Q305" s="642"/>
    </row>
    <row r="306" spans="1:17" s="643" customFormat="1" x14ac:dyDescent="0.3">
      <c r="A306" s="634"/>
      <c r="B306" s="349"/>
      <c r="C306" s="636"/>
      <c r="D306" s="637"/>
      <c r="E306" s="637"/>
      <c r="F306" s="638"/>
      <c r="G306" s="901"/>
      <c r="H306" s="901"/>
      <c r="I306" s="1514"/>
      <c r="J306" s="1515"/>
      <c r="K306" s="1515"/>
      <c r="L306" s="1516"/>
      <c r="M306" s="642"/>
      <c r="N306" s="642"/>
      <c r="O306" s="648"/>
      <c r="P306" s="642"/>
      <c r="Q306" s="642"/>
    </row>
    <row r="307" spans="1:17" s="643" customFormat="1" x14ac:dyDescent="0.3">
      <c r="A307" s="634"/>
      <c r="B307" s="349"/>
      <c r="C307" s="636"/>
      <c r="D307" s="637"/>
      <c r="E307" s="637"/>
      <c r="F307" s="638"/>
      <c r="G307" s="901"/>
      <c r="H307" s="901"/>
      <c r="I307" s="1514"/>
      <c r="J307" s="1515"/>
      <c r="K307" s="1515"/>
      <c r="L307" s="1516"/>
      <c r="M307" s="642"/>
      <c r="N307" s="642"/>
      <c r="O307" s="648"/>
      <c r="P307" s="642"/>
      <c r="Q307" s="642"/>
    </row>
    <row r="308" spans="1:17" s="643" customFormat="1" x14ac:dyDescent="0.3">
      <c r="A308" s="634"/>
      <c r="B308" s="635"/>
      <c r="C308" s="636"/>
      <c r="D308" s="637"/>
      <c r="E308" s="637"/>
      <c r="F308" s="638"/>
      <c r="G308" s="901"/>
      <c r="H308" s="901"/>
      <c r="I308" s="1514"/>
      <c r="J308" s="1515"/>
      <c r="K308" s="1515"/>
      <c r="L308" s="1516"/>
      <c r="M308" s="642"/>
      <c r="N308" s="642"/>
      <c r="O308" s="648"/>
      <c r="P308" s="642"/>
      <c r="Q308" s="642"/>
    </row>
    <row r="309" spans="1:17" s="643" customFormat="1" x14ac:dyDescent="0.3">
      <c r="A309" s="634"/>
      <c r="B309" s="635"/>
      <c r="C309" s="636"/>
      <c r="D309" s="637"/>
      <c r="E309" s="637"/>
      <c r="F309" s="638"/>
      <c r="G309" s="901"/>
      <c r="H309" s="901"/>
      <c r="I309" s="1514"/>
      <c r="J309" s="1515"/>
      <c r="K309" s="1515"/>
      <c r="L309" s="1516"/>
      <c r="M309" s="642"/>
      <c r="N309" s="642"/>
      <c r="O309" s="648"/>
      <c r="P309" s="642"/>
      <c r="Q309" s="642"/>
    </row>
    <row r="310" spans="1:17" s="643" customFormat="1" x14ac:dyDescent="0.3">
      <c r="A310" s="634"/>
      <c r="B310" s="635"/>
      <c r="C310" s="636"/>
      <c r="D310" s="637"/>
      <c r="E310" s="637"/>
      <c r="F310" s="638"/>
      <c r="G310" s="901"/>
      <c r="H310" s="901"/>
      <c r="I310" s="1514"/>
      <c r="J310" s="1515"/>
      <c r="K310" s="1515"/>
      <c r="L310" s="1516"/>
      <c r="M310" s="642"/>
      <c r="N310" s="646"/>
      <c r="O310" s="648"/>
      <c r="P310" s="642"/>
      <c r="Q310" s="146"/>
    </row>
    <row r="311" spans="1:17" s="643" customFormat="1" x14ac:dyDescent="0.3">
      <c r="A311" s="634"/>
      <c r="B311" s="635"/>
      <c r="C311" s="636"/>
      <c r="D311" s="637"/>
      <c r="E311" s="637"/>
      <c r="F311" s="638"/>
      <c r="G311" s="901"/>
      <c r="H311" s="901"/>
      <c r="I311" s="1514"/>
      <c r="J311" s="1515"/>
      <c r="K311" s="1515"/>
      <c r="L311" s="1516"/>
      <c r="M311" s="642"/>
      <c r="N311" s="646"/>
      <c r="O311" s="648"/>
      <c r="P311" s="642"/>
      <c r="Q311" s="146"/>
    </row>
    <row r="312" spans="1:17" s="643" customFormat="1" x14ac:dyDescent="0.3">
      <c r="A312" s="634"/>
      <c r="B312" s="635"/>
      <c r="C312" s="1428"/>
      <c r="D312" s="637"/>
      <c r="E312" s="637"/>
      <c r="F312" s="638"/>
      <c r="G312" s="901"/>
      <c r="H312" s="901"/>
      <c r="I312" s="1514"/>
      <c r="J312" s="1515"/>
      <c r="K312" s="1515"/>
      <c r="L312" s="1516"/>
      <c r="M312" s="642"/>
      <c r="N312" s="646"/>
      <c r="O312" s="648"/>
      <c r="P312" s="642"/>
      <c r="Q312" s="146"/>
    </row>
    <row r="313" spans="1:17" s="643" customFormat="1" x14ac:dyDescent="0.3">
      <c r="A313" s="634"/>
      <c r="B313" s="635"/>
      <c r="C313" s="636"/>
      <c r="D313" s="637"/>
      <c r="E313" s="637"/>
      <c r="F313" s="638"/>
      <c r="G313" s="901"/>
      <c r="H313" s="901"/>
      <c r="I313" s="1514"/>
      <c r="J313" s="1515"/>
      <c r="K313" s="1515"/>
      <c r="L313" s="1516"/>
      <c r="M313" s="642"/>
      <c r="N313" s="646"/>
      <c r="O313" s="648"/>
      <c r="P313" s="642"/>
      <c r="Q313" s="146"/>
    </row>
    <row r="314" spans="1:17" s="643" customFormat="1" x14ac:dyDescent="0.3">
      <c r="A314" s="634"/>
      <c r="B314" s="635"/>
      <c r="C314" s="636"/>
      <c r="D314" s="637"/>
      <c r="E314" s="637"/>
      <c r="F314" s="638"/>
      <c r="G314" s="901"/>
      <c r="H314" s="901"/>
      <c r="I314" s="1514"/>
      <c r="J314" s="1515"/>
      <c r="K314" s="1515"/>
      <c r="L314" s="1516"/>
      <c r="M314" s="642"/>
      <c r="N314" s="646"/>
      <c r="O314" s="648"/>
      <c r="P314" s="642"/>
      <c r="Q314" s="146"/>
    </row>
    <row r="315" spans="1:17" s="643" customFormat="1" x14ac:dyDescent="0.3">
      <c r="A315" s="634"/>
      <c r="B315" s="635"/>
      <c r="C315" s="636"/>
      <c r="D315" s="637"/>
      <c r="E315" s="637"/>
      <c r="F315" s="638"/>
      <c r="G315" s="901"/>
      <c r="H315" s="901"/>
      <c r="I315" s="1514"/>
      <c r="J315" s="1515"/>
      <c r="K315" s="1515"/>
      <c r="L315" s="1516"/>
      <c r="M315" s="642"/>
      <c r="N315" s="646"/>
      <c r="O315" s="648"/>
      <c r="P315" s="642"/>
      <c r="Q315" s="146"/>
    </row>
    <row r="316" spans="1:17" s="643" customFormat="1" x14ac:dyDescent="0.3">
      <c r="A316" s="634"/>
      <c r="B316" s="635"/>
      <c r="C316" s="636"/>
      <c r="D316" s="637"/>
      <c r="E316" s="637"/>
      <c r="F316" s="638"/>
      <c r="G316" s="901"/>
      <c r="H316" s="901"/>
      <c r="I316" s="1514"/>
      <c r="J316" s="1515"/>
      <c r="K316" s="1515"/>
      <c r="L316" s="1516"/>
      <c r="M316" s="642"/>
      <c r="N316" s="646"/>
      <c r="O316" s="648"/>
      <c r="P316" s="642"/>
      <c r="Q316" s="146"/>
    </row>
    <row r="317" spans="1:17" s="643" customFormat="1" x14ac:dyDescent="0.3">
      <c r="A317" s="634"/>
      <c r="B317" s="635"/>
      <c r="C317" s="636"/>
      <c r="D317" s="637"/>
      <c r="E317" s="637"/>
      <c r="F317" s="638"/>
      <c r="G317" s="901"/>
      <c r="H317" s="901"/>
      <c r="I317" s="1514"/>
      <c r="J317" s="1515"/>
      <c r="K317" s="1515"/>
      <c r="L317" s="1516"/>
      <c r="M317" s="642"/>
      <c r="N317" s="646"/>
      <c r="O317" s="648"/>
      <c r="P317" s="642"/>
      <c r="Q317" s="146"/>
    </row>
    <row r="318" spans="1:17" s="643" customFormat="1" x14ac:dyDescent="0.3">
      <c r="A318" s="634"/>
      <c r="B318" s="635"/>
      <c r="C318" s="636"/>
      <c r="D318" s="637"/>
      <c r="E318" s="637"/>
      <c r="F318" s="638"/>
      <c r="G318" s="901"/>
      <c r="H318" s="901"/>
      <c r="I318" s="1514"/>
      <c r="J318" s="1515"/>
      <c r="K318" s="1515"/>
      <c r="L318" s="1516"/>
      <c r="M318" s="642"/>
      <c r="N318" s="646"/>
      <c r="O318" s="648"/>
      <c r="P318" s="642"/>
      <c r="Q318" s="642"/>
    </row>
    <row r="319" spans="1:17" s="643" customFormat="1" x14ac:dyDescent="0.3">
      <c r="A319" s="634"/>
      <c r="B319" s="635"/>
      <c r="C319" s="636"/>
      <c r="D319" s="637"/>
      <c r="E319" s="637"/>
      <c r="F319" s="638"/>
      <c r="G319" s="901"/>
      <c r="H319" s="901"/>
      <c r="I319" s="1514"/>
      <c r="J319" s="1515"/>
      <c r="K319" s="1515"/>
      <c r="L319" s="1516"/>
      <c r="M319" s="642"/>
      <c r="N319" s="646"/>
      <c r="O319" s="648"/>
      <c r="P319" s="146"/>
      <c r="Q319" s="935"/>
    </row>
    <row r="320" spans="1:17" s="643" customFormat="1" x14ac:dyDescent="0.3">
      <c r="A320" s="634"/>
      <c r="B320" s="635"/>
      <c r="C320" s="636"/>
      <c r="D320" s="637"/>
      <c r="E320" s="637"/>
      <c r="F320" s="638"/>
      <c r="G320" s="901"/>
      <c r="H320" s="901"/>
      <c r="I320" s="1514"/>
      <c r="J320" s="1515"/>
      <c r="K320" s="1515"/>
      <c r="L320" s="1516"/>
      <c r="M320" s="642"/>
      <c r="N320" s="646"/>
      <c r="O320" s="648"/>
      <c r="P320" s="146"/>
      <c r="Q320" s="935"/>
    </row>
    <row r="321" spans="1:17" s="643" customFormat="1" x14ac:dyDescent="0.3">
      <c r="A321" s="634"/>
      <c r="B321" s="635"/>
      <c r="C321" s="636"/>
      <c r="D321" s="637"/>
      <c r="E321" s="637"/>
      <c r="F321" s="638"/>
      <c r="G321" s="901"/>
      <c r="H321" s="901"/>
      <c r="I321" s="1514"/>
      <c r="J321" s="1515"/>
      <c r="K321" s="1515"/>
      <c r="L321" s="1516"/>
      <c r="M321" s="642"/>
      <c r="N321" s="646"/>
      <c r="O321" s="648"/>
      <c r="P321" s="642"/>
      <c r="Q321" s="1040"/>
    </row>
    <row r="322" spans="1:17" s="643" customFormat="1" x14ac:dyDescent="0.3">
      <c r="A322" s="634"/>
      <c r="B322" s="648"/>
      <c r="C322" s="636"/>
      <c r="D322" s="637"/>
      <c r="E322" s="637"/>
      <c r="F322" s="638"/>
      <c r="G322" s="901"/>
      <c r="H322" s="901"/>
      <c r="I322" s="1514"/>
      <c r="J322" s="1515"/>
      <c r="K322" s="1515"/>
      <c r="L322" s="1516"/>
      <c r="M322" s="642"/>
      <c r="N322" s="642"/>
      <c r="O322" s="648"/>
      <c r="P322" s="642"/>
      <c r="Q322" s="642"/>
    </row>
    <row r="323" spans="1:17" s="643" customFormat="1" x14ac:dyDescent="0.3">
      <c r="A323" s="634"/>
      <c r="B323" s="648"/>
      <c r="C323" s="636"/>
      <c r="D323" s="637"/>
      <c r="E323" s="637"/>
      <c r="F323" s="638"/>
      <c r="G323" s="901"/>
      <c r="H323" s="901"/>
      <c r="I323" s="1514"/>
      <c r="J323" s="1515"/>
      <c r="K323" s="1515"/>
      <c r="L323" s="1516"/>
      <c r="M323" s="642"/>
      <c r="N323" s="642"/>
      <c r="O323" s="648"/>
      <c r="P323" s="642"/>
      <c r="Q323" s="642"/>
    </row>
    <row r="324" spans="1:17" s="643" customFormat="1" x14ac:dyDescent="0.3">
      <c r="A324" s="634"/>
      <c r="B324" s="648"/>
      <c r="C324" s="636"/>
      <c r="D324" s="637"/>
      <c r="E324" s="637"/>
      <c r="F324" s="638"/>
      <c r="G324" s="901"/>
      <c r="H324" s="901"/>
      <c r="I324" s="1514"/>
      <c r="J324" s="1515"/>
      <c r="K324" s="1515"/>
      <c r="L324" s="1516"/>
      <c r="M324" s="642"/>
      <c r="N324" s="642"/>
      <c r="O324" s="648"/>
      <c r="P324" s="642"/>
      <c r="Q324" s="642"/>
    </row>
    <row r="325" spans="1:17" s="643" customFormat="1" x14ac:dyDescent="0.3">
      <c r="A325" s="634"/>
      <c r="B325" s="648"/>
      <c r="C325" s="636"/>
      <c r="D325" s="637"/>
      <c r="E325" s="637"/>
      <c r="F325" s="638"/>
      <c r="G325" s="901"/>
      <c r="H325" s="901"/>
      <c r="I325" s="1514"/>
      <c r="J325" s="1515"/>
      <c r="K325" s="1515"/>
      <c r="L325" s="1516"/>
      <c r="M325" s="642"/>
      <c r="N325" s="642"/>
      <c r="O325" s="648"/>
      <c r="P325" s="642"/>
      <c r="Q325" s="642"/>
    </row>
    <row r="326" spans="1:17" s="643" customFormat="1" x14ac:dyDescent="0.3">
      <c r="A326" s="634"/>
      <c r="B326" s="648"/>
      <c r="C326" s="636"/>
      <c r="D326" s="637"/>
      <c r="E326" s="637"/>
      <c r="F326" s="638"/>
      <c r="G326" s="901"/>
      <c r="H326" s="901"/>
      <c r="I326" s="1514"/>
      <c r="J326" s="1515"/>
      <c r="K326" s="1515"/>
      <c r="L326" s="1516"/>
      <c r="M326" s="642"/>
      <c r="N326" s="642"/>
      <c r="O326" s="648"/>
      <c r="P326" s="642"/>
      <c r="Q326" s="642"/>
    </row>
    <row r="327" spans="1:17" s="643" customFormat="1" x14ac:dyDescent="0.3">
      <c r="A327" s="634"/>
      <c r="B327" s="648"/>
      <c r="C327" s="636"/>
      <c r="D327" s="637"/>
      <c r="E327" s="637"/>
      <c r="F327" s="638"/>
      <c r="G327" s="901"/>
      <c r="H327" s="901"/>
      <c r="I327" s="1514"/>
      <c r="J327" s="1515"/>
      <c r="K327" s="1515"/>
      <c r="L327" s="1516"/>
      <c r="M327" s="642"/>
      <c r="N327" s="642"/>
      <c r="O327" s="648"/>
      <c r="P327" s="642"/>
      <c r="Q327" s="642"/>
    </row>
    <row r="328" spans="1:17" s="643" customFormat="1" x14ac:dyDescent="0.3">
      <c r="A328" s="634"/>
      <c r="B328" s="648"/>
      <c r="C328" s="636"/>
      <c r="D328" s="637"/>
      <c r="E328" s="637"/>
      <c r="F328" s="638"/>
      <c r="G328" s="901"/>
      <c r="H328" s="901"/>
      <c r="I328" s="1514"/>
      <c r="J328" s="1515"/>
      <c r="K328" s="1515"/>
      <c r="L328" s="1516"/>
      <c r="M328" s="642"/>
      <c r="N328" s="642"/>
      <c r="O328" s="648"/>
      <c r="P328" s="642"/>
      <c r="Q328" s="642"/>
    </row>
    <row r="329" spans="1:17" s="643" customFormat="1" x14ac:dyDescent="0.3">
      <c r="A329" s="634"/>
      <c r="B329" s="648"/>
      <c r="C329" s="636"/>
      <c r="D329" s="637"/>
      <c r="E329" s="637"/>
      <c r="F329" s="638"/>
      <c r="G329" s="901"/>
      <c r="H329" s="901"/>
      <c r="I329" s="1514"/>
      <c r="J329" s="1515"/>
      <c r="K329" s="1515"/>
      <c r="L329" s="1516"/>
      <c r="M329" s="642"/>
      <c r="N329" s="642"/>
      <c r="O329" s="648"/>
      <c r="P329" s="642"/>
      <c r="Q329" s="642"/>
    </row>
    <row r="330" spans="1:17" x14ac:dyDescent="0.3">
      <c r="A330" s="634"/>
      <c r="B330" s="648"/>
      <c r="C330" s="636"/>
      <c r="D330" s="637"/>
      <c r="E330" s="637"/>
      <c r="F330" s="638"/>
      <c r="G330" s="901"/>
      <c r="H330" s="901"/>
      <c r="I330" s="1514"/>
      <c r="J330" s="1515"/>
      <c r="K330" s="1515"/>
      <c r="L330" s="1516"/>
      <c r="M330" s="642"/>
      <c r="N330" s="642"/>
      <c r="O330" s="648"/>
      <c r="P330" s="642"/>
      <c r="Q330" s="642"/>
    </row>
    <row r="331" spans="1:17" x14ac:dyDescent="0.3">
      <c r="A331" s="634"/>
      <c r="B331" s="648"/>
      <c r="C331" s="636"/>
      <c r="D331" s="637"/>
      <c r="E331" s="637"/>
      <c r="F331" s="638"/>
      <c r="G331" s="901"/>
      <c r="H331" s="901"/>
      <c r="I331" s="1514"/>
      <c r="J331" s="1515"/>
      <c r="K331" s="1515"/>
      <c r="L331" s="1516"/>
      <c r="M331" s="642"/>
      <c r="N331" s="642"/>
      <c r="O331" s="648"/>
      <c r="P331" s="642"/>
      <c r="Q331" s="642"/>
    </row>
    <row r="332" spans="1:17" x14ac:dyDescent="0.3">
      <c r="A332" s="634"/>
      <c r="B332" s="648"/>
      <c r="C332" s="636"/>
      <c r="D332" s="637"/>
      <c r="E332" s="637"/>
      <c r="F332" s="638"/>
      <c r="G332" s="901"/>
      <c r="H332" s="901"/>
      <c r="I332" s="1514"/>
      <c r="J332" s="1515"/>
      <c r="K332" s="1515"/>
      <c r="L332" s="1516"/>
      <c r="M332" s="642"/>
      <c r="N332" s="642"/>
      <c r="O332" s="648"/>
      <c r="P332" s="642"/>
      <c r="Q332" s="642"/>
    </row>
    <row r="333" spans="1:17" x14ac:dyDescent="0.3">
      <c r="A333" s="634"/>
      <c r="B333" s="648"/>
      <c r="C333" s="636"/>
      <c r="D333" s="637"/>
      <c r="E333" s="637"/>
      <c r="F333" s="638"/>
      <c r="G333" s="901"/>
      <c r="H333" s="901"/>
      <c r="I333" s="1514"/>
      <c r="J333" s="1515"/>
      <c r="K333" s="1515"/>
      <c r="L333" s="1516"/>
      <c r="M333" s="642"/>
      <c r="N333" s="642"/>
      <c r="O333" s="648"/>
      <c r="P333" s="642"/>
      <c r="Q333" s="642"/>
    </row>
    <row r="334" spans="1:17" x14ac:dyDescent="0.3">
      <c r="A334" s="634"/>
      <c r="B334" s="648"/>
      <c r="C334" s="636"/>
      <c r="D334" s="637"/>
      <c r="E334" s="637"/>
      <c r="F334" s="638"/>
      <c r="G334" s="901"/>
      <c r="H334" s="901"/>
      <c r="I334" s="1514"/>
      <c r="J334" s="1515"/>
      <c r="K334" s="1515"/>
      <c r="L334" s="1516"/>
      <c r="M334" s="642"/>
      <c r="N334" s="642"/>
      <c r="O334" s="648"/>
      <c r="P334" s="642"/>
      <c r="Q334" s="642"/>
    </row>
    <row r="335" spans="1:17" x14ac:dyDescent="0.3">
      <c r="A335" s="634"/>
      <c r="B335" s="648"/>
      <c r="C335" s="636"/>
      <c r="D335" s="637"/>
      <c r="E335" s="637"/>
      <c r="F335" s="638"/>
      <c r="G335" s="901"/>
      <c r="H335" s="901"/>
      <c r="I335" s="1514"/>
      <c r="J335" s="1515"/>
      <c r="K335" s="1515"/>
      <c r="L335" s="1516"/>
      <c r="M335" s="642"/>
      <c r="N335" s="642"/>
      <c r="O335" s="648"/>
      <c r="P335" s="642"/>
      <c r="Q335" s="642"/>
    </row>
    <row r="336" spans="1:17" x14ac:dyDescent="0.3">
      <c r="A336" s="634"/>
      <c r="B336" s="648"/>
      <c r="C336" s="636"/>
      <c r="D336" s="637"/>
      <c r="E336" s="637"/>
      <c r="F336" s="638"/>
      <c r="G336" s="901"/>
      <c r="H336" s="901"/>
      <c r="I336" s="1514"/>
      <c r="J336" s="1515"/>
      <c r="K336" s="1515"/>
      <c r="L336" s="1516"/>
      <c r="M336" s="642"/>
      <c r="N336" s="642"/>
      <c r="O336" s="648"/>
      <c r="P336" s="642"/>
      <c r="Q336" s="642"/>
    </row>
    <row r="337" spans="1:17" x14ac:dyDescent="0.3">
      <c r="A337" s="634"/>
      <c r="B337" s="648"/>
      <c r="C337" s="636"/>
      <c r="D337" s="637"/>
      <c r="E337" s="637"/>
      <c r="F337" s="638"/>
      <c r="G337" s="901"/>
      <c r="H337" s="901"/>
      <c r="I337" s="1514"/>
      <c r="J337" s="1515"/>
      <c r="K337" s="1515"/>
      <c r="L337" s="1516"/>
      <c r="M337" s="642"/>
      <c r="N337" s="642"/>
      <c r="O337" s="648"/>
      <c r="P337" s="642"/>
      <c r="Q337" s="642"/>
    </row>
    <row r="338" spans="1:17" x14ac:dyDescent="0.3">
      <c r="A338" s="634"/>
      <c r="B338" s="648"/>
      <c r="C338" s="636"/>
      <c r="D338" s="637"/>
      <c r="E338" s="637"/>
      <c r="F338" s="638"/>
      <c r="G338" s="901"/>
      <c r="H338" s="901"/>
      <c r="I338" s="1514"/>
      <c r="J338" s="1515"/>
      <c r="K338" s="1515"/>
      <c r="L338" s="1516"/>
      <c r="M338" s="642"/>
      <c r="N338" s="642"/>
      <c r="O338" s="648"/>
      <c r="P338" s="642"/>
      <c r="Q338" s="642"/>
    </row>
    <row r="339" spans="1:17" x14ac:dyDescent="0.3">
      <c r="A339" s="634"/>
      <c r="B339" s="648"/>
      <c r="C339" s="636"/>
      <c r="D339" s="637"/>
      <c r="E339" s="637"/>
      <c r="F339" s="638"/>
      <c r="G339" s="901"/>
      <c r="H339" s="901"/>
      <c r="I339" s="1514"/>
      <c r="J339" s="1515"/>
      <c r="K339" s="1515"/>
      <c r="L339" s="1516"/>
      <c r="M339" s="642"/>
      <c r="N339" s="642"/>
      <c r="O339" s="648"/>
      <c r="P339" s="642"/>
      <c r="Q339" s="642"/>
    </row>
    <row r="340" spans="1:17" x14ac:dyDescent="0.3">
      <c r="A340" s="634"/>
      <c r="B340" s="648"/>
      <c r="C340" s="636"/>
      <c r="D340" s="637"/>
      <c r="E340" s="637"/>
      <c r="F340" s="638"/>
      <c r="G340" s="901"/>
      <c r="H340" s="901"/>
      <c r="I340" s="1514"/>
      <c r="J340" s="1515"/>
      <c r="K340" s="1515"/>
      <c r="L340" s="1516"/>
      <c r="M340" s="642"/>
      <c r="N340" s="642"/>
      <c r="O340" s="648"/>
      <c r="P340" s="642"/>
      <c r="Q340" s="642"/>
    </row>
    <row r="341" spans="1:17" x14ac:dyDescent="0.3">
      <c r="A341" s="634"/>
      <c r="B341" s="648"/>
      <c r="C341" s="636"/>
      <c r="D341" s="637"/>
      <c r="E341" s="637"/>
      <c r="F341" s="638"/>
      <c r="G341" s="901"/>
      <c r="H341" s="901"/>
      <c r="I341" s="1514"/>
      <c r="J341" s="1515"/>
      <c r="K341" s="1515"/>
      <c r="L341" s="1516"/>
      <c r="M341" s="642"/>
      <c r="N341" s="642"/>
      <c r="O341" s="648"/>
      <c r="P341" s="642"/>
      <c r="Q341" s="642"/>
    </row>
    <row r="342" spans="1:17" x14ac:dyDescent="0.3">
      <c r="A342" s="634"/>
      <c r="B342" s="648"/>
      <c r="C342" s="636"/>
      <c r="D342" s="637"/>
      <c r="E342" s="637"/>
      <c r="F342" s="638"/>
      <c r="G342" s="901"/>
      <c r="H342" s="901"/>
      <c r="I342" s="1514"/>
      <c r="J342" s="1515"/>
      <c r="K342" s="1515"/>
      <c r="L342" s="1516"/>
      <c r="M342" s="642"/>
      <c r="N342" s="642"/>
      <c r="O342" s="648"/>
      <c r="P342" s="642"/>
      <c r="Q342" s="642"/>
    </row>
    <row r="343" spans="1:17" x14ac:dyDescent="0.3">
      <c r="A343" s="634"/>
      <c r="B343" s="648"/>
      <c r="C343" s="636"/>
      <c r="D343" s="637"/>
      <c r="E343" s="637"/>
      <c r="F343" s="638"/>
      <c r="G343" s="901"/>
      <c r="H343" s="901"/>
      <c r="I343" s="1514"/>
      <c r="J343" s="1515"/>
      <c r="K343" s="1515"/>
      <c r="L343" s="1516"/>
      <c r="M343" s="642"/>
      <c r="N343" s="642"/>
      <c r="O343" s="648"/>
      <c r="P343" s="642"/>
      <c r="Q343" s="642"/>
    </row>
    <row r="344" spans="1:17" x14ac:dyDescent="0.3">
      <c r="A344" s="634"/>
      <c r="B344" s="648"/>
      <c r="C344" s="636"/>
      <c r="D344" s="637"/>
      <c r="E344" s="637"/>
      <c r="F344" s="638"/>
      <c r="G344" s="901"/>
      <c r="H344" s="901"/>
      <c r="I344" s="1514"/>
      <c r="J344" s="1515"/>
      <c r="K344" s="1515"/>
      <c r="L344" s="1516"/>
      <c r="M344" s="642"/>
      <c r="N344" s="642"/>
      <c r="O344" s="648"/>
      <c r="P344" s="642"/>
      <c r="Q344" s="642"/>
    </row>
    <row r="345" spans="1:17" x14ac:dyDescent="0.3">
      <c r="A345" s="634"/>
      <c r="B345" s="648"/>
      <c r="C345" s="636"/>
      <c r="D345" s="637"/>
      <c r="E345" s="637"/>
      <c r="F345" s="638"/>
      <c r="G345" s="901"/>
      <c r="H345" s="901"/>
      <c r="I345" s="1514"/>
      <c r="J345" s="1515"/>
      <c r="K345" s="1515"/>
      <c r="L345" s="1516"/>
      <c r="M345" s="642"/>
      <c r="N345" s="642"/>
      <c r="O345" s="648"/>
      <c r="P345" s="642"/>
      <c r="Q345" s="642"/>
    </row>
    <row r="346" spans="1:17" x14ac:dyDescent="0.3">
      <c r="A346" s="634"/>
      <c r="B346" s="648"/>
      <c r="C346" s="636"/>
      <c r="D346" s="637"/>
      <c r="E346" s="637"/>
      <c r="F346" s="638"/>
      <c r="G346" s="901"/>
      <c r="H346" s="901"/>
      <c r="I346" s="1514"/>
      <c r="J346" s="1515"/>
      <c r="K346" s="1515"/>
      <c r="L346" s="1516"/>
      <c r="M346" s="642"/>
      <c r="N346" s="642"/>
      <c r="O346" s="648"/>
      <c r="P346" s="642"/>
      <c r="Q346" s="642"/>
    </row>
    <row r="347" spans="1:17" x14ac:dyDescent="0.3">
      <c r="A347" s="634"/>
      <c r="B347" s="648"/>
      <c r="C347" s="636"/>
      <c r="D347" s="637"/>
      <c r="E347" s="637"/>
      <c r="F347" s="638"/>
      <c r="G347" s="901"/>
      <c r="H347" s="901"/>
      <c r="I347" s="1514"/>
      <c r="J347" s="1515"/>
      <c r="K347" s="1515"/>
      <c r="L347" s="1516"/>
      <c r="M347" s="642"/>
      <c r="N347" s="642"/>
      <c r="O347" s="648"/>
      <c r="P347" s="642"/>
      <c r="Q347" s="642"/>
    </row>
    <row r="348" spans="1:17" x14ac:dyDescent="0.3">
      <c r="A348" s="634"/>
      <c r="B348" s="648"/>
      <c r="C348" s="636"/>
      <c r="D348" s="637"/>
      <c r="E348" s="637"/>
      <c r="F348" s="638"/>
      <c r="G348" s="901"/>
      <c r="H348" s="901"/>
      <c r="I348" s="1514"/>
      <c r="J348" s="1515"/>
      <c r="K348" s="1515"/>
      <c r="L348" s="1516"/>
      <c r="M348" s="642"/>
      <c r="N348" s="642"/>
      <c r="O348" s="648"/>
      <c r="P348" s="642"/>
      <c r="Q348" s="642"/>
    </row>
    <row r="349" spans="1:17" x14ac:dyDescent="0.3">
      <c r="A349" s="634"/>
      <c r="B349" s="648"/>
      <c r="C349" s="636"/>
      <c r="D349" s="637"/>
      <c r="E349" s="637"/>
      <c r="F349" s="638"/>
      <c r="G349" s="901"/>
      <c r="H349" s="901"/>
      <c r="I349" s="1514"/>
      <c r="J349" s="1515"/>
      <c r="K349" s="1515"/>
      <c r="L349" s="1516"/>
      <c r="M349" s="642"/>
      <c r="N349" s="642"/>
      <c r="O349" s="648"/>
      <c r="P349" s="642"/>
      <c r="Q349" s="642"/>
    </row>
    <row r="350" spans="1:17" x14ac:dyDescent="0.3">
      <c r="A350" s="634"/>
      <c r="B350" s="648"/>
      <c r="C350" s="636"/>
      <c r="D350" s="637"/>
      <c r="E350" s="637"/>
      <c r="F350" s="638"/>
      <c r="G350" s="901"/>
      <c r="H350" s="901"/>
      <c r="I350" s="1514"/>
      <c r="J350" s="1515"/>
      <c r="K350" s="1515"/>
      <c r="L350" s="1516"/>
      <c r="M350" s="642"/>
      <c r="N350" s="642"/>
      <c r="O350" s="648"/>
      <c r="P350" s="642"/>
      <c r="Q350" s="642"/>
    </row>
    <row r="351" spans="1:17" x14ac:dyDescent="0.3">
      <c r="A351" s="634"/>
      <c r="B351" s="648"/>
      <c r="C351" s="636"/>
      <c r="D351" s="637"/>
      <c r="E351" s="637"/>
      <c r="F351" s="638"/>
      <c r="G351" s="901"/>
      <c r="H351" s="901"/>
      <c r="I351" s="1514"/>
      <c r="J351" s="1515"/>
      <c r="K351" s="1515"/>
      <c r="L351" s="1516"/>
      <c r="M351" s="642"/>
      <c r="N351" s="642"/>
      <c r="O351" s="648"/>
      <c r="P351" s="642"/>
      <c r="Q351" s="642"/>
    </row>
    <row r="352" spans="1:17" x14ac:dyDescent="0.3">
      <c r="A352" s="634"/>
      <c r="B352" s="648"/>
      <c r="C352" s="636"/>
      <c r="D352" s="637"/>
      <c r="E352" s="637"/>
      <c r="F352" s="638"/>
      <c r="G352" s="901"/>
      <c r="H352" s="901"/>
      <c r="I352" s="1514"/>
      <c r="J352" s="1515"/>
      <c r="K352" s="1515"/>
      <c r="L352" s="1516"/>
      <c r="M352" s="642"/>
      <c r="N352" s="642"/>
      <c r="O352" s="648"/>
      <c r="P352" s="642"/>
      <c r="Q352" s="642"/>
    </row>
    <row r="353" spans="1:17" x14ac:dyDescent="0.3">
      <c r="A353" s="634"/>
      <c r="B353" s="648"/>
      <c r="C353" s="636"/>
      <c r="D353" s="637"/>
      <c r="E353" s="637"/>
      <c r="F353" s="638"/>
      <c r="G353" s="901"/>
      <c r="H353" s="901"/>
      <c r="I353" s="1514"/>
      <c r="J353" s="1515"/>
      <c r="K353" s="1515"/>
      <c r="L353" s="1516"/>
      <c r="M353" s="642"/>
      <c r="N353" s="642"/>
      <c r="O353" s="648"/>
      <c r="P353" s="642"/>
      <c r="Q353" s="642"/>
    </row>
    <row r="354" spans="1:17" x14ac:dyDescent="0.3">
      <c r="A354" s="634"/>
      <c r="B354" s="648"/>
      <c r="C354" s="636"/>
      <c r="D354" s="637"/>
      <c r="E354" s="637"/>
      <c r="F354" s="638"/>
      <c r="G354" s="901"/>
      <c r="H354" s="901"/>
      <c r="I354" s="1514"/>
      <c r="J354" s="1515"/>
      <c r="K354" s="1515"/>
      <c r="L354" s="1516"/>
      <c r="M354" s="642"/>
      <c r="N354" s="642"/>
      <c r="O354" s="648"/>
      <c r="P354" s="642"/>
      <c r="Q354" s="642"/>
    </row>
    <row r="355" spans="1:17" x14ac:dyDescent="0.3">
      <c r="A355" s="634"/>
      <c r="B355" s="648"/>
      <c r="C355" s="636"/>
      <c r="D355" s="637"/>
      <c r="E355" s="637"/>
      <c r="F355" s="638"/>
      <c r="G355" s="901"/>
      <c r="H355" s="901"/>
      <c r="I355" s="1514"/>
      <c r="J355" s="1515"/>
      <c r="K355" s="1515"/>
      <c r="L355" s="1516"/>
      <c r="M355" s="642"/>
      <c r="N355" s="642"/>
      <c r="O355" s="648"/>
      <c r="P355" s="642"/>
      <c r="Q355" s="642"/>
    </row>
    <row r="356" spans="1:17" x14ac:dyDescent="0.3">
      <c r="A356" s="634"/>
      <c r="B356" s="648"/>
      <c r="C356" s="636"/>
      <c r="D356" s="637"/>
      <c r="E356" s="637"/>
      <c r="F356" s="638"/>
      <c r="G356" s="901"/>
      <c r="H356" s="901"/>
      <c r="I356" s="1514"/>
      <c r="J356" s="1515"/>
      <c r="K356" s="1515"/>
      <c r="L356" s="1516"/>
      <c r="M356" s="642"/>
      <c r="N356" s="642"/>
      <c r="O356" s="648"/>
      <c r="P356" s="642"/>
      <c r="Q356" s="642"/>
    </row>
    <row r="357" spans="1:17" x14ac:dyDescent="0.3">
      <c r="A357" s="634"/>
      <c r="B357" s="648"/>
      <c r="C357" s="636"/>
      <c r="D357" s="637"/>
      <c r="E357" s="637"/>
      <c r="F357" s="638"/>
      <c r="G357" s="901"/>
      <c r="H357" s="901"/>
      <c r="I357" s="1514"/>
      <c r="J357" s="1515"/>
      <c r="K357" s="1515"/>
      <c r="L357" s="1516"/>
      <c r="M357" s="642"/>
      <c r="N357" s="642"/>
      <c r="O357" s="648"/>
      <c r="P357" s="642"/>
      <c r="Q357" s="642"/>
    </row>
    <row r="358" spans="1:17" x14ac:dyDescent="0.3">
      <c r="A358" s="634"/>
      <c r="B358" s="648"/>
      <c r="C358" s="636"/>
      <c r="D358" s="637"/>
      <c r="E358" s="637"/>
      <c r="F358" s="638"/>
      <c r="G358" s="901"/>
      <c r="H358" s="901"/>
      <c r="I358" s="1514"/>
      <c r="J358" s="1515"/>
      <c r="K358" s="1515"/>
      <c r="L358" s="1516"/>
      <c r="M358" s="642"/>
      <c r="N358" s="642"/>
      <c r="O358" s="648"/>
      <c r="P358" s="642"/>
      <c r="Q358" s="642"/>
    </row>
    <row r="359" spans="1:17" x14ac:dyDescent="0.3">
      <c r="A359" s="634"/>
      <c r="B359" s="648"/>
      <c r="C359" s="636"/>
      <c r="D359" s="637"/>
      <c r="E359" s="637"/>
      <c r="F359" s="638"/>
      <c r="G359" s="901"/>
      <c r="H359" s="901"/>
      <c r="I359" s="1514"/>
      <c r="J359" s="1515"/>
      <c r="K359" s="1515"/>
      <c r="L359" s="1516"/>
      <c r="M359" s="642"/>
      <c r="N359" s="642"/>
      <c r="O359" s="648"/>
      <c r="P359" s="642"/>
      <c r="Q359" s="642"/>
    </row>
    <row r="360" spans="1:17" x14ac:dyDescent="0.3">
      <c r="A360" s="634"/>
      <c r="B360" s="648"/>
      <c r="C360" s="636"/>
      <c r="D360" s="637"/>
      <c r="E360" s="637"/>
      <c r="F360" s="638"/>
      <c r="G360" s="901"/>
      <c r="H360" s="901"/>
      <c r="I360" s="1514"/>
      <c r="J360" s="1515"/>
      <c r="K360" s="1515"/>
      <c r="L360" s="1516"/>
      <c r="M360" s="642"/>
      <c r="N360" s="642"/>
      <c r="O360" s="648"/>
      <c r="P360" s="642"/>
      <c r="Q360" s="642"/>
    </row>
    <row r="361" spans="1:17" x14ac:dyDescent="0.3">
      <c r="A361" s="634"/>
      <c r="B361" s="648"/>
      <c r="C361" s="636"/>
      <c r="D361" s="637"/>
      <c r="E361" s="637"/>
      <c r="F361" s="638"/>
      <c r="G361" s="901"/>
      <c r="H361" s="901"/>
      <c r="I361" s="1514"/>
      <c r="J361" s="1515"/>
      <c r="K361" s="1515"/>
      <c r="L361" s="1516"/>
      <c r="M361" s="642"/>
      <c r="N361" s="642"/>
      <c r="O361" s="648"/>
      <c r="P361" s="642"/>
      <c r="Q361" s="642"/>
    </row>
    <row r="362" spans="1:17" x14ac:dyDescent="0.3">
      <c r="A362" s="634"/>
      <c r="B362" s="648"/>
      <c r="C362" s="636"/>
      <c r="D362" s="637"/>
      <c r="E362" s="637"/>
      <c r="F362" s="638"/>
      <c r="G362" s="901"/>
      <c r="H362" s="901"/>
      <c r="I362" s="1514"/>
      <c r="J362" s="1515"/>
      <c r="K362" s="1515"/>
      <c r="L362" s="1516"/>
      <c r="M362" s="642"/>
      <c r="N362" s="642"/>
      <c r="O362" s="648"/>
      <c r="P362" s="642"/>
      <c r="Q362" s="642"/>
    </row>
    <row r="363" spans="1:17" x14ac:dyDescent="0.3">
      <c r="A363" s="634"/>
      <c r="B363" s="648"/>
      <c r="C363" s="636"/>
      <c r="D363" s="637"/>
      <c r="E363" s="637"/>
      <c r="F363" s="638"/>
      <c r="G363" s="901"/>
      <c r="H363" s="901"/>
      <c r="I363" s="1514"/>
      <c r="J363" s="1515"/>
      <c r="K363" s="1515"/>
      <c r="L363" s="1516"/>
      <c r="M363" s="642"/>
      <c r="N363" s="642"/>
      <c r="O363" s="648"/>
      <c r="P363" s="642"/>
      <c r="Q363" s="642"/>
    </row>
    <row r="364" spans="1:17" x14ac:dyDescent="0.3">
      <c r="A364" s="634"/>
      <c r="B364" s="648"/>
      <c r="C364" s="636"/>
      <c r="D364" s="637"/>
      <c r="E364" s="637"/>
      <c r="F364" s="638"/>
      <c r="G364" s="901"/>
      <c r="H364" s="901"/>
      <c r="I364" s="1514"/>
      <c r="J364" s="1515"/>
      <c r="K364" s="1515"/>
      <c r="L364" s="1516"/>
      <c r="M364" s="642"/>
      <c r="N364" s="642"/>
      <c r="O364" s="648"/>
      <c r="P364" s="642"/>
      <c r="Q364" s="642"/>
    </row>
    <row r="365" spans="1:17" x14ac:dyDescent="0.3">
      <c r="A365" s="634"/>
      <c r="B365" s="648"/>
      <c r="C365" s="636"/>
      <c r="D365" s="637"/>
      <c r="E365" s="637"/>
      <c r="F365" s="638"/>
      <c r="G365" s="901"/>
      <c r="H365" s="901"/>
      <c r="I365" s="1514"/>
      <c r="J365" s="1515"/>
      <c r="K365" s="1515"/>
      <c r="L365" s="1516"/>
      <c r="M365" s="642"/>
      <c r="N365" s="642"/>
      <c r="O365" s="648"/>
      <c r="P365" s="642"/>
      <c r="Q365" s="642"/>
    </row>
    <row r="366" spans="1:17" x14ac:dyDescent="0.3">
      <c r="A366" s="634"/>
      <c r="B366" s="648"/>
      <c r="C366" s="636"/>
      <c r="D366" s="637"/>
      <c r="E366" s="637"/>
      <c r="F366" s="638"/>
      <c r="G366" s="901"/>
      <c r="H366" s="901"/>
      <c r="I366" s="1514"/>
      <c r="J366" s="1515"/>
      <c r="K366" s="1515"/>
      <c r="L366" s="1516"/>
      <c r="M366" s="642"/>
      <c r="N366" s="642"/>
      <c r="O366" s="648"/>
      <c r="P366" s="642"/>
      <c r="Q366" s="642"/>
    </row>
    <row r="367" spans="1:17" x14ac:dyDescent="0.3">
      <c r="A367" s="634"/>
      <c r="B367" s="648"/>
      <c r="C367" s="636"/>
      <c r="D367" s="637"/>
      <c r="E367" s="637"/>
      <c r="F367" s="638"/>
      <c r="G367" s="901"/>
      <c r="H367" s="901"/>
      <c r="I367" s="1514"/>
      <c r="J367" s="1515"/>
      <c r="K367" s="1515"/>
      <c r="L367" s="1516"/>
      <c r="M367" s="642"/>
      <c r="N367" s="642"/>
      <c r="O367" s="648"/>
      <c r="P367" s="642"/>
      <c r="Q367" s="642"/>
    </row>
    <row r="368" spans="1:17" x14ac:dyDescent="0.3">
      <c r="A368" s="634"/>
      <c r="B368" s="648"/>
      <c r="C368" s="636"/>
      <c r="D368" s="637"/>
      <c r="E368" s="637"/>
      <c r="F368" s="638"/>
      <c r="G368" s="901"/>
      <c r="H368" s="901"/>
      <c r="I368" s="1514"/>
      <c r="J368" s="1515"/>
      <c r="K368" s="1515"/>
      <c r="L368" s="1516"/>
      <c r="M368" s="642"/>
      <c r="N368" s="642"/>
      <c r="O368" s="648"/>
      <c r="P368" s="642"/>
      <c r="Q368" s="642"/>
    </row>
    <row r="369" spans="1:17" x14ac:dyDescent="0.3">
      <c r="A369" s="634"/>
      <c r="B369" s="648"/>
      <c r="C369" s="636"/>
      <c r="D369" s="637"/>
      <c r="E369" s="637"/>
      <c r="F369" s="638"/>
      <c r="G369" s="901"/>
      <c r="H369" s="901"/>
      <c r="I369" s="1514"/>
      <c r="J369" s="1515"/>
      <c r="K369" s="1515"/>
      <c r="L369" s="1516"/>
      <c r="M369" s="642"/>
      <c r="N369" s="642"/>
      <c r="O369" s="648"/>
      <c r="P369" s="642"/>
      <c r="Q369" s="642"/>
    </row>
    <row r="370" spans="1:17" x14ac:dyDescent="0.3">
      <c r="A370" s="634"/>
      <c r="B370" s="648"/>
      <c r="C370" s="636"/>
      <c r="D370" s="637"/>
      <c r="E370" s="637"/>
      <c r="F370" s="638"/>
      <c r="G370" s="901"/>
      <c r="H370" s="901"/>
      <c r="I370" s="1514"/>
      <c r="J370" s="1515"/>
      <c r="K370" s="1515"/>
      <c r="L370" s="1516"/>
      <c r="M370" s="642"/>
      <c r="N370" s="642"/>
      <c r="O370" s="648"/>
      <c r="P370" s="642"/>
      <c r="Q370" s="642"/>
    </row>
    <row r="371" spans="1:17" x14ac:dyDescent="0.3">
      <c r="A371" s="634"/>
      <c r="B371" s="648"/>
      <c r="C371" s="636"/>
      <c r="D371" s="637"/>
      <c r="E371" s="637"/>
      <c r="F371" s="638"/>
      <c r="G371" s="901"/>
      <c r="H371" s="901"/>
      <c r="I371" s="1514"/>
      <c r="J371" s="1515"/>
      <c r="K371" s="1515"/>
      <c r="L371" s="1516"/>
      <c r="M371" s="642"/>
      <c r="N371" s="642"/>
      <c r="O371" s="648"/>
      <c r="P371" s="642"/>
      <c r="Q371" s="642"/>
    </row>
    <row r="372" spans="1:17" x14ac:dyDescent="0.3">
      <c r="A372" s="634"/>
      <c r="B372" s="648"/>
      <c r="C372" s="636"/>
      <c r="D372" s="637"/>
      <c r="E372" s="637"/>
      <c r="F372" s="638"/>
      <c r="G372" s="901"/>
      <c r="H372" s="901"/>
      <c r="I372" s="1514"/>
      <c r="J372" s="1515"/>
      <c r="K372" s="1515"/>
      <c r="L372" s="1516"/>
      <c r="M372" s="642"/>
      <c r="N372" s="642"/>
      <c r="O372" s="648"/>
      <c r="P372" s="642"/>
      <c r="Q372" s="642"/>
    </row>
    <row r="373" spans="1:17" x14ac:dyDescent="0.3">
      <c r="A373" s="634"/>
      <c r="B373" s="648"/>
      <c r="C373" s="636"/>
      <c r="D373" s="637"/>
      <c r="E373" s="637"/>
      <c r="F373" s="638"/>
      <c r="G373" s="901"/>
      <c r="H373" s="901"/>
      <c r="I373" s="1514"/>
      <c r="J373" s="1515"/>
      <c r="K373" s="1515"/>
      <c r="L373" s="1516"/>
      <c r="M373" s="642"/>
      <c r="N373" s="642"/>
      <c r="O373" s="648"/>
      <c r="P373" s="642"/>
      <c r="Q373" s="642"/>
    </row>
    <row r="374" spans="1:17" x14ac:dyDescent="0.3">
      <c r="A374" s="634"/>
      <c r="B374" s="648"/>
      <c r="C374" s="636"/>
      <c r="D374" s="637"/>
      <c r="E374" s="637"/>
      <c r="F374" s="638"/>
      <c r="G374" s="901"/>
      <c r="H374" s="901"/>
      <c r="I374" s="1514"/>
      <c r="J374" s="1515"/>
      <c r="K374" s="1515"/>
      <c r="L374" s="1516"/>
      <c r="M374" s="642"/>
      <c r="N374" s="642"/>
      <c r="O374" s="648"/>
      <c r="P374" s="642"/>
      <c r="Q374" s="642"/>
    </row>
    <row r="375" spans="1:17" x14ac:dyDescent="0.3">
      <c r="A375" s="634"/>
      <c r="B375" s="648"/>
      <c r="C375" s="636"/>
      <c r="D375" s="637"/>
      <c r="E375" s="637"/>
      <c r="F375" s="638"/>
      <c r="G375" s="901"/>
      <c r="H375" s="901"/>
      <c r="I375" s="1514"/>
      <c r="J375" s="1515"/>
      <c r="K375" s="1515"/>
      <c r="L375" s="1516"/>
      <c r="M375" s="642"/>
      <c r="N375" s="642"/>
      <c r="O375" s="648"/>
      <c r="P375" s="642"/>
      <c r="Q375" s="642"/>
    </row>
    <row r="376" spans="1:17" x14ac:dyDescent="0.3">
      <c r="A376" s="634"/>
      <c r="B376" s="648"/>
      <c r="C376" s="636"/>
      <c r="D376" s="637"/>
      <c r="E376" s="637"/>
      <c r="F376" s="638"/>
      <c r="G376" s="901"/>
      <c r="H376" s="901"/>
      <c r="I376" s="1514"/>
      <c r="J376" s="1515"/>
      <c r="K376" s="1515"/>
      <c r="L376" s="1516"/>
      <c r="M376" s="642"/>
      <c r="N376" s="642"/>
      <c r="O376" s="648"/>
      <c r="P376" s="642"/>
      <c r="Q376" s="642"/>
    </row>
    <row r="377" spans="1:17" x14ac:dyDescent="0.3">
      <c r="A377" s="634"/>
      <c r="B377" s="648"/>
      <c r="C377" s="636"/>
      <c r="D377" s="637"/>
      <c r="E377" s="637"/>
      <c r="F377" s="638"/>
      <c r="G377" s="901"/>
      <c r="H377" s="901"/>
      <c r="I377" s="1514"/>
      <c r="J377" s="1515"/>
      <c r="K377" s="1515"/>
      <c r="L377" s="1516"/>
      <c r="M377" s="642"/>
      <c r="N377" s="642"/>
      <c r="O377" s="648"/>
      <c r="P377" s="642"/>
      <c r="Q377" s="642"/>
    </row>
    <row r="378" spans="1:17" x14ac:dyDescent="0.3">
      <c r="A378" s="634"/>
      <c r="B378" s="648"/>
      <c r="C378" s="636"/>
      <c r="D378" s="637"/>
      <c r="E378" s="637"/>
      <c r="F378" s="638"/>
      <c r="G378" s="901"/>
      <c r="H378" s="901"/>
      <c r="I378" s="1514"/>
      <c r="J378" s="1515"/>
      <c r="K378" s="1515"/>
      <c r="L378" s="1516"/>
      <c r="M378" s="642"/>
      <c r="N378" s="642"/>
      <c r="O378" s="648"/>
      <c r="P378" s="642"/>
      <c r="Q378" s="642"/>
    </row>
    <row r="379" spans="1:17" x14ac:dyDescent="0.3">
      <c r="A379" s="634"/>
      <c r="B379" s="648"/>
      <c r="C379" s="636"/>
      <c r="D379" s="637"/>
      <c r="E379" s="637"/>
      <c r="F379" s="638"/>
      <c r="G379" s="901"/>
      <c r="H379" s="901"/>
      <c r="I379" s="1514"/>
      <c r="J379" s="1515"/>
      <c r="K379" s="1515"/>
      <c r="L379" s="1516"/>
      <c r="M379" s="642"/>
      <c r="N379" s="642"/>
      <c r="O379" s="648"/>
      <c r="P379" s="642"/>
      <c r="Q379" s="642"/>
    </row>
    <row r="380" spans="1:17" x14ac:dyDescent="0.3">
      <c r="A380" s="634"/>
      <c r="B380" s="648"/>
      <c r="C380" s="636"/>
      <c r="D380" s="637"/>
      <c r="E380" s="637"/>
      <c r="F380" s="638"/>
      <c r="G380" s="901"/>
      <c r="H380" s="901"/>
      <c r="I380" s="1514"/>
      <c r="J380" s="1515"/>
      <c r="K380" s="1515"/>
      <c r="L380" s="1516"/>
      <c r="M380" s="642"/>
      <c r="N380" s="642"/>
      <c r="O380" s="648"/>
      <c r="P380" s="642"/>
      <c r="Q380" s="642"/>
    </row>
    <row r="381" spans="1:17" x14ac:dyDescent="0.3">
      <c r="A381" s="634"/>
      <c r="B381" s="648"/>
      <c r="C381" s="636"/>
      <c r="D381" s="637"/>
      <c r="E381" s="637"/>
      <c r="F381" s="638"/>
      <c r="G381" s="901"/>
      <c r="H381" s="901"/>
      <c r="I381" s="1514"/>
      <c r="J381" s="1515"/>
      <c r="K381" s="1515"/>
      <c r="L381" s="1516"/>
      <c r="M381" s="642"/>
      <c r="N381" s="642"/>
      <c r="O381" s="648"/>
      <c r="P381" s="642"/>
      <c r="Q381" s="642"/>
    </row>
    <row r="382" spans="1:17" x14ac:dyDescent="0.3">
      <c r="A382" s="634"/>
      <c r="B382" s="648"/>
      <c r="C382" s="636"/>
      <c r="D382" s="637"/>
      <c r="E382" s="637"/>
      <c r="F382" s="638"/>
      <c r="G382" s="901"/>
      <c r="H382" s="901"/>
      <c r="I382" s="1514"/>
      <c r="J382" s="1515"/>
      <c r="K382" s="1515"/>
      <c r="L382" s="1516"/>
      <c r="M382" s="642"/>
      <c r="N382" s="642"/>
      <c r="O382" s="648"/>
      <c r="P382" s="642"/>
      <c r="Q382" s="642"/>
    </row>
    <row r="383" spans="1:17" x14ac:dyDescent="0.3">
      <c r="A383" s="634"/>
      <c r="B383" s="648"/>
      <c r="C383" s="636"/>
      <c r="D383" s="637"/>
      <c r="E383" s="637"/>
      <c r="F383" s="638"/>
      <c r="G383" s="901"/>
      <c r="H383" s="901"/>
      <c r="I383" s="1514"/>
      <c r="J383" s="1515"/>
      <c r="K383" s="1515"/>
      <c r="L383" s="1516"/>
      <c r="M383" s="642"/>
      <c r="N383" s="642"/>
      <c r="O383" s="648"/>
      <c r="P383" s="642"/>
      <c r="Q383" s="642"/>
    </row>
    <row r="384" spans="1:17" x14ac:dyDescent="0.3">
      <c r="A384" s="634"/>
      <c r="B384" s="648"/>
      <c r="C384" s="636"/>
      <c r="D384" s="637"/>
      <c r="E384" s="637"/>
      <c r="F384" s="638"/>
      <c r="G384" s="901"/>
      <c r="H384" s="901"/>
      <c r="I384" s="1514"/>
      <c r="J384" s="1515"/>
      <c r="K384" s="1515"/>
      <c r="L384" s="1516"/>
      <c r="M384" s="642"/>
      <c r="N384" s="642"/>
      <c r="O384" s="648"/>
      <c r="P384" s="642"/>
      <c r="Q384" s="642"/>
    </row>
    <row r="385" spans="1:17" x14ac:dyDescent="0.3">
      <c r="A385" s="634"/>
      <c r="B385" s="648"/>
      <c r="C385" s="636"/>
      <c r="D385" s="637"/>
      <c r="E385" s="637"/>
      <c r="F385" s="638"/>
      <c r="G385" s="901"/>
      <c r="H385" s="901"/>
      <c r="I385" s="1514"/>
      <c r="J385" s="1515"/>
      <c r="K385" s="1515"/>
      <c r="L385" s="1516"/>
      <c r="M385" s="642"/>
      <c r="N385" s="642"/>
      <c r="O385" s="648"/>
      <c r="P385" s="642"/>
      <c r="Q385" s="642"/>
    </row>
    <row r="386" spans="1:17" x14ac:dyDescent="0.3">
      <c r="A386" s="634"/>
      <c r="B386" s="648"/>
      <c r="C386" s="636"/>
      <c r="D386" s="637"/>
      <c r="E386" s="637"/>
      <c r="F386" s="638"/>
      <c r="G386" s="901"/>
      <c r="H386" s="901"/>
      <c r="I386" s="1514"/>
      <c r="J386" s="1515"/>
      <c r="K386" s="1515"/>
      <c r="L386" s="1516"/>
      <c r="M386" s="642"/>
      <c r="N386" s="642"/>
      <c r="O386" s="648"/>
      <c r="P386" s="642"/>
      <c r="Q386" s="642"/>
    </row>
    <row r="387" spans="1:17" x14ac:dyDescent="0.3">
      <c r="A387" s="634"/>
      <c r="B387" s="648"/>
      <c r="C387" s="636"/>
      <c r="D387" s="637"/>
      <c r="E387" s="637"/>
      <c r="F387" s="638"/>
      <c r="G387" s="901"/>
      <c r="H387" s="901"/>
      <c r="I387" s="1514"/>
      <c r="J387" s="1515"/>
      <c r="K387" s="1515"/>
      <c r="L387" s="1516"/>
      <c r="M387" s="642"/>
      <c r="N387" s="642"/>
      <c r="O387" s="648"/>
      <c r="P387" s="642"/>
      <c r="Q387" s="642"/>
    </row>
    <row r="388" spans="1:17" x14ac:dyDescent="0.3">
      <c r="A388" s="634"/>
      <c r="B388" s="648"/>
      <c r="C388" s="636"/>
      <c r="D388" s="637"/>
      <c r="E388" s="637"/>
      <c r="F388" s="638"/>
      <c r="G388" s="901"/>
      <c r="H388" s="901"/>
      <c r="I388" s="1514"/>
      <c r="J388" s="1515"/>
      <c r="K388" s="1515"/>
      <c r="L388" s="1516"/>
      <c r="M388" s="642"/>
      <c r="N388" s="642"/>
      <c r="O388" s="648"/>
      <c r="P388" s="642"/>
      <c r="Q388" s="642"/>
    </row>
    <row r="389" spans="1:17" x14ac:dyDescent="0.3">
      <c r="A389" s="634"/>
      <c r="B389" s="648"/>
      <c r="C389" s="636"/>
      <c r="D389" s="637"/>
      <c r="E389" s="637"/>
      <c r="F389" s="638"/>
      <c r="G389" s="901"/>
      <c r="H389" s="901"/>
      <c r="I389" s="1514"/>
      <c r="J389" s="1515"/>
      <c r="K389" s="1515"/>
      <c r="L389" s="1516"/>
      <c r="M389" s="642"/>
      <c r="N389" s="642"/>
      <c r="O389" s="648"/>
      <c r="P389" s="642"/>
      <c r="Q389" s="642"/>
    </row>
    <row r="390" spans="1:17" x14ac:dyDescent="0.3">
      <c r="A390" s="634"/>
      <c r="B390" s="648"/>
      <c r="C390" s="636"/>
      <c r="D390" s="637"/>
      <c r="E390" s="637"/>
      <c r="F390" s="638"/>
      <c r="G390" s="901"/>
      <c r="H390" s="901"/>
      <c r="I390" s="1514"/>
      <c r="J390" s="1515"/>
      <c r="K390" s="1515"/>
      <c r="L390" s="1516"/>
      <c r="M390" s="642"/>
      <c r="N390" s="642"/>
      <c r="O390" s="648"/>
      <c r="P390" s="642"/>
      <c r="Q390" s="642"/>
    </row>
    <row r="391" spans="1:17" x14ac:dyDescent="0.3">
      <c r="A391" s="634"/>
      <c r="B391" s="648"/>
      <c r="C391" s="636"/>
      <c r="D391" s="637"/>
      <c r="E391" s="637"/>
      <c r="F391" s="638"/>
      <c r="G391" s="901"/>
      <c r="H391" s="901"/>
      <c r="I391" s="1514"/>
      <c r="J391" s="1515"/>
      <c r="K391" s="1515"/>
      <c r="L391" s="1516"/>
      <c r="M391" s="642"/>
      <c r="N391" s="642"/>
      <c r="O391" s="648"/>
      <c r="P391" s="642"/>
      <c r="Q391" s="642"/>
    </row>
    <row r="392" spans="1:17" x14ac:dyDescent="0.3">
      <c r="A392" s="634"/>
      <c r="B392" s="648"/>
      <c r="C392" s="636"/>
      <c r="D392" s="637"/>
      <c r="E392" s="637"/>
      <c r="F392" s="638"/>
      <c r="G392" s="901"/>
      <c r="H392" s="901"/>
      <c r="I392" s="1514"/>
      <c r="J392" s="1515"/>
      <c r="K392" s="1515"/>
      <c r="L392" s="1516"/>
      <c r="M392" s="642"/>
      <c r="N392" s="642"/>
      <c r="O392" s="648"/>
      <c r="P392" s="642"/>
      <c r="Q392" s="642"/>
    </row>
    <row r="393" spans="1:17" x14ac:dyDescent="0.3">
      <c r="A393" s="634"/>
      <c r="B393" s="648"/>
      <c r="C393" s="636"/>
      <c r="D393" s="637"/>
      <c r="E393" s="637"/>
      <c r="F393" s="638"/>
      <c r="G393" s="901"/>
      <c r="H393" s="901"/>
      <c r="I393" s="1514"/>
      <c r="J393" s="1515"/>
      <c r="K393" s="1515"/>
      <c r="L393" s="1516"/>
      <c r="M393" s="642"/>
      <c r="N393" s="642"/>
      <c r="O393" s="648"/>
      <c r="P393" s="642"/>
      <c r="Q393" s="642"/>
    </row>
    <row r="394" spans="1:17" x14ac:dyDescent="0.3">
      <c r="A394" s="634"/>
      <c r="B394" s="648"/>
      <c r="C394" s="636"/>
      <c r="D394" s="637"/>
      <c r="E394" s="637"/>
      <c r="F394" s="638"/>
      <c r="G394" s="901"/>
      <c r="H394" s="901"/>
      <c r="I394" s="1514"/>
      <c r="J394" s="1515"/>
      <c r="K394" s="1515"/>
      <c r="L394" s="1516"/>
      <c r="M394" s="642"/>
      <c r="N394" s="642"/>
      <c r="O394" s="648"/>
      <c r="P394" s="642"/>
      <c r="Q394" s="642"/>
    </row>
    <row r="395" spans="1:17" x14ac:dyDescent="0.3">
      <c r="A395" s="634"/>
      <c r="B395" s="648"/>
      <c r="C395" s="636"/>
      <c r="D395" s="637"/>
      <c r="E395" s="637"/>
      <c r="F395" s="638"/>
      <c r="G395" s="901"/>
      <c r="H395" s="901"/>
      <c r="I395" s="1514"/>
      <c r="J395" s="1515"/>
      <c r="K395" s="1515"/>
      <c r="L395" s="1516"/>
      <c r="M395" s="642"/>
      <c r="N395" s="642"/>
      <c r="O395" s="648"/>
      <c r="P395" s="642"/>
      <c r="Q395" s="642"/>
    </row>
    <row r="396" spans="1:17" x14ac:dyDescent="0.3">
      <c r="A396" s="634"/>
      <c r="B396" s="648"/>
      <c r="C396" s="636"/>
      <c r="D396" s="637"/>
      <c r="E396" s="637"/>
      <c r="F396" s="638"/>
      <c r="G396" s="901"/>
      <c r="H396" s="901"/>
      <c r="I396" s="1514"/>
      <c r="J396" s="1515"/>
      <c r="K396" s="1515"/>
      <c r="L396" s="1516"/>
      <c r="M396" s="642"/>
      <c r="N396" s="642"/>
      <c r="O396" s="648"/>
      <c r="P396" s="642"/>
      <c r="Q396" s="642"/>
    </row>
    <row r="397" spans="1:17" x14ac:dyDescent="0.3">
      <c r="A397" s="634"/>
      <c r="B397" s="648"/>
      <c r="C397" s="636"/>
      <c r="D397" s="637"/>
      <c r="E397" s="637"/>
      <c r="F397" s="638"/>
      <c r="G397" s="901"/>
      <c r="H397" s="901"/>
      <c r="I397" s="1514"/>
      <c r="J397" s="1515"/>
      <c r="K397" s="1515"/>
      <c r="L397" s="1516"/>
      <c r="M397" s="642"/>
      <c r="N397" s="642"/>
      <c r="O397" s="648"/>
      <c r="P397" s="642"/>
      <c r="Q397" s="642"/>
    </row>
    <row r="398" spans="1:17" x14ac:dyDescent="0.3">
      <c r="A398" s="634"/>
      <c r="B398" s="648"/>
      <c r="C398" s="636"/>
      <c r="D398" s="637"/>
      <c r="E398" s="637"/>
      <c r="F398" s="638"/>
      <c r="G398" s="901"/>
      <c r="H398" s="901"/>
      <c r="I398" s="1514"/>
      <c r="J398" s="1515"/>
      <c r="K398" s="1515"/>
      <c r="L398" s="1516"/>
      <c r="M398" s="642"/>
      <c r="N398" s="642"/>
      <c r="O398" s="648"/>
      <c r="P398" s="642"/>
      <c r="Q398" s="642"/>
    </row>
    <row r="399" spans="1:17" x14ac:dyDescent="0.3">
      <c r="A399" s="634"/>
      <c r="B399" s="648"/>
      <c r="C399" s="636"/>
      <c r="D399" s="637"/>
      <c r="E399" s="637"/>
      <c r="F399" s="638"/>
      <c r="G399" s="901"/>
      <c r="H399" s="901"/>
      <c r="I399" s="1514"/>
      <c r="J399" s="1515"/>
      <c r="K399" s="1515"/>
      <c r="L399" s="1516"/>
      <c r="M399" s="642"/>
      <c r="N399" s="642"/>
      <c r="O399" s="648"/>
      <c r="P399" s="642"/>
      <c r="Q399" s="642"/>
    </row>
    <row r="400" spans="1:17" x14ac:dyDescent="0.3">
      <c r="A400" s="634"/>
      <c r="B400" s="648"/>
      <c r="C400" s="636"/>
      <c r="D400" s="637"/>
      <c r="E400" s="637"/>
      <c r="F400" s="638"/>
      <c r="G400" s="901"/>
      <c r="H400" s="901"/>
      <c r="I400" s="1514"/>
      <c r="J400" s="1515"/>
      <c r="K400" s="1515"/>
      <c r="L400" s="1516"/>
      <c r="M400" s="642"/>
      <c r="N400" s="642"/>
      <c r="O400" s="648"/>
      <c r="P400" s="642"/>
      <c r="Q400" s="642"/>
    </row>
    <row r="401" spans="1:17" x14ac:dyDescent="0.3">
      <c r="A401" s="634"/>
      <c r="B401" s="648"/>
      <c r="C401" s="636"/>
      <c r="D401" s="637"/>
      <c r="E401" s="637"/>
      <c r="F401" s="638"/>
      <c r="G401" s="901"/>
      <c r="H401" s="901"/>
      <c r="I401" s="1514"/>
      <c r="J401" s="1515"/>
      <c r="K401" s="1515"/>
      <c r="L401" s="1516"/>
      <c r="M401" s="642"/>
      <c r="N401" s="642"/>
      <c r="O401" s="648"/>
      <c r="P401" s="642"/>
      <c r="Q401" s="642"/>
    </row>
    <row r="402" spans="1:17" x14ac:dyDescent="0.3">
      <c r="A402" s="634"/>
      <c r="B402" s="648"/>
      <c r="C402" s="636"/>
      <c r="D402" s="637"/>
      <c r="E402" s="637"/>
      <c r="F402" s="638"/>
      <c r="G402" s="901"/>
      <c r="H402" s="901"/>
      <c r="I402" s="1514"/>
      <c r="J402" s="1515"/>
      <c r="K402" s="1515"/>
      <c r="L402" s="1516"/>
      <c r="M402" s="642"/>
      <c r="N402" s="642"/>
      <c r="O402" s="648"/>
      <c r="P402" s="642"/>
      <c r="Q402" s="642"/>
    </row>
    <row r="403" spans="1:17" x14ac:dyDescent="0.3">
      <c r="A403" s="634"/>
      <c r="B403" s="648"/>
      <c r="C403" s="636"/>
      <c r="D403" s="637"/>
      <c r="E403" s="637"/>
      <c r="F403" s="638"/>
      <c r="G403" s="901"/>
      <c r="H403" s="901"/>
      <c r="I403" s="1514"/>
      <c r="J403" s="1515"/>
      <c r="K403" s="1515"/>
      <c r="L403" s="1516"/>
      <c r="M403" s="642"/>
      <c r="N403" s="642"/>
      <c r="O403" s="648"/>
      <c r="P403" s="642"/>
      <c r="Q403" s="642"/>
    </row>
    <row r="404" spans="1:17" x14ac:dyDescent="0.3">
      <c r="A404" s="634"/>
      <c r="B404" s="648"/>
      <c r="C404" s="636"/>
      <c r="D404" s="637"/>
      <c r="E404" s="637"/>
      <c r="F404" s="638"/>
      <c r="G404" s="901"/>
      <c r="H404" s="901"/>
      <c r="I404" s="1514"/>
      <c r="J404" s="1515"/>
      <c r="K404" s="1515"/>
      <c r="L404" s="1516"/>
      <c r="M404" s="642"/>
      <c r="N404" s="642"/>
      <c r="O404" s="648"/>
      <c r="P404" s="642"/>
      <c r="Q404" s="642"/>
    </row>
    <row r="405" spans="1:17" x14ac:dyDescent="0.3">
      <c r="A405" s="634"/>
      <c r="B405" s="648"/>
      <c r="C405" s="636"/>
      <c r="D405" s="637"/>
      <c r="E405" s="637"/>
      <c r="F405" s="638"/>
      <c r="G405" s="901"/>
      <c r="H405" s="901"/>
      <c r="I405" s="1514"/>
      <c r="J405" s="1515"/>
      <c r="K405" s="1515"/>
      <c r="L405" s="1516"/>
      <c r="M405" s="642"/>
      <c r="N405" s="642"/>
      <c r="O405" s="648"/>
      <c r="P405" s="642"/>
      <c r="Q405" s="642"/>
    </row>
    <row r="406" spans="1:17" x14ac:dyDescent="0.3">
      <c r="A406" s="634"/>
      <c r="B406" s="648"/>
      <c r="C406" s="636"/>
      <c r="D406" s="637"/>
      <c r="E406" s="637"/>
      <c r="F406" s="638"/>
      <c r="G406" s="901"/>
      <c r="H406" s="901"/>
      <c r="I406" s="1514"/>
      <c r="J406" s="1515"/>
      <c r="K406" s="1515"/>
      <c r="L406" s="1516"/>
      <c r="M406" s="642"/>
      <c r="N406" s="642"/>
      <c r="O406" s="648"/>
      <c r="P406" s="642"/>
      <c r="Q406" s="642"/>
    </row>
    <row r="407" spans="1:17" x14ac:dyDescent="0.3">
      <c r="A407" s="634"/>
      <c r="B407" s="648"/>
      <c r="C407" s="636"/>
      <c r="D407" s="637"/>
      <c r="E407" s="637"/>
      <c r="F407" s="638"/>
      <c r="G407" s="901"/>
      <c r="H407" s="901"/>
      <c r="I407" s="1514"/>
      <c r="J407" s="1515"/>
      <c r="K407" s="1515"/>
      <c r="L407" s="1516"/>
      <c r="M407" s="642"/>
      <c r="N407" s="642"/>
      <c r="O407" s="648"/>
      <c r="P407" s="642"/>
      <c r="Q407" s="642"/>
    </row>
    <row r="408" spans="1:17" x14ac:dyDescent="0.3">
      <c r="A408" s="634"/>
      <c r="B408" s="648"/>
      <c r="C408" s="636"/>
      <c r="D408" s="637"/>
      <c r="E408" s="637"/>
      <c r="F408" s="638"/>
      <c r="G408" s="901"/>
      <c r="H408" s="901"/>
      <c r="I408" s="1514"/>
      <c r="J408" s="1515"/>
      <c r="K408" s="1515"/>
      <c r="L408" s="1516"/>
      <c r="M408" s="642"/>
      <c r="N408" s="642"/>
      <c r="O408" s="648"/>
      <c r="P408" s="642"/>
      <c r="Q408" s="642"/>
    </row>
    <row r="409" spans="1:17" x14ac:dyDescent="0.3">
      <c r="A409" s="634"/>
      <c r="B409" s="648"/>
      <c r="C409" s="636"/>
      <c r="D409" s="637"/>
      <c r="E409" s="637"/>
      <c r="F409" s="638"/>
      <c r="G409" s="901"/>
      <c r="H409" s="901"/>
      <c r="I409" s="1514"/>
      <c r="J409" s="1515"/>
      <c r="K409" s="1515"/>
      <c r="L409" s="1516"/>
      <c r="M409" s="642"/>
      <c r="N409" s="642"/>
      <c r="O409" s="648"/>
      <c r="P409" s="642"/>
      <c r="Q409" s="642"/>
    </row>
    <row r="410" spans="1:17" x14ac:dyDescent="0.3">
      <c r="A410" s="634"/>
      <c r="B410" s="648"/>
      <c r="C410" s="636"/>
      <c r="D410" s="637"/>
      <c r="E410" s="637"/>
      <c r="F410" s="638"/>
      <c r="G410" s="901"/>
      <c r="H410" s="901"/>
      <c r="I410" s="1514"/>
      <c r="J410" s="1515"/>
      <c r="K410" s="1515"/>
      <c r="L410" s="1516"/>
      <c r="M410" s="642"/>
      <c r="N410" s="642"/>
      <c r="O410" s="648"/>
      <c r="P410" s="642"/>
      <c r="Q410" s="642"/>
    </row>
    <row r="411" spans="1:17" x14ac:dyDescent="0.3">
      <c r="A411" s="634"/>
      <c r="B411" s="648"/>
      <c r="C411" s="636"/>
      <c r="D411" s="637"/>
      <c r="E411" s="637"/>
      <c r="F411" s="638"/>
      <c r="G411" s="901"/>
      <c r="H411" s="901"/>
      <c r="I411" s="1514"/>
      <c r="J411" s="1515"/>
      <c r="K411" s="1515"/>
      <c r="L411" s="1516"/>
      <c r="M411" s="642"/>
      <c r="N411" s="642"/>
      <c r="O411" s="648"/>
      <c r="P411" s="642"/>
      <c r="Q411" s="642"/>
    </row>
    <row r="412" spans="1:17" x14ac:dyDescent="0.3">
      <c r="A412" s="634"/>
      <c r="B412" s="648"/>
      <c r="C412" s="636"/>
      <c r="D412" s="637"/>
      <c r="E412" s="637"/>
      <c r="F412" s="638"/>
      <c r="G412" s="901"/>
      <c r="H412" s="901"/>
      <c r="I412" s="1514"/>
      <c r="J412" s="1515"/>
      <c r="K412" s="1515"/>
      <c r="L412" s="1516"/>
      <c r="M412" s="642"/>
      <c r="N412" s="642"/>
      <c r="O412" s="648"/>
      <c r="P412" s="642"/>
      <c r="Q412" s="642"/>
    </row>
    <row r="413" spans="1:17" x14ac:dyDescent="0.3">
      <c r="A413" s="634"/>
      <c r="B413" s="648"/>
      <c r="C413" s="636"/>
      <c r="D413" s="637"/>
      <c r="E413" s="637"/>
      <c r="F413" s="638"/>
      <c r="G413" s="901"/>
      <c r="H413" s="901"/>
      <c r="I413" s="1514"/>
      <c r="J413" s="1515"/>
      <c r="K413" s="1515"/>
      <c r="L413" s="1516"/>
      <c r="M413" s="642"/>
      <c r="N413" s="642"/>
      <c r="O413" s="648"/>
      <c r="P413" s="642"/>
      <c r="Q413" s="642"/>
    </row>
    <row r="414" spans="1:17" x14ac:dyDescent="0.3">
      <c r="A414" s="634"/>
      <c r="B414" s="648"/>
      <c r="C414" s="636"/>
      <c r="D414" s="637"/>
      <c r="E414" s="637"/>
      <c r="F414" s="638"/>
      <c r="G414" s="901"/>
      <c r="H414" s="901"/>
      <c r="I414" s="1514"/>
      <c r="J414" s="1515"/>
      <c r="K414" s="1515"/>
      <c r="L414" s="1516"/>
      <c r="M414" s="642"/>
      <c r="N414" s="642"/>
      <c r="O414" s="648"/>
      <c r="P414" s="642"/>
      <c r="Q414" s="642"/>
    </row>
    <row r="415" spans="1:17" x14ac:dyDescent="0.3">
      <c r="A415" s="634"/>
      <c r="B415" s="648"/>
      <c r="C415" s="636"/>
      <c r="D415" s="637"/>
      <c r="E415" s="637"/>
      <c r="F415" s="638"/>
      <c r="G415" s="901"/>
      <c r="H415" s="901"/>
      <c r="I415" s="1514"/>
      <c r="J415" s="1515"/>
      <c r="K415" s="1515"/>
      <c r="L415" s="1516"/>
      <c r="M415" s="642"/>
      <c r="N415" s="642"/>
      <c r="O415" s="648"/>
      <c r="P415" s="642"/>
      <c r="Q415" s="642"/>
    </row>
    <row r="416" spans="1:17" x14ac:dyDescent="0.3">
      <c r="A416" s="634"/>
      <c r="B416" s="648"/>
      <c r="C416" s="636"/>
      <c r="D416" s="637"/>
      <c r="E416" s="637"/>
      <c r="F416" s="638"/>
      <c r="G416" s="901"/>
      <c r="H416" s="901"/>
      <c r="I416" s="1514"/>
      <c r="J416" s="1515"/>
      <c r="K416" s="1515"/>
      <c r="L416" s="1516"/>
      <c r="M416" s="642"/>
      <c r="N416" s="642"/>
      <c r="O416" s="648"/>
      <c r="P416" s="642"/>
      <c r="Q416" s="642"/>
    </row>
    <row r="417" spans="1:17" x14ac:dyDescent="0.3">
      <c r="A417" s="634"/>
      <c r="B417" s="648"/>
      <c r="C417" s="636"/>
      <c r="D417" s="637"/>
      <c r="E417" s="637"/>
      <c r="F417" s="638"/>
      <c r="G417" s="901"/>
      <c r="H417" s="901"/>
      <c r="I417" s="1514"/>
      <c r="J417" s="1515"/>
      <c r="K417" s="1515"/>
      <c r="L417" s="1516"/>
      <c r="M417" s="642"/>
      <c r="N417" s="642"/>
      <c r="O417" s="648"/>
      <c r="P417" s="642"/>
      <c r="Q417" s="642"/>
    </row>
    <row r="418" spans="1:17" x14ac:dyDescent="0.3">
      <c r="A418" s="634"/>
      <c r="B418" s="648"/>
      <c r="C418" s="636"/>
      <c r="D418" s="637"/>
      <c r="E418" s="637"/>
      <c r="F418" s="638"/>
      <c r="G418" s="901"/>
      <c r="H418" s="901"/>
      <c r="I418" s="1514"/>
      <c r="J418" s="1515"/>
      <c r="K418" s="1515"/>
      <c r="L418" s="1516"/>
      <c r="M418" s="642"/>
      <c r="N418" s="642"/>
      <c r="O418" s="648"/>
      <c r="P418" s="642"/>
      <c r="Q418" s="642"/>
    </row>
    <row r="419" spans="1:17" x14ac:dyDescent="0.3">
      <c r="A419" s="634"/>
      <c r="B419" s="648"/>
      <c r="C419" s="636"/>
      <c r="D419" s="637"/>
      <c r="E419" s="637"/>
      <c r="F419" s="638"/>
      <c r="G419" s="901"/>
      <c r="H419" s="901"/>
      <c r="I419" s="1514"/>
      <c r="J419" s="1515"/>
      <c r="K419" s="1515"/>
      <c r="L419" s="1516"/>
      <c r="M419" s="642"/>
      <c r="N419" s="642"/>
      <c r="O419" s="648"/>
      <c r="P419" s="642"/>
      <c r="Q419" s="642"/>
    </row>
    <row r="420" spans="1:17" x14ac:dyDescent="0.3">
      <c r="A420" s="634"/>
      <c r="B420" s="648"/>
      <c r="C420" s="636"/>
      <c r="D420" s="637"/>
      <c r="E420" s="637"/>
      <c r="F420" s="638"/>
      <c r="G420" s="901"/>
      <c r="H420" s="901"/>
      <c r="I420" s="1514"/>
      <c r="J420" s="1515"/>
      <c r="K420" s="1515"/>
      <c r="L420" s="1516"/>
      <c r="M420" s="642"/>
      <c r="N420" s="642"/>
      <c r="O420" s="648"/>
      <c r="P420" s="642"/>
      <c r="Q420" s="642"/>
    </row>
    <row r="421" spans="1:17" x14ac:dyDescent="0.3">
      <c r="A421" s="634"/>
      <c r="B421" s="648"/>
      <c r="C421" s="636"/>
      <c r="D421" s="637"/>
      <c r="E421" s="637"/>
      <c r="F421" s="638"/>
      <c r="G421" s="901"/>
      <c r="H421" s="901"/>
      <c r="I421" s="1514"/>
      <c r="J421" s="1515"/>
      <c r="K421" s="1515"/>
      <c r="L421" s="1516"/>
      <c r="M421" s="642"/>
      <c r="N421" s="642"/>
      <c r="O421" s="648"/>
      <c r="P421" s="642"/>
      <c r="Q421" s="642"/>
    </row>
    <row r="422" spans="1:17" x14ac:dyDescent="0.3">
      <c r="A422" s="634"/>
      <c r="B422" s="648"/>
      <c r="C422" s="636"/>
      <c r="D422" s="637"/>
      <c r="E422" s="637"/>
      <c r="F422" s="638"/>
      <c r="G422" s="901"/>
      <c r="H422" s="901"/>
      <c r="I422" s="1514"/>
      <c r="J422" s="1515"/>
      <c r="K422" s="1515"/>
      <c r="L422" s="1516"/>
      <c r="M422" s="642"/>
      <c r="N422" s="642"/>
      <c r="O422" s="648"/>
      <c r="P422" s="642"/>
      <c r="Q422" s="642"/>
    </row>
    <row r="423" spans="1:17" x14ac:dyDescent="0.3">
      <c r="A423" s="634"/>
      <c r="B423" s="648"/>
      <c r="C423" s="636"/>
      <c r="D423" s="637"/>
      <c r="E423" s="637"/>
      <c r="F423" s="638"/>
      <c r="G423" s="901"/>
      <c r="H423" s="901"/>
      <c r="I423" s="1514"/>
      <c r="J423" s="1515"/>
      <c r="K423" s="1515"/>
      <c r="L423" s="1516"/>
      <c r="M423" s="642"/>
      <c r="N423" s="642"/>
      <c r="O423" s="648"/>
      <c r="P423" s="642"/>
      <c r="Q423" s="642"/>
    </row>
    <row r="424" spans="1:17" x14ac:dyDescent="0.3">
      <c r="A424" s="634"/>
      <c r="B424" s="648"/>
      <c r="C424" s="636"/>
      <c r="D424" s="637"/>
      <c r="E424" s="637"/>
      <c r="F424" s="638"/>
      <c r="G424" s="901"/>
      <c r="H424" s="901"/>
      <c r="I424" s="1514"/>
      <c r="J424" s="1515"/>
      <c r="K424" s="1515"/>
      <c r="L424" s="1516"/>
      <c r="M424" s="642"/>
      <c r="N424" s="642"/>
      <c r="O424" s="648"/>
      <c r="P424" s="642"/>
      <c r="Q424" s="642"/>
    </row>
    <row r="425" spans="1:17" x14ac:dyDescent="0.3">
      <c r="A425" s="634"/>
      <c r="B425" s="648"/>
      <c r="C425" s="636"/>
      <c r="D425" s="637"/>
      <c r="E425" s="637"/>
      <c r="F425" s="638"/>
      <c r="G425" s="901"/>
      <c r="H425" s="901"/>
      <c r="I425" s="1514"/>
      <c r="J425" s="1515"/>
      <c r="K425" s="1515"/>
      <c r="L425" s="1516"/>
      <c r="M425" s="642"/>
      <c r="N425" s="642"/>
      <c r="O425" s="648"/>
      <c r="P425" s="642"/>
      <c r="Q425" s="642"/>
    </row>
    <row r="426" spans="1:17" x14ac:dyDescent="0.3">
      <c r="A426" s="634"/>
      <c r="B426" s="648"/>
      <c r="C426" s="636"/>
      <c r="D426" s="637"/>
      <c r="E426" s="637"/>
      <c r="F426" s="638"/>
      <c r="G426" s="901"/>
      <c r="H426" s="901"/>
      <c r="I426" s="1514"/>
      <c r="J426" s="1515"/>
      <c r="K426" s="1515"/>
      <c r="L426" s="1516"/>
      <c r="M426" s="642"/>
      <c r="N426" s="642"/>
      <c r="O426" s="648"/>
      <c r="P426" s="642"/>
      <c r="Q426" s="642"/>
    </row>
    <row r="427" spans="1:17" x14ac:dyDescent="0.3">
      <c r="A427" s="634"/>
      <c r="B427" s="648"/>
      <c r="C427" s="636"/>
      <c r="D427" s="637"/>
      <c r="E427" s="637"/>
      <c r="F427" s="638"/>
      <c r="G427" s="901"/>
      <c r="H427" s="901"/>
      <c r="I427" s="1514"/>
      <c r="J427" s="1515"/>
      <c r="K427" s="1515"/>
      <c r="L427" s="1516"/>
      <c r="M427" s="642"/>
      <c r="N427" s="642"/>
      <c r="O427" s="648"/>
      <c r="P427" s="642"/>
      <c r="Q427" s="642"/>
    </row>
    <row r="428" spans="1:17" x14ac:dyDescent="0.3">
      <c r="A428" s="634"/>
      <c r="B428" s="648"/>
      <c r="C428" s="636"/>
      <c r="D428" s="637"/>
      <c r="E428" s="637"/>
      <c r="F428" s="638"/>
      <c r="G428" s="901"/>
      <c r="H428" s="901"/>
      <c r="I428" s="1514"/>
      <c r="J428" s="1515"/>
      <c r="K428" s="1515"/>
      <c r="L428" s="1516"/>
      <c r="M428" s="642"/>
      <c r="N428" s="642"/>
      <c r="O428" s="648"/>
      <c r="P428" s="642"/>
      <c r="Q428" s="642"/>
    </row>
    <row r="429" spans="1:17" x14ac:dyDescent="0.3">
      <c r="A429" s="634"/>
      <c r="B429" s="648"/>
      <c r="C429" s="636"/>
      <c r="D429" s="637"/>
      <c r="E429" s="637"/>
      <c r="F429" s="638"/>
      <c r="G429" s="901"/>
      <c r="H429" s="901"/>
      <c r="I429" s="1514"/>
      <c r="J429" s="1515"/>
      <c r="K429" s="1515"/>
      <c r="L429" s="1516"/>
      <c r="M429" s="642"/>
      <c r="N429" s="642"/>
      <c r="O429" s="648"/>
      <c r="P429" s="642"/>
      <c r="Q429" s="642"/>
    </row>
    <row r="430" spans="1:17" x14ac:dyDescent="0.3">
      <c r="A430" s="634"/>
      <c r="B430" s="648"/>
      <c r="C430" s="636"/>
      <c r="D430" s="637"/>
      <c r="E430" s="637"/>
      <c r="F430" s="638"/>
      <c r="G430" s="901"/>
      <c r="H430" s="901"/>
      <c r="I430" s="1514"/>
      <c r="J430" s="1515"/>
      <c r="K430" s="1515"/>
      <c r="L430" s="1516"/>
      <c r="M430" s="642"/>
      <c r="N430" s="642"/>
      <c r="O430" s="648"/>
      <c r="P430" s="642"/>
      <c r="Q430" s="642"/>
    </row>
    <row r="431" spans="1:17" x14ac:dyDescent="0.3">
      <c r="A431" s="634"/>
      <c r="B431" s="648"/>
      <c r="C431" s="636"/>
      <c r="D431" s="637"/>
      <c r="E431" s="637"/>
      <c r="F431" s="638"/>
      <c r="G431" s="901"/>
      <c r="H431" s="901"/>
      <c r="I431" s="1514"/>
      <c r="J431" s="1515"/>
      <c r="K431" s="1515"/>
      <c r="L431" s="1516"/>
      <c r="M431" s="642"/>
      <c r="N431" s="642"/>
      <c r="O431" s="648"/>
      <c r="P431" s="642"/>
      <c r="Q431" s="642"/>
    </row>
    <row r="432" spans="1:17" x14ac:dyDescent="0.3">
      <c r="A432" s="634"/>
      <c r="B432" s="648"/>
      <c r="C432" s="636"/>
      <c r="D432" s="637"/>
      <c r="E432" s="637"/>
      <c r="F432" s="638"/>
      <c r="G432" s="901"/>
      <c r="H432" s="901"/>
      <c r="I432" s="1514"/>
      <c r="J432" s="1515"/>
      <c r="K432" s="1515"/>
      <c r="L432" s="1516"/>
      <c r="M432" s="642"/>
      <c r="N432" s="642"/>
      <c r="O432" s="648"/>
      <c r="P432" s="642"/>
      <c r="Q432" s="642"/>
    </row>
    <row r="433" spans="1:17" x14ac:dyDescent="0.3">
      <c r="A433" s="634"/>
      <c r="B433" s="648"/>
      <c r="C433" s="636"/>
      <c r="D433" s="637"/>
      <c r="E433" s="637"/>
      <c r="F433" s="638"/>
      <c r="G433" s="901"/>
      <c r="H433" s="901"/>
      <c r="I433" s="1514"/>
      <c r="J433" s="1515"/>
      <c r="K433" s="1515"/>
      <c r="L433" s="1516"/>
      <c r="M433" s="642"/>
      <c r="N433" s="642"/>
      <c r="O433" s="648"/>
      <c r="P433" s="642"/>
      <c r="Q433" s="642"/>
    </row>
    <row r="434" spans="1:17" x14ac:dyDescent="0.3">
      <c r="A434" s="634"/>
      <c r="B434" s="648"/>
      <c r="C434" s="636"/>
      <c r="D434" s="637"/>
      <c r="E434" s="637"/>
      <c r="F434" s="638"/>
      <c r="G434" s="901"/>
      <c r="H434" s="901"/>
      <c r="I434" s="1514"/>
      <c r="J434" s="1515"/>
      <c r="K434" s="1515"/>
      <c r="L434" s="1516"/>
      <c r="M434" s="642"/>
      <c r="N434" s="642"/>
      <c r="O434" s="648"/>
      <c r="P434" s="642"/>
      <c r="Q434" s="642"/>
    </row>
    <row r="435" spans="1:17" x14ac:dyDescent="0.3">
      <c r="A435" s="634"/>
      <c r="B435" s="648"/>
      <c r="C435" s="636"/>
      <c r="D435" s="637"/>
      <c r="E435" s="637"/>
      <c r="F435" s="638"/>
      <c r="G435" s="901"/>
      <c r="H435" s="901"/>
      <c r="I435" s="1514"/>
      <c r="J435" s="1515"/>
      <c r="K435" s="1515"/>
      <c r="L435" s="1516"/>
      <c r="M435" s="642"/>
      <c r="N435" s="642"/>
      <c r="O435" s="648"/>
      <c r="P435" s="642"/>
      <c r="Q435" s="642"/>
    </row>
    <row r="436" spans="1:17" x14ac:dyDescent="0.3">
      <c r="A436" s="634"/>
      <c r="B436" s="648"/>
      <c r="C436" s="636"/>
      <c r="D436" s="637"/>
      <c r="E436" s="637"/>
      <c r="F436" s="638"/>
      <c r="G436" s="901"/>
      <c r="H436" s="901"/>
      <c r="I436" s="1514"/>
      <c r="J436" s="1515"/>
      <c r="K436" s="1515"/>
      <c r="L436" s="1516"/>
      <c r="M436" s="642"/>
      <c r="N436" s="642"/>
      <c r="O436" s="648"/>
      <c r="P436" s="642"/>
      <c r="Q436" s="642"/>
    </row>
    <row r="437" spans="1:17" x14ac:dyDescent="0.3">
      <c r="A437" s="634"/>
      <c r="B437" s="648"/>
      <c r="C437" s="636"/>
      <c r="D437" s="637"/>
      <c r="E437" s="637"/>
      <c r="F437" s="638"/>
      <c r="G437" s="901"/>
      <c r="H437" s="901"/>
      <c r="I437" s="1514"/>
      <c r="J437" s="1515"/>
      <c r="K437" s="1515"/>
      <c r="L437" s="1516"/>
      <c r="M437" s="642"/>
      <c r="N437" s="642"/>
      <c r="O437" s="648"/>
      <c r="P437" s="642"/>
      <c r="Q437" s="642"/>
    </row>
    <row r="438" spans="1:17" x14ac:dyDescent="0.3">
      <c r="A438" s="634"/>
      <c r="B438" s="648"/>
      <c r="C438" s="636"/>
      <c r="D438" s="637"/>
      <c r="E438" s="637"/>
      <c r="F438" s="638"/>
      <c r="G438" s="901"/>
      <c r="H438" s="901"/>
      <c r="I438" s="1514"/>
      <c r="J438" s="1515"/>
      <c r="K438" s="1515"/>
      <c r="L438" s="1516"/>
      <c r="M438" s="642"/>
      <c r="N438" s="642"/>
      <c r="O438" s="648"/>
      <c r="P438" s="642"/>
      <c r="Q438" s="642"/>
    </row>
    <row r="439" spans="1:17" x14ac:dyDescent="0.3">
      <c r="A439" s="634"/>
      <c r="B439" s="648"/>
      <c r="C439" s="636"/>
      <c r="D439" s="637"/>
      <c r="E439" s="637"/>
      <c r="F439" s="638"/>
      <c r="G439" s="901"/>
      <c r="H439" s="901"/>
      <c r="I439" s="1514"/>
      <c r="J439" s="1515"/>
      <c r="K439" s="1515"/>
      <c r="L439" s="1516"/>
      <c r="M439" s="642"/>
      <c r="N439" s="642"/>
      <c r="O439" s="648"/>
      <c r="P439" s="642"/>
      <c r="Q439" s="642"/>
    </row>
    <row r="440" spans="1:17" x14ac:dyDescent="0.3">
      <c r="A440" s="634"/>
      <c r="B440" s="648"/>
      <c r="C440" s="636"/>
      <c r="D440" s="637"/>
      <c r="E440" s="637"/>
      <c r="F440" s="638"/>
      <c r="G440" s="901"/>
      <c r="H440" s="901"/>
      <c r="I440" s="1514"/>
      <c r="J440" s="1515"/>
      <c r="K440" s="1515"/>
      <c r="L440" s="1516"/>
      <c r="M440" s="642"/>
      <c r="N440" s="642"/>
      <c r="O440" s="648"/>
      <c r="P440" s="642"/>
      <c r="Q440" s="642"/>
    </row>
    <row r="441" spans="1:17" x14ac:dyDescent="0.3">
      <c r="A441" s="634"/>
      <c r="B441" s="648"/>
      <c r="C441" s="636"/>
      <c r="D441" s="637"/>
      <c r="E441" s="637"/>
      <c r="F441" s="638"/>
      <c r="G441" s="901"/>
      <c r="H441" s="901"/>
      <c r="I441" s="1514"/>
      <c r="J441" s="1515"/>
      <c r="K441" s="1515"/>
      <c r="L441" s="1516"/>
      <c r="M441" s="642"/>
      <c r="N441" s="642"/>
      <c r="O441" s="648"/>
      <c r="P441" s="642"/>
      <c r="Q441" s="642"/>
    </row>
    <row r="442" spans="1:17" x14ac:dyDescent="0.3">
      <c r="A442" s="634"/>
      <c r="B442" s="648"/>
      <c r="C442" s="636"/>
      <c r="D442" s="637"/>
      <c r="E442" s="637"/>
      <c r="F442" s="638"/>
      <c r="G442" s="901" t="b">
        <f t="shared" ref="G442:G451" si="0">IF(C442="060102","VERIFICARE AVVENUTO SMALTIMENTO",IF(C442="070101","VERIFICARE AVVENUTO SMALTIMENTO",IF(C442="160303","VERIFICARE AVVENUTO SMALTIMENTO",IF(C442="161001","VERIFICARE AVVENUTO SMALTIMENTO",IF(C442="170603","VERIFICARE AVVENUTO SMALTIMENTO",IF(C442="170904","VERIFICARE AVVENUTO SMALTIMENTO"))))))</f>
        <v>0</v>
      </c>
      <c r="H442" s="901"/>
      <c r="I442" s="1514"/>
      <c r="J442" s="1515"/>
      <c r="K442" s="1515"/>
      <c r="L442" s="1516"/>
      <c r="M442" s="642"/>
      <c r="N442" s="642"/>
      <c r="O442" s="648"/>
      <c r="P442" s="642"/>
      <c r="Q442" s="642"/>
    </row>
    <row r="443" spans="1:17" x14ac:dyDescent="0.3">
      <c r="A443" s="634"/>
      <c r="B443" s="648"/>
      <c r="C443" s="636"/>
      <c r="D443" s="637"/>
      <c r="E443" s="637"/>
      <c r="F443" s="638"/>
      <c r="G443" s="901" t="b">
        <f t="shared" si="0"/>
        <v>0</v>
      </c>
      <c r="H443" s="901"/>
      <c r="I443" s="1514"/>
      <c r="J443" s="1515"/>
      <c r="K443" s="1515"/>
      <c r="L443" s="1516"/>
      <c r="M443" s="642"/>
      <c r="N443" s="642"/>
      <c r="O443" s="648"/>
      <c r="P443" s="642"/>
      <c r="Q443" s="642"/>
    </row>
    <row r="444" spans="1:17" x14ac:dyDescent="0.3">
      <c r="A444" s="634"/>
      <c r="B444" s="648"/>
      <c r="C444" s="636"/>
      <c r="D444" s="637"/>
      <c r="E444" s="637"/>
      <c r="F444" s="638"/>
      <c r="G444" s="901" t="b">
        <f t="shared" si="0"/>
        <v>0</v>
      </c>
      <c r="H444" s="901"/>
      <c r="I444" s="1514"/>
      <c r="J444" s="1515"/>
      <c r="K444" s="1515"/>
      <c r="L444" s="1516"/>
      <c r="M444" s="642"/>
      <c r="N444" s="642"/>
      <c r="O444" s="648"/>
      <c r="P444" s="642"/>
      <c r="Q444" s="642"/>
    </row>
    <row r="445" spans="1:17" x14ac:dyDescent="0.3">
      <c r="A445" s="634"/>
      <c r="B445" s="648"/>
      <c r="C445" s="636"/>
      <c r="D445" s="637"/>
      <c r="E445" s="637"/>
      <c r="F445" s="638"/>
      <c r="G445" s="901" t="b">
        <f t="shared" si="0"/>
        <v>0</v>
      </c>
      <c r="H445" s="901"/>
      <c r="I445" s="1514"/>
      <c r="J445" s="1515"/>
      <c r="K445" s="1515"/>
      <c r="L445" s="1516"/>
      <c r="M445" s="642"/>
      <c r="N445" s="642"/>
      <c r="O445" s="648"/>
      <c r="P445" s="642"/>
      <c r="Q445" s="642"/>
    </row>
    <row r="446" spans="1:17" x14ac:dyDescent="0.3">
      <c r="A446" s="634"/>
      <c r="B446" s="648"/>
      <c r="C446" s="636"/>
      <c r="D446" s="637"/>
      <c r="E446" s="637"/>
      <c r="F446" s="638"/>
      <c r="G446" s="901" t="b">
        <f t="shared" si="0"/>
        <v>0</v>
      </c>
      <c r="H446" s="901"/>
      <c r="I446" s="1514"/>
      <c r="J446" s="1515"/>
      <c r="K446" s="1515"/>
      <c r="L446" s="1516"/>
      <c r="M446" s="642"/>
      <c r="N446" s="642"/>
      <c r="O446" s="648"/>
      <c r="P446" s="642"/>
      <c r="Q446" s="642"/>
    </row>
    <row r="447" spans="1:17" x14ac:dyDescent="0.3">
      <c r="A447" s="634"/>
      <c r="B447" s="648"/>
      <c r="C447" s="636"/>
      <c r="D447" s="637"/>
      <c r="E447" s="637"/>
      <c r="F447" s="638"/>
      <c r="G447" s="901" t="b">
        <f t="shared" si="0"/>
        <v>0</v>
      </c>
      <c r="H447" s="901"/>
      <c r="I447" s="1514"/>
      <c r="J447" s="1515"/>
      <c r="K447" s="1515"/>
      <c r="L447" s="1516"/>
      <c r="M447" s="642"/>
      <c r="N447" s="642"/>
      <c r="O447" s="648"/>
      <c r="P447" s="642"/>
      <c r="Q447" s="642"/>
    </row>
    <row r="448" spans="1:17" x14ac:dyDescent="0.3">
      <c r="A448" s="634"/>
      <c r="B448" s="648"/>
      <c r="C448" s="636"/>
      <c r="D448" s="637"/>
      <c r="E448" s="637"/>
      <c r="F448" s="638"/>
      <c r="G448" s="901" t="b">
        <f t="shared" si="0"/>
        <v>0</v>
      </c>
      <c r="H448" s="901"/>
      <c r="I448" s="1514"/>
      <c r="J448" s="1515"/>
      <c r="K448" s="1515"/>
      <c r="L448" s="1516"/>
      <c r="M448" s="642"/>
      <c r="N448" s="642"/>
      <c r="O448" s="648"/>
      <c r="P448" s="642"/>
      <c r="Q448" s="642"/>
    </row>
    <row r="449" spans="1:17" x14ac:dyDescent="0.3">
      <c r="A449" s="634"/>
      <c r="B449" s="648"/>
      <c r="C449" s="636"/>
      <c r="D449" s="637"/>
      <c r="E449" s="637"/>
      <c r="F449" s="638"/>
      <c r="G449" s="901" t="b">
        <f t="shared" si="0"/>
        <v>0</v>
      </c>
      <c r="H449" s="901"/>
      <c r="I449" s="1514"/>
      <c r="J449" s="1515"/>
      <c r="K449" s="1515"/>
      <c r="L449" s="1516"/>
      <c r="M449" s="642"/>
      <c r="N449" s="642"/>
      <c r="O449" s="648"/>
      <c r="P449" s="642"/>
      <c r="Q449" s="642"/>
    </row>
    <row r="450" spans="1:17" x14ac:dyDescent="0.3">
      <c r="A450" s="634"/>
      <c r="B450" s="648"/>
      <c r="C450" s="636"/>
      <c r="D450" s="637"/>
      <c r="E450" s="637"/>
      <c r="F450" s="638"/>
      <c r="G450" s="901" t="b">
        <f t="shared" si="0"/>
        <v>0</v>
      </c>
      <c r="H450" s="901"/>
      <c r="I450" s="1514"/>
      <c r="J450" s="1515"/>
      <c r="K450" s="1515"/>
      <c r="L450" s="1516"/>
      <c r="M450" s="642"/>
      <c r="N450" s="642"/>
      <c r="O450" s="648"/>
      <c r="P450" s="642"/>
      <c r="Q450" s="642"/>
    </row>
    <row r="451" spans="1:17" x14ac:dyDescent="0.3">
      <c r="A451" s="634"/>
      <c r="B451" s="648"/>
      <c r="C451" s="636"/>
      <c r="D451" s="637"/>
      <c r="E451" s="637"/>
      <c r="F451" s="638"/>
      <c r="G451" s="901" t="b">
        <f t="shared" si="0"/>
        <v>0</v>
      </c>
      <c r="H451" s="901"/>
      <c r="I451" s="1514"/>
      <c r="J451" s="1515"/>
      <c r="K451" s="1515"/>
      <c r="L451" s="1516"/>
      <c r="M451" s="642"/>
      <c r="N451" s="642"/>
      <c r="O451" s="648"/>
      <c r="P451" s="642"/>
      <c r="Q451" s="642"/>
    </row>
  </sheetData>
  <autoFilter ref="A5:AE451" xr:uid="{00000000-0009-0000-0000-000021000000}">
    <filterColumn colId="8" showButton="0"/>
    <filterColumn colId="9" showButton="0"/>
    <filterColumn colId="10" showButton="0"/>
  </autoFilter>
  <mergeCells count="447">
    <mergeCell ref="I449:L449"/>
    <mergeCell ref="I450:L450"/>
    <mergeCell ref="I451:L451"/>
    <mergeCell ref="I443:L443"/>
    <mergeCell ref="I444:L444"/>
    <mergeCell ref="I445:L445"/>
    <mergeCell ref="I446:L446"/>
    <mergeCell ref="I447:L447"/>
    <mergeCell ref="I448:L448"/>
    <mergeCell ref="I437:L437"/>
    <mergeCell ref="I438:L438"/>
    <mergeCell ref="I439:L439"/>
    <mergeCell ref="I440:L440"/>
    <mergeCell ref="I441:L441"/>
    <mergeCell ref="I442:L442"/>
    <mergeCell ref="I431:L431"/>
    <mergeCell ref="I432:L432"/>
    <mergeCell ref="I433:L433"/>
    <mergeCell ref="I434:L434"/>
    <mergeCell ref="I435:L435"/>
    <mergeCell ref="I436:L436"/>
    <mergeCell ref="I425:L425"/>
    <mergeCell ref="I426:L426"/>
    <mergeCell ref="I427:L427"/>
    <mergeCell ref="I428:L428"/>
    <mergeCell ref="I429:L429"/>
    <mergeCell ref="I430:L430"/>
    <mergeCell ref="I419:L419"/>
    <mergeCell ref="I420:L420"/>
    <mergeCell ref="I421:L421"/>
    <mergeCell ref="I422:L422"/>
    <mergeCell ref="I423:L423"/>
    <mergeCell ref="I424:L424"/>
    <mergeCell ref="I413:L413"/>
    <mergeCell ref="I414:L414"/>
    <mergeCell ref="I415:L415"/>
    <mergeCell ref="I416:L416"/>
    <mergeCell ref="I417:L417"/>
    <mergeCell ref="I418:L418"/>
    <mergeCell ref="I407:L407"/>
    <mergeCell ref="I408:L408"/>
    <mergeCell ref="I409:L409"/>
    <mergeCell ref="I410:L410"/>
    <mergeCell ref="I411:L411"/>
    <mergeCell ref="I412:L412"/>
    <mergeCell ref="I401:L401"/>
    <mergeCell ref="I402:L402"/>
    <mergeCell ref="I403:L403"/>
    <mergeCell ref="I404:L404"/>
    <mergeCell ref="I405:L405"/>
    <mergeCell ref="I406:L406"/>
    <mergeCell ref="I395:L395"/>
    <mergeCell ref="I396:L396"/>
    <mergeCell ref="I397:L397"/>
    <mergeCell ref="I398:L398"/>
    <mergeCell ref="I399:L399"/>
    <mergeCell ref="I400:L400"/>
    <mergeCell ref="I389:L389"/>
    <mergeCell ref="I390:L390"/>
    <mergeCell ref="I391:L391"/>
    <mergeCell ref="I392:L392"/>
    <mergeCell ref="I393:L393"/>
    <mergeCell ref="I394:L394"/>
    <mergeCell ref="I383:L383"/>
    <mergeCell ref="I384:L384"/>
    <mergeCell ref="I385:L385"/>
    <mergeCell ref="I386:L386"/>
    <mergeCell ref="I387:L387"/>
    <mergeCell ref="I388:L388"/>
    <mergeCell ref="I377:L377"/>
    <mergeCell ref="I378:L378"/>
    <mergeCell ref="I379:L379"/>
    <mergeCell ref="I380:L380"/>
    <mergeCell ref="I381:L381"/>
    <mergeCell ref="I382:L382"/>
    <mergeCell ref="I371:L371"/>
    <mergeCell ref="I372:L372"/>
    <mergeCell ref="I373:L373"/>
    <mergeCell ref="I374:L374"/>
    <mergeCell ref="I375:L375"/>
    <mergeCell ref="I376:L376"/>
    <mergeCell ref="I365:L365"/>
    <mergeCell ref="I366:L366"/>
    <mergeCell ref="I367:L367"/>
    <mergeCell ref="I368:L368"/>
    <mergeCell ref="I369:L369"/>
    <mergeCell ref="I370:L370"/>
    <mergeCell ref="I359:L359"/>
    <mergeCell ref="I360:L360"/>
    <mergeCell ref="I361:L361"/>
    <mergeCell ref="I362:L362"/>
    <mergeCell ref="I363:L363"/>
    <mergeCell ref="I364:L364"/>
    <mergeCell ref="I353:L353"/>
    <mergeCell ref="I354:L354"/>
    <mergeCell ref="I355:L355"/>
    <mergeCell ref="I356:L356"/>
    <mergeCell ref="I357:L357"/>
    <mergeCell ref="I358:L358"/>
    <mergeCell ref="I347:L347"/>
    <mergeCell ref="I348:L348"/>
    <mergeCell ref="I349:L349"/>
    <mergeCell ref="I350:L350"/>
    <mergeCell ref="I351:L351"/>
    <mergeCell ref="I352:L352"/>
    <mergeCell ref="I341:L341"/>
    <mergeCell ref="I342:L342"/>
    <mergeCell ref="I343:L343"/>
    <mergeCell ref="I344:L344"/>
    <mergeCell ref="I345:L345"/>
    <mergeCell ref="I346:L346"/>
    <mergeCell ref="I335:L335"/>
    <mergeCell ref="I336:L336"/>
    <mergeCell ref="I337:L337"/>
    <mergeCell ref="I338:L338"/>
    <mergeCell ref="I339:L339"/>
    <mergeCell ref="I340:L340"/>
    <mergeCell ref="I329:L329"/>
    <mergeCell ref="I330:L330"/>
    <mergeCell ref="I331:L331"/>
    <mergeCell ref="I332:L332"/>
    <mergeCell ref="I333:L333"/>
    <mergeCell ref="I334:L334"/>
    <mergeCell ref="I323:L323"/>
    <mergeCell ref="I324:L324"/>
    <mergeCell ref="I325:L325"/>
    <mergeCell ref="I326:L326"/>
    <mergeCell ref="I327:L327"/>
    <mergeCell ref="I328:L328"/>
    <mergeCell ref="I317:L317"/>
    <mergeCell ref="I318:L318"/>
    <mergeCell ref="I319:L319"/>
    <mergeCell ref="I320:L320"/>
    <mergeCell ref="I321:L321"/>
    <mergeCell ref="I322:L322"/>
    <mergeCell ref="I311:L311"/>
    <mergeCell ref="I312:L312"/>
    <mergeCell ref="I313:L313"/>
    <mergeCell ref="I314:L314"/>
    <mergeCell ref="I315:L315"/>
    <mergeCell ref="I316:L316"/>
    <mergeCell ref="I305:L305"/>
    <mergeCell ref="I306:L306"/>
    <mergeCell ref="I307:L307"/>
    <mergeCell ref="I308:L308"/>
    <mergeCell ref="I309:L309"/>
    <mergeCell ref="I310:L310"/>
    <mergeCell ref="I299:L299"/>
    <mergeCell ref="I300:L300"/>
    <mergeCell ref="I301:L301"/>
    <mergeCell ref="I302:L302"/>
    <mergeCell ref="I303:L303"/>
    <mergeCell ref="I304:L304"/>
    <mergeCell ref="I293:L293"/>
    <mergeCell ref="I294:L294"/>
    <mergeCell ref="I295:L295"/>
    <mergeCell ref="I296:L296"/>
    <mergeCell ref="I297:L297"/>
    <mergeCell ref="I298:L298"/>
    <mergeCell ref="I287:L287"/>
    <mergeCell ref="I288:L288"/>
    <mergeCell ref="I289:L289"/>
    <mergeCell ref="I290:L290"/>
    <mergeCell ref="I291:L291"/>
    <mergeCell ref="I292:L292"/>
    <mergeCell ref="I281:L281"/>
    <mergeCell ref="I282:L282"/>
    <mergeCell ref="I283:L283"/>
    <mergeCell ref="I284:L284"/>
    <mergeCell ref="I285:L285"/>
    <mergeCell ref="I286:L286"/>
    <mergeCell ref="I275:L275"/>
    <mergeCell ref="I276:L276"/>
    <mergeCell ref="I277:L277"/>
    <mergeCell ref="I278:L278"/>
    <mergeCell ref="I279:L279"/>
    <mergeCell ref="I280:L280"/>
    <mergeCell ref="I269:L269"/>
    <mergeCell ref="I270:L270"/>
    <mergeCell ref="I271:L271"/>
    <mergeCell ref="I272:L272"/>
    <mergeCell ref="I273:L273"/>
    <mergeCell ref="I274:L274"/>
    <mergeCell ref="I263:L263"/>
    <mergeCell ref="I264:L264"/>
    <mergeCell ref="I265:L265"/>
    <mergeCell ref="I266:L266"/>
    <mergeCell ref="I267:L267"/>
    <mergeCell ref="I268:L268"/>
    <mergeCell ref="I257:L257"/>
    <mergeCell ref="I258:L258"/>
    <mergeCell ref="I259:L259"/>
    <mergeCell ref="I260:L260"/>
    <mergeCell ref="I261:L261"/>
    <mergeCell ref="I262:L262"/>
    <mergeCell ref="I251:L251"/>
    <mergeCell ref="I252:L252"/>
    <mergeCell ref="I253:L253"/>
    <mergeCell ref="I254:L254"/>
    <mergeCell ref="I255:L255"/>
    <mergeCell ref="I256:L256"/>
    <mergeCell ref="I245:L245"/>
    <mergeCell ref="I246:L246"/>
    <mergeCell ref="I247:L247"/>
    <mergeCell ref="I248:L248"/>
    <mergeCell ref="I249:L249"/>
    <mergeCell ref="I250:L250"/>
    <mergeCell ref="I239:L239"/>
    <mergeCell ref="I240:L240"/>
    <mergeCell ref="I241:L241"/>
    <mergeCell ref="I242:L242"/>
    <mergeCell ref="I243:L243"/>
    <mergeCell ref="I244:L244"/>
    <mergeCell ref="I233:L233"/>
    <mergeCell ref="I234:L234"/>
    <mergeCell ref="I235:L235"/>
    <mergeCell ref="I236:L236"/>
    <mergeCell ref="I237:L237"/>
    <mergeCell ref="I238:L238"/>
    <mergeCell ref="I227:L227"/>
    <mergeCell ref="I228:L228"/>
    <mergeCell ref="I229:L229"/>
    <mergeCell ref="I230:L230"/>
    <mergeCell ref="I231:L231"/>
    <mergeCell ref="I232:L232"/>
    <mergeCell ref="I221:L221"/>
    <mergeCell ref="I222:L222"/>
    <mergeCell ref="I223:L223"/>
    <mergeCell ref="I224:L224"/>
    <mergeCell ref="I225:L225"/>
    <mergeCell ref="I226:L226"/>
    <mergeCell ref="I215:L215"/>
    <mergeCell ref="I216:L216"/>
    <mergeCell ref="I217:L217"/>
    <mergeCell ref="I218:L218"/>
    <mergeCell ref="I219:L219"/>
    <mergeCell ref="I220:L220"/>
    <mergeCell ref="I209:L209"/>
    <mergeCell ref="I210:L210"/>
    <mergeCell ref="I211:L211"/>
    <mergeCell ref="I212:L212"/>
    <mergeCell ref="I213:L213"/>
    <mergeCell ref="I214:L214"/>
    <mergeCell ref="I203:L203"/>
    <mergeCell ref="I204:L204"/>
    <mergeCell ref="I205:L205"/>
    <mergeCell ref="I206:L206"/>
    <mergeCell ref="I207:L207"/>
    <mergeCell ref="I208:L208"/>
    <mergeCell ref="I197:L197"/>
    <mergeCell ref="I198:L198"/>
    <mergeCell ref="I199:L199"/>
    <mergeCell ref="I200:L200"/>
    <mergeCell ref="I201:L201"/>
    <mergeCell ref="I202:L202"/>
    <mergeCell ref="I191:L191"/>
    <mergeCell ref="I192:L192"/>
    <mergeCell ref="I193:L193"/>
    <mergeCell ref="I194:L194"/>
    <mergeCell ref="I195:L195"/>
    <mergeCell ref="I196:L196"/>
    <mergeCell ref="I185:L185"/>
    <mergeCell ref="I186:L186"/>
    <mergeCell ref="I187:L187"/>
    <mergeCell ref="I188:L188"/>
    <mergeCell ref="I189:L189"/>
    <mergeCell ref="I190:L190"/>
    <mergeCell ref="I179:L179"/>
    <mergeCell ref="I180:L180"/>
    <mergeCell ref="I181:L181"/>
    <mergeCell ref="I182:L182"/>
    <mergeCell ref="I183:L183"/>
    <mergeCell ref="I184:L184"/>
    <mergeCell ref="I173:L173"/>
    <mergeCell ref="I174:L174"/>
    <mergeCell ref="I175:L175"/>
    <mergeCell ref="I176:L176"/>
    <mergeCell ref="I177:L177"/>
    <mergeCell ref="I178:L178"/>
    <mergeCell ref="I167:L167"/>
    <mergeCell ref="I168:L168"/>
    <mergeCell ref="I169:L169"/>
    <mergeCell ref="I170:L170"/>
    <mergeCell ref="I171:L171"/>
    <mergeCell ref="I172:L172"/>
    <mergeCell ref="I161:L161"/>
    <mergeCell ref="I162:L162"/>
    <mergeCell ref="I163:L163"/>
    <mergeCell ref="I164:L164"/>
    <mergeCell ref="I165:L165"/>
    <mergeCell ref="I166:L166"/>
    <mergeCell ref="I155:L155"/>
    <mergeCell ref="I156:L156"/>
    <mergeCell ref="I157:L157"/>
    <mergeCell ref="I158:L158"/>
    <mergeCell ref="I159:L159"/>
    <mergeCell ref="I160:L160"/>
    <mergeCell ref="I149:L149"/>
    <mergeCell ref="I150:L150"/>
    <mergeCell ref="I151:L151"/>
    <mergeCell ref="I152:L152"/>
    <mergeCell ref="I153:L153"/>
    <mergeCell ref="I154:L154"/>
    <mergeCell ref="I143:L143"/>
    <mergeCell ref="I144:L144"/>
    <mergeCell ref="I145:L145"/>
    <mergeCell ref="I146:L146"/>
    <mergeCell ref="I147:L147"/>
    <mergeCell ref="I148:L148"/>
    <mergeCell ref="I137:L137"/>
    <mergeCell ref="I138:L138"/>
    <mergeCell ref="I139:L139"/>
    <mergeCell ref="I140:L140"/>
    <mergeCell ref="I141:L141"/>
    <mergeCell ref="I142:L142"/>
    <mergeCell ref="I131:L131"/>
    <mergeCell ref="I132:L132"/>
    <mergeCell ref="I133:L133"/>
    <mergeCell ref="I134:L134"/>
    <mergeCell ref="I135:L135"/>
    <mergeCell ref="I136:L136"/>
    <mergeCell ref="I125:L125"/>
    <mergeCell ref="I126:L126"/>
    <mergeCell ref="I127:L127"/>
    <mergeCell ref="I128:L128"/>
    <mergeCell ref="I129:L129"/>
    <mergeCell ref="I130:L130"/>
    <mergeCell ref="I119:L119"/>
    <mergeCell ref="I120:L120"/>
    <mergeCell ref="I121:L121"/>
    <mergeCell ref="I122:L122"/>
    <mergeCell ref="I123:L123"/>
    <mergeCell ref="I124:L124"/>
    <mergeCell ref="I113:L113"/>
    <mergeCell ref="I114:L114"/>
    <mergeCell ref="I115:L115"/>
    <mergeCell ref="I116:L116"/>
    <mergeCell ref="I117:L117"/>
    <mergeCell ref="I118:L118"/>
    <mergeCell ref="I107:L107"/>
    <mergeCell ref="I108:L108"/>
    <mergeCell ref="I109:L109"/>
    <mergeCell ref="I110:L110"/>
    <mergeCell ref="I111:L111"/>
    <mergeCell ref="I112:L112"/>
    <mergeCell ref="I101:L101"/>
    <mergeCell ref="I102:L102"/>
    <mergeCell ref="I103:L103"/>
    <mergeCell ref="I104:L104"/>
    <mergeCell ref="I105:L105"/>
    <mergeCell ref="I106:L106"/>
    <mergeCell ref="I95:L95"/>
    <mergeCell ref="I96:L96"/>
    <mergeCell ref="I97:L97"/>
    <mergeCell ref="I98:L98"/>
    <mergeCell ref="I99:L99"/>
    <mergeCell ref="I100:L100"/>
    <mergeCell ref="I89:L89"/>
    <mergeCell ref="I90:L90"/>
    <mergeCell ref="I91:L91"/>
    <mergeCell ref="I92:L92"/>
    <mergeCell ref="I93:L93"/>
    <mergeCell ref="I94:L94"/>
    <mergeCell ref="I83:L83"/>
    <mergeCell ref="I84:L84"/>
    <mergeCell ref="I85:L85"/>
    <mergeCell ref="I86:L86"/>
    <mergeCell ref="I87:L87"/>
    <mergeCell ref="I88:L88"/>
    <mergeCell ref="I77:L77"/>
    <mergeCell ref="I78:L78"/>
    <mergeCell ref="I79:L79"/>
    <mergeCell ref="I80:L80"/>
    <mergeCell ref="I81:L81"/>
    <mergeCell ref="I82:L82"/>
    <mergeCell ref="I71:L71"/>
    <mergeCell ref="I72:L72"/>
    <mergeCell ref="I73:L73"/>
    <mergeCell ref="I74:L74"/>
    <mergeCell ref="I75:L75"/>
    <mergeCell ref="I76:L76"/>
    <mergeCell ref="I65:L65"/>
    <mergeCell ref="I66:L66"/>
    <mergeCell ref="I67:L67"/>
    <mergeCell ref="I68:L68"/>
    <mergeCell ref="I69:L69"/>
    <mergeCell ref="I70:L70"/>
    <mergeCell ref="I59:L59"/>
    <mergeCell ref="I60:L60"/>
    <mergeCell ref="I61:L61"/>
    <mergeCell ref="I62:L62"/>
    <mergeCell ref="I63:L63"/>
    <mergeCell ref="I64:L64"/>
    <mergeCell ref="I53:L53"/>
    <mergeCell ref="I54:L54"/>
    <mergeCell ref="I55:L55"/>
    <mergeCell ref="I56:L56"/>
    <mergeCell ref="I57:L57"/>
    <mergeCell ref="I58:L58"/>
    <mergeCell ref="I47:L47"/>
    <mergeCell ref="I48:L48"/>
    <mergeCell ref="I49:L49"/>
    <mergeCell ref="I50:L50"/>
    <mergeCell ref="I51:L51"/>
    <mergeCell ref="I52:L52"/>
    <mergeCell ref="I41:L41"/>
    <mergeCell ref="I42:L42"/>
    <mergeCell ref="I43:L43"/>
    <mergeCell ref="I44:L44"/>
    <mergeCell ref="I45:L45"/>
    <mergeCell ref="I46:L46"/>
    <mergeCell ref="I35:L35"/>
    <mergeCell ref="I36:L36"/>
    <mergeCell ref="I37:L37"/>
    <mergeCell ref="I38:L38"/>
    <mergeCell ref="I39:L39"/>
    <mergeCell ref="I40:L40"/>
    <mergeCell ref="I29:L29"/>
    <mergeCell ref="I30:L30"/>
    <mergeCell ref="I31:L31"/>
    <mergeCell ref="I32:L32"/>
    <mergeCell ref="I33:L33"/>
    <mergeCell ref="I34:L34"/>
    <mergeCell ref="I23:L23"/>
    <mergeCell ref="I24:L24"/>
    <mergeCell ref="I25:L25"/>
    <mergeCell ref="I26:L26"/>
    <mergeCell ref="I27:L27"/>
    <mergeCell ref="I28:L28"/>
    <mergeCell ref="I20:L20"/>
    <mergeCell ref="I21:L21"/>
    <mergeCell ref="I22:L22"/>
    <mergeCell ref="I11:L11"/>
    <mergeCell ref="I12:L12"/>
    <mergeCell ref="I13:L13"/>
    <mergeCell ref="I14:L14"/>
    <mergeCell ref="I15:L15"/>
    <mergeCell ref="I16:L16"/>
    <mergeCell ref="I5:L5"/>
    <mergeCell ref="I6:L6"/>
    <mergeCell ref="I7:L7"/>
    <mergeCell ref="I8:L8"/>
    <mergeCell ref="I9:L9"/>
    <mergeCell ref="I10:L10"/>
    <mergeCell ref="I17:L17"/>
    <mergeCell ref="I18:L18"/>
    <mergeCell ref="I19:L19"/>
  </mergeCells>
  <conditionalFormatting sqref="E3 G3">
    <cfRule type="cellIs" dxfId="18" priority="4" stopIfTrue="1" operator="between">
      <formula>25</formula>
      <formula>30</formula>
    </cfRule>
    <cfRule type="cellIs" dxfId="17" priority="5" stopIfTrue="1" operator="greaterThan">
      <formula>30</formula>
    </cfRule>
  </conditionalFormatting>
  <conditionalFormatting sqref="F3">
    <cfRule type="cellIs" dxfId="16" priority="2" stopIfTrue="1" operator="between">
      <formula>8</formula>
      <formula>10</formula>
    </cfRule>
    <cfRule type="cellIs" dxfId="15" priority="3" stopIfTrue="1" operator="greaterThan">
      <formula>10</formula>
    </cfRule>
  </conditionalFormatting>
  <conditionalFormatting sqref="G6:H451">
    <cfRule type="containsText" dxfId="14" priority="6" operator="containsText" text="VERIFICARE AVVENUTO SMALTIMENTO">
      <formula>NOT(ISERROR(SEARCH("VERIFICARE AVVENUTO SMALTIMENTO",G6)))</formula>
    </cfRule>
    <cfRule type="containsText" dxfId="13" priority="7" operator="containsText" text="FALSO">
      <formula>NOT(ISERROR(SEARCH("FALSO",G6)))</formula>
    </cfRule>
  </conditionalFormatting>
  <conditionalFormatting sqref="O6">
    <cfRule type="containsText" dxfId="12" priority="1" operator="containsText" text="IN ATTESA">
      <formula>NOT(ISERROR(SEARCH("IN ATTESA",O6)))</formula>
    </cfRule>
  </conditionalFormatting>
  <hyperlinks>
    <hyperlink ref="A2" r:id="rId1" xr:uid="{C8A71F24-AC65-4753-BD64-2DF52F1C362F}"/>
    <hyperlink ref="G5" r:id="rId2" display="NECESSITA' DI VERIFICA ENTRO       90 gg DALLO SCARICO DELL'AVVENUTO                 SMALTIMENTO IN CASO DI                                    DESTINO D13, D14 E D15                  (NON PIU' NECESSARIA DAL 31/07/2021)" xr:uid="{75E78C95-BF11-40AA-A1DB-D7F8B81D19B3}"/>
    <hyperlink ref="O16" r:id="rId3" xr:uid="{C70FA64A-9AF5-4D17-9319-E8F479A6F9A3}"/>
    <hyperlink ref="O32" r:id="rId4" xr:uid="{F289341B-AD25-44F5-A1EB-A6ACF8C84EDC}"/>
    <hyperlink ref="O33" r:id="rId5" xr:uid="{F8B7856A-E19A-49B7-B8D0-303DF1452A72}"/>
  </hyperlinks>
  <pageMargins left="0.2" right="0.17" top="0.63" bottom="0.45" header="0.5" footer="0.5"/>
  <pageSetup paperSize="8" scale="41" fitToHeight="0" orientation="landscape" r:id="rId6"/>
  <headerFooter alignWithMargins="0"/>
  <legacyDrawing r:id="rId7"/>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AF271"/>
  <sheetViews>
    <sheetView zoomScale="90" zoomScaleNormal="90" zoomScaleSheetLayoutView="40" workbookViewId="0">
      <pane xSplit="6" ySplit="3" topLeftCell="X18" activePane="bottomRight" state="frozen"/>
      <selection pane="topRight" activeCell="G1" sqref="G1"/>
      <selection pane="bottomLeft" activeCell="A4" sqref="A4"/>
      <selection pane="bottomRight" activeCell="AD37" sqref="AD37"/>
    </sheetView>
  </sheetViews>
  <sheetFormatPr defaultRowHeight="13.2" x14ac:dyDescent="0.25"/>
  <cols>
    <col min="1" max="1" width="40.5546875" customWidth="1"/>
    <col min="3" max="3" width="11" customWidth="1"/>
    <col min="4" max="4" width="7.33203125" customWidth="1"/>
    <col min="5" max="5" width="12.6640625" customWidth="1"/>
    <col min="6" max="6" width="12.44140625" customWidth="1"/>
    <col min="9" max="9" width="9.6640625" bestFit="1" customWidth="1"/>
    <col min="15" max="15" width="21.6640625" customWidth="1"/>
    <col min="30" max="30" width="14.44140625" customWidth="1"/>
  </cols>
  <sheetData>
    <row r="1" spans="1:31" ht="13.5" customHeight="1" x14ac:dyDescent="0.25">
      <c r="A1" s="1541" t="s">
        <v>16</v>
      </c>
      <c r="B1" s="1541" t="s">
        <v>17</v>
      </c>
      <c r="C1" s="1541" t="s">
        <v>1894</v>
      </c>
      <c r="D1" s="1541" t="s">
        <v>1903</v>
      </c>
      <c r="E1" s="1541" t="s">
        <v>3142</v>
      </c>
      <c r="F1" s="1541" t="s">
        <v>3826</v>
      </c>
      <c r="G1" s="1526" t="s">
        <v>1085</v>
      </c>
      <c r="H1" s="1527"/>
      <c r="I1" s="1527"/>
      <c r="J1" s="1527"/>
      <c r="K1" s="1527"/>
      <c r="L1" s="1527"/>
      <c r="M1" s="1527"/>
      <c r="N1" s="1528"/>
      <c r="O1" s="1575" t="s">
        <v>2180</v>
      </c>
      <c r="P1" s="1562" t="s">
        <v>1086</v>
      </c>
      <c r="Q1" s="1563"/>
      <c r="R1" s="1563"/>
      <c r="S1" s="1563"/>
      <c r="T1" s="1563"/>
      <c r="U1" s="1563"/>
      <c r="V1" s="1563"/>
      <c r="W1" s="1563"/>
      <c r="X1" s="1563"/>
      <c r="Y1" s="1563"/>
      <c r="Z1" s="1563"/>
      <c r="AA1" s="1563"/>
      <c r="AB1" s="1563"/>
      <c r="AC1" s="1564"/>
      <c r="AD1" s="1570" t="s">
        <v>1900</v>
      </c>
    </row>
    <row r="2" spans="1:31" ht="13.8" thickBot="1" x14ac:dyDescent="0.3">
      <c r="A2" s="1542"/>
      <c r="B2" s="1542"/>
      <c r="C2" s="1542"/>
      <c r="D2" s="1544"/>
      <c r="E2" s="1544"/>
      <c r="F2" s="1544"/>
      <c r="G2" s="1529"/>
      <c r="H2" s="1530"/>
      <c r="I2" s="1530"/>
      <c r="J2" s="1530"/>
      <c r="K2" s="1530"/>
      <c r="L2" s="1530"/>
      <c r="M2" s="1530"/>
      <c r="N2" s="1531"/>
      <c r="O2" s="1576"/>
      <c r="P2" s="1565"/>
      <c r="Q2" s="1566"/>
      <c r="R2" s="1566"/>
      <c r="S2" s="1566"/>
      <c r="T2" s="1566"/>
      <c r="U2" s="1566"/>
      <c r="V2" s="1566"/>
      <c r="W2" s="1566"/>
      <c r="X2" s="1566"/>
      <c r="Y2" s="1566"/>
      <c r="Z2" s="1566"/>
      <c r="AA2" s="1566"/>
      <c r="AB2" s="1566"/>
      <c r="AC2" s="1567"/>
      <c r="AD2" s="1571"/>
    </row>
    <row r="3" spans="1:31" ht="29.4" thickBot="1" x14ac:dyDescent="0.3">
      <c r="A3" s="1543"/>
      <c r="B3" s="1543"/>
      <c r="C3" s="1543"/>
      <c r="D3" s="1545"/>
      <c r="E3" s="1545"/>
      <c r="F3" s="1545"/>
      <c r="G3" s="346" t="s">
        <v>18</v>
      </c>
      <c r="H3" s="347" t="s">
        <v>35</v>
      </c>
      <c r="I3" s="347" t="s">
        <v>79</v>
      </c>
      <c r="J3" s="347" t="s">
        <v>80</v>
      </c>
      <c r="K3" s="347" t="s">
        <v>1977</v>
      </c>
      <c r="L3" s="347" t="s">
        <v>870</v>
      </c>
      <c r="M3" s="347" t="s">
        <v>1668</v>
      </c>
      <c r="N3" s="347" t="s">
        <v>1533</v>
      </c>
      <c r="O3" s="457" t="s">
        <v>1533</v>
      </c>
      <c r="P3" s="456" t="s">
        <v>1533</v>
      </c>
      <c r="Q3" s="456" t="s">
        <v>2175</v>
      </c>
      <c r="R3" s="456" t="s">
        <v>2176</v>
      </c>
      <c r="S3" s="456" t="s">
        <v>2179</v>
      </c>
      <c r="T3" s="456" t="s">
        <v>1231</v>
      </c>
      <c r="U3" s="456" t="s">
        <v>558</v>
      </c>
      <c r="V3" s="456" t="s">
        <v>2912</v>
      </c>
      <c r="W3" s="456" t="s">
        <v>3062</v>
      </c>
      <c r="X3" s="456" t="s">
        <v>3284</v>
      </c>
      <c r="Y3" s="456" t="s">
        <v>3462</v>
      </c>
      <c r="Z3" s="456" t="s">
        <v>3585</v>
      </c>
      <c r="AA3" s="456" t="s">
        <v>3796</v>
      </c>
      <c r="AB3" s="456" t="s">
        <v>3996</v>
      </c>
      <c r="AC3" s="456" t="s">
        <v>4215</v>
      </c>
      <c r="AD3" s="1572"/>
    </row>
    <row r="4" spans="1:31" ht="19.95" customHeight="1" thickTop="1" thickBot="1" x14ac:dyDescent="0.3">
      <c r="A4" s="1534" t="s">
        <v>1981</v>
      </c>
      <c r="B4" s="1532" t="s">
        <v>1982</v>
      </c>
      <c r="C4" s="1534" t="s">
        <v>1532</v>
      </c>
      <c r="D4" s="505"/>
      <c r="E4" s="110" t="s">
        <v>19</v>
      </c>
      <c r="F4" s="110"/>
      <c r="G4" s="199"/>
      <c r="H4" s="199"/>
      <c r="I4" s="199"/>
      <c r="J4" s="199"/>
      <c r="K4" s="199"/>
      <c r="L4" s="199"/>
      <c r="M4" s="199"/>
      <c r="N4" s="199"/>
      <c r="O4" s="445"/>
      <c r="P4" s="199"/>
      <c r="Q4" s="199"/>
      <c r="R4" s="199"/>
      <c r="S4" s="199"/>
      <c r="T4" s="199"/>
      <c r="U4" s="199"/>
      <c r="V4" s="199"/>
      <c r="W4" s="199"/>
      <c r="X4" s="199"/>
      <c r="Y4" s="199"/>
      <c r="Z4" s="199"/>
      <c r="AA4" s="199"/>
      <c r="AB4" s="199"/>
      <c r="AC4" s="199"/>
      <c r="AD4" s="490"/>
    </row>
    <row r="5" spans="1:31" ht="20.25" customHeight="1" thickBot="1" x14ac:dyDescent="0.3">
      <c r="A5" s="1533"/>
      <c r="B5" s="1533"/>
      <c r="C5" s="1545"/>
      <c r="D5" s="222">
        <v>900</v>
      </c>
      <c r="E5" s="942" t="s">
        <v>20</v>
      </c>
      <c r="F5" s="942" t="s">
        <v>636</v>
      </c>
      <c r="G5" s="114"/>
      <c r="H5" s="114"/>
      <c r="I5" s="162">
        <v>4220</v>
      </c>
      <c r="J5" s="162">
        <f>SUMIF('movim_carico e scarico_2009'!B:B,20304,'movim_carico e scarico_2009'!C:C)</f>
        <v>16260</v>
      </c>
      <c r="K5" s="162">
        <f>SUMIF('movim_carico e scarico_2010'!B:B,20304,'movim_carico e scarico_2010'!C:C)</f>
        <v>12780</v>
      </c>
      <c r="L5" s="162">
        <f>SUMIF('movim_carico e scarico_2011'!B:B,20304,'movim_carico e scarico_2011'!C:C)</f>
        <v>19320</v>
      </c>
      <c r="M5" s="162">
        <f>SUMIF('movim_carico e scarico_2012'!B:B,20304,'movim_carico e scarico_2012'!C:C)</f>
        <v>20740</v>
      </c>
      <c r="N5" s="162">
        <f>SUMIF('movim_carico e scarico_2013'!B:B,20304,'movim_carico e scarico_2013'!C:C)</f>
        <v>9940</v>
      </c>
      <c r="O5" s="446">
        <f>SUMIF('GMI+PRO_carico e scarico_2013'!B:B,20304,'GMI+PRO_carico e scarico_2013'!C:C)</f>
        <v>11920</v>
      </c>
      <c r="P5" s="162">
        <f>SUMIF('PROM_mov_carico e scarico_2013'!B:B,20304,'PROM_mov_carico e scarico_2013'!C:C)</f>
        <v>1980</v>
      </c>
      <c r="Q5" s="162">
        <f>SUMIF('movim_carico e scarico_2014'!C:C,20304,'movim_carico e scarico_2014'!D:D)</f>
        <v>13280</v>
      </c>
      <c r="R5" s="162">
        <f>SUMIF('movim_carico e scarico_2015'!C:C,20304,'movim_carico e scarico_2015'!D:D)</f>
        <v>11780</v>
      </c>
      <c r="S5" s="162">
        <f>SUMIF('movim_carico e scarico_2016'!C:C,20304,'movim_carico e scarico_2016'!D:D)</f>
        <v>26000</v>
      </c>
      <c r="T5" s="162">
        <f>SUMIF('movim_carico e scarico_2017'!C:C,20304,'movim_carico e scarico_2017'!D:D)</f>
        <v>13200</v>
      </c>
      <c r="U5" s="162">
        <f>SUMIF('movim_carico e scarico_2018'!C:C,20304,'movim_carico e scarico_2018'!D:D)</f>
        <v>13740</v>
      </c>
      <c r="V5" s="162">
        <f>SUMIF('movim_carico e scarico_2019'!C:C,20304,'movim_carico e scarico_2019'!D:D)</f>
        <v>5700</v>
      </c>
      <c r="W5" s="162">
        <f>SUMIF('movim_carico e scarico_2020'!C:C,20304,'movim_carico e scarico_2020'!D:D)</f>
        <v>9800</v>
      </c>
      <c r="X5" s="162">
        <f>SUMIF('movim_carico e scarico_2021'!C:C,20304,'movim_carico e scarico_2021'!D:D)</f>
        <v>9000</v>
      </c>
      <c r="Y5" s="162">
        <f>SUMIF('movim_carico e scarico_2022'!C:C,20304,'movim_carico e scarico_2022'!D:D)</f>
        <v>7000</v>
      </c>
      <c r="Z5" s="162">
        <f>SUMIF('movim_carico e scarico_2023'!C:C,20304,'movim_carico e scarico_2023'!D:D)</f>
        <v>30840</v>
      </c>
      <c r="AA5" s="162">
        <f>SUMIF('movim_carico e scarico_2024'!C:C,20304,'movim_carico e scarico_2024'!D:D)</f>
        <v>19200</v>
      </c>
      <c r="AB5" s="162">
        <f>SUMIF('movim_carico e scarico_2025'!C:C,20304,'movim_carico e scarico_2025'!D:D)</f>
        <v>16320</v>
      </c>
      <c r="AC5" s="162">
        <f>SUMIF('movim_carico e scarico_2026'!C:C,20304,'movim_carico e scarico_2026'!D:D)</f>
        <v>200</v>
      </c>
      <c r="AD5" s="926">
        <f>((SUMIF('movim_carico e scarico_2018'!C:C,20304,'movim_carico e scarico_2018'!D:D))+(SUMIF('movim_carico e scarico_2019'!C:C,20304,'movim_carico e scarico_2019'!D:D))+(SUMIF('movim_carico e scarico_2020'!C:C,20304,'movim_carico e scarico_2020'!D:D))+(SUMIF('movim_carico e scarico_2021'!C:C,20304,'movim_carico e scarico_2021'!D:D)+(SUMIF('movim_carico e scarico_2022'!C:C,20304,'movim_carico e scarico_2022'!D:D)+(SUMIF('movim_carico e scarico_2023'!C:C,20304,'movim_carico e scarico_2023'!D:D)+(SUMIF('movim_carico e scarico_2024'!C:C,20304,'movim_carico e scarico_2024'!D:D)+(SUMIF('movim_carico e scarico_2025'!C:C,20304,'movim_carico e scarico_2025'!D:D)+(SUMIF('movim_carico e scarico_2026'!C:C,20304,'movim_carico e scarico_2026'!D:D)))-((SUMIF('movim_carico e scarico_2018'!C:C,20304,'movim_carico e scarico_2018'!E:E))+(SUMIF('movim_carico e scarico_2019'!C:C,20304,'movim_carico e scarico_2019'!E:E))+(SUMIF('movim_carico e scarico_2020'!C:C,20304,'movim_carico e scarico_2020'!E:E))+(SUMIF('movim_carico e scarico_2021'!C:C,20304,'movim_carico e scarico_2021'!E:E)+(SUMIF('movim_carico e scarico_2022'!C:C,20304,'movim_carico e scarico_2022'!E:E)+(SUMIF('movim_carico e scarico_2023'!C:C,20304,'movim_carico e scarico_2023'!E:E)+(SUMIF('movim_carico e scarico_2024'!C:C,20304,'movim_carico e scarico_2024'!E:E)+(SUMIF('movim_carico e scarico_2025'!C:C,20304,'movim_carico e scarico_2025'!E:E)+(SUMIF('movim_carico e scarico_2026'!C:C,20304,'movim_carico e scarico_2026'!E:E)))))))))))))</f>
        <v>200</v>
      </c>
      <c r="AE5" s="968"/>
    </row>
    <row r="6" spans="1:31" ht="19.95" customHeight="1" thickTop="1" thickBot="1" x14ac:dyDescent="0.3">
      <c r="A6" s="1523" t="s">
        <v>1588</v>
      </c>
      <c r="B6" s="1523" t="s">
        <v>1649</v>
      </c>
      <c r="C6" s="1523" t="s">
        <v>1532</v>
      </c>
      <c r="D6" s="476">
        <v>1187</v>
      </c>
      <c r="E6" s="955" t="s">
        <v>19</v>
      </c>
      <c r="F6" s="955" t="s">
        <v>634</v>
      </c>
      <c r="G6" s="116">
        <v>2090</v>
      </c>
      <c r="H6" s="116"/>
      <c r="I6" s="116"/>
      <c r="J6" s="161">
        <f>SUMIF('movim_carico e scarico_2009'!B:B,60102,'movim_carico e scarico_2009'!C:C)</f>
        <v>0</v>
      </c>
      <c r="K6" s="161">
        <f>SUMIF('movim_carico e scarico_2010'!B:B,60102,'movim_carico e scarico_2010'!C:C)</f>
        <v>0</v>
      </c>
      <c r="L6" s="161">
        <f>SUMIF('movim_carico e scarico_2011'!B:B,60102,'movim_carico e scarico_2011'!C:C)</f>
        <v>0</v>
      </c>
      <c r="M6" s="161">
        <f>SUMIF('movim_carico e scarico_2012'!B:B,60102,'movim_carico e scarico_2012'!C:C)</f>
        <v>0</v>
      </c>
      <c r="N6" s="161">
        <f>SUMIF('movim_carico e scarico_2013'!B:B,60102,'movim_carico e scarico_2013'!C:C)</f>
        <v>0</v>
      </c>
      <c r="O6" s="450">
        <f>SUMIF('GMI+PRO_carico e scarico_2013'!B:B,60102,'GMI+PRO_carico e scarico_2013'!C:C)</f>
        <v>0</v>
      </c>
      <c r="P6" s="161">
        <f>SUMIF('PROM_mov_carico e scarico_2013'!B:B,60102,'PROM_mov_carico e scarico_2013'!C:C)</f>
        <v>0</v>
      </c>
      <c r="Q6" s="161">
        <f>SUMIF('movim_carico e scarico_2014'!C:C,60102,'movim_carico e scarico_2014'!D:D)</f>
        <v>0</v>
      </c>
      <c r="R6" s="161">
        <f>SUMIF('movim_carico e scarico_2015'!C:C,60102,'movim_carico e scarico_2015'!D:D)</f>
        <v>0</v>
      </c>
      <c r="S6" s="161">
        <f>SUMIF('movim_carico e scarico_2016'!C:C,60102,'movim_carico e scarico_2016'!D:D)</f>
        <v>0</v>
      </c>
      <c r="T6" s="161">
        <f>SUMIF('movim_carico e scarico_2017'!C:C,60102,'movim_carico e scarico_2017'!D:D)</f>
        <v>0</v>
      </c>
      <c r="U6" s="161">
        <f>SUMIF('movim_carico e scarico_2018'!C:C,60102,'movim_carico e scarico_2018'!D:D)</f>
        <v>0</v>
      </c>
      <c r="V6" s="161">
        <f>SUMIF('movim_carico e scarico_2019'!C:C,60102,'movim_carico e scarico_2019'!D:D)</f>
        <v>0</v>
      </c>
      <c r="W6" s="161">
        <f>SUMIF('movim_carico e scarico_2020'!C:C,60102,'movim_carico e scarico_2020'!D:D)</f>
        <v>0</v>
      </c>
      <c r="X6" s="161">
        <f>SUMIF('movim_carico e scarico_2021'!C:C,60102,'movim_carico e scarico_2021'!D:D)</f>
        <v>0</v>
      </c>
      <c r="Y6" s="161">
        <f>SUMIF('movim_carico e scarico_2022'!C:C,60102,'movim_carico e scarico_2022'!D:D)</f>
        <v>0</v>
      </c>
      <c r="Z6" s="161">
        <f>SUMIF('movim_carico e scarico_2023'!C:C,60102,'movim_carico e scarico_2023'!D:D)</f>
        <v>0</v>
      </c>
      <c r="AA6" s="161">
        <f>SUMIF('movim_carico e scarico_2024'!C:C,60102,'movim_carico e scarico_2024'!D:D)</f>
        <v>0</v>
      </c>
      <c r="AB6" s="161">
        <f>SUMIF('movim_carico e scarico_2025'!C:C,60102,'movim_carico e scarico_2025'!D:D)</f>
        <v>0</v>
      </c>
      <c r="AC6" s="161">
        <f>SUMIF('movim_carico e scarico_2026'!C:C,60102,'movim_carico e scarico_2026'!D:D)</f>
        <v>0</v>
      </c>
      <c r="AD6" s="583">
        <f>((SUMIF('movim_carico e scarico_2021'!C:C,60102,'movim_carico e scarico_2021'!D:D))+(SUMIF('movim_carico e scarico_2022'!C:C,60102,'movim_carico e scarico_2022'!D:D)+(SUMIF('movim_carico e scarico_2023'!C:C,60102,'movim_carico e scarico_2023'!D:D)+(SUMIF('movim_carico e scarico_2024'!C:C,60102,'movim_carico e scarico_2024'!D:D)+(SUMIF('movim_carico e scarico_2025'!C:C,60102,'movim_carico e scarico_2025'!D:D))+(SUMIF('movim_carico e scarico_2026'!C:C,60102,'movim_carico e scarico_2026'!D:D)))-((SUMIF('movim_carico e scarico_2021'!C:C,60102,'movim_carico e scarico_2021'!E:E))+(SUMIF('movim_carico e scarico_2022'!C:C,60102,'movim_carico e scarico_2022'!E:E)+(SUMIF('movim_carico e scarico_2023'!C:C,60102,'movim_carico e scarico_2023'!E:E)+(SUMIF('movim_carico e scarico_2024'!C:C,60102,'movim_carico e scarico_2024'!E:E))+(SUMIF('movim_carico e scarico_2025'!C:C,60102,'movim_carico e scarico_2025'!E:E))+(SUMIF('movim_carico e scarico_2026'!C:C,60102,'movim_carico e scarico_2026'!E:E))))))))</f>
        <v>0</v>
      </c>
      <c r="AE6" s="968"/>
    </row>
    <row r="7" spans="1:31" ht="20.25" customHeight="1" thickBot="1" x14ac:dyDescent="0.3">
      <c r="A7" s="1535"/>
      <c r="B7" s="1535"/>
      <c r="C7" s="1545"/>
      <c r="D7" s="506"/>
      <c r="E7" s="117" t="s">
        <v>20</v>
      </c>
      <c r="F7" s="117"/>
      <c r="G7" s="163"/>
      <c r="H7" s="118"/>
      <c r="I7" s="163"/>
      <c r="J7" s="163"/>
      <c r="K7" s="223"/>
      <c r="L7" s="223"/>
      <c r="M7" s="223"/>
      <c r="N7" s="223"/>
      <c r="O7" s="451"/>
      <c r="P7" s="223"/>
      <c r="Q7" s="223"/>
      <c r="R7" s="223"/>
      <c r="S7" s="223"/>
      <c r="T7" s="223"/>
      <c r="U7" s="223"/>
      <c r="V7" s="223"/>
      <c r="W7" s="203"/>
      <c r="X7" s="203"/>
      <c r="Y7" s="203"/>
      <c r="Z7" s="203"/>
      <c r="AA7" s="203"/>
      <c r="AB7" s="203"/>
      <c r="AC7" s="203"/>
      <c r="AD7" s="581"/>
    </row>
    <row r="8" spans="1:31" ht="20.25" customHeight="1" thickTop="1" thickBot="1" x14ac:dyDescent="0.3">
      <c r="A8" s="1534" t="s">
        <v>1254</v>
      </c>
      <c r="B8" s="1536" t="s">
        <v>1253</v>
      </c>
      <c r="C8" s="1534" t="s">
        <v>1532</v>
      </c>
      <c r="D8" s="505">
        <v>1000</v>
      </c>
      <c r="E8" s="944" t="s">
        <v>19</v>
      </c>
      <c r="F8" s="944" t="s">
        <v>637</v>
      </c>
      <c r="G8" s="224"/>
      <c r="H8" s="111"/>
      <c r="I8" s="224"/>
      <c r="J8" s="224">
        <f>SUMIF('movim_carico e scarico_2009'!B:B,70101,'movim_carico e scarico_2009'!C:C)</f>
        <v>0</v>
      </c>
      <c r="K8" s="224">
        <f>SUMIF('movim_carico e scarico_2010'!B:B,70101,'movim_carico e scarico_2010'!C:C)</f>
        <v>0</v>
      </c>
      <c r="L8" s="224">
        <f>SUMIF('movim_carico e scarico_2011'!B:B,70101,'movim_carico e scarico_2011'!C:C)</f>
        <v>0</v>
      </c>
      <c r="M8" s="224">
        <f>SUMIF('movim_carico e scarico_2012'!B:B,70101,'movim_carico e scarico_2012'!C:C)</f>
        <v>0</v>
      </c>
      <c r="N8" s="224">
        <f>SUMIF('movim_carico e scarico_2013'!B:B,70101,'movim_carico e scarico_2013'!C:C)</f>
        <v>0</v>
      </c>
      <c r="O8" s="447">
        <f>SUMIF('GMI+PRO_carico e scarico_2013'!B:B,70101,'GMI+PRO_carico e scarico_2013'!C:C)</f>
        <v>0</v>
      </c>
      <c r="P8" s="224">
        <f>SUMIF('PROM_mov_carico e scarico_2013'!B:B,70101,'PROM_mov_carico e scarico_2013'!C:C)</f>
        <v>0</v>
      </c>
      <c r="Q8" s="224">
        <f>SUMIF('movim_carico e scarico_2014'!C:C,70101,'movim_carico e scarico_2014'!D:D)</f>
        <v>96</v>
      </c>
      <c r="R8" s="224">
        <f>SUMIF('movim_carico e scarico_2015'!C:C,70101,'movim_carico e scarico_2015'!D:D)</f>
        <v>0</v>
      </c>
      <c r="S8" s="224">
        <f>SUMIF('movim_carico e scarico_2016'!C:C,70101,'movim_carico e scarico_2016'!D:D)</f>
        <v>56</v>
      </c>
      <c r="T8" s="224">
        <f>SUMIF('movim_carico e scarico_2017'!C:C,70101,'movim_carico e scarico_2017'!D:D)</f>
        <v>0</v>
      </c>
      <c r="U8" s="224">
        <f>SUMIF('movim_carico e scarico_2018'!C:C,70101,'movim_carico e scarico_2018'!D:D)</f>
        <v>0</v>
      </c>
      <c r="V8" s="224">
        <f>SUMIF('movim_carico e scarico_2019'!C:C,70101,'movim_carico e scarico_2019'!D:D)</f>
        <v>0</v>
      </c>
      <c r="W8" s="224">
        <f>SUMIF('movim_carico e scarico_2020'!C:C,70101,'movim_carico e scarico_2020'!D:D)</f>
        <v>10</v>
      </c>
      <c r="X8" s="224">
        <f>SUMIF('movim_carico e scarico_2021'!C:C,70101,'movim_carico e scarico_2021'!D:D)</f>
        <v>5</v>
      </c>
      <c r="Y8" s="224">
        <f>SUMIF('movim_carico e scarico_2022'!C:C,70101,'movim_carico e scarico_2022'!D:D)</f>
        <v>0</v>
      </c>
      <c r="Z8" s="224">
        <f>SUMIF('movim_carico e scarico_2023'!C:C,70101,'movim_carico e scarico_2023'!D:D)</f>
        <v>15</v>
      </c>
      <c r="AA8" s="224">
        <f>SUMIF('movim_carico e scarico_2024'!C:C,70101,'movim_carico e scarico_2024'!D:D)</f>
        <v>21</v>
      </c>
      <c r="AB8" s="224">
        <f>SUMIF('movim_carico e scarico_2025'!C:C,70101,'movim_carico e scarico_2025'!D:D)</f>
        <v>35</v>
      </c>
      <c r="AC8" s="224">
        <f>SUMIF('movim_carico e scarico_2026'!C:C,70101,'movim_carico e scarico_2026'!D:D)</f>
        <v>0</v>
      </c>
      <c r="AD8" s="583">
        <f>((SUMIF('movim_carico e scarico_2020'!C:C,70101,'movim_carico e scarico_2020'!D:D))+(SUMIF('movim_carico e scarico_2021'!C:C,70101,'movim_carico e scarico_2021'!D:D)+(SUMIF('movim_carico e scarico_2022'!C:C,70101,'movim_carico e scarico_2022'!D:D)+(SUMIF('movim_carico e scarico_2023'!C:C,70101,'movim_carico e scarico_2023'!D:D)+(SUMIF('movim_carico e scarico_2024'!C:C,70101,'movim_carico e scarico_2024'!D:D)+(SUMIF('movim_carico e scarico_2025'!C:C,70101,'movim_carico e scarico_2025'!D:D))+(SUMIF('movim_carico e scarico_2026'!C:C,70101,'movim_carico e scarico_2026'!D:D)))-((SUMIF('movim_carico e scarico_2020'!C:C,70101,'movim_carico e scarico_2020'!E:E))+(SUMIF('movim_carico e scarico_2021'!C:C,70101,'movim_carico e scarico_2021'!E:E)+(SUMIF('movim_carico e scarico_2022'!C:C,70101,'movim_carico e scarico_2022'!E:E)+(SUMIF('movim_carico e scarico_2023'!C:C,70101,'movim_carico e scarico_2023'!E:E)+(SUMIF('movim_carico e scarico_2024'!C:C,70101,'movim_carico e scarico_2024'!E:E)+(SUMIF('movim_carico e scarico_2025'!C:C,70101,'movim_carico e scarico_2025'!E:E))+(SUMIF('movim_carico e scarico_2026'!C:C,70101,'movim_carico e scarico_2026'!E:E)))))))))))</f>
        <v>0</v>
      </c>
      <c r="AE8" s="968"/>
    </row>
    <row r="9" spans="1:31" ht="20.25" customHeight="1" thickBot="1" x14ac:dyDescent="0.3">
      <c r="A9" s="1538"/>
      <c r="B9" s="1537"/>
      <c r="C9" s="1561"/>
      <c r="D9" s="507"/>
      <c r="E9" s="112" t="s">
        <v>20</v>
      </c>
      <c r="F9" s="112"/>
      <c r="G9" s="113"/>
      <c r="H9" s="113"/>
      <c r="I9" s="113"/>
      <c r="J9" s="222"/>
      <c r="K9" s="222"/>
      <c r="L9" s="222"/>
      <c r="M9" s="222"/>
      <c r="N9" s="222"/>
      <c r="O9" s="448"/>
      <c r="P9" s="222"/>
      <c r="Q9" s="222"/>
      <c r="R9" s="222"/>
      <c r="S9" s="222"/>
      <c r="T9" s="222"/>
      <c r="U9" s="222"/>
      <c r="V9" s="222"/>
      <c r="W9" s="222"/>
      <c r="X9" s="222"/>
      <c r="Y9" s="222"/>
      <c r="Z9" s="222"/>
      <c r="AA9" s="222"/>
      <c r="AB9" s="222"/>
      <c r="AC9" s="222"/>
      <c r="AD9" s="581"/>
    </row>
    <row r="10" spans="1:31" ht="19.95" customHeight="1" thickTop="1" thickBot="1" x14ac:dyDescent="0.3">
      <c r="A10" s="1523" t="s">
        <v>163</v>
      </c>
      <c r="B10" s="1539" t="s">
        <v>164</v>
      </c>
      <c r="C10" s="1523" t="s">
        <v>1532</v>
      </c>
      <c r="D10" s="476"/>
      <c r="E10" s="115" t="s">
        <v>19</v>
      </c>
      <c r="F10" s="115" t="s">
        <v>637</v>
      </c>
      <c r="G10" s="216">
        <v>10</v>
      </c>
      <c r="H10" s="116"/>
      <c r="I10" s="216">
        <v>20</v>
      </c>
      <c r="J10" s="216">
        <f>SUMIF('movim_carico e scarico_2009'!B:B,80318,'movim_carico e scarico_2009'!C:C)</f>
        <v>180</v>
      </c>
      <c r="K10" s="216">
        <f>SUMIF('movim_carico e scarico_2010'!B:B,80318,'movim_carico e scarico_2010'!C:C)</f>
        <v>650</v>
      </c>
      <c r="L10" s="216">
        <f>SUMIF('movim_carico e scarico_2011'!B:B,80318,'movim_carico e scarico_2011'!C:C)</f>
        <v>600</v>
      </c>
      <c r="M10" s="216">
        <f>SUMIF('movim_carico e scarico_2012'!B:B,80318,'movim_carico e scarico_2012'!C:C)</f>
        <v>650</v>
      </c>
      <c r="N10" s="216">
        <f>SUMIF('movim_carico e scarico_2013'!B:B,80318,'movim_carico e scarico_2013'!C:C)</f>
        <v>560</v>
      </c>
      <c r="O10" s="452">
        <f>SUMIF('GMI+PRO_carico e scarico_2013'!B:B,80318,'GMI+PRO_carico e scarico_2013'!C:C)</f>
        <v>660</v>
      </c>
      <c r="P10" s="216">
        <f>SUMIF('PROM_mov_carico e scarico_2013'!B:B,80318,'PROM_mov_carico e scarico_2013'!C:C)</f>
        <v>100</v>
      </c>
      <c r="Q10" s="216">
        <f>SUMIF('movim_carico e scarico_2014'!C:C,80318,'movim_carico e scarico_2014'!D:D)</f>
        <v>568</v>
      </c>
      <c r="R10" s="216">
        <f>SUMIF('movim_carico e scarico_2015'!C:C,80318,'movim_carico e scarico_2015'!D:D)</f>
        <v>586</v>
      </c>
      <c r="S10" s="216">
        <f>SUMIF('movim_carico e scarico_2016'!C:C,80318,'movim_carico e scarico_2016'!D:D)</f>
        <v>513</v>
      </c>
      <c r="T10" s="216">
        <f>SUMIF('movim_carico e scarico_2017'!C:C,80318,'movim_carico e scarico_2017'!D:D)</f>
        <v>539</v>
      </c>
      <c r="U10" s="216">
        <f>SUMIF('movim_carico e scarico_2018'!C:C,80318,'movim_carico e scarico_2018'!D:D)</f>
        <v>530</v>
      </c>
      <c r="V10" s="476"/>
      <c r="W10" s="476"/>
      <c r="X10" s="216"/>
      <c r="Y10" s="216"/>
      <c r="Z10" s="216"/>
      <c r="AA10" s="216"/>
      <c r="AB10" s="216"/>
      <c r="AC10" s="216"/>
      <c r="AD10" s="583"/>
    </row>
    <row r="11" spans="1:31" ht="20.25" customHeight="1" thickBot="1" x14ac:dyDescent="0.3">
      <c r="A11" s="1525"/>
      <c r="B11" s="1540"/>
      <c r="C11" s="1524"/>
      <c r="D11" s="292">
        <v>1300</v>
      </c>
      <c r="E11" s="940" t="s">
        <v>20</v>
      </c>
      <c r="F11" s="940" t="s">
        <v>636</v>
      </c>
      <c r="G11" s="203"/>
      <c r="H11" s="203"/>
      <c r="I11" s="203"/>
      <c r="J11" s="292"/>
      <c r="K11" s="292"/>
      <c r="L11" s="292"/>
      <c r="M11" s="292"/>
      <c r="N11" s="292"/>
      <c r="O11" s="453"/>
      <c r="P11" s="292"/>
      <c r="Q11" s="292"/>
      <c r="R11" s="292"/>
      <c r="S11" s="292"/>
      <c r="T11" s="292"/>
      <c r="U11" s="292"/>
      <c r="V11" s="163">
        <f>SUMIF('movim_carico e scarico_2019'!C:C,80318,'movim_carico e scarico_2019'!D:D)</f>
        <v>430</v>
      </c>
      <c r="W11" s="163">
        <f>SUMIF('movim_carico e scarico_2020'!C:C,80318,'movim_carico e scarico_2020'!D:D)</f>
        <v>545</v>
      </c>
      <c r="X11" s="161">
        <f>SUMIF('movim_carico e scarico_2021'!C:C,80318,'movim_carico e scarico_2021'!D:D)</f>
        <v>450</v>
      </c>
      <c r="Y11" s="161">
        <f>SUMIF('movim_carico e scarico_2022'!C:C,80318,'movim_carico e scarico_2022'!D:D)</f>
        <v>440</v>
      </c>
      <c r="Z11" s="161">
        <f>SUMIF('movim_carico e scarico_2023'!C:C,80318,'movim_carico e scarico_2023'!D:D)</f>
        <v>280</v>
      </c>
      <c r="AA11" s="161">
        <f>SUMIF('movim_carico e scarico_2024'!C:C,80318,'movim_carico e scarico_2024'!D:D)</f>
        <v>400</v>
      </c>
      <c r="AB11" s="161">
        <f>SUMIF('movim_carico e scarico_2025'!C:C,80318,'movim_carico e scarico_2025'!D:D)</f>
        <v>308</v>
      </c>
      <c r="AC11" s="161">
        <f>SUMIF('movim_carico e scarico_2026'!C:C,80318,'movim_carico e scarico_2026'!D:D)</f>
        <v>20</v>
      </c>
      <c r="AD11" s="492">
        <f>((SUMIF('movim_carico e scarico_2020'!C:C,80318,'movim_carico e scarico_2020'!D:D))+(SUMIF('movim_carico e scarico_2021'!C:C,80318,'movim_carico e scarico_2021'!D:D)+(SUMIF('movim_carico e scarico_2022'!C:C,80318,'movim_carico e scarico_2022'!D:D)+(SUMIF('movim_carico e scarico_2023'!C:C,80318,'movim_carico e scarico_2023'!D:D)+(SUMIF('movim_carico e scarico_2024'!C:C,80318,'movim_carico e scarico_2024'!D:D)+(SUMIF('movim_carico e scarico_2025'!C:C,80318,'movim_carico e scarico_2025'!D:D))+(SUMIF('movim_carico e scarico_2026'!C:C,80318,'movim_carico e scarico_2026'!D:D)))-((SUMIF('movim_carico e scarico_2020'!C:C,80318,'movim_carico e scarico_2020'!E:E))+(SUMIF('movim_carico e scarico_2021'!C:C,80318,'movim_carico e scarico_2021'!E:E)+(SUMIF('movim_carico e scarico_2022'!C:C,80318,'movim_carico e scarico_2022'!E:E)+(SUMIF('movim_carico e scarico_2023'!C:C,80318,'movim_carico e scarico_2023'!E:E)+(SUMIF('movim_carico e scarico_2024'!C:C,80318,'movim_carico e scarico_2024'!E:E)+(SUMIF('movim_carico e scarico_2025'!C:C,80318,'movim_carico e scarico_2025'!E:E))+(SUMIF('movim_carico e scarico_2026'!C:C,80318,'movim_carico e scarico_2026'!E:E)))))))))))</f>
        <v>20</v>
      </c>
      <c r="AE11" s="968"/>
    </row>
    <row r="12" spans="1:31" ht="20.25" customHeight="1" thickTop="1" thickBot="1" x14ac:dyDescent="0.3">
      <c r="A12" s="1534" t="s">
        <v>325</v>
      </c>
      <c r="B12" s="1536" t="s">
        <v>1777</v>
      </c>
      <c r="C12" s="1534" t="s">
        <v>1532</v>
      </c>
      <c r="D12" s="505">
        <v>1000</v>
      </c>
      <c r="E12" s="943" t="s">
        <v>19</v>
      </c>
      <c r="F12" s="944" t="s">
        <v>635</v>
      </c>
      <c r="G12" s="111"/>
      <c r="H12" s="111"/>
      <c r="I12" s="111"/>
      <c r="J12" s="224">
        <f>SUMIF('movim_carico e scarico_2009'!B:B,80416,'movim_carico e scarico_2009'!C:C)</f>
        <v>0</v>
      </c>
      <c r="K12" s="224">
        <f>SUMIF('movim_carico e scarico_2010'!B:B,80416,'movim_carico e scarico_2010'!C:C)</f>
        <v>59660</v>
      </c>
      <c r="L12" s="224">
        <f>SUMIF('movim_carico e scarico_2011'!B:B,80416,'movim_carico e scarico_2011'!C:C)</f>
        <v>57500</v>
      </c>
      <c r="M12" s="224">
        <f>SUMIF('movim_carico e scarico_2012'!B:B,80416,'movim_carico e scarico_2012'!C:C)</f>
        <v>43660</v>
      </c>
      <c r="N12" s="224">
        <f>SUMIF('movim_carico e scarico_2013'!B:B,80416,'movim_carico e scarico_2013'!C:C)</f>
        <v>40600</v>
      </c>
      <c r="O12" s="447">
        <f>SUMIF('GMI+PRO_carico e scarico_2013'!B:B,80416,'GMI+PRO_carico e scarico_2013'!C:C)</f>
        <v>47120</v>
      </c>
      <c r="P12" s="224">
        <f>SUMIF('PROM_mov_carico e scarico_2013'!B:B,80416,'PROM_mov_carico e scarico_2013'!C:C)</f>
        <v>6520</v>
      </c>
      <c r="Q12" s="224">
        <f>SUMIF('movim_carico e scarico_2014'!C:C,80416,'movim_carico e scarico_2014'!D:D)</f>
        <v>51020</v>
      </c>
      <c r="R12" s="224">
        <f>SUMIF('movim_carico e scarico_2015'!C:C,80416,'movim_carico e scarico_2015'!D:D)</f>
        <v>53060</v>
      </c>
      <c r="S12" s="224">
        <f>SUMIF('movim_carico e scarico_2016'!C:C,80416,'movim_carico e scarico_2016'!D:D)</f>
        <v>40140</v>
      </c>
      <c r="T12" s="224">
        <f>SUMIF('movim_carico e scarico_2017'!C:C,80416,'movim_carico e scarico_2017'!D:D)</f>
        <v>44100</v>
      </c>
      <c r="U12" s="224">
        <f>SUMIF('movim_carico e scarico_2018'!C:C,80416,'movim_carico e scarico_2018'!D:D)</f>
        <v>43500</v>
      </c>
      <c r="V12" s="224">
        <f>SUMIF('movim_carico e scarico_2019'!C:C,80416,'movim_carico e scarico_2019'!D:D)</f>
        <v>22760</v>
      </c>
      <c r="W12" s="224">
        <f>SUMIF('movim_carico e scarico_2020'!C:C,80416,'movim_carico e scarico_2020'!D:D)</f>
        <v>15260</v>
      </c>
      <c r="X12" s="224">
        <f>SUMIF('movim_carico e scarico_2021'!C:C,80416,'movim_carico e scarico_2021'!D:D)</f>
        <v>12540</v>
      </c>
      <c r="Y12" s="224">
        <f>SUMIF('movim_carico e scarico_2022'!C:C,80416,'movim_carico e scarico_2022'!D:D)</f>
        <v>10260</v>
      </c>
      <c r="Z12" s="224">
        <f>SUMIF('movim_carico e scarico_2023'!C:C,80416,'movim_carico e scarico_2023'!D:D)</f>
        <v>11400</v>
      </c>
      <c r="AA12" s="224">
        <f>SUMIF('movim_carico e scarico_2024'!C:C,80416,'movim_carico e scarico_2024'!D:D)</f>
        <v>9920</v>
      </c>
      <c r="AB12" s="224">
        <f>SUMIF('movim_carico e scarico_2025'!C:C,80416,'movim_carico e scarico_2025'!D:D)</f>
        <v>11600</v>
      </c>
      <c r="AC12" s="224">
        <f>SUMIF('movim_carico e scarico_2026'!C:C,80416,'movim_carico e scarico_2026'!D:D)</f>
        <v>1000</v>
      </c>
      <c r="AD12" s="583">
        <f>((SUMIF('movim_carico e scarico_2019'!C:C,80416,'movim_carico e scarico_2019'!D:D))+(SUMIF('movim_carico e scarico_2020'!C:C,80416,'movim_carico e scarico_2020'!D:D))+(SUMIF('movim_carico e scarico_2021'!C:C,80416,'movim_carico e scarico_2021'!D:D)+(SUMIF('movim_carico e scarico_2022'!C:C,80416,'movim_carico e scarico_2022'!D:D)+(SUMIF('movim_carico e scarico_2023'!C:C,80416,'movim_carico e scarico_2023'!D:D)+(SUMIF('movim_carico e scarico_2024'!C:C,80416,'movim_carico e scarico_2024'!D:D)+(SUMIF('movim_carico e scarico_2025'!C:C,80416,'movim_carico e scarico_2025'!D:D))+(SUMIF('movim_carico e scarico_2026'!C:C,80416,'movim_carico e scarico_2026'!D:D)))-((SUMIF('movim_carico e scarico_2019'!C:C,80416,'movim_carico e scarico_2019'!E:E))+(SUMIF('movim_carico e scarico_2020'!C:C,80416,'movim_carico e scarico_2020'!E:E))+(SUMIF('movim_carico e scarico_2021'!C:C,80416,'movim_carico e scarico_2021'!E:E)+(SUMIF('movim_carico e scarico_2022'!C:C,80416,'movim_carico e scarico_2022'!E:E)+(SUMIF('movim_carico e scarico_2023'!C:C,80416,'movim_carico e scarico_2023'!E:E)+(SUMIF('movim_carico e scarico_2024'!C:C,80416,'movim_carico e scarico_2024'!E:E)+(SUMIF('movim_carico e scarico_2025'!C:C,80416,'movim_carico e scarico_2025'!E:E))+(SUMIF('movim_carico e scarico_2026'!C:C,80416,'movim_carico e scarico_2026'!E:E)))))))))))</f>
        <v>1000</v>
      </c>
      <c r="AE12" s="968"/>
    </row>
    <row r="13" spans="1:31" ht="20.25" customHeight="1" thickBot="1" x14ac:dyDescent="0.3">
      <c r="A13" s="1538"/>
      <c r="B13" s="1537"/>
      <c r="C13" s="1561"/>
      <c r="D13" s="508"/>
      <c r="E13" s="477" t="s">
        <v>20</v>
      </c>
      <c r="F13" s="477"/>
      <c r="G13" s="478"/>
      <c r="H13" s="478"/>
      <c r="I13" s="478"/>
      <c r="J13" s="478"/>
      <c r="K13" s="478"/>
      <c r="L13" s="478"/>
      <c r="M13" s="478"/>
      <c r="N13" s="478"/>
      <c r="O13" s="479"/>
      <c r="P13" s="478"/>
      <c r="Q13" s="478"/>
      <c r="R13" s="478"/>
      <c r="S13" s="478"/>
      <c r="T13" s="478"/>
      <c r="U13" s="478"/>
      <c r="V13" s="478"/>
      <c r="W13" s="478"/>
      <c r="X13" s="478"/>
      <c r="Y13" s="478"/>
      <c r="Z13" s="478"/>
      <c r="AA13" s="478"/>
      <c r="AB13" s="478"/>
      <c r="AC13" s="478"/>
      <c r="AD13" s="581"/>
    </row>
    <row r="14" spans="1:31" ht="19.95" customHeight="1" thickTop="1" thickBot="1" x14ac:dyDescent="0.3">
      <c r="A14" s="1523" t="s">
        <v>1598</v>
      </c>
      <c r="B14" s="1523" t="s">
        <v>1597</v>
      </c>
      <c r="C14" s="1577" t="s">
        <v>1531</v>
      </c>
      <c r="D14" s="476"/>
      <c r="E14" s="115" t="s">
        <v>19</v>
      </c>
      <c r="F14" s="115"/>
      <c r="G14" s="116"/>
      <c r="H14" s="216"/>
      <c r="I14" s="116"/>
      <c r="J14" s="116"/>
      <c r="K14" s="116"/>
      <c r="L14" s="116"/>
      <c r="M14" s="116"/>
      <c r="N14" s="116"/>
      <c r="O14" s="455"/>
      <c r="P14" s="116"/>
      <c r="Q14" s="116"/>
      <c r="R14" s="116"/>
      <c r="S14" s="116"/>
      <c r="T14" s="116"/>
      <c r="U14" s="116"/>
      <c r="V14" s="116"/>
      <c r="W14" s="116"/>
      <c r="X14" s="116"/>
      <c r="Y14" s="116"/>
      <c r="Z14" s="116"/>
      <c r="AA14" s="116"/>
      <c r="AB14" s="116"/>
      <c r="AC14" s="116"/>
      <c r="AD14" s="493"/>
    </row>
    <row r="15" spans="1:31" ht="20.25" customHeight="1" thickBot="1" x14ac:dyDescent="0.3">
      <c r="A15" s="1525"/>
      <c r="B15" s="1525"/>
      <c r="C15" s="1578"/>
      <c r="D15" s="292">
        <v>900</v>
      </c>
      <c r="E15" s="940" t="s">
        <v>20</v>
      </c>
      <c r="F15" s="940" t="s">
        <v>636</v>
      </c>
      <c r="G15" s="203">
        <v>230</v>
      </c>
      <c r="H15" s="203">
        <v>430</v>
      </c>
      <c r="I15" s="203">
        <v>250</v>
      </c>
      <c r="J15" s="163">
        <f>SUMIF('movim_carico e scarico_2009'!B:B,130205,'movim_carico e scarico_2009'!C:C)</f>
        <v>260</v>
      </c>
      <c r="K15" s="163">
        <f>SUMIF('movim_carico e scarico_2010'!B:B,130205,'movim_carico e scarico_2010'!C:C)</f>
        <v>260</v>
      </c>
      <c r="L15" s="163">
        <f>SUMIF('movim_carico e scarico_2011'!B:B,130205,'movim_carico e scarico_2011'!C:C)</f>
        <v>1720</v>
      </c>
      <c r="M15" s="163">
        <f>SUMIF('movim_carico e scarico_2012'!B:B,130205,'movim_carico e scarico_2012'!C:C)</f>
        <v>540</v>
      </c>
      <c r="N15" s="163">
        <f>SUMIF('movim_carico e scarico_2013'!B:B,130205,'movim_carico e scarico_2013'!C:C)</f>
        <v>920</v>
      </c>
      <c r="O15" s="454">
        <f>SUMIF('GMI+PRO_carico e scarico_2013'!B:B,130205,'GMI+PRO_carico e scarico_2013'!C:C)</f>
        <v>920</v>
      </c>
      <c r="P15" s="163">
        <f>SUMIF('PROM_mov_carico e scarico_2013'!B:B,130205,'PROM_mov_carico e scarico_2013'!C:C)</f>
        <v>0</v>
      </c>
      <c r="Q15" s="163">
        <f>SUMIF('movim_carico e scarico_2014'!C:C,130205,'movim_carico e scarico_2014'!D:D)</f>
        <v>550</v>
      </c>
      <c r="R15" s="163">
        <f>SUMIF('movim_carico e scarico_2015'!C:C,130205,'movim_carico e scarico_2015'!D:D)</f>
        <v>0</v>
      </c>
      <c r="S15" s="163">
        <f>SUMIF('movim_carico e scarico_2016'!C:C,130205,'movim_carico e scarico_2016'!D:D)</f>
        <v>400</v>
      </c>
      <c r="T15" s="163">
        <f>SUMIF('movim_carico e scarico_2017'!C:C,130205,'movim_carico e scarico_2017'!D:D)</f>
        <v>300</v>
      </c>
      <c r="U15" s="163">
        <f>SUMIF('movim_carico e scarico_2018'!C:C,130205,'movim_carico e scarico_2018'!D:D)</f>
        <v>100</v>
      </c>
      <c r="V15" s="163">
        <f>SUMIF('movim_carico e scarico_2019'!C:C,130205,'movim_carico e scarico_2019'!D:D)</f>
        <v>400</v>
      </c>
      <c r="W15" s="163">
        <f>SUMIF('movim_carico e scarico_2020'!C:C,130205,'movim_carico e scarico_2020'!D:D)</f>
        <v>330</v>
      </c>
      <c r="X15" s="163">
        <f>SUMIF('movim_carico e scarico_2021'!C:C,130205,'movim_carico e scarico_2021'!D:D)</f>
        <v>250</v>
      </c>
      <c r="Y15" s="163">
        <f>SUMIF('movim_carico e scarico_2022'!C:C,130205,'movim_carico e scarico_2022'!D:D)</f>
        <v>200</v>
      </c>
      <c r="Z15" s="163">
        <f>SUMIF('movim_carico e scarico_2023'!C:C,130205,'movim_carico e scarico_2023'!D:D)</f>
        <v>300</v>
      </c>
      <c r="AA15" s="163">
        <f>SUMIF('movim_carico e scarico_2024'!C:C,130205,'movim_carico e scarico_2024'!D:D)</f>
        <v>200</v>
      </c>
      <c r="AB15" s="163">
        <f>SUMIF('movim_carico e scarico_2025'!C:C,130205,'movim_carico e scarico_2025'!D:D)</f>
        <v>100</v>
      </c>
      <c r="AC15" s="163">
        <f>SUMIF('movim_carico e scarico_2026'!C:C,130205,'movim_carico e scarico_2026'!D:D)</f>
        <v>0</v>
      </c>
      <c r="AD15" s="491">
        <f>((SUMIF('movim_carico e scarico_2020'!C:C,130205,'movim_carico e scarico_2020'!D:D))+(SUMIF('movim_carico e scarico_2021'!C:C,130205,'movim_carico e scarico_2021'!D:D)+(SUMIF('movim_carico e scarico_2022'!C:C,130205,'movim_carico e scarico_2022'!D:D)+(SUMIF('movim_carico e scarico_2023'!C:C,130205,'movim_carico e scarico_2023'!D:D)+(SUMIF('movim_carico e scarico_2024'!C:C,130205,'movim_carico e scarico_2024'!D:D)+(SUMIF('movim_carico e scarico_2025'!C:C,130205,'movim_carico e scarico_2025'!D:D))+(SUMIF('movim_carico e scarico_2026'!C:C,130205,'movim_carico e scarico_2026'!D:D)))-((SUMIF('movim_carico e scarico_2020'!C:C,130205,'movim_carico e scarico_2020'!E:E))+(SUMIF('movim_carico e scarico_2021'!C:C,130205,'movim_carico e scarico_2021'!E:E)+(SUMIF('movim_carico e scarico_2022'!C:C,130205,'movim_carico e scarico_2022'!E:E)+(SUMIF('movim_carico e scarico_2023'!C:C,130205,'movim_carico e scarico_2023'!E:E)+(SUMIF('movim_carico e scarico_2024'!C:C,130205,'movim_carico e scarico_2024'!E:E)+(SUMIF('movim_carico e scarico_2025'!C:C,130205,'movim_carico e scarico_2025'!E:E))+(SUMIF('movim_carico e scarico_2026'!C:C,130205,'movim_carico e scarico_2026'!E:E)))))))))))</f>
        <v>100</v>
      </c>
      <c r="AE15" s="968"/>
    </row>
    <row r="16" spans="1:31" ht="20.25" customHeight="1" thickTop="1" thickBot="1" x14ac:dyDescent="0.3">
      <c r="A16" s="1534" t="s">
        <v>296</v>
      </c>
      <c r="B16" s="1536" t="s">
        <v>1698</v>
      </c>
      <c r="C16" s="1559" t="s">
        <v>1531</v>
      </c>
      <c r="D16" s="505"/>
      <c r="E16" s="110" t="s">
        <v>19</v>
      </c>
      <c r="F16" s="110"/>
      <c r="G16" s="111"/>
      <c r="H16" s="224"/>
      <c r="I16" s="111"/>
      <c r="J16" s="111"/>
      <c r="K16" s="111"/>
      <c r="L16" s="111"/>
      <c r="M16" s="111"/>
      <c r="N16" s="111"/>
      <c r="O16" s="449"/>
      <c r="P16" s="111"/>
      <c r="Q16" s="111"/>
      <c r="R16" s="111"/>
      <c r="S16" s="111"/>
      <c r="T16" s="111"/>
      <c r="U16" s="478"/>
      <c r="V16" s="478"/>
      <c r="W16" s="478"/>
      <c r="X16" s="478"/>
      <c r="Y16" s="478"/>
      <c r="Z16" s="478"/>
      <c r="AA16" s="478"/>
      <c r="AB16" s="478"/>
      <c r="AC16" s="478"/>
      <c r="AD16" s="496"/>
    </row>
    <row r="17" spans="1:31" ht="20.25" customHeight="1" thickBot="1" x14ac:dyDescent="0.3">
      <c r="A17" s="1538"/>
      <c r="B17" s="1537"/>
      <c r="C17" s="1560"/>
      <c r="D17" s="222">
        <v>900</v>
      </c>
      <c r="E17" s="941" t="s">
        <v>20</v>
      </c>
      <c r="F17" s="941" t="s">
        <v>636</v>
      </c>
      <c r="G17" s="113">
        <v>0</v>
      </c>
      <c r="H17" s="113">
        <v>0</v>
      </c>
      <c r="I17" s="113">
        <v>0</v>
      </c>
      <c r="J17" s="162">
        <f>SUMIF('movim_carico e scarico_2009'!B:B,130307,'movim_carico e scarico_2009'!C:C)</f>
        <v>0</v>
      </c>
      <c r="K17" s="162">
        <f>SUMIF('movim_carico e scarico_2010'!B:B,130307,'movim_carico e scarico_2010'!C:C)</f>
        <v>0</v>
      </c>
      <c r="L17" s="162">
        <f>SUMIF('movim_carico e scarico_2011'!B:B,130307,'movim_carico e scarico_2011'!C:C)</f>
        <v>0</v>
      </c>
      <c r="M17" s="162">
        <f>SUMIF('movim_carico e scarico_2012'!B:B,130307,'movim_carico e scarico_2012'!C:C)</f>
        <v>0</v>
      </c>
      <c r="N17" s="162">
        <f>SUMIF('movim_carico e scarico_2013'!B:B,130307,'movim_carico e scarico_2013'!C:C)</f>
        <v>0</v>
      </c>
      <c r="O17" s="446">
        <f>SUMIF('GMI+PRO_carico e scarico_2013'!B:B,130307,'GMI+PRO_carico e scarico_2013'!C:C)</f>
        <v>0</v>
      </c>
      <c r="P17" s="162">
        <f>SUMIF('PROM_mov_carico e scarico_2013'!B:B,130307,'PROM_mov_carico e scarico_2013'!C:C)</f>
        <v>0</v>
      </c>
      <c r="Q17" s="162">
        <f>SUMIF('movim_carico e scarico_2014'!C:C,130307,'movim_carico e scarico_2014'!D:D)</f>
        <v>0</v>
      </c>
      <c r="R17" s="162">
        <f>SUMIF('movim_carico e scarico_2015'!C:C,130307,'movim_carico e scarico_2015'!D:D)</f>
        <v>0</v>
      </c>
      <c r="S17" s="162">
        <f>SUMIF('movim_carico e scarico_2016'!C:C,130307,'movim_carico e scarico_2016'!D:D)</f>
        <v>1300</v>
      </c>
      <c r="T17" s="162">
        <f>SUMIF('movim_carico e scarico_2017'!C:C,130307,'movim_carico e scarico_2017'!D:D)</f>
        <v>1210</v>
      </c>
      <c r="U17" s="162">
        <f>SUMIF('movim_carico e scarico_2018'!C:C,130307,'movim_carico e scarico_2018'!D:D)</f>
        <v>500</v>
      </c>
      <c r="V17" s="162">
        <f>SUMIF('movim_carico e scarico_2019'!C:C,130307,'movim_carico e scarico_2019'!D:D)</f>
        <v>180</v>
      </c>
      <c r="W17" s="162">
        <f>SUMIF('movim_carico e scarico_2020'!C:C,130307,'movim_carico e scarico_2020'!D:D)</f>
        <v>650</v>
      </c>
      <c r="X17" s="162">
        <f>SUMIF('movim_carico e scarico_2021'!C:C,130307,'movim_carico e scarico_2021'!D:D)</f>
        <v>200</v>
      </c>
      <c r="Y17" s="162">
        <f>SUMIF('movim_carico e scarico_2022'!C:C,130307,'movim_carico e scarico_2022'!D:D)</f>
        <v>0</v>
      </c>
      <c r="Z17" s="162">
        <f>SUMIF('movim_carico e scarico_2023'!C:C,130307,'movim_carico e scarico_2023'!D:D)</f>
        <v>700</v>
      </c>
      <c r="AA17" s="162">
        <f>SUMIF('movim_carico e scarico_2024'!C:C,130307,'movim_carico e scarico_2024'!D:D)</f>
        <v>0</v>
      </c>
      <c r="AB17" s="162">
        <f>SUMIF('movim_carico e scarico_2025'!C:C,130307,'movim_carico e scarico_2025'!D:D)</f>
        <v>200</v>
      </c>
      <c r="AC17" s="162">
        <f>SUMIF('movim_carico e scarico_2026'!C:C,130307,'movim_carico e scarico_2026'!D:D)</f>
        <v>0</v>
      </c>
      <c r="AD17" s="491">
        <f>((SUMIF('movim_carico e scarico_2021'!C:C,130307,'movim_carico e scarico_2021'!D:D))+(SUMIF('movim_carico e scarico_2022'!C:C,130307,'movim_carico e scarico_2022'!D:D)+(SUMIF('movim_carico e scarico_2023'!C:C,130307,'movim_carico e scarico_2023'!D:D)+(SUMIF('movim_carico e scarico_2024'!C:C,130307,'movim_carico e scarico_2024'!D:D)+(SUMIF('movim_carico e scarico_2025'!C:C,130307,'movim_carico e scarico_2025'!D:D))+(SUMIF('movim_carico e scarico_2026'!C:C,130307,'movim_carico e scarico_2026'!D:D)))-((SUMIF('movim_carico e scarico_2021'!C:C,130307,'movim_carico e scarico_2021'!E:E))+(SUMIF('movim_carico e scarico_2022'!C:C,130307,'movim_carico e scarico_2022'!E:E)+(SUMIF('movim_carico e scarico_2023'!C:C,130307,'movim_carico e scarico_2023'!E:E)+(SUMIF('movim_carico e scarico_2024'!C:C,130307,'movim_carico e scarico_2024'!E:E)+(SUMIF('movim_carico e scarico_2025'!C:C,130307,'movim_carico e scarico_2025'!E:E))+(SUMIF('movim_carico e scarico_2026'!C:C,130307,'movim_carico e scarico_2026'!E:E)))))))))</f>
        <v>200</v>
      </c>
      <c r="AE17" s="968"/>
    </row>
    <row r="18" spans="1:31" ht="20.25" customHeight="1" thickTop="1" thickBot="1" x14ac:dyDescent="0.3">
      <c r="A18" s="1523" t="s">
        <v>1586</v>
      </c>
      <c r="B18" s="1523" t="s">
        <v>1587</v>
      </c>
      <c r="C18" s="1523" t="s">
        <v>1532</v>
      </c>
      <c r="D18" s="476"/>
      <c r="E18" s="115" t="s">
        <v>19</v>
      </c>
      <c r="F18" s="115" t="s">
        <v>637</v>
      </c>
      <c r="G18" s="116">
        <v>360</v>
      </c>
      <c r="H18" s="116">
        <v>500</v>
      </c>
      <c r="I18" s="116">
        <v>1020</v>
      </c>
      <c r="J18" s="292">
        <f>SUMIF('movim_carico e scarico_2009'!B:B,130507,'movim_carico e scarico_2009'!C:C)</f>
        <v>590</v>
      </c>
      <c r="K18" s="292">
        <f>SUMIF('movim_carico e scarico_2010'!B:B,130507,'movim_carico e scarico_2010'!C:C)</f>
        <v>1150</v>
      </c>
      <c r="L18" s="292">
        <f>SUMIF('movim_carico e scarico_2011'!B:B,130507,'movim_carico e scarico_2011'!C:C)</f>
        <v>1820</v>
      </c>
      <c r="M18" s="292">
        <f>SUMIF('movim_carico e scarico_2012'!B:B,130507,'movim_carico e scarico_2012'!C:C)</f>
        <v>2000</v>
      </c>
      <c r="N18" s="292">
        <f>SUMIF('movim_carico e scarico_2013'!B:B,130507,'movim_carico e scarico_2013'!C:C)</f>
        <v>1760</v>
      </c>
      <c r="O18" s="453">
        <f>SUMIF('GMI+PRO_carico e scarico_2013'!B:B,130507,'GMI+PRO_carico e scarico_2013'!C:C)</f>
        <v>1760</v>
      </c>
      <c r="P18" s="292">
        <f>SUMIF('PROM_mov_carico e scarico_2013'!B:B,130507,'PROM_mov_carico e scarico_2013'!C:C)</f>
        <v>0</v>
      </c>
      <c r="Q18" s="216">
        <f>SUMIF('movim_carico e scarico_2014'!C:C,130507,'movim_carico e scarico_2014'!D:D)</f>
        <v>990</v>
      </c>
      <c r="R18" s="216">
        <f>SUMIF('movim_carico e scarico_2015'!C:C,130507,'movim_carico e scarico_2015'!D:D)</f>
        <v>400</v>
      </c>
      <c r="S18" s="216">
        <f>SUMIF('movim_carico e scarico_2016'!C:C,130507,'movim_carico e scarico_2016'!D:D)</f>
        <v>300</v>
      </c>
      <c r="T18" s="216">
        <f>SUMIF('movim_carico e scarico_2017'!C:C,130507,'movim_carico e scarico_2017'!D:D)</f>
        <v>400</v>
      </c>
      <c r="U18" s="216">
        <f>SUMIF('movim_carico e scarico_2018'!C:C,130507,'movim_carico e scarico_2018'!D:D)</f>
        <v>500</v>
      </c>
      <c r="V18" s="476"/>
      <c r="W18" s="476"/>
      <c r="X18" s="476"/>
      <c r="Y18" s="476"/>
      <c r="Z18" s="476"/>
      <c r="AA18" s="476"/>
      <c r="AB18" s="476"/>
      <c r="AC18" s="476"/>
      <c r="AD18" s="494"/>
    </row>
    <row r="19" spans="1:31" ht="20.25" customHeight="1" thickBot="1" x14ac:dyDescent="0.3">
      <c r="A19" s="1525"/>
      <c r="B19" s="1525"/>
      <c r="C19" s="1524"/>
      <c r="D19" s="292">
        <v>950</v>
      </c>
      <c r="E19" s="940" t="s">
        <v>20</v>
      </c>
      <c r="F19" s="940" t="s">
        <v>636</v>
      </c>
      <c r="G19" s="203"/>
      <c r="H19" s="203"/>
      <c r="I19" s="203"/>
      <c r="J19" s="203"/>
      <c r="K19" s="203"/>
      <c r="L19" s="203"/>
      <c r="M19" s="203"/>
      <c r="N19" s="203"/>
      <c r="O19" s="582"/>
      <c r="P19" s="203"/>
      <c r="Q19" s="203"/>
      <c r="R19" s="203"/>
      <c r="S19" s="203"/>
      <c r="T19" s="203"/>
      <c r="U19" s="203"/>
      <c r="V19" s="163">
        <f>SUMIF('movim_carico e scarico_2019'!C:C,130507,'movim_carico e scarico_2019'!D:D)</f>
        <v>960</v>
      </c>
      <c r="W19" s="163">
        <f>SUMIF('movim_carico e scarico_2020'!C:C,130507,'movim_carico e scarico_2020'!D:D)</f>
        <v>550</v>
      </c>
      <c r="X19" s="163">
        <f>SUMIF('movim_carico e scarico_2021'!C:C,130507,'movim_carico e scarico_2021'!D:D)</f>
        <v>500</v>
      </c>
      <c r="Y19" s="163">
        <f>SUMIF('movim_carico e scarico_2022'!C:C,130507,'movim_carico e scarico_2022'!D:D)</f>
        <v>300</v>
      </c>
      <c r="Z19" s="163">
        <f>SUMIF('movim_carico e scarico_2023'!C:C,130507,'movim_carico e scarico_2023'!D:D)</f>
        <v>2560</v>
      </c>
      <c r="AA19" s="163">
        <f>SUMIF('movim_carico e scarico_2024'!C:C,130507,'movim_carico e scarico_2024'!D:D)</f>
        <v>500</v>
      </c>
      <c r="AB19" s="163">
        <f>SUMIF('movim_carico e scarico_2025'!C:C,130507,'movim_carico e scarico_2025'!D:D)</f>
        <v>1120</v>
      </c>
      <c r="AC19" s="163">
        <f>SUMIF('movim_carico e scarico_2026'!C:C,130507,'movim_carico e scarico_2026'!D:D)</f>
        <v>0</v>
      </c>
      <c r="AD19" s="491">
        <f>((SUMIF('movim_carico e scarico_2021'!C:C,130507,'movim_carico e scarico_2021'!D:D))+(SUMIF('movim_carico e scarico_2022'!C:C,130507,'movim_carico e scarico_2022'!D:D)+(SUMIF('movim_carico e scarico_2023'!C:C,130507,'movim_carico e scarico_2023'!D:D)+(SUMIF('movim_carico e scarico_2024'!C:C,130507,'movim_carico e scarico_2024'!D:D)+(SUMIF('movim_carico e scarico_2025'!C:C,130507,'movim_carico e scarico_2025'!D:D))+(SUMIF('movim_carico e scarico_2026'!C:C,130507,'movim_carico e scarico_2026'!D:D)))-((SUMIF('movim_carico e scarico_2021'!C:C,130507,'movim_carico e scarico_2021'!E:E))+(SUMIF('movim_carico e scarico_2022'!C:C,130507,'movim_carico e scarico_2022'!E:E)+(SUMIF('movim_carico e scarico_2023'!C:C,130507,'movim_carico e scarico_2023'!E:E)+(SUMIF('movim_carico e scarico_2024'!C:C,130507,'movim_carico e scarico_2024'!E:E)+(SUMIF('movim_carico e scarico_2025'!C:C,130507,'movim_carico e scarico_2025'!E:E))+(SUMIF('movim_carico e scarico_2026'!C:C,130507,'movim_carico e scarico_2026'!E:E)))))))))</f>
        <v>0</v>
      </c>
      <c r="AE19" s="968"/>
    </row>
    <row r="20" spans="1:31" ht="20.25" customHeight="1" thickTop="1" thickBot="1" x14ac:dyDescent="0.3">
      <c r="A20" s="1534" t="s">
        <v>1123</v>
      </c>
      <c r="B20" s="1534" t="s">
        <v>1124</v>
      </c>
      <c r="C20" s="1573" t="s">
        <v>1531</v>
      </c>
      <c r="D20" s="505"/>
      <c r="E20" s="110" t="s">
        <v>19</v>
      </c>
      <c r="F20" s="110" t="s">
        <v>1125</v>
      </c>
      <c r="G20" s="111"/>
      <c r="H20" s="224"/>
      <c r="I20" s="111"/>
      <c r="J20" s="224">
        <f>SUMIF('movim_carico e scarico_2009'!B:B,140603,'movim_carico e scarico_2009'!C:C)</f>
        <v>0</v>
      </c>
      <c r="K20" s="224">
        <f>SUMIF('movim_carico e scarico_2010'!B:B,140603,'movim_carico e scarico_2010'!C:C)</f>
        <v>0</v>
      </c>
      <c r="L20" s="224">
        <f>SUMIF('movim_carico e scarico_2011'!B:B,140603,'movim_carico e scarico_2011'!C:C)</f>
        <v>20</v>
      </c>
      <c r="M20" s="224">
        <f>SUMIF('movim_carico e scarico_2012'!B:B,140603,'movim_carico e scarico_2012'!C:C)</f>
        <v>80</v>
      </c>
      <c r="N20" s="505"/>
      <c r="O20" s="630"/>
      <c r="P20" s="505"/>
      <c r="Q20" s="505"/>
      <c r="R20" s="505"/>
      <c r="S20" s="505"/>
      <c r="T20" s="505"/>
      <c r="U20" s="505"/>
      <c r="V20" s="505"/>
      <c r="W20" s="505"/>
      <c r="X20" s="505"/>
      <c r="Y20" s="505"/>
      <c r="Z20" s="505"/>
      <c r="AA20" s="505"/>
      <c r="AB20" s="505"/>
      <c r="AC20" s="505"/>
      <c r="AD20" s="494"/>
    </row>
    <row r="21" spans="1:31" ht="20.25" customHeight="1" thickBot="1" x14ac:dyDescent="0.3">
      <c r="A21" s="1538"/>
      <c r="B21" s="1538"/>
      <c r="C21" s="1574"/>
      <c r="D21" s="222">
        <v>1000</v>
      </c>
      <c r="E21" s="941" t="s">
        <v>20</v>
      </c>
      <c r="F21" s="941" t="s">
        <v>636</v>
      </c>
      <c r="G21" s="113"/>
      <c r="H21" s="113"/>
      <c r="I21" s="113"/>
      <c r="J21" s="162"/>
      <c r="K21" s="162"/>
      <c r="L21" s="162"/>
      <c r="M21" s="162"/>
      <c r="N21" s="162">
        <f>SUMIF('movim_carico e scarico_2013'!B:B,140603,'movim_carico e scarico_2013'!C:C)</f>
        <v>25</v>
      </c>
      <c r="O21" s="446">
        <f>SUMIF('GMI+PRO_carico e scarico_2013'!B:B,140603,'GMI+PRO_carico e scarico_2013'!C:C)</f>
        <v>25</v>
      </c>
      <c r="P21" s="162">
        <f>SUMIF('PROM_mov_carico e scarico_2013'!B:B,140603,'PROM_mov_carico e scarico_2013'!C:C)</f>
        <v>0</v>
      </c>
      <c r="Q21" s="162">
        <f>SUMIF('movim_carico e scarico_2014'!C:C,140603,'movim_carico e scarico_2014'!D:D)</f>
        <v>0</v>
      </c>
      <c r="R21" s="162">
        <f>SUMIF('movim_carico e scarico_2015'!C:C,140603,'movim_carico e scarico_2015'!D:D)</f>
        <v>0</v>
      </c>
      <c r="S21" s="162">
        <f>SUMIF('movim_carico e scarico_2016'!C:C,140603,'movim_carico e scarico_2016'!D:D)</f>
        <v>0</v>
      </c>
      <c r="T21" s="162">
        <f>SUMIF('movim_carico e scarico_2017'!C:C,140603,'movim_carico e scarico_2017'!D:D)</f>
        <v>0</v>
      </c>
      <c r="U21" s="162">
        <f>SUMIF('movim_carico e scarico_2018'!C:C,140603,'movim_carico e scarico_2018'!D:D)</f>
        <v>0</v>
      </c>
      <c r="V21" s="162">
        <f>SUMIF('movim_carico e scarico_2019'!C:C,140603,'movim_carico e scarico_2019'!D:D)</f>
        <v>0</v>
      </c>
      <c r="W21" s="162">
        <f>SUMIF('movim_carico e scarico_2020'!C:C,140603,'movim_carico e scarico_2020'!D:D)</f>
        <v>0</v>
      </c>
      <c r="X21" s="162">
        <f>SUMIF('movim_carico e scarico_2021'!C:C,140603,'movim_carico e scarico_2021'!D:D)</f>
        <v>0</v>
      </c>
      <c r="Y21" s="162">
        <f>SUMIF('movim_carico e scarico_2022'!C:C,140603,'movim_carico e scarico_2022'!D:D)</f>
        <v>0</v>
      </c>
      <c r="Z21" s="162">
        <f>SUMIF('movim_carico e scarico_2023'!C:C,140603,'movim_carico e scarico_2023'!D:D)</f>
        <v>0</v>
      </c>
      <c r="AA21" s="162">
        <f>SUMIF('movim_carico e scarico_2024'!C:C,140603,'movim_carico e scarico_2024'!D:D)</f>
        <v>0</v>
      </c>
      <c r="AB21" s="162">
        <f>SUMIF('movim_carico e scarico_2025'!C:C,140603,'movim_carico e scarico_2025'!D:D)</f>
        <v>0</v>
      </c>
      <c r="AC21" s="162">
        <f>SUMIF('movim_carico e scarico_2026'!C:C,140603,'movim_carico e scarico_2026'!D:D)</f>
        <v>0</v>
      </c>
      <c r="AD21" s="491">
        <f>((SUMIF('movim_carico e scarico_2021'!C:C,140603,'movim_carico e scarico_2021'!D:D))+(SUMIF('movim_carico e scarico_2022'!C:C,140603,'movim_carico e scarico_2022'!D:D)+(SUMIF('movim_carico e scarico_2023'!C:C,140603,'movim_carico e scarico_2023'!D:D)+(SUMIF('movim_carico e scarico_2024'!C:C,140603,'movim_carico e scarico_2024'!D:D)+(SUMIF('movim_carico e scarico_2025'!C:C,140603,'movim_carico e scarico_2025'!D:D))+(SUMIF('movim_carico e scarico_2026'!C:C,140603,'movim_carico e scarico_2026'!D:D)))-((SUMIF('movim_carico e scarico_2021'!C:C,140603,'movim_carico e scarico_2021'!E:E))+(SUMIF('movim_carico e scarico_2022'!C:C,140603,'movim_carico e scarico_2022'!E:E)+(SUMIF('movim_carico e scarico_2023'!C:C,140603,'movim_carico e scarico_2023'!E:E)+(SUMIF('movim_carico e scarico_2024'!C:C,140603,'movim_carico e scarico_2024'!E:E)+(SUMIF('movim_carico e scarico_2025'!C:C,140603,'movim_carico e scarico_2025'!E:E))+(SUMIF('movim_carico e scarico_2026'!C:C,140603,'movim_carico e scarico_2026'!E:E)))))))))</f>
        <v>0</v>
      </c>
      <c r="AE21" s="968"/>
    </row>
    <row r="22" spans="1:31" ht="20.25" customHeight="1" thickTop="1" thickBot="1" x14ac:dyDescent="0.3">
      <c r="A22" s="1558" t="s">
        <v>326</v>
      </c>
      <c r="B22" s="1558">
        <v>150101</v>
      </c>
      <c r="C22" s="1523" t="s">
        <v>1532</v>
      </c>
      <c r="D22" s="476"/>
      <c r="E22" s="629" t="s">
        <v>19</v>
      </c>
      <c r="F22" s="629"/>
      <c r="G22" s="597"/>
      <c r="H22" s="597"/>
      <c r="I22" s="597"/>
      <c r="J22" s="597"/>
      <c r="K22" s="597"/>
      <c r="L22" s="597"/>
      <c r="M22" s="597"/>
      <c r="N22" s="597"/>
      <c r="O22" s="598"/>
      <c r="P22" s="597"/>
      <c r="Q22" s="597"/>
      <c r="R22" s="597"/>
      <c r="S22" s="597"/>
      <c r="T22" s="597"/>
      <c r="U22" s="597"/>
      <c r="V22" s="597"/>
      <c r="W22" s="597"/>
      <c r="X22" s="597"/>
      <c r="Y22" s="597"/>
      <c r="Z22" s="597"/>
      <c r="AA22" s="597"/>
      <c r="AB22" s="597"/>
      <c r="AC22" s="597"/>
      <c r="AD22" s="495"/>
    </row>
    <row r="23" spans="1:31" ht="20.25" customHeight="1" thickBot="1" x14ac:dyDescent="0.3">
      <c r="A23" s="1558"/>
      <c r="B23" s="1558"/>
      <c r="C23" s="1524"/>
      <c r="D23" s="292">
        <v>237</v>
      </c>
      <c r="E23" s="945" t="s">
        <v>20</v>
      </c>
      <c r="F23" s="946" t="s">
        <v>636</v>
      </c>
      <c r="G23" s="223">
        <v>83560</v>
      </c>
      <c r="H23" s="223">
        <v>101520</v>
      </c>
      <c r="I23" s="223">
        <v>80070</v>
      </c>
      <c r="J23" s="223">
        <f>SUMIF('movim_carico e scarico_2009'!B:B,150101,'movim_carico e scarico_2009'!C:C)</f>
        <v>95560</v>
      </c>
      <c r="K23" s="223">
        <f>SUMIF('movim_carico e scarico_2010'!B:B,150101,'movim_carico e scarico_2010'!C:C)</f>
        <v>98540</v>
      </c>
      <c r="L23" s="223">
        <f>SUMIF('movim_carico e scarico_2011'!B:B,150101,'movim_carico e scarico_2011'!C:C)</f>
        <v>97220</v>
      </c>
      <c r="M23" s="223">
        <f>SUMIF('movim_carico e scarico_2012'!B:B,150101,'movim_carico e scarico_2012'!C:C)</f>
        <v>113700</v>
      </c>
      <c r="N23" s="223">
        <f>SUMIF('movim_carico e scarico_2013'!B:B,150101,'movim_carico e scarico_2013'!C:C)</f>
        <v>78680</v>
      </c>
      <c r="O23" s="451">
        <f>SUMIF('GMI+PRO_carico e scarico_2013'!B:B,150101,'GMI+PRO_carico e scarico_2013'!C:C)</f>
        <v>96400</v>
      </c>
      <c r="P23" s="223">
        <f>SUMIF('PROM_mov_carico e scarico_2013'!B:B,150101,'PROM_mov_carico e scarico_2013'!C:C)</f>
        <v>17720</v>
      </c>
      <c r="Q23" s="223">
        <f>SUMIF('movim_carico e scarico_2014'!C:C,150101,'movim_carico e scarico_2014'!D:D)</f>
        <v>97500</v>
      </c>
      <c r="R23" s="223">
        <f>SUMIF('movim_carico e scarico_2015'!C:C,150101,'movim_carico e scarico_2015'!D:D)</f>
        <v>114100</v>
      </c>
      <c r="S23" s="223">
        <f>SUMIF('movim_carico e scarico_2016'!C:C,150101,'movim_carico e scarico_2016'!D:D)</f>
        <v>110360</v>
      </c>
      <c r="T23" s="223">
        <f>SUMIF('movim_carico e scarico_2017'!C:C,150101,'movim_carico e scarico_2017'!D:D)</f>
        <v>101900</v>
      </c>
      <c r="U23" s="223">
        <f>SUMIF('movim_carico e scarico_2018'!C:C,150101,'movim_carico e scarico_2018'!D:D)</f>
        <v>105980</v>
      </c>
      <c r="V23" s="223">
        <f>SUMIF('movim_carico e scarico_2019'!C:C,150101,'movim_carico e scarico_2019'!D:D)</f>
        <v>116280</v>
      </c>
      <c r="W23" s="223">
        <f>SUMIF('movim_carico e scarico_2020'!C:C,150101,'movim_carico e scarico_2020'!D:D)</f>
        <v>89640</v>
      </c>
      <c r="X23" s="223">
        <f>SUMIF('movim_carico e scarico_2021'!C:C,150101,'movim_carico e scarico_2021'!D:D)</f>
        <v>70480</v>
      </c>
      <c r="Y23" s="223">
        <f>SUMIF('movim_carico e scarico_2022'!C:C,150101,'movim_carico e scarico_2022'!D:D)</f>
        <v>48720</v>
      </c>
      <c r="Z23" s="223">
        <f>SUMIF('movim_carico e scarico_2023'!C:C,150101,'movim_carico e scarico_2023'!D:D)</f>
        <v>106740</v>
      </c>
      <c r="AA23" s="223">
        <f>SUMIF('movim_carico e scarico_2024'!C:C,150101,'movim_carico e scarico_2024'!D:D)</f>
        <v>64360</v>
      </c>
      <c r="AB23" s="223">
        <f>SUMIF('movim_carico e scarico_2025'!C:C,150101,'movim_carico e scarico_2025'!D:D)</f>
        <v>85365</v>
      </c>
      <c r="AC23" s="223">
        <f>SUMIF('movim_carico e scarico_2026'!C:C,150101,'movim_carico e scarico_2026'!D:D)</f>
        <v>12000</v>
      </c>
      <c r="AD23" s="491">
        <f>((SUMIF('movim_carico e scarico_2021'!C:C,150101,'movim_carico e scarico_2021'!D:D))+(SUMIF('movim_carico e scarico_2022'!C:C,150101,'movim_carico e scarico_2022'!D:D)+(SUMIF('movim_carico e scarico_2023'!C:C,150101,'movim_carico e scarico_2023'!D:D)+(SUMIF('movim_carico e scarico_2024'!C:C,150101,'movim_carico e scarico_2024'!D:D)+(SUMIF('movim_carico e scarico_2025'!C:C,150101,'movim_carico e scarico_2025'!D:D))+(SUMIF('movim_carico e scarico_2026'!C:C,150101,'movim_carico e scarico_2026'!D:D)))-((SUMIF('movim_carico e scarico_2021'!C:C,150101,'movim_carico e scarico_2021'!E:E))+(SUMIF('movim_carico e scarico_2022'!C:C,150101,'movim_carico e scarico_2022'!E:E)+(SUMIF('movim_carico e scarico_2023'!C:C,150101,'movim_carico e scarico_2023'!E:E)+(SUMIF('movim_carico e scarico_2024'!C:C,150101,'movim_carico e scarico_2024'!E:E)+(SUMIF('movim_carico e scarico_2025'!C:C,150101,'movim_carico e scarico_2025'!E:E))+(SUMIF('movim_carico e scarico_2026'!C:C,150101,'movim_carico e scarico_2026'!E:E)))))))))</f>
        <v>3000</v>
      </c>
      <c r="AE23" s="968"/>
    </row>
    <row r="24" spans="1:31" ht="20.25" customHeight="1" thickTop="1" thickBot="1" x14ac:dyDescent="0.3">
      <c r="A24" s="1534" t="s">
        <v>2833</v>
      </c>
      <c r="B24" s="1534">
        <v>150102</v>
      </c>
      <c r="C24" s="1534" t="s">
        <v>1532</v>
      </c>
      <c r="D24" s="773"/>
      <c r="E24" s="110" t="s">
        <v>19</v>
      </c>
      <c r="F24" s="110"/>
      <c r="G24" s="111"/>
      <c r="H24" s="224"/>
      <c r="I24" s="111"/>
      <c r="J24" s="111"/>
      <c r="K24" s="111"/>
      <c r="L24" s="111"/>
      <c r="M24" s="111"/>
      <c r="N24" s="111"/>
      <c r="O24" s="630"/>
      <c r="P24" s="505"/>
      <c r="Q24" s="505"/>
      <c r="R24" s="505"/>
      <c r="S24" s="505"/>
      <c r="T24" s="505"/>
      <c r="U24" s="505"/>
      <c r="V24" s="505"/>
      <c r="W24" s="505"/>
      <c r="X24" s="505"/>
      <c r="Y24" s="505"/>
      <c r="Z24" s="505"/>
      <c r="AA24" s="505"/>
      <c r="AB24" s="505"/>
      <c r="AC24" s="505"/>
      <c r="AD24" s="494"/>
    </row>
    <row r="25" spans="1:31" ht="20.25" customHeight="1" thickBot="1" x14ac:dyDescent="0.3">
      <c r="A25" s="1538"/>
      <c r="B25" s="1538"/>
      <c r="C25" s="1561"/>
      <c r="D25" s="773">
        <v>400</v>
      </c>
      <c r="E25" s="941" t="s">
        <v>20</v>
      </c>
      <c r="F25" s="947" t="s">
        <v>636</v>
      </c>
      <c r="G25" s="113">
        <v>0</v>
      </c>
      <c r="H25" s="113">
        <v>0</v>
      </c>
      <c r="I25" s="113">
        <v>0</v>
      </c>
      <c r="J25" s="162">
        <f>SUMIF('movim_carico e scarico_2009'!B:B,150102,'movim_carico e scarico_2009'!C:C)</f>
        <v>0</v>
      </c>
      <c r="K25" s="162">
        <f>SUMIF('movim_carico e scarico_2010'!B:B,150102,'movim_carico e scarico_2010'!C:C)</f>
        <v>0</v>
      </c>
      <c r="L25" s="162">
        <f>SUMIF('movim_carico e scarico_2011'!B:B,150102,'movim_carico e scarico_2011'!C:C)</f>
        <v>0</v>
      </c>
      <c r="M25" s="162">
        <f>SUMIF('movim_carico e scarico_2012'!B:B,150102,'movim_carico e scarico_2012'!C:C)</f>
        <v>0</v>
      </c>
      <c r="N25" s="162">
        <f>SUMIF('movim_carico e scarico_2013'!B:B,150102,'movim_carico e scarico_2013'!C:C)</f>
        <v>0</v>
      </c>
      <c r="O25" s="446">
        <f>SUMIF('GMI+PRO_carico e scarico_2013'!B:B,150102,'GMI+PRO_carico e scarico_2013'!C:C)</f>
        <v>0</v>
      </c>
      <c r="P25" s="162">
        <f>SUMIF('PROM_mov_carico e scarico_2013'!B:B,150102,'PROM_mov_carico e scarico_2013'!C:C)</f>
        <v>0</v>
      </c>
      <c r="Q25" s="162">
        <f>SUMIF('movim_carico e scarico_2014'!C:C,150102,'movim_carico e scarico_2014'!D:D)</f>
        <v>0</v>
      </c>
      <c r="R25" s="162">
        <f>SUMIF('movim_carico e scarico_2015'!C:C,150102,'movim_carico e scarico_2015'!D:D)</f>
        <v>0</v>
      </c>
      <c r="S25" s="162">
        <f>SUMIF('movim_carico e scarico_2016'!C:C,150102,'movim_carico e scarico_2016'!D:D)</f>
        <v>0</v>
      </c>
      <c r="T25" s="162">
        <f>SUMIF('movim_carico e scarico_2017'!C:C,150102,'movim_carico e scarico_2017'!D:D)</f>
        <v>0</v>
      </c>
      <c r="U25" s="162">
        <f>SUMIF('movim_carico e scarico_2018'!C:C,150102,'movim_carico e scarico_2018'!D:D)</f>
        <v>5400</v>
      </c>
      <c r="V25" s="162">
        <f>SUMIF('movim_carico e scarico_2019'!C:C,150102,'movim_carico e scarico_2019'!D:D)</f>
        <v>11960</v>
      </c>
      <c r="W25" s="162">
        <f>SUMIF('movim_carico e scarico_2020'!C:C,150102,'movim_carico e scarico_2020'!D:D)</f>
        <v>10560</v>
      </c>
      <c r="X25" s="162">
        <f>SUMIF('movim_carico e scarico_2021'!C:C,150102,'movim_carico e scarico_2021'!D:D)</f>
        <v>10780</v>
      </c>
      <c r="Y25" s="162">
        <f>SUMIF('movim_carico e scarico_2022'!C:C,150102,'movim_carico e scarico_2022'!D:D)</f>
        <v>4120</v>
      </c>
      <c r="Z25" s="162">
        <f>SUMIF('movim_carico e scarico_2023'!C:C,150102,'movim_carico e scarico_2023'!D:D)</f>
        <v>4570</v>
      </c>
      <c r="AA25" s="162">
        <f>SUMIF('movim_carico e scarico_2024'!C:C,150102,'movim_carico e scarico_2024'!D:D)</f>
        <v>5540</v>
      </c>
      <c r="AB25" s="162">
        <f>SUMIF('movim_carico e scarico_2025'!C:C,150102,'movim_carico e scarico_2025'!D:D)</f>
        <v>6820</v>
      </c>
      <c r="AC25" s="162">
        <f>SUMIF('movim_carico e scarico_2026'!C:C,150102,'movim_carico e scarico_2026'!D:D)</f>
        <v>740</v>
      </c>
      <c r="AD25" s="491">
        <f>((SUMIF('movim_carico e scarico_2020'!C:C,150102,'movim_carico e scarico_2020'!D:D))+(SUMIF('movim_carico e scarico_2021'!C:C,150102,'movim_carico e scarico_2021'!D:D)+(SUMIF('movim_carico e scarico_2022'!C:C,150102,'movim_carico e scarico_2022'!D:D)+(SUMIF('movim_carico e scarico_2023'!C:C,150102,'movim_carico e scarico_2023'!D:D)+(SUMIF('movim_carico e scarico_2024'!C:C,150102,'movim_carico e scarico_2024'!D:D)+(SUMIF('movim_carico e scarico_2025'!C:C,150102,'movim_carico e scarico_2025'!D:D))+(SUMIF('movim_carico e scarico_2026'!C:C,150102,'movim_carico e scarico_2026'!D:D)))-((SUMIF('movim_carico e scarico_2020'!C:C,150102,'movim_carico e scarico_2020'!E:E))+(SUMIF('movim_carico e scarico_2021'!C:C,150102,'movim_carico e scarico_2021'!E:E)+(SUMIF('movim_carico e scarico_2022'!C:C,150102,'movim_carico e scarico_2022'!E:E))+(SUMIF('movim_carico e scarico_2023'!C:C,150102,'movim_carico e scarico_2023'!E:E)+(SUMIF('movim_carico e scarico_2024'!C:C,150102,'movim_carico e scarico_2024'!E:E)+(SUMIF('movim_carico e scarico_2025'!C:C,150102,'movim_carico e scarico_2025'!E:E))+(SUMIF('movim_carico e scarico_2026'!C:C,150102,'movim_carico e scarico_2026'!E:E))))))))))</f>
        <v>0</v>
      </c>
      <c r="AE25" s="968"/>
    </row>
    <row r="26" spans="1:31" ht="20.25" customHeight="1" thickTop="1" thickBot="1" x14ac:dyDescent="0.3">
      <c r="A26" s="1548" t="s">
        <v>316</v>
      </c>
      <c r="B26" s="1548">
        <v>150103</v>
      </c>
      <c r="C26" s="1548" t="s">
        <v>1532</v>
      </c>
      <c r="D26" s="797"/>
      <c r="E26" s="798" t="s">
        <v>19</v>
      </c>
      <c r="F26" s="798"/>
      <c r="G26" s="799"/>
      <c r="H26" s="799"/>
      <c r="I26" s="799"/>
      <c r="J26" s="799"/>
      <c r="K26" s="799"/>
      <c r="L26" s="799"/>
      <c r="M26" s="799"/>
      <c r="N26" s="799"/>
      <c r="O26" s="791"/>
      <c r="P26" s="799"/>
      <c r="Q26" s="799"/>
      <c r="R26" s="799"/>
      <c r="S26" s="799"/>
      <c r="T26" s="799"/>
      <c r="U26" s="799"/>
      <c r="V26" s="799"/>
      <c r="W26" s="799"/>
      <c r="X26" s="799"/>
      <c r="Y26" s="799"/>
      <c r="Z26" s="799"/>
      <c r="AA26" s="799"/>
      <c r="AB26" s="799"/>
      <c r="AC26" s="799"/>
      <c r="AD26" s="493"/>
    </row>
    <row r="27" spans="1:31" ht="20.25" customHeight="1" thickBot="1" x14ac:dyDescent="0.3">
      <c r="A27" s="1549"/>
      <c r="B27" s="1549"/>
      <c r="C27" s="1554"/>
      <c r="D27" s="800">
        <v>250</v>
      </c>
      <c r="E27" s="948" t="s">
        <v>20</v>
      </c>
      <c r="F27" s="948" t="s">
        <v>636</v>
      </c>
      <c r="G27" s="802"/>
      <c r="H27" s="802"/>
      <c r="I27" s="802">
        <v>453486</v>
      </c>
      <c r="J27" s="803">
        <f>SUMIF('movim_carico e scarico_2009'!B:B,150103,'movim_carico e scarico_2009'!C:C)</f>
        <v>79894</v>
      </c>
      <c r="K27" s="803">
        <f>SUMIF('movim_carico e scarico_2010'!B:B,150103,'movim_carico e scarico_2010'!C:C)</f>
        <v>0</v>
      </c>
      <c r="L27" s="803">
        <f>SUMIF('movim_carico e scarico_2011'!B:B,150103,'movim_carico e scarico_2011'!C:C)</f>
        <v>0</v>
      </c>
      <c r="M27" s="803">
        <f>SUMIF('movim_carico e scarico_2012'!B:B,150103,'movim_carico e scarico_2012'!C:C)</f>
        <v>0</v>
      </c>
      <c r="N27" s="803">
        <f>SUMIF('movim_carico e scarico_2013'!B:B,150103,'movim_carico e scarico_2013'!C:C)</f>
        <v>0</v>
      </c>
      <c r="O27" s="792">
        <f>SUMIF('GMI+PRO_carico e scarico_2013'!B:B,150103,'GMI+PRO_carico e scarico_2013'!C:C)</f>
        <v>0</v>
      </c>
      <c r="P27" s="803">
        <f>SUMIF('PROM_mov_carico e scarico_2013'!B:B,150103,'PROM_mov_carico e scarico_2013'!C:C)</f>
        <v>0</v>
      </c>
      <c r="Q27" s="803">
        <f>SUMIF('movim_carico e scarico_2014'!C:C,150103,'movim_carico e scarico_2014'!D:D)</f>
        <v>0</v>
      </c>
      <c r="R27" s="803">
        <f>SUMIF('movim_carico e scarico_2015'!C:C,150103,'movim_carico e scarico_2015'!D:D)</f>
        <v>0</v>
      </c>
      <c r="S27" s="803">
        <f>SUMIF('movim_carico e scarico_2016'!C:C,150103,'movim_carico e scarico_2016'!D:D)</f>
        <v>60840</v>
      </c>
      <c r="T27" s="803">
        <f>SUMIF('movim_carico e scarico_2017'!C:C,150103,'movim_carico e scarico_2017'!D:D)</f>
        <v>2700</v>
      </c>
      <c r="U27" s="803">
        <f>SUMIF('movim_carico e scarico_2018'!C:C,150103,'movim_carico e scarico_2018'!D:D)</f>
        <v>0</v>
      </c>
      <c r="V27" s="803">
        <f>SUMIF('movim_carico e scarico_2019'!C:C,150103,'movim_carico e scarico_2019'!D:D)</f>
        <v>0</v>
      </c>
      <c r="W27" s="803">
        <f>SUMIF('movim_carico e scarico_2020'!C:C,150103,'movim_carico e scarico_2020'!D:D)</f>
        <v>0</v>
      </c>
      <c r="X27" s="803">
        <f>SUMIF('movim_carico e scarico_2021'!C:C,150103,'movim_carico e scarico_2021'!D:D)</f>
        <v>0</v>
      </c>
      <c r="Y27" s="803">
        <f>SUMIF('movim_carico e scarico_2022'!C:C,150103,'movim_carico e scarico_2022'!D:D)</f>
        <v>0</v>
      </c>
      <c r="Z27" s="803">
        <f>SUMIF('movim_carico e scarico_2023'!C:C,150103,'movim_carico e scarico_2023'!D:D)</f>
        <v>0</v>
      </c>
      <c r="AA27" s="803">
        <f>SUMIF('movim_carico e scarico_2024'!C:C,150103,'movim_carico e scarico_2024'!D:D)</f>
        <v>0</v>
      </c>
      <c r="AB27" s="803">
        <f>SUMIF('movim_carico e scarico_2025'!C:C,150103,'movim_carico e scarico_2025'!D:D)</f>
        <v>0</v>
      </c>
      <c r="AC27" s="803">
        <f>SUMIF('movim_carico e scarico_2026'!C:C,150103,'movim_carico e scarico_2026'!D:D)</f>
        <v>0</v>
      </c>
      <c r="AD27" s="491">
        <f>((SUMIF('movim_carico e scarico_2021'!C:C,150103,'movim_carico e scarico_2021'!D:D))+(SUMIF('movim_carico e scarico_2022'!C:C,150103,'movim_carico e scarico_2022'!D:D)+(SUMIF('movim_carico e scarico_2023'!C:C,150103,'movim_carico e scarico_2023'!D:D)+(SUMIF('movim_carico e scarico_2024'!C:C,150103,'movim_carico e scarico_2024'!D:D)+(SUMIF('movim_carico e scarico_2025'!C:C,150103,'movim_carico e scarico_2025'!D:D))+(SUMIF('movim_carico e scarico_2026'!C:C,150103,'movim_carico e scarico_2026'!D:D)))-((SUMIF('movim_carico e scarico_2021'!C:C,150103,'movim_carico e scarico_2021'!E:E))+(SUMIF('movim_carico e scarico_2022'!C:C,150103,'movim_carico e scarico_2022'!E:E)+(SUMIF('movim_carico e scarico_2023'!C:C,150103,'movim_carico e scarico_2023'!E:E)+(SUMIF('movim_carico e scarico_2024'!C:C,150103,'movim_carico e scarico_2024'!E:E)+(SUMIF('movim_carico e scarico_2025'!C:C,150103,'movim_carico e scarico_2025'!E:E))+(SUMIF('movim_carico e scarico_2026'!C:C,150103,'movim_carico e scarico_2026'!E:E)))))))))</f>
        <v>0</v>
      </c>
      <c r="AE27" s="968"/>
    </row>
    <row r="28" spans="1:31" ht="19.8" customHeight="1" thickTop="1" thickBot="1" x14ac:dyDescent="0.3">
      <c r="A28" s="1546" t="s">
        <v>154</v>
      </c>
      <c r="B28" s="1546">
        <v>150106</v>
      </c>
      <c r="C28" s="1546" t="s">
        <v>1532</v>
      </c>
      <c r="D28" s="774"/>
      <c r="E28" s="775" t="s">
        <v>19</v>
      </c>
      <c r="F28" s="775" t="s">
        <v>634</v>
      </c>
      <c r="G28" s="776">
        <v>41640</v>
      </c>
      <c r="H28" s="776">
        <v>34440</v>
      </c>
      <c r="I28" s="776">
        <v>12340</v>
      </c>
      <c r="J28" s="777">
        <f>SUMIF('movim_carico e scarico_2009'!B:B,150106,'movim_carico e scarico_2009'!C:C)</f>
        <v>16220</v>
      </c>
      <c r="K28" s="777">
        <f>SUMIF('movim_carico e scarico_2010'!B:B,150106,'movim_carico e scarico_2010'!C:C)</f>
        <v>23120</v>
      </c>
      <c r="L28" s="777"/>
      <c r="M28" s="777"/>
      <c r="N28" s="777"/>
      <c r="O28" s="786"/>
      <c r="P28" s="777"/>
      <c r="Q28" s="777"/>
      <c r="R28" s="777"/>
      <c r="S28" s="777"/>
      <c r="T28" s="777"/>
      <c r="U28" s="777"/>
      <c r="V28" s="777"/>
      <c r="W28" s="777"/>
      <c r="X28" s="777"/>
      <c r="Y28" s="777"/>
      <c r="Z28" s="777"/>
      <c r="AA28" s="777"/>
      <c r="AB28" s="777"/>
      <c r="AC28" s="777"/>
      <c r="AD28" s="492"/>
    </row>
    <row r="29" spans="1:31" ht="20.25" customHeight="1" thickBot="1" x14ac:dyDescent="0.3">
      <c r="A29" s="1550"/>
      <c r="B29" s="1550"/>
      <c r="C29" s="1551"/>
      <c r="D29" s="778">
        <v>90</v>
      </c>
      <c r="E29" s="947" t="s">
        <v>20</v>
      </c>
      <c r="F29" s="947" t="s">
        <v>636</v>
      </c>
      <c r="G29" s="779"/>
      <c r="H29" s="779"/>
      <c r="I29" s="779"/>
      <c r="J29" s="779"/>
      <c r="K29" s="779"/>
      <c r="L29" s="773">
        <f>SUMIF('movim_carico e scarico_2011'!B:B,150106,'movim_carico e scarico_2011'!C:C)</f>
        <v>14520</v>
      </c>
      <c r="M29" s="773">
        <f>SUMIF('movim_carico e scarico_2012'!B:B,150106,'movim_carico e scarico_2012'!C:C)</f>
        <v>12620</v>
      </c>
      <c r="N29" s="773">
        <f>SUMIF('movim_carico e scarico_2013'!B:B,150106,'movim_carico e scarico_2013'!C:C)</f>
        <v>12800</v>
      </c>
      <c r="O29" s="787">
        <f>SUMIF('GMI+PRO_carico e scarico_2013'!B:B,150106,'GMI+PRO_carico e scarico_2013'!C:C)</f>
        <v>15990</v>
      </c>
      <c r="P29" s="773">
        <f>SUMIF('PROM_mov_carico e scarico_2013'!B:B,150106,'PROM_mov_carico e scarico_2013'!C:C)</f>
        <v>3190</v>
      </c>
      <c r="Q29" s="773">
        <f>SUMIF('movim_carico e scarico_2014'!C:C,150106,'movim_carico e scarico_2014'!D:D)</f>
        <v>16030</v>
      </c>
      <c r="R29" s="773">
        <f>SUMIF('movim_carico e scarico_2015'!C:C,150106,'movim_carico e scarico_2015'!D:D)</f>
        <v>13820</v>
      </c>
      <c r="S29" s="773">
        <f>SUMIF('movim_carico e scarico_2016'!C:C,150106,'movim_carico e scarico_2016'!D:D)</f>
        <v>13640</v>
      </c>
      <c r="T29" s="773">
        <f>SUMIF('movim_carico e scarico_2017'!C:C,150106,'movim_carico e scarico_2017'!D:D)</f>
        <v>13220</v>
      </c>
      <c r="U29" s="773">
        <f>SUMIF('movim_carico e scarico_2018'!C:C,150106,'movim_carico e scarico_2018'!D:D)</f>
        <v>10080</v>
      </c>
      <c r="V29" s="773">
        <f>SUMIF('movim_carico e scarico_2019'!C:C,150106,'movim_carico e scarico_2019'!D:D)</f>
        <v>3480</v>
      </c>
      <c r="W29" s="773">
        <f>SUMIF('movim_carico e scarico_2020'!C:C,150106,'movim_carico e scarico_2020'!D:D)</f>
        <v>4240</v>
      </c>
      <c r="X29" s="773">
        <f>SUMIF('movim_carico e scarico_2021'!C:C,150106,'movim_carico e scarico_2021'!D:D)</f>
        <v>4700</v>
      </c>
      <c r="Y29" s="773">
        <f>SUMIF('movim_carico e scarico_2022'!C:C,150106,'movim_carico e scarico_2022'!D:D)</f>
        <v>1980</v>
      </c>
      <c r="Z29" s="773">
        <f>SUMIF('movim_carico e scarico_2023'!C:C,150106,'movim_carico e scarico_2023'!D:D)</f>
        <v>3140</v>
      </c>
      <c r="AA29" s="773">
        <f>SUMIF('movim_carico e scarico_2024'!C:C,150106,'movim_carico e scarico_2024'!D:D)</f>
        <v>3100</v>
      </c>
      <c r="AB29" s="773">
        <f>SUMIF('movim_carico e scarico_2025'!C:C,150106,'movim_carico e scarico_2025'!D:D)</f>
        <v>4200</v>
      </c>
      <c r="AC29" s="773">
        <f>SUMIF('movim_carico e scarico_2026'!C:C,150106,'movim_carico e scarico_2026'!D:D)</f>
        <v>960</v>
      </c>
      <c r="AD29" s="926">
        <f>((SUMIF('movim_carico e scarico_2018'!C:C,150106,'movim_carico e scarico_2018'!D:D))+(SUMIF('movim_carico e scarico_2019'!C:C,150106,'movim_carico e scarico_2019'!D:D))+(SUMIF('movim_carico e scarico_2020'!C:C,150106,'movim_carico e scarico_2020'!D:D))+(SUMIF('movim_carico e scarico_2021'!C:C,150106,'movim_carico e scarico_2021'!D:D)+(SUMIF('movim_carico e scarico_2022'!C:C,150106,'movim_carico e scarico_2022'!D:D)+(SUMIF('movim_carico e scarico_2023'!C:C,150106,'movim_carico e scarico_2023'!D:D)+(SUMIF('movim_carico e scarico_2024'!C:C,150106,'movim_carico e scarico_2024'!D:D)+(SUMIF('movim_carico e scarico_2025'!C:C,150106,'movim_carico e scarico_2025'!D:D))+(SUMIF('movim_carico e scarico_2026'!C:C,150106,'movim_carico e scarico_2026'!D:D)))-((SUMIF('movim_carico e scarico_2018'!C:C,150106,'movim_carico e scarico_2018'!E:E))+(SUMIF('movim_carico e scarico_2019'!C:C,150106,'movim_carico e scarico_2019'!E:E))+(SUMIF('movim_carico e scarico_2020'!C:C,150106,'movim_carico e scarico_2020'!E:E))+(SUMIF('movim_carico e scarico_2021'!C:C,150106,'movim_carico e scarico_2021'!E:E)+(SUMIF('movim_carico e scarico_2022'!C:C,150106,'movim_carico e scarico_2022'!E:E)+(SUMIF('movim_carico e scarico_2023'!C:C,150106,'movim_carico e scarico_2023'!E:E)+(SUMIF('movim_carico e scarico_2024'!C:C,150106,'movim_carico e scarico_2024'!E:E)+(SUMIF('movim_carico e scarico_2025'!C:C,150106,'movim_carico e scarico_2025'!E:E))+(SUMIF('movim_carico e scarico_2026'!C:C,150106,'movim_carico e scarico_2026'!E:E)))))))))))</f>
        <v>0</v>
      </c>
      <c r="AE29" s="968"/>
    </row>
    <row r="30" spans="1:31" ht="20.25" customHeight="1" thickTop="1" thickBot="1" x14ac:dyDescent="0.3">
      <c r="A30" s="1548" t="s">
        <v>223</v>
      </c>
      <c r="B30" s="1548" t="s">
        <v>222</v>
      </c>
      <c r="C30" s="1548" t="s">
        <v>1532</v>
      </c>
      <c r="D30" s="797"/>
      <c r="E30" s="798" t="s">
        <v>19</v>
      </c>
      <c r="F30" s="798" t="s">
        <v>634</v>
      </c>
      <c r="G30" s="799">
        <v>10</v>
      </c>
      <c r="H30" s="799">
        <v>30</v>
      </c>
      <c r="I30" s="799">
        <v>205</v>
      </c>
      <c r="J30" s="804">
        <f>SUMIF('movim_carico e scarico_2009'!B:B,150110,'movim_carico e scarico_2009'!C:C)</f>
        <v>75</v>
      </c>
      <c r="K30" s="804">
        <f>SUMIF('movim_carico e scarico_2010'!B:B,150110,'movim_carico e scarico_2010'!C:C)</f>
        <v>100</v>
      </c>
      <c r="L30" s="805">
        <f>SUMIF('movim_carico e scarico_2011'!B:B,150110,'movim_carico e scarico_2011'!C:C)</f>
        <v>130</v>
      </c>
      <c r="M30" s="805">
        <f>SUMIF('movim_carico e scarico_2012'!B:B,150110,'movim_carico e scarico_2012'!C:C)</f>
        <v>120</v>
      </c>
      <c r="N30" s="797"/>
      <c r="O30" s="793"/>
      <c r="P30" s="797"/>
      <c r="Q30" s="797"/>
      <c r="R30" s="797"/>
      <c r="S30" s="797"/>
      <c r="T30" s="797"/>
      <c r="U30" s="797"/>
      <c r="V30" s="797"/>
      <c r="W30" s="797"/>
      <c r="X30" s="797"/>
      <c r="Y30" s="797"/>
      <c r="Z30" s="797"/>
      <c r="AA30" s="797"/>
      <c r="AB30" s="797"/>
      <c r="AC30" s="797"/>
      <c r="AD30" s="494"/>
    </row>
    <row r="31" spans="1:31" ht="20.25" customHeight="1" thickBot="1" x14ac:dyDescent="0.3">
      <c r="A31" s="1549"/>
      <c r="B31" s="1549"/>
      <c r="C31" s="1554"/>
      <c r="D31" s="800">
        <v>50</v>
      </c>
      <c r="E31" s="948" t="s">
        <v>20</v>
      </c>
      <c r="F31" s="948" t="s">
        <v>636</v>
      </c>
      <c r="G31" s="802"/>
      <c r="H31" s="802"/>
      <c r="I31" s="802"/>
      <c r="J31" s="803"/>
      <c r="K31" s="803"/>
      <c r="L31" s="803"/>
      <c r="M31" s="803"/>
      <c r="N31" s="803">
        <f>SUMIF('movim_carico e scarico_2013'!B:B,150110,'movim_carico e scarico_2013'!C:C)</f>
        <v>67</v>
      </c>
      <c r="O31" s="792">
        <f>SUMIF('GMI+PRO_carico e scarico_2013'!B:B,150110,'GMI+PRO_carico e scarico_2013'!C:C)</f>
        <v>71</v>
      </c>
      <c r="P31" s="803">
        <f>SUMIF('PROM_mov_carico e scarico_2013'!B:B,150110,'PROM_mov_carico e scarico_2013'!C:C)</f>
        <v>3</v>
      </c>
      <c r="Q31" s="803">
        <f>SUMIF('movim_carico e scarico_2014'!C:C,150110,'movim_carico e scarico_2014'!D:D)</f>
        <v>363</v>
      </c>
      <c r="R31" s="803">
        <f>SUMIF('movim_carico e scarico_2015'!C:C,150110,'movim_carico e scarico_2015'!D:D)</f>
        <v>132</v>
      </c>
      <c r="S31" s="803">
        <f>SUMIF('movim_carico e scarico_2016'!C:C,150110,'movim_carico e scarico_2016'!D:D)</f>
        <v>54</v>
      </c>
      <c r="T31" s="803">
        <f>SUMIF('movim_carico e scarico_2017'!C:C,150110,'movim_carico e scarico_2017'!D:D)</f>
        <v>89</v>
      </c>
      <c r="U31" s="803">
        <f>SUMIF('movim_carico e scarico_2018'!C:C,150110,'movim_carico e scarico_2018'!D:D)</f>
        <v>103</v>
      </c>
      <c r="V31" s="803">
        <f>SUMIF('movim_carico e scarico_2019'!C:C,150110,'movim_carico e scarico_2019'!D:D)</f>
        <v>145</v>
      </c>
      <c r="W31" s="803">
        <f>SUMIF('movim_carico e scarico_2020'!C:C,150110,'movim_carico e scarico_2020'!D:D)</f>
        <v>91</v>
      </c>
      <c r="X31" s="803">
        <f>SUMIF('movim_carico e scarico_2021'!C:C,150110,'movim_carico e scarico_2021'!D:D)</f>
        <v>134</v>
      </c>
      <c r="Y31" s="803">
        <f>SUMIF('movim_carico e scarico_2022'!C:C,150110,'movim_carico e scarico_2022'!D:D)</f>
        <v>50</v>
      </c>
      <c r="Z31" s="803">
        <f>SUMIF('movim_carico e scarico_2023'!C:C,150110,'movim_carico e scarico_2023'!D:D)</f>
        <v>80</v>
      </c>
      <c r="AA31" s="803">
        <f>SUMIF('movim_carico e scarico_2024'!C:C,150110,'movim_carico e scarico_2024'!D:D)</f>
        <v>60</v>
      </c>
      <c r="AB31" s="803">
        <f>SUMIF('movim_carico e scarico_2025'!C:C,150110,'movim_carico e scarico_2025'!D:D)</f>
        <v>24</v>
      </c>
      <c r="AC31" s="803">
        <f>SUMIF('movim_carico e scarico_2026'!C:C,150110,'movim_carico e scarico_2026'!D:D)</f>
        <v>0</v>
      </c>
      <c r="AD31" s="926">
        <f>((SUMIF('movim_carico e scarico_2018'!C:C,150110,'movim_carico e scarico_2018'!D:D))+(SUMIF('movim_carico e scarico_2019'!C:C,150110,'movim_carico e scarico_2019'!D:D))+(SUMIF('movim_carico e scarico_2020'!C:C,150110,'movim_carico e scarico_2020'!D:D))+(SUMIF('movim_carico e scarico_2021'!C:C,150110,'movim_carico e scarico_2021'!D:D)+(SUMIF('movim_carico e scarico_2022'!C:C,150110,'movim_carico e scarico_2022'!D:D)+(SUMIF('movim_carico e scarico_2023'!C:C,150110,'movim_carico e scarico_2023'!D:D)+(SUMIF('movim_carico e scarico_2024'!C:C,150110,'movim_carico e scarico_2024'!D:D)+(SUMIF('movim_carico e scarico_2025'!C:C,150110,'movim_carico e scarico_2025'!D:D))+(SUMIF('movim_carico e scarico_2026'!C:C,150110,'movim_carico e scarico_2026'!D:D)))-((SUMIF('movim_carico e scarico_2018'!C:C,150110,'movim_carico e scarico_2018'!E:E))+(SUMIF('movim_carico e scarico_2019'!C:C,150110,'movim_carico e scarico_2019'!E:E))+(SUMIF('movim_carico e scarico_2020'!C:C,150110,'movim_carico e scarico_2020'!E:E))+(SUMIF('movim_carico e scarico_2021'!C:C,150110,'movim_carico e scarico_2021'!E:E)+(SUMIF('movim_carico e scarico_2022'!C:C,150110,'movim_carico e scarico_2022'!E:E)+(SUMIF('movim_carico e scarico_2023'!C:C,150110,'movim_carico e scarico_2023'!E:E)+(SUMIF('movim_carico e scarico_2024'!C:C,150110,'movim_carico e scarico_2024'!E:E)+(SUMIF('movim_carico e scarico_2025'!C:C,150110,'movim_carico e scarico_2025'!E:E))+(SUMIF('movim_carico e scarico_2026'!C:C,150110,'movim_carico e scarico_2026'!E:E)))))))))))</f>
        <v>0</v>
      </c>
      <c r="AE31" s="968"/>
    </row>
    <row r="32" spans="1:31" ht="20.25" customHeight="1" thickTop="1" thickBot="1" x14ac:dyDescent="0.3">
      <c r="A32" s="1546" t="s">
        <v>1650</v>
      </c>
      <c r="B32" s="1546" t="s">
        <v>1653</v>
      </c>
      <c r="C32" s="1546" t="s">
        <v>1532</v>
      </c>
      <c r="D32" s="774"/>
      <c r="E32" s="775" t="s">
        <v>19</v>
      </c>
      <c r="F32" s="775" t="s">
        <v>634</v>
      </c>
      <c r="G32" s="776"/>
      <c r="H32" s="776">
        <v>2</v>
      </c>
      <c r="I32" s="776">
        <v>28</v>
      </c>
      <c r="J32" s="777">
        <f>SUMIF('movim_carico e scarico_2009'!B:B,150111,'movim_carico e scarico_2009'!C:C)</f>
        <v>5</v>
      </c>
      <c r="K32" s="777">
        <f>SUMIF('movim_carico e scarico_2010'!B:B,150111,'movim_carico e scarico_2010'!C:C)</f>
        <v>30</v>
      </c>
      <c r="L32" s="777">
        <f>SUMIF('movim_carico e scarico_2011'!B:B,150111,'movim_carico e scarico_2011'!C:C)</f>
        <v>35</v>
      </c>
      <c r="M32" s="777">
        <f>SUMIF('movim_carico e scarico_2012'!B:B,150111,'movim_carico e scarico_2012'!C:C)</f>
        <v>17</v>
      </c>
      <c r="N32" s="777"/>
      <c r="O32" s="786"/>
      <c r="P32" s="777"/>
      <c r="Q32" s="777"/>
      <c r="R32" s="777"/>
      <c r="S32" s="777"/>
      <c r="T32" s="777"/>
      <c r="U32" s="777"/>
      <c r="V32" s="777"/>
      <c r="W32" s="777"/>
      <c r="X32" s="777"/>
      <c r="Y32" s="777"/>
      <c r="Z32" s="777"/>
      <c r="AA32" s="777"/>
      <c r="AB32" s="777"/>
      <c r="AC32" s="777"/>
      <c r="AD32" s="492"/>
    </row>
    <row r="33" spans="1:31" ht="20.25" customHeight="1" thickBot="1" x14ac:dyDescent="0.3">
      <c r="A33" s="1547"/>
      <c r="B33" s="1547"/>
      <c r="C33" s="1551"/>
      <c r="D33" s="778">
        <v>150</v>
      </c>
      <c r="E33" s="949" t="s">
        <v>20</v>
      </c>
      <c r="F33" s="949" t="s">
        <v>636</v>
      </c>
      <c r="G33" s="781"/>
      <c r="H33" s="781"/>
      <c r="I33" s="781"/>
      <c r="J33" s="782"/>
      <c r="K33" s="782"/>
      <c r="L33" s="782"/>
      <c r="M33" s="782"/>
      <c r="N33" s="782">
        <f>SUMIF('movim_carico e scarico_2013'!B:B,150111,'movim_carico e scarico_2013'!C:C)</f>
        <v>10</v>
      </c>
      <c r="O33" s="788">
        <f>SUMIF('GMI+PRO_carico e scarico_2013'!B:B,150111,'GMI+PRO_carico e scarico_2013'!C:C)</f>
        <v>11</v>
      </c>
      <c r="P33" s="782">
        <f>SUMIF('PROM_mov_carico e scarico_2013'!B:B,150111,'PROM_mov_carico e scarico_2013'!C:C)</f>
        <v>1</v>
      </c>
      <c r="Q33" s="782">
        <f>SUMIF('movim_carico e scarico_2014'!C:C,150111,'movim_carico e scarico_2014'!D:D)</f>
        <v>10</v>
      </c>
      <c r="R33" s="782">
        <f>SUMIF('movim_carico e scarico_2015'!C:C,150111,'movim_carico e scarico_2015'!D:D)</f>
        <v>15</v>
      </c>
      <c r="S33" s="782">
        <f>SUMIF('movim_carico e scarico_2016'!C:C,150111,'movim_carico e scarico_2016'!D:D)</f>
        <v>6</v>
      </c>
      <c r="T33" s="782">
        <f>SUMIF('movim_carico e scarico_2017'!C:C,150111,'movim_carico e scarico_2017'!D:D)</f>
        <v>10</v>
      </c>
      <c r="U33" s="782">
        <f>SUMIF('movim_carico e scarico_2018'!C:C,150111,'movim_carico e scarico_2018'!D:D)</f>
        <v>2</v>
      </c>
      <c r="V33" s="782">
        <f>SUMIF('movim_carico e scarico_2019'!C:C,150111,'movim_carico e scarico_2019'!D:D)</f>
        <v>8</v>
      </c>
      <c r="W33" s="782">
        <f>SUMIF('movim_carico e scarico_2020'!C:C,150111,'movim_carico e scarico_2020'!D:D)</f>
        <v>4</v>
      </c>
      <c r="X33" s="782">
        <f>SUMIF('movim_carico e scarico_2021'!C:C,150111,'movim_carico e scarico_2021'!D:D)</f>
        <v>8</v>
      </c>
      <c r="Y33" s="782">
        <f>SUMIF('movim_carico e scarico_2022'!C:C,150111,'movim_carico e scarico_2022'!D:D)</f>
        <v>4</v>
      </c>
      <c r="Z33" s="782">
        <f>SUMIF('movim_carico e scarico_2023'!C:C,150111,'movim_carico e scarico_2023'!D:D)</f>
        <v>7</v>
      </c>
      <c r="AA33" s="782">
        <f>SUMIF('movim_carico e scarico_2024'!C:C,150111,'movim_carico e scarico_2024'!D:D)</f>
        <v>40</v>
      </c>
      <c r="AB33" s="782">
        <f>SUMIF('movim_carico e scarico_2025'!C:C,150111,'movim_carico e scarico_2025'!D:D)</f>
        <v>13</v>
      </c>
      <c r="AC33" s="782">
        <f>SUMIF('movim_carico e scarico_2026'!C:C,150111,'movim_carico e scarico_2026'!D:D)</f>
        <v>0</v>
      </c>
      <c r="AD33" s="491">
        <f>((SUMIF('movim_carico e scarico_2021'!C:C,150111,'movim_carico e scarico_2021'!D:D))+(SUMIF('movim_carico e scarico_2022'!C:C,150111,'movim_carico e scarico_2022'!D:D)+(SUMIF('movim_carico e scarico_2023'!C:C,150111,'movim_carico e scarico_2023'!D:D)+(SUMIF('movim_carico e scarico_2024'!C:C,150111,'movim_carico e scarico_2024'!D:D)+(SUMIF('movim_carico e scarico_2025'!C:C,150111,'movim_carico e scarico_2025'!D:D))+(SUMIF('movim_carico e scarico_2026'!C:C,150111,'movim_carico e scarico_2026'!D:D)))-((SUMIF('movim_carico e scarico_2021'!C:C,150111,'movim_carico e scarico_2021'!E:E))+(SUMIF('movim_carico e scarico_2022'!C:C,150111,'movim_carico e scarico_2022'!E:E)+(SUMIF('movim_carico e scarico_2023'!C:C,150111,'movim_carico e scarico_2023'!E:E)+(SUMIF('movim_carico e scarico_2024'!C:C,150111,'movim_carico e scarico_2024'!E:E)+(SUMIF('movim_carico e scarico_2025'!C:C,150111,'movim_carico e scarico_2025'!E:E))+(SUMIF('movim_carico e scarico_2026'!C:C,150111,'movim_carico e scarico_2026'!E:E)))))))))</f>
        <v>0</v>
      </c>
      <c r="AE33" s="968"/>
    </row>
    <row r="34" spans="1:31" ht="20.25" customHeight="1" thickTop="1" thickBot="1" x14ac:dyDescent="0.3">
      <c r="A34" s="1548" t="s">
        <v>221</v>
      </c>
      <c r="B34" s="1548" t="s">
        <v>1599</v>
      </c>
      <c r="C34" s="1548" t="s">
        <v>1532</v>
      </c>
      <c r="D34" s="797"/>
      <c r="E34" s="798" t="s">
        <v>19</v>
      </c>
      <c r="F34" s="798" t="s">
        <v>637</v>
      </c>
      <c r="G34" s="799">
        <v>10</v>
      </c>
      <c r="H34" s="799">
        <v>20</v>
      </c>
      <c r="I34" s="799">
        <v>250</v>
      </c>
      <c r="J34" s="804">
        <f>SUMIF('movim_carico e scarico_2009'!B:B,150202,'movim_carico e scarico_2009'!C:C)</f>
        <v>140</v>
      </c>
      <c r="K34" s="804">
        <f>SUMIF('movim_carico e scarico_2010'!B:B,150202,'movim_carico e scarico_2010'!C:C)</f>
        <v>360</v>
      </c>
      <c r="L34" s="804">
        <f>SUMIF('movim_carico e scarico_2011'!B:B,150202,'movim_carico e scarico_2011'!C:C)</f>
        <v>260</v>
      </c>
      <c r="M34" s="804">
        <f>SUMIF('movim_carico e scarico_2012'!B:B,150202,'movim_carico e scarico_2012'!C:C)</f>
        <v>400</v>
      </c>
      <c r="N34" s="804">
        <f>SUMIF('movim_carico e scarico_2013'!B:B,150202,'movim_carico e scarico_2013'!C:C)</f>
        <v>300</v>
      </c>
      <c r="O34" s="794">
        <f>SUMIF('GMI+PRO_carico e scarico_2013'!B:B,150202,'GMI+PRO_carico e scarico_2013'!C:C)</f>
        <v>330</v>
      </c>
      <c r="P34" s="804">
        <f>SUMIF('PROM_mov_carico e scarico_2013'!B:B,150202,'PROM_mov_carico e scarico_2013'!C:C)</f>
        <v>30</v>
      </c>
      <c r="Q34" s="804">
        <f>SUMIF('movim_carico e scarico_2014'!C:C,150202,'movim_carico e scarico_2014'!D:D)</f>
        <v>260</v>
      </c>
      <c r="R34" s="804">
        <f>SUMIF('movim_carico e scarico_2015'!C:C,150202,'movim_carico e scarico_2015'!D:D)</f>
        <v>230</v>
      </c>
      <c r="S34" s="804">
        <f>SUMIF('movim_carico e scarico_2016'!C:C,150202,'movim_carico e scarico_2016'!D:D)</f>
        <v>160</v>
      </c>
      <c r="T34" s="804">
        <f>SUMIF('movim_carico e scarico_2017'!C:C,150202,'movim_carico e scarico_2017'!D:D)</f>
        <v>210</v>
      </c>
      <c r="U34" s="804">
        <f>SUMIF('movim_carico e scarico_2018'!C:C,150202,'movim_carico e scarico_2018'!D:D)</f>
        <v>180</v>
      </c>
      <c r="V34" s="804"/>
      <c r="W34" s="804"/>
      <c r="X34" s="804"/>
      <c r="Y34" s="804"/>
      <c r="Z34" s="804"/>
      <c r="AA34" s="804"/>
      <c r="AB34" s="804"/>
      <c r="AC34" s="804"/>
      <c r="AD34" s="925"/>
    </row>
    <row r="35" spans="1:31" ht="20.25" customHeight="1" thickBot="1" x14ac:dyDescent="0.3">
      <c r="A35" s="1549"/>
      <c r="B35" s="1549"/>
      <c r="C35" s="1554"/>
      <c r="D35" s="800">
        <v>400</v>
      </c>
      <c r="E35" s="948" t="s">
        <v>20</v>
      </c>
      <c r="F35" s="948" t="s">
        <v>636</v>
      </c>
      <c r="G35" s="802"/>
      <c r="H35" s="802"/>
      <c r="I35" s="802"/>
      <c r="J35" s="802"/>
      <c r="K35" s="802"/>
      <c r="L35" s="802"/>
      <c r="M35" s="802"/>
      <c r="N35" s="802"/>
      <c r="O35" s="795"/>
      <c r="P35" s="802"/>
      <c r="Q35" s="802"/>
      <c r="R35" s="802"/>
      <c r="S35" s="802"/>
      <c r="T35" s="802"/>
      <c r="U35" s="812"/>
      <c r="V35" s="804">
        <f>SUMIF('movim_carico e scarico_2019'!C:C,150202,'movim_carico e scarico_2019'!D:D)</f>
        <v>205</v>
      </c>
      <c r="W35" s="804">
        <f>SUMIF('movim_carico e scarico_2020'!C:C,150202,'movim_carico e scarico_2020'!D:D)</f>
        <v>180</v>
      </c>
      <c r="X35" s="804">
        <f>SUMIF('movim_carico e scarico_2021'!C:C,150202,'movim_carico e scarico_2021'!D:D)</f>
        <v>260</v>
      </c>
      <c r="Y35" s="804">
        <f>SUMIF('movim_carico e scarico_2022'!C:C,150202,'movim_carico e scarico_2022'!D:D)</f>
        <v>140</v>
      </c>
      <c r="Z35" s="804">
        <f>SUMIF('movim_carico e scarico_2023'!C:C,150202,'movim_carico e scarico_2023'!D:D)</f>
        <v>100</v>
      </c>
      <c r="AA35" s="804">
        <f>SUMIF('movim_carico e scarico_2024'!C:C,150202,'movim_carico e scarico_2024'!D:D)</f>
        <v>158</v>
      </c>
      <c r="AB35" s="804">
        <f>SUMIF('movim_carico e scarico_2025'!C:C,150202,'movim_carico e scarico_2025'!D:D)</f>
        <v>190</v>
      </c>
      <c r="AC35" s="804">
        <f>SUMIF('movim_carico e scarico_2026'!C:C,150202,'movim_carico e scarico_2026'!D:D)</f>
        <v>0</v>
      </c>
      <c r="AD35" s="927">
        <f>((SUMIF('movim_carico e scarico_2018'!C:C,150202,'movim_carico e scarico_2018'!D:D))+(SUMIF('movim_carico e scarico_2019'!C:C,150202,'movim_carico e scarico_2019'!D:D))+(SUMIF('movim_carico e scarico_2020'!C:C,150202,'movim_carico e scarico_2020'!D:D))+(SUMIF('movim_carico e scarico_2021'!C:C,150202,'movim_carico e scarico_2021'!D:D)+(SUMIF('movim_carico e scarico_2022'!C:C,150202,'movim_carico e scarico_2022'!D:D)+(SUMIF('movim_carico e scarico_2023'!C:C,150202,'movim_carico e scarico_2023'!D:D)+(SUMIF('movim_carico e scarico_2024'!C:C,150202,'movim_carico e scarico_2024'!D:D)+(SUMIF('movim_carico e scarico_2025'!C:C,150202,'movim_carico e scarico_2025'!D:D))+(SUMIF('movim_carico e scarico_2026'!C:C,150202,'movim_carico e scarico_2026'!D:D)))-((SUMIF('movim_carico e scarico_2018'!C:C,150202,'movim_carico e scarico_2018'!E:E))+(SUMIF('movim_carico e scarico_2019'!C:C,150202,'movim_carico e scarico_2019'!E:E))+(SUMIF('movim_carico e scarico_2020'!C:C,150202,'movim_carico e scarico_2020'!E:E))+(SUMIF('movim_carico e scarico_2021'!C:C,150202,'movim_carico e scarico_2021'!E:E)+(SUMIF('movim_carico e scarico_2022'!C:C,150202,'movim_carico e scarico_2022'!E:E)+(SUMIF('movim_carico e scarico_2023'!C:C,150202,'movim_carico e scarico_2023'!E:E)+(SUMIF('movim_carico e scarico_2024'!C:C,150202,'movim_carico e scarico_2024'!E:E)+(SUMIF('movim_carico e scarico_2025'!C:C,150202,'movim_carico e scarico_2025'!E:E))+(SUMIF('movim_carico e scarico_2026'!C:C,150202,'movim_carico e scarico_2026'!E:E)))))))))))</f>
        <v>0</v>
      </c>
      <c r="AE35" s="968"/>
    </row>
    <row r="36" spans="1:31" ht="20.25" customHeight="1" thickTop="1" thickBot="1" x14ac:dyDescent="0.3">
      <c r="A36" s="1546" t="s">
        <v>1986</v>
      </c>
      <c r="B36" s="1546">
        <v>150203</v>
      </c>
      <c r="C36" s="1546" t="s">
        <v>1532</v>
      </c>
      <c r="D36" s="774"/>
      <c r="E36" s="775" t="s">
        <v>19</v>
      </c>
      <c r="F36" s="775"/>
      <c r="G36" s="776"/>
      <c r="H36" s="776"/>
      <c r="I36" s="776"/>
      <c r="J36" s="776"/>
      <c r="K36" s="776"/>
      <c r="L36" s="776"/>
      <c r="M36" s="776"/>
      <c r="N36" s="776"/>
      <c r="O36" s="789"/>
      <c r="P36" s="776"/>
      <c r="Q36" s="776"/>
      <c r="R36" s="776"/>
      <c r="S36" s="776"/>
      <c r="T36" s="776"/>
      <c r="U36" s="776"/>
      <c r="V36" s="776"/>
      <c r="W36" s="776"/>
      <c r="X36" s="776"/>
      <c r="Y36" s="776"/>
      <c r="Z36" s="776"/>
      <c r="AA36" s="776"/>
      <c r="AB36" s="776"/>
      <c r="AC36" s="776"/>
      <c r="AD36" s="493"/>
    </row>
    <row r="37" spans="1:31" ht="19.5" customHeight="1" thickBot="1" x14ac:dyDescent="0.3">
      <c r="A37" s="1547"/>
      <c r="B37" s="1547"/>
      <c r="C37" s="1551"/>
      <c r="D37" s="778">
        <v>85</v>
      </c>
      <c r="E37" s="949" t="s">
        <v>20</v>
      </c>
      <c r="F37" s="949" t="s">
        <v>636</v>
      </c>
      <c r="G37" s="781"/>
      <c r="H37" s="781"/>
      <c r="I37" s="781">
        <v>1540</v>
      </c>
      <c r="J37" s="782">
        <f>SUMIF('movim_carico e scarico_2009'!B:B,150203,'movim_carico e scarico_2009'!C:C)</f>
        <v>1200</v>
      </c>
      <c r="K37" s="782">
        <f>SUMIF('movim_carico e scarico_2010'!B:B,150203,'movim_carico e scarico_2010'!C:C)</f>
        <v>1260</v>
      </c>
      <c r="L37" s="782">
        <f>SUMIF('movim_carico e scarico_2011'!B:B,150203,'movim_carico e scarico_2011'!C:C)</f>
        <v>1260</v>
      </c>
      <c r="M37" s="782">
        <f>SUMIF('movim_carico e scarico_2012'!B:B,150203,'movim_carico e scarico_2012'!C:C)</f>
        <v>1700</v>
      </c>
      <c r="N37" s="782">
        <f>SUMIF('movim_carico e scarico_2013'!B:B,150203,'movim_carico e scarico_2013'!C:C)</f>
        <v>1000</v>
      </c>
      <c r="O37" s="788">
        <f>SUMIF('GMI+PRO_carico e scarico_2013'!B:B,150203,'GMI+PRO_carico e scarico_2013'!C:C)</f>
        <v>1000</v>
      </c>
      <c r="P37" s="782">
        <f>SUMIF('PROM_mov_carico e scarico_2013'!B:B,150203,'PROM_mov_carico e scarico_2013'!C:C)</f>
        <v>0</v>
      </c>
      <c r="Q37" s="782">
        <f>SUMIF('movim_carico e scarico_2014'!C:C,150203,'movim_carico e scarico_2014'!D:D)</f>
        <v>960</v>
      </c>
      <c r="R37" s="782">
        <f>SUMIF('movim_carico e scarico_2015'!C:C,150203,'movim_carico e scarico_2015'!D:D)</f>
        <v>1260</v>
      </c>
      <c r="S37" s="782">
        <f>SUMIF('movim_carico e scarico_2016'!C:C,150203,'movim_carico e scarico_2016'!D:D)</f>
        <v>1100</v>
      </c>
      <c r="T37" s="782">
        <f>SUMIF('movim_carico e scarico_2017'!C:C,150203,'movim_carico e scarico_2017'!D:D)</f>
        <v>860</v>
      </c>
      <c r="U37" s="782">
        <f>SUMIF('movim_carico e scarico_2018'!C:C,150203,'movim_carico e scarico_2018'!D:D)</f>
        <v>1160</v>
      </c>
      <c r="V37" s="782">
        <f>SUMIF('movim_carico e scarico_2019'!C:C,150203,'movim_carico e scarico_2019'!D:D)</f>
        <v>670</v>
      </c>
      <c r="W37" s="782">
        <f>SUMIF('movim_carico e scarico_2020'!C:C,150203,'movim_carico e scarico_2020'!D:D)</f>
        <v>1170</v>
      </c>
      <c r="X37" s="782">
        <f>SUMIF('movim_carico e scarico_2021'!C:C,150203,'movim_carico e scarico_2021'!D:D)</f>
        <v>680</v>
      </c>
      <c r="Y37" s="782">
        <f>SUMIF('movim_carico e scarico_2022'!C:C,150203,'movim_carico e scarico_2022'!D:D)</f>
        <v>1040</v>
      </c>
      <c r="Z37" s="782">
        <f>SUMIF('movim_carico e scarico_2023'!C:C,150203,'movim_carico e scarico_2023'!D:D)</f>
        <v>280</v>
      </c>
      <c r="AA37" s="782">
        <f>SUMIF('movim_carico e scarico_2024'!C:C,150203,'movim_carico e scarico_2024'!D:D)</f>
        <v>1140</v>
      </c>
      <c r="AB37" s="782">
        <f>SUMIF('movim_carico e scarico_2025'!C:C,150203,'movim_carico e scarico_2025'!D:D)</f>
        <v>910</v>
      </c>
      <c r="AC37" s="782">
        <f>SUMIF('movim_carico e scarico_2026'!C:C,150203,'movim_carico e scarico_2026'!D:D)</f>
        <v>50</v>
      </c>
      <c r="AD37" s="491">
        <f>((SUMIF('movim_carico e scarico_2019'!C:C,150203,'movim_carico e scarico_2019'!D:D))+(SUMIF('movim_carico e scarico_2020'!C:C,150203,'movim_carico e scarico_2020'!D:D))+(SUMIF('movim_carico e scarico_2021'!C:C,150203,'movim_carico e scarico_2021'!D:D)+(SUMIF('movim_carico e scarico_2022'!C:C,150203,'movim_carico e scarico_2022'!D:D)+(SUMIF('movim_carico e scarico_2023'!C:C,150203,'movim_carico e scarico_2023'!D:D)+(SUMIF('movim_carico e scarico_2024'!C:C,150203,'movim_carico e scarico_2024'!D:D)+(SUMIF('movim_carico e scarico_2025'!C:C,150203,'movim_carico e scarico_2025'!D:D))+(SUMIF('movim_carico e scarico_2026'!C:C,150203,'movim_carico e scarico_2026'!D:D)))-((SUMIF('movim_carico e scarico_2019'!C:C,150203,'movim_carico e scarico_2019'!E:E))+(SUMIF('movim_carico e scarico_2020'!C:C,150203,'movim_carico e scarico_2020'!E:E))+(SUMIF('movim_carico e scarico_2021'!C:C,150203,'movim_carico e scarico_2021'!E:E)+(SUMIF('movim_carico e scarico_2022'!C:C,150203,'movim_carico e scarico_2022'!E:E)+(SUMIF('movim_carico e scarico_2023'!C:C,150203,'movim_carico e scarico_2023'!E:E)+(SUMIF('movim_carico e scarico_2024'!C:C,150203,'movim_carico e scarico_2024'!E:E)+(SUMIF('movim_carico e scarico_2025'!C:C,150203,'movim_carico e scarico_2025'!E:E))+(SUMIF('movim_carico e scarico_2026'!C:C,150203,'movim_carico e scarico_2026'!E:E)))))))))))</f>
        <v>300</v>
      </c>
      <c r="AE37" s="968"/>
    </row>
    <row r="38" spans="1:31" ht="20.25" customHeight="1" thickTop="1" thickBot="1" x14ac:dyDescent="0.3">
      <c r="A38" s="1548" t="s">
        <v>2001</v>
      </c>
      <c r="B38" s="1548" t="s">
        <v>1596</v>
      </c>
      <c r="C38" s="1548" t="s">
        <v>1532</v>
      </c>
      <c r="D38" s="797"/>
      <c r="E38" s="798" t="s">
        <v>19</v>
      </c>
      <c r="F38" s="798" t="s">
        <v>638</v>
      </c>
      <c r="G38" s="799">
        <v>240</v>
      </c>
      <c r="H38" s="799"/>
      <c r="I38" s="799">
        <v>570</v>
      </c>
      <c r="J38" s="804">
        <f>SUMIF('movim_carico e scarico_2009'!B:B,160213,'movim_carico e scarico_2009'!C:C)</f>
        <v>60</v>
      </c>
      <c r="K38" s="804">
        <f>SUMIF('movim_carico e scarico_2010'!B:B,160213,'movim_carico e scarico_2010'!C:C)</f>
        <v>100</v>
      </c>
      <c r="L38" s="804">
        <f>SUMIF('movim_carico e scarico_2011'!B:B,160213,'movim_carico e scarico_2011'!C:C)</f>
        <v>90</v>
      </c>
      <c r="M38" s="804">
        <f>SUMIF('movim_carico e scarico_2012'!B:B,160213,'movim_carico e scarico_2012'!C:C)</f>
        <v>160</v>
      </c>
      <c r="N38" s="804">
        <f>SUMIF('movim_carico e scarico_2013'!B:B,160213,'movim_carico e scarico_2013'!C:C)</f>
        <v>100</v>
      </c>
      <c r="O38" s="794">
        <f>SUMIF('GMI+PRO_carico e scarico_2013'!B:B,160213,'GMI+PRO_carico e scarico_2013'!C:C)</f>
        <v>100</v>
      </c>
      <c r="P38" s="804">
        <f>SUMIF('PROM_mov_carico e scarico_2013'!B:B,160213,'PROM_mov_carico e scarico_2013'!C:C)</f>
        <v>0</v>
      </c>
      <c r="Q38" s="804">
        <f>SUMIF('movim_carico e scarico_2014'!C:C,160213,'movim_carico e scarico_2014'!D:D)</f>
        <v>20</v>
      </c>
      <c r="R38" s="804">
        <f>SUMIF('movim_carico e scarico_2015'!C:C,160213,'movim_carico e scarico_2015'!D:D)</f>
        <v>0</v>
      </c>
      <c r="S38" s="804">
        <f>SUMIF('movim_carico e scarico_2016'!C:C,160213,'movim_carico e scarico_2016'!D:D)</f>
        <v>0</v>
      </c>
      <c r="T38" s="804">
        <f>SUMIF('movim_carico e scarico_2017'!C:C,160213,'movim_carico e scarico_2017'!D:D)</f>
        <v>30</v>
      </c>
      <c r="U38" s="804">
        <f>SUMIF('movim_carico e scarico_2018'!C:C,160213,'movim_carico e scarico_2018'!D:D)</f>
        <v>9</v>
      </c>
      <c r="V38" s="804"/>
      <c r="W38" s="804"/>
      <c r="X38" s="811"/>
      <c r="Y38" s="811"/>
      <c r="Z38" s="811"/>
      <c r="AA38" s="811"/>
      <c r="AB38" s="811"/>
      <c r="AC38" s="811"/>
      <c r="AD38" s="494"/>
    </row>
    <row r="39" spans="1:31" ht="20.25" customHeight="1" thickBot="1" x14ac:dyDescent="0.3">
      <c r="A39" s="1549"/>
      <c r="B39" s="1549"/>
      <c r="C39" s="1554"/>
      <c r="D39" s="811">
        <v>500</v>
      </c>
      <c r="E39" s="948" t="s">
        <v>20</v>
      </c>
      <c r="F39" s="948" t="s">
        <v>636</v>
      </c>
      <c r="G39" s="802"/>
      <c r="H39" s="802"/>
      <c r="I39" s="802"/>
      <c r="J39" s="803"/>
      <c r="K39" s="803"/>
      <c r="L39" s="803"/>
      <c r="M39" s="803"/>
      <c r="N39" s="803"/>
      <c r="O39" s="792"/>
      <c r="P39" s="803"/>
      <c r="Q39" s="803"/>
      <c r="R39" s="803"/>
      <c r="S39" s="803"/>
      <c r="T39" s="803"/>
      <c r="U39" s="803"/>
      <c r="V39" s="803">
        <f>SUMIF('movim_carico e scarico_2019'!C:C,160213,'movim_carico e scarico_2019'!D:D)</f>
        <v>60</v>
      </c>
      <c r="W39" s="803">
        <f>SUMIF('movim_carico e scarico_2020'!C:C,160213,'movim_carico e scarico_2020'!D:D)</f>
        <v>160</v>
      </c>
      <c r="X39" s="803">
        <f>SUMIF('movim_carico e scarico_2021'!C:C,160213,'movim_carico e scarico_2021'!D:D)</f>
        <v>40</v>
      </c>
      <c r="Y39" s="803">
        <f>SUMIF('movim_carico e scarico_2022'!C:C,160213,'movim_carico e scarico_2022'!D:D)</f>
        <v>0</v>
      </c>
      <c r="Z39" s="803">
        <f>SUMIF('movim_carico e scarico_2023'!C:C,160213,'movim_carico e scarico_2023'!D:D)</f>
        <v>30</v>
      </c>
      <c r="AA39" s="803">
        <f>SUMIF('movim_carico e scarico_2024'!C:C,160213,'movim_carico e scarico_2024'!D:D)</f>
        <v>0</v>
      </c>
      <c r="AB39" s="803">
        <f>SUMIF('movim_carico e scarico_2025'!C:C,160213,'movim_carico e scarico_2025'!D:D)</f>
        <v>200</v>
      </c>
      <c r="AC39" s="803">
        <f>SUMIF('movim_carico e scarico_2026'!C:C,160213,'movim_carico e scarico_2026'!D:D)</f>
        <v>0</v>
      </c>
      <c r="AD39" s="491">
        <f>((SUMIF('movim_carico e scarico_2021'!C:C,160213,'movim_carico e scarico_2021'!D:D))+(SUMIF('movim_carico e scarico_2022'!C:C,160213,'movim_carico e scarico_2022'!D:D)+(SUMIF('movim_carico e scarico_2023'!C:C,160213,'movim_carico e scarico_2023'!D:D)+(SUMIF('movim_carico e scarico_2024'!C:C,160213,'movim_carico e scarico_2024'!D:D)+(SUMIF('movim_carico e scarico_2025'!C:C,160213,'movim_carico e scarico_2025'!D:D))+(SUMIF('movim_carico e scarico_2026'!C:C,160213,'movim_carico e scarico_2026'!D:D)))-((SUMIF('movim_carico e scarico_2021'!C:C,160213,'movim_carico e scarico_2021'!E:E))+(SUMIF('movim_carico e scarico_2022'!C:C,160213,'movim_carico e scarico_2022'!E:E)+(SUMIF('movim_carico e scarico_2023'!C:C,160213,'movim_carico e scarico_2023'!E:E)+(SUMIF('movim_carico e scarico_2024'!C:C,160213,'movim_carico e scarico_2024'!E:E)+(SUMIF('movim_carico e scarico_2025'!C:C,160213,'movim_carico e scarico_2025'!E:E))+(SUMIF('movim_carico e scarico_2026'!C:C,160213,'movim_carico e scarico_2026'!E:E)))))))))</f>
        <v>0</v>
      </c>
      <c r="AE39" s="968"/>
    </row>
    <row r="40" spans="1:31" ht="18.75" customHeight="1" thickTop="1" thickBot="1" x14ac:dyDescent="0.3">
      <c r="A40" s="1546" t="s">
        <v>2002</v>
      </c>
      <c r="B40" s="1546">
        <v>160214</v>
      </c>
      <c r="C40" s="1546" t="s">
        <v>1532</v>
      </c>
      <c r="D40" s="774"/>
      <c r="E40" s="775" t="s">
        <v>19</v>
      </c>
      <c r="F40" s="775" t="s">
        <v>638</v>
      </c>
      <c r="G40" s="776">
        <v>180</v>
      </c>
      <c r="H40" s="776"/>
      <c r="I40" s="776">
        <v>50</v>
      </c>
      <c r="J40" s="777">
        <f>SUMIF('movim_carico e scarico_2009'!B:B,160214,'movim_carico e scarico_2009'!C:C)</f>
        <v>30</v>
      </c>
      <c r="K40" s="777">
        <f>SUMIF('movim_carico e scarico_2010'!B:B,160214,'movim_carico e scarico_2010'!C:C)</f>
        <v>38</v>
      </c>
      <c r="L40" s="777">
        <f>SUMIF('movim_carico e scarico_2011'!B:B,160214,'movim_carico e scarico_2011'!C:C)</f>
        <v>50</v>
      </c>
      <c r="M40" s="777">
        <f>SUMIF('movim_carico e scarico_2012'!B:B,160214,'movim_carico e scarico_2012'!C:C)</f>
        <v>10</v>
      </c>
      <c r="N40" s="777">
        <f>SUMIF('movim_carico e scarico_2013'!B:B,160214,'movim_carico e scarico_2013'!C:C)</f>
        <v>48</v>
      </c>
      <c r="O40" s="786">
        <f>SUMIF('GMI+PRO_carico e scarico_2013'!B:B,160214,'GMI+PRO_carico e scarico_2013'!C:C)</f>
        <v>48</v>
      </c>
      <c r="P40" s="777">
        <f>SUMIF('PROM_mov_carico e scarico_2013'!B:B,160214,'PROM_mov_carico e scarico_2013'!C:C)</f>
        <v>0</v>
      </c>
      <c r="Q40" s="777">
        <f>SUMIF('movim_carico e scarico_2014'!C:C,160214,'movim_carico e scarico_2014'!D:D)</f>
        <v>160</v>
      </c>
      <c r="R40" s="777">
        <f>SUMIF('movim_carico e scarico_2015'!C:C,160214,'movim_carico e scarico_2015'!D:D)</f>
        <v>0</v>
      </c>
      <c r="S40" s="777">
        <f>SUMIF('movim_carico e scarico_2016'!C:C,160214,'movim_carico e scarico_2016'!D:D)</f>
        <v>0</v>
      </c>
      <c r="T40" s="777">
        <f>SUMIF('movim_carico e scarico_2017'!C:C,160214,'movim_carico e scarico_2017'!D:D)</f>
        <v>20</v>
      </c>
      <c r="U40" s="777">
        <f>SUMIF('movim_carico e scarico_2018'!C:C,160214,'movim_carico e scarico_2018'!D:D)</f>
        <v>0</v>
      </c>
      <c r="V40" s="777"/>
      <c r="W40" s="777"/>
      <c r="X40" s="773"/>
      <c r="Y40" s="773"/>
      <c r="Z40" s="773"/>
      <c r="AA40" s="773"/>
      <c r="AB40" s="773"/>
      <c r="AC40" s="773"/>
      <c r="AD40" s="494"/>
    </row>
    <row r="41" spans="1:31" ht="20.25" customHeight="1" thickBot="1" x14ac:dyDescent="0.3">
      <c r="A41" s="1547"/>
      <c r="B41" s="1547"/>
      <c r="C41" s="1551"/>
      <c r="D41" s="773">
        <v>300</v>
      </c>
      <c r="E41" s="949" t="s">
        <v>20</v>
      </c>
      <c r="F41" s="949" t="s">
        <v>636</v>
      </c>
      <c r="G41" s="781"/>
      <c r="H41" s="781"/>
      <c r="I41" s="781"/>
      <c r="J41" s="782"/>
      <c r="K41" s="782"/>
      <c r="L41" s="782"/>
      <c r="M41" s="782"/>
      <c r="N41" s="782"/>
      <c r="O41" s="788"/>
      <c r="P41" s="782"/>
      <c r="Q41" s="782"/>
      <c r="R41" s="782"/>
      <c r="S41" s="782"/>
      <c r="T41" s="782"/>
      <c r="U41" s="782"/>
      <c r="V41" s="782">
        <f>SUMIF('movim_carico e scarico_2019'!C:C,160214,'movim_carico e scarico_2019'!D:D)</f>
        <v>40</v>
      </c>
      <c r="W41" s="782">
        <f>SUMIF('movim_carico e scarico_2020'!C:C,160214,'movim_carico e scarico_2020'!D:D)</f>
        <v>0</v>
      </c>
      <c r="X41" s="782">
        <f>SUMIF('movim_carico e scarico_2021'!C:C,160214,'movim_carico e scarico_2021'!D:D)</f>
        <v>0</v>
      </c>
      <c r="Y41" s="782">
        <f>SUMIF('movim_carico e scarico_2022'!C:C,160214,'movim_carico e scarico_2022'!D:D)</f>
        <v>0</v>
      </c>
      <c r="Z41" s="782">
        <f>SUMIF('movim_carico e scarico_2023'!C:C,160214,'movim_carico e scarico_2023'!D:D)</f>
        <v>0</v>
      </c>
      <c r="AA41" s="782">
        <f>SUMIF('movim_carico e scarico_2024'!C:C,160214,'movim_carico e scarico_2024'!D:D)</f>
        <v>0</v>
      </c>
      <c r="AB41" s="782">
        <f>SUMIF('movim_carico e scarico_2025'!C:C,160214,'movim_carico e scarico_2025'!D:D)</f>
        <v>0</v>
      </c>
      <c r="AC41" s="782">
        <f>SUMIF('movim_carico e scarico_2026'!C:C,160214,'movim_carico e scarico_2026'!D:D)</f>
        <v>0</v>
      </c>
      <c r="AD41" s="491">
        <f>((SUMIF('movim_carico e scarico_2021'!C:C,160214,'movim_carico e scarico_2021'!D:D))+(SUMIF('movim_carico e scarico_2022'!C:C,160214,'movim_carico e scarico_2022'!D:D)+(SUMIF('movim_carico e scarico_2023'!C:C,160214,'movim_carico e scarico_2023'!D:D)+(SUMIF('movim_carico e scarico_2024'!C:C,160214,'movim_carico e scarico_2024'!D:D)+(SUMIF('movim_carico e scarico_2025'!C:C,160214,'movim_carico e scarico_2025'!D:D))+(SUMIF('movim_carico e scarico_2026'!C:C,160214,'movim_carico e scarico_2026'!D:D)))-((SUMIF('movim_carico e scarico_2021'!C:C,160214,'movim_carico e scarico_2021'!E:E))+(SUMIF('movim_carico e scarico_2022'!C:C,160214,'movim_carico e scarico_2022'!E:E)+(SUMIF('movim_carico e scarico_2023'!C:C,160214,'movim_carico e scarico_2023'!E:E)+(SUMIF('movim_carico e scarico_2024'!C:C,160214,'movim_carico e scarico_2024'!E:E)+(SUMIF('movim_carico e scarico_2025'!C:C,160214,'movim_carico e scarico_2025'!E:E))+(SUMIF('movim_carico e scarico_2026'!C:C,160214,'movim_carico e scarico_2026'!E:E)))))))))</f>
        <v>0</v>
      </c>
      <c r="AE41" s="968"/>
    </row>
    <row r="42" spans="1:31" ht="20.25" customHeight="1" thickTop="1" thickBot="1" x14ac:dyDescent="0.3">
      <c r="A42" s="1548" t="s">
        <v>2053</v>
      </c>
      <c r="B42" s="1548" t="s">
        <v>2052</v>
      </c>
      <c r="C42" s="1548" t="s">
        <v>1532</v>
      </c>
      <c r="D42" s="797"/>
      <c r="E42" s="798" t="s">
        <v>19</v>
      </c>
      <c r="F42" s="798" t="s">
        <v>634</v>
      </c>
      <c r="G42" s="799"/>
      <c r="H42" s="799"/>
      <c r="I42" s="799"/>
      <c r="J42" s="804">
        <f>SUMIF('movim_carico e scarico_2009'!B:B,160215,'movim_carico e scarico_2009'!C:C)</f>
        <v>0</v>
      </c>
      <c r="K42" s="804">
        <f>SUMIF('movim_carico e scarico_2010'!B:B,160215,'movim_carico e scarico_2010'!C:C)</f>
        <v>0</v>
      </c>
      <c r="L42" s="804">
        <f>SUMIF('movim_carico e scarico_2011'!B:B,160215,'movim_carico e scarico_2011'!C:C)</f>
        <v>30</v>
      </c>
      <c r="M42" s="804">
        <f>SUMIF('movim_carico e scarico_2012'!B:B,160215,'movim_carico e scarico_2012'!C:C)</f>
        <v>0</v>
      </c>
      <c r="N42" s="804">
        <f>SUMIF('movim_carico e scarico_2013'!B:B,160215,'movim_carico e scarico_2013'!C:C)</f>
        <v>0</v>
      </c>
      <c r="O42" s="794">
        <f>SUMIF('GMI+PRO_carico e scarico_2013'!B:B,160215,'GMI+PRO_carico e scarico_2013'!C:C)</f>
        <v>0</v>
      </c>
      <c r="P42" s="804">
        <f>SUMIF('PROM_mov_carico e scarico_2013'!B:B,160215,'PROM_mov_carico e scarico_2013'!C:C)</f>
        <v>0</v>
      </c>
      <c r="Q42" s="804">
        <f>SUMIF('movim_carico e scarico_2014'!C:C,160215,'movim_carico e scarico_2014'!D:D)</f>
        <v>0</v>
      </c>
      <c r="R42" s="804">
        <f>SUMIF('movim_carico e scarico_2015'!C:C,160215,'movim_carico e scarico_2015'!D:D)</f>
        <v>0</v>
      </c>
      <c r="S42" s="804">
        <f>SUMIF('movim_carico e scarico_2016'!C:C,160215,'movim_carico e scarico_2016'!D:D)</f>
        <v>0</v>
      </c>
      <c r="T42" s="804"/>
      <c r="U42" s="804"/>
      <c r="V42" s="804"/>
      <c r="W42" s="804"/>
      <c r="X42" s="804"/>
      <c r="Y42" s="805"/>
      <c r="Z42" s="805"/>
      <c r="AA42" s="805"/>
      <c r="AB42" s="805"/>
      <c r="AC42" s="805"/>
      <c r="AD42" s="494"/>
    </row>
    <row r="43" spans="1:31" ht="20.25" customHeight="1" thickBot="1" x14ac:dyDescent="0.3">
      <c r="A43" s="1549"/>
      <c r="B43" s="1549"/>
      <c r="C43" s="1554"/>
      <c r="D43" s="811">
        <v>800</v>
      </c>
      <c r="E43" s="948" t="s">
        <v>20</v>
      </c>
      <c r="F43" s="948" t="s">
        <v>636</v>
      </c>
      <c r="G43" s="802"/>
      <c r="H43" s="802"/>
      <c r="I43" s="802"/>
      <c r="J43" s="803"/>
      <c r="K43" s="803"/>
      <c r="L43" s="803"/>
      <c r="M43" s="803"/>
      <c r="N43" s="803"/>
      <c r="O43" s="792"/>
      <c r="P43" s="803"/>
      <c r="Q43" s="803"/>
      <c r="R43" s="803"/>
      <c r="S43" s="803"/>
      <c r="T43" s="804">
        <f>SUMIF('movim_carico e scarico_2017'!C:C,160215,'movim_carico e scarico_2017'!D:D)</f>
        <v>13</v>
      </c>
      <c r="U43" s="804">
        <f>SUMIF('movim_carico e scarico_2018'!C:C,160215,'movim_carico e scarico_2018'!D:D)</f>
        <v>0</v>
      </c>
      <c r="V43" s="804">
        <f>SUMIF('movim_carico e scarico_2019'!C:C,160215,'movim_carico e scarico_2019'!D:D)</f>
        <v>0</v>
      </c>
      <c r="W43" s="804">
        <f>SUMIF('movim_carico e scarico_2020'!C:C,160215,'movim_carico e scarico_2020'!D:D)</f>
        <v>0</v>
      </c>
      <c r="X43" s="804">
        <f>SUMIF('movim_carico e scarico_2021'!C:C,160215,'movim_carico e scarico_2021'!D:D)</f>
        <v>0</v>
      </c>
      <c r="Y43" s="804">
        <f>SUMIF('movim_carico e scarico_2022'!C:C,160215,'movim_carico e scarico_2022'!D:D)</f>
        <v>0</v>
      </c>
      <c r="Z43" s="804">
        <f>SUMIF('movim_carico e scarico_2023'!C:C,160215,'movim_carico e scarico_2023'!D:D)</f>
        <v>0</v>
      </c>
      <c r="AA43" s="804">
        <f>SUMIF('movim_carico e scarico_2024'!C:C,160215,'movim_carico e scarico_2024'!D:D)</f>
        <v>0</v>
      </c>
      <c r="AB43" s="804">
        <f>SUMIF('movim_carico e scarico_2025'!C:C,160215,'movim_carico e scarico_2025'!D:D)</f>
        <v>0</v>
      </c>
      <c r="AC43" s="804">
        <f>SUMIF('movim_carico e scarico_2026'!C:C,160215,'movim_carico e scarico_2026'!D:D)</f>
        <v>0</v>
      </c>
      <c r="AD43" s="491">
        <f>((SUMIF('movim_carico e scarico_2021'!C:C,160215,'movim_carico e scarico_2021'!D:D))+(SUMIF('movim_carico e scarico_2022'!C:C,160215,'movim_carico e scarico_2022'!D:D)+(SUMIF('movim_carico e scarico_2023'!C:C,160215,'movim_carico e scarico_2023'!D:D)+(SUMIF('movim_carico e scarico_2024'!C:C,160215,'movim_carico e scarico_2024'!D:D)+(SUMIF('movim_carico e scarico_2025'!C:C,160215,'movim_carico e scarico_2025'!D:D))+(SUMIF('movim_carico e scarico_2026'!C:C,160215,'movim_carico e scarico_2026'!D:D)))-((SUMIF('movim_carico e scarico_2021'!C:C,160215,'movim_carico e scarico_2021'!E:E))+(SUMIF('movim_carico e scarico_2022'!C:C,160215,'movim_carico e scarico_2022'!E:E)+(SUMIF('movim_carico e scarico_2023'!C:C,160215,'movim_carico e scarico_2023'!E:E)+(SUMIF('movim_carico e scarico_2024'!C:C,160215,'movim_carico e scarico_2024'!E:E)+(SUMIF('movim_carico e scarico_2025'!C:C,160215,'movim_carico e scarico_2025'!E:E))+(SUMIF('movim_carico e scarico_2026'!C:C,160215,'movim_carico e scarico_2026'!E:E)))))))))</f>
        <v>0</v>
      </c>
      <c r="AE43" s="968"/>
    </row>
    <row r="44" spans="1:31" ht="20.25" customHeight="1" thickTop="1" thickBot="1" x14ac:dyDescent="0.3">
      <c r="A44" s="1546" t="s">
        <v>2586</v>
      </c>
      <c r="B44" s="1546">
        <v>160216</v>
      </c>
      <c r="C44" s="1546" t="s">
        <v>1532</v>
      </c>
      <c r="D44" s="774"/>
      <c r="E44" s="775" t="s">
        <v>19</v>
      </c>
      <c r="F44" s="775"/>
      <c r="G44" s="776"/>
      <c r="H44" s="776"/>
      <c r="I44" s="776"/>
      <c r="J44" s="784"/>
      <c r="K44" s="784"/>
      <c r="L44" s="784"/>
      <c r="M44" s="784"/>
      <c r="N44" s="784"/>
      <c r="O44" s="790"/>
      <c r="P44" s="784"/>
      <c r="Q44" s="784"/>
      <c r="R44" s="784"/>
      <c r="S44" s="784"/>
      <c r="T44" s="784"/>
      <c r="U44" s="784"/>
      <c r="V44" s="784"/>
      <c r="W44" s="784"/>
      <c r="X44" s="784"/>
      <c r="Y44" s="784"/>
      <c r="Z44" s="784"/>
      <c r="AA44" s="784"/>
      <c r="AB44" s="784"/>
      <c r="AC44" s="784"/>
      <c r="AD44" s="583"/>
    </row>
    <row r="45" spans="1:31" ht="20.25" customHeight="1" thickBot="1" x14ac:dyDescent="0.3">
      <c r="A45" s="1550"/>
      <c r="B45" s="1550"/>
      <c r="C45" s="1551"/>
      <c r="D45" s="778">
        <v>500</v>
      </c>
      <c r="E45" s="947" t="s">
        <v>20</v>
      </c>
      <c r="F45" s="947" t="s">
        <v>636</v>
      </c>
      <c r="G45" s="779"/>
      <c r="H45" s="779">
        <v>18</v>
      </c>
      <c r="I45" s="779"/>
      <c r="J45" s="782">
        <f>SUMIF('movim_carico e scarico_2009'!B:B,160216,'movim_carico e scarico_2009'!C:C)</f>
        <v>0</v>
      </c>
      <c r="K45" s="782">
        <f>SUMIF('movim_carico e scarico_2010'!B:B,160216,'movim_carico e scarico_2010'!C:C)</f>
        <v>730</v>
      </c>
      <c r="L45" s="782">
        <f>SUMIF('movim_carico e scarico_2011'!B:B,160216,'movim_carico e scarico_2011'!C:C)</f>
        <v>240</v>
      </c>
      <c r="M45" s="782">
        <f>SUMIF('movim_carico e scarico_2012'!B:B,160216,'movim_carico e scarico_2012'!C:C)</f>
        <v>140</v>
      </c>
      <c r="N45" s="782">
        <f>SUMIF('movim_carico e scarico_2013'!B:B,160216,'movim_carico e scarico_2013'!C:C)</f>
        <v>0</v>
      </c>
      <c r="O45" s="788">
        <f>SUMIF('GMI+PRO_carico e scarico_2013'!B:B,160216,'GMI+PRO_carico e scarico_2013'!C:C)</f>
        <v>0</v>
      </c>
      <c r="P45" s="782">
        <f>SUMIF('PROM_mov_carico e scarico_2013'!B:B,160216,'PROM_mov_carico e scarico_2013'!C:C)</f>
        <v>0</v>
      </c>
      <c r="Q45" s="782">
        <f>SUMIF('movim_carico e scarico_2014'!C:C,160216,'movim_carico e scarico_2014'!D:D)</f>
        <v>0</v>
      </c>
      <c r="R45" s="782">
        <f>SUMIF('movim_carico e scarico_2015'!C:C,160216,'movim_carico e scarico_2015'!D:D)</f>
        <v>0</v>
      </c>
      <c r="S45" s="782">
        <f>SUMIF('movim_carico e scarico_2016'!C:C,160216,'movim_carico e scarico_2016'!D:D)</f>
        <v>0</v>
      </c>
      <c r="T45" s="782">
        <f>SUMIF('movim_carico e scarico_2017'!C:C,160216,'movim_carico e scarico_2017'!D:D)</f>
        <v>0</v>
      </c>
      <c r="U45" s="782">
        <f>SUMIF('movim_carico e scarico_2018'!C:C,160216,'movim_carico e scarico_2018'!D:D)</f>
        <v>0</v>
      </c>
      <c r="V45" s="782">
        <f>SUMIF('movim_carico e scarico_2019'!C:C,160216,'movim_carico e scarico_2019'!D:D)</f>
        <v>0</v>
      </c>
      <c r="W45" s="782">
        <f>SUMIF('movim_carico e scarico_2020'!C:C,160216,'movim_carico e scarico_2020'!D:D)</f>
        <v>0</v>
      </c>
      <c r="X45" s="782">
        <f>SUMIF('movim_carico e scarico_2021'!C:C,160216,'movim_carico e scarico_2021'!D:D)</f>
        <v>0</v>
      </c>
      <c r="Y45" s="782">
        <f>SUMIF('movim_carico e scarico_2022'!C:C,160216,'movim_carico e scarico_2022'!D:D)</f>
        <v>0</v>
      </c>
      <c r="Z45" s="782">
        <f>SUMIF('movim_carico e scarico_2023'!C:C,160216,'movim_carico e scarico_2023'!D:D)</f>
        <v>0</v>
      </c>
      <c r="AA45" s="782">
        <f>SUMIF('movim_carico e scarico_2024'!C:C,160216,'movim_carico e scarico_2024'!D:D)</f>
        <v>0</v>
      </c>
      <c r="AB45" s="782">
        <f>SUMIF('movim_carico e scarico_2025'!C:C,160216,'movim_carico e scarico_2025'!D:D)</f>
        <v>0</v>
      </c>
      <c r="AC45" s="782">
        <f>SUMIF('movim_carico e scarico_2026'!C:C,160216,'movim_carico e scarico_2026'!D:D)</f>
        <v>0</v>
      </c>
      <c r="AD45" s="491">
        <f>((SUMIF('movim_carico e scarico_2021'!C:C,160216,'movim_carico e scarico_2021'!D:D))+(SUMIF('movim_carico e scarico_2022'!C:C,160216,'movim_carico e scarico_2022'!D:D)+(SUMIF('movim_carico e scarico_2023'!C:C,160216,'movim_carico e scarico_2023'!D:D)+(SUMIF('movim_carico e scarico_2024'!C:C,160216,'movim_carico e scarico_2024'!D:D)+(SUMIF('movim_carico e scarico_2025'!C:C,160216,'movim_carico e scarico_2025'!D:D))+(SUMIF('movim_carico e scarico_2026'!C:C,160216,'movim_carico e scarico_2026'!D:D)))-((SUMIF('movim_carico e scarico_2021'!C:C,160216,'movim_carico e scarico_2021'!E:E))+(SUMIF('movim_carico e scarico_2022'!C:C,160216,'movim_carico e scarico_2022'!E:E)+(SUMIF('movim_carico e scarico_2023'!C:C,160216,'movim_carico e scarico_2023'!E:E)+(SUMIF('movim_carico e scarico_2024'!C:C,160216,'movim_carico e scarico_2024'!E:E)+(SUMIF('movim_carico e scarico_2025'!C:C,160216,'movim_carico e scarico_2025'!E:E))+(SUMIF('movim_carico e scarico_2026'!C:C,160216,'movim_carico e scarico_2026'!E:E)))))))))</f>
        <v>0</v>
      </c>
      <c r="AE45" s="968"/>
    </row>
    <row r="46" spans="1:31" ht="20.25" customHeight="1" thickTop="1" thickBot="1" x14ac:dyDescent="0.3">
      <c r="A46" s="1548" t="s">
        <v>3420</v>
      </c>
      <c r="B46" s="1548" t="s">
        <v>3419</v>
      </c>
      <c r="C46" s="1548" t="s">
        <v>1532</v>
      </c>
      <c r="D46" s="797">
        <v>900</v>
      </c>
      <c r="E46" s="951" t="s">
        <v>19</v>
      </c>
      <c r="F46" s="951" t="s">
        <v>637</v>
      </c>
      <c r="G46" s="799"/>
      <c r="H46" s="799"/>
      <c r="I46" s="799"/>
      <c r="J46" s="805">
        <f>SUMIF('movim_carico e scarico_2009'!B:B,160303,'movim_carico e scarico_2009'!C:C)</f>
        <v>0</v>
      </c>
      <c r="K46" s="805">
        <f>SUMIF('movim_carico e scarico_2010'!B:B,160303,'movim_carico e scarico_2010'!C:C)</f>
        <v>0</v>
      </c>
      <c r="L46" s="805">
        <f>SUMIF('movim_carico e scarico_2011'!B:B,160303,'movim_carico e scarico_2011'!C:C)</f>
        <v>0</v>
      </c>
      <c r="M46" s="805">
        <f>SUMIF('movim_carico e scarico_2012'!B:B,160303,'movim_carico e scarico_2012'!C:C)</f>
        <v>0</v>
      </c>
      <c r="N46" s="805">
        <f>SUMIF('movim_carico e scarico_2013'!B:B,160303,'movim_carico e scarico_2013'!C:C)</f>
        <v>0</v>
      </c>
      <c r="O46" s="1057">
        <f>SUMIF('GMI+PRO_carico e scarico_2013'!B:B,160303,'GMI+PRO_carico e scarico_2013'!C:C)</f>
        <v>0</v>
      </c>
      <c r="P46" s="805">
        <f>SUMIF('PROM_mov_carico e scarico_2013'!B:B,160303,'PROM_mov_carico e scarico_2013'!C:C)</f>
        <v>0</v>
      </c>
      <c r="Q46" s="805">
        <f>SUMIF('movim_carico e scarico_2014'!C:C,160303,'movim_carico e scarico_2014'!D:D)</f>
        <v>0</v>
      </c>
      <c r="R46" s="805">
        <f>SUMIF('movim_carico e scarico_2015'!C:C,160303,'movim_carico e scarico_2015'!D:D)</f>
        <v>0</v>
      </c>
      <c r="S46" s="805">
        <f>SUMIF('movim_carico e scarico_2016'!C:C,160303,'movim_carico e scarico_2016'!D:D)</f>
        <v>0</v>
      </c>
      <c r="T46" s="805">
        <f>SUMIF('movim_carico e scarico_2017'!C:C,160303,'movim_carico e scarico_2017'!D:D)</f>
        <v>0</v>
      </c>
      <c r="U46" s="805">
        <f>SUMIF('movim_carico e scarico_2018'!C:C,160303,'movim_carico e scarico_2018'!D:D)</f>
        <v>0</v>
      </c>
      <c r="V46" s="805">
        <f>SUMIF('movim_carico e scarico_2019'!C:C,160303,'movim_carico e scarico_2019'!D:D)</f>
        <v>0</v>
      </c>
      <c r="W46" s="805">
        <f>SUMIF('movim_carico e scarico_2020'!C:C,160303,'movim_carico e scarico_2020'!D:D)</f>
        <v>0</v>
      </c>
      <c r="X46" s="805">
        <f>SUMIF('movim_carico e scarico_2021'!C:C,160303,'movim_carico e scarico_2021'!D:D)</f>
        <v>240</v>
      </c>
      <c r="Y46" s="805">
        <f>SUMIF('movim_carico e scarico_2022'!C:C,160303,'movim_carico e scarico_2022'!D:D)</f>
        <v>0</v>
      </c>
      <c r="Z46" s="805">
        <f>SUMIF('movim_carico e scarico_2023'!C:C,160303,'movim_carico e scarico_2023'!D:D)</f>
        <v>0</v>
      </c>
      <c r="AA46" s="805">
        <f>SUMIF('movim_carico e scarico_2024'!C:C,160303,'movim_carico e scarico_2024'!D:D)</f>
        <v>0</v>
      </c>
      <c r="AB46" s="805">
        <f>SUMIF('movim_carico e scarico_2025'!C:C,160303,'movim_carico e scarico_2025'!D:D)</f>
        <v>0</v>
      </c>
      <c r="AC46" s="805">
        <f>SUMIF('movim_carico e scarico_2026'!C:C,160303,'movim_carico e scarico_2026'!D:D)</f>
        <v>0</v>
      </c>
      <c r="AD46" s="925">
        <f>((SUMIF('movim_carico e scarico_2021'!C:C,160303,'movim_carico e scarico_2021'!D:D))+(SUMIF('movim_carico e scarico_2022'!C:C,160303,'movim_carico e scarico_2022'!D:D)+(SUMIF('movim_carico e scarico_2023'!C:C,160303,'movim_carico e scarico_2023'!D:D)+(SUMIF('movim_carico e scarico_2024'!C:C,160303,'movim_carico e scarico_2024'!D:D)+(SUMIF('movim_carico e scarico_2025'!C:C,160303,'movim_carico e scarico_2025'!D:D))+(SUMIF('movim_carico e scarico_2026'!C:C,160303,'movim_carico e scarico_2026'!D:D)))-((SUMIF('movim_carico e scarico_2021'!C:C,160303,'movim_carico e scarico_2021'!E:E))+(SUMIF('movim_carico e scarico_2022'!C:C,160303,'movim_carico e scarico_2022'!E:E)+(SUMIF('movim_carico e scarico_2023'!C:C,160303,'movim_carico e scarico_2023'!E:E)+(SUMIF('movim_carico e scarico_2024'!C:C,160303,'movim_carico e scarico_2024'!E:E)+(SUMIF('movim_carico e scarico_2025'!C:C,160303,'movim_carico e scarico_2025'!E:E))+(SUMIF('movim_carico e scarico_2026'!C:C,160303,'movim_carico e scarico_2026'!E:E)))))))))</f>
        <v>0</v>
      </c>
      <c r="AE46" s="968"/>
    </row>
    <row r="47" spans="1:31" ht="20.25" customHeight="1" thickBot="1" x14ac:dyDescent="0.3">
      <c r="A47" s="1552"/>
      <c r="B47" s="1552"/>
      <c r="C47" s="1554"/>
      <c r="D47" s="800"/>
      <c r="E47" s="807" t="s">
        <v>20</v>
      </c>
      <c r="F47" s="1056"/>
      <c r="G47" s="808"/>
      <c r="H47" s="808"/>
      <c r="I47" s="808"/>
      <c r="J47" s="800"/>
      <c r="K47" s="800"/>
      <c r="L47" s="800"/>
      <c r="M47" s="800"/>
      <c r="N47" s="800"/>
      <c r="O47" s="1058"/>
      <c r="P47" s="800"/>
      <c r="Q47" s="800"/>
      <c r="R47" s="800"/>
      <c r="S47" s="800"/>
      <c r="T47" s="800"/>
      <c r="U47" s="800"/>
      <c r="V47" s="800"/>
      <c r="W47" s="800"/>
      <c r="X47" s="800"/>
      <c r="Y47" s="800"/>
      <c r="Z47" s="800"/>
      <c r="AA47" s="800"/>
      <c r="AB47" s="800"/>
      <c r="AC47" s="800"/>
      <c r="AD47" s="1055"/>
    </row>
    <row r="48" spans="1:31" ht="20.25" customHeight="1" thickTop="1" thickBot="1" x14ac:dyDescent="0.3">
      <c r="A48" s="1553" t="s">
        <v>2500</v>
      </c>
      <c r="B48" s="1553">
        <v>160505</v>
      </c>
      <c r="C48" s="1546" t="s">
        <v>1532</v>
      </c>
      <c r="D48" s="773"/>
      <c r="E48" s="1044" t="s">
        <v>19</v>
      </c>
      <c r="F48" s="775"/>
      <c r="G48" s="776"/>
      <c r="H48" s="776"/>
      <c r="I48" s="776"/>
      <c r="J48" s="784"/>
      <c r="K48" s="784"/>
      <c r="L48" s="784"/>
      <c r="M48" s="784"/>
      <c r="N48" s="784"/>
      <c r="O48" s="790"/>
      <c r="P48" s="784"/>
      <c r="Q48" s="784"/>
      <c r="R48" s="784"/>
      <c r="S48" s="784"/>
      <c r="T48" s="784"/>
      <c r="U48" s="784"/>
      <c r="V48" s="784"/>
      <c r="W48" s="784"/>
      <c r="X48" s="784"/>
      <c r="Y48" s="784"/>
      <c r="Z48" s="784"/>
      <c r="AA48" s="784"/>
      <c r="AB48" s="784"/>
      <c r="AC48" s="784"/>
      <c r="AD48" s="583"/>
    </row>
    <row r="49" spans="1:31" ht="20.25" customHeight="1" thickBot="1" x14ac:dyDescent="0.3">
      <c r="A49" s="1550"/>
      <c r="B49" s="1550"/>
      <c r="C49" s="1551"/>
      <c r="D49" s="778">
        <v>1500</v>
      </c>
      <c r="E49" s="949" t="s">
        <v>20</v>
      </c>
      <c r="F49" s="1042" t="s">
        <v>636</v>
      </c>
      <c r="G49" s="1043"/>
      <c r="H49" s="1043"/>
      <c r="I49" s="1043"/>
      <c r="J49" s="778"/>
      <c r="K49" s="778"/>
      <c r="L49" s="778"/>
      <c r="M49" s="778"/>
      <c r="N49" s="778"/>
      <c r="O49" s="1050"/>
      <c r="P49" s="782">
        <f>SUMIF('PROM_mov_carico e scarico_2013'!B:B,160505,'PROM_mov_carico e scarico_2013'!C:C)</f>
        <v>0</v>
      </c>
      <c r="Q49" s="782">
        <f>SUMIF('movim_carico e scarico_2014'!C:C,160505,'movim_carico e scarico_2014'!D:D)</f>
        <v>0</v>
      </c>
      <c r="R49" s="782">
        <f>SUMIF('movim_carico e scarico_2015'!C:C,160505,'movim_carico e scarico_2015'!D:D)</f>
        <v>140</v>
      </c>
      <c r="S49" s="782">
        <f>SUMIF('movim_carico e scarico_2016'!C:C,160505,'movim_carico e scarico_2016'!D:D)</f>
        <v>0</v>
      </c>
      <c r="T49" s="782">
        <f>SUMIF('movim_carico e scarico_2017'!C:C,160505,'movim_carico e scarico_2017'!D:D)</f>
        <v>180</v>
      </c>
      <c r="U49" s="782">
        <f>SUMIF('movim_carico e scarico_2018'!C:C,160505,'movim_carico e scarico_2018'!D:D)</f>
        <v>0</v>
      </c>
      <c r="V49" s="782">
        <f>SUMIF('movim_carico e scarico_2019'!C:C,160505,'movim_carico e scarico_2019'!D:D)</f>
        <v>0</v>
      </c>
      <c r="W49" s="782">
        <f>SUMIF('movim_carico e scarico_2020'!C:C,160505,'movim_carico e scarico_2020'!D:D)</f>
        <v>760</v>
      </c>
      <c r="X49" s="782">
        <f>SUMIF('movim_carico e scarico_2021'!C:C,160505,'movim_carico e scarico_2021'!D:D)</f>
        <v>0</v>
      </c>
      <c r="Y49" s="782">
        <f>SUMIF('movim_carico e scarico_2022'!C:C,160505,'movim_carico e scarico_2022'!D:D)</f>
        <v>0</v>
      </c>
      <c r="Z49" s="782">
        <f>SUMIF('movim_carico e scarico_2023'!C:C,160505,'movim_carico e scarico_2023'!D:D)</f>
        <v>0</v>
      </c>
      <c r="AA49" s="782">
        <f>SUMIF('movim_carico e scarico_2024'!C:C,160505,'movim_carico e scarico_2024'!D:D)</f>
        <v>0</v>
      </c>
      <c r="AB49" s="782">
        <f>SUMIF('movim_carico e scarico_2025'!C:C,160505,'movim_carico e scarico_2025'!D:D)</f>
        <v>0</v>
      </c>
      <c r="AC49" s="782">
        <f>SUMIF('movim_carico e scarico_2026'!C:C,160505,'movim_carico e scarico_2026'!D:D)</f>
        <v>0</v>
      </c>
      <c r="AD49" s="491">
        <f>((SUMIF('movim_carico e scarico_2021'!C:C,160505,'movim_carico e scarico_2021'!D:D))+(SUMIF('movim_carico e scarico_2022'!C:C,160505,'movim_carico e scarico_2022'!D:D)+(SUMIF('movim_carico e scarico_2023'!C:C,160505,'movim_carico e scarico_2023'!D:D)+(SUMIF('movim_carico e scarico_2024'!C:C,160505,'movim_carico e scarico_2024'!D:D)+(SUMIF('movim_carico e scarico_2025'!C:C,160505,'movim_carico e scarico_2025'!D:D))+(SUMIF('movim_carico e scarico_2026'!C:C,160505,'movim_carico e scarico_2026'!D:D)))-((SUMIF('movim_carico e scarico_2021'!C:C,160505,'movim_carico e scarico_2021'!E:E))+(SUMIF('movim_carico e scarico_2022'!C:C,160505,'movim_carico e scarico_2022'!E:E)+(SUMIF('movim_carico e scarico_2023'!C:C,160505,'movim_carico e scarico_2023'!E:E)+(SUMIF('movim_carico e scarico_2024'!C:C,160505,'movim_carico e scarico_2024'!E:E)+(SUMIF('movim_carico e scarico_2025'!C:C,160505,'movim_carico e scarico_2025'!E:E))+(SUMIF('movim_carico e scarico_2026'!C:C,160505,'movim_carico e scarico_2026'!E:E)))))))))</f>
        <v>0</v>
      </c>
      <c r="AE49" s="968"/>
    </row>
    <row r="50" spans="1:31" ht="20.25" customHeight="1" thickTop="1" thickBot="1" x14ac:dyDescent="0.3">
      <c r="A50" s="1548" t="s">
        <v>649</v>
      </c>
      <c r="B50" s="1548" t="s">
        <v>1640</v>
      </c>
      <c r="C50" s="1548" t="s">
        <v>1532</v>
      </c>
      <c r="D50" s="797"/>
      <c r="E50" s="951" t="s">
        <v>19</v>
      </c>
      <c r="F50" s="951" t="s">
        <v>637</v>
      </c>
      <c r="G50" s="799">
        <v>5</v>
      </c>
      <c r="H50" s="799">
        <v>10</v>
      </c>
      <c r="I50" s="799">
        <v>20</v>
      </c>
      <c r="J50" s="804">
        <f>SUMIF('movim_carico e scarico_2009'!B:B,160506,'movim_carico e scarico_2009'!C:C)</f>
        <v>5</v>
      </c>
      <c r="K50" s="804">
        <f>SUMIF('movim_carico e scarico_2010'!B:B,160506,'movim_carico e scarico_2010'!C:C)</f>
        <v>30</v>
      </c>
      <c r="L50" s="804">
        <f>SUMIF('movim_carico e scarico_2011'!B:B,160506,'movim_carico e scarico_2011'!C:C)</f>
        <v>115</v>
      </c>
      <c r="M50" s="804">
        <f>SUMIF('movim_carico e scarico_2012'!B:B,160506,'movim_carico e scarico_2012'!C:C)</f>
        <v>30</v>
      </c>
      <c r="N50" s="804">
        <f>SUMIF('movim_carico e scarico_2013'!B:B,160506,'movim_carico e scarico_2013'!C:C)</f>
        <v>16</v>
      </c>
      <c r="O50" s="794">
        <f>SUMIF('GMI+PRO_carico e scarico_2013'!B:B,160506,'GMI+PRO_carico e scarico_2013'!C:C)</f>
        <v>36</v>
      </c>
      <c r="P50" s="804">
        <f>SUMIF('PROM_mov_carico e scarico_2013'!B:B,160506,'PROM_mov_carico e scarico_2013'!C:C)</f>
        <v>20</v>
      </c>
      <c r="Q50" s="804">
        <f>SUMIF('movim_carico e scarico_2014'!C:C,160506,'movim_carico e scarico_2014'!D:D)</f>
        <v>21</v>
      </c>
      <c r="R50" s="804">
        <f>SUMIF('movim_carico e scarico_2015'!C:C,160506,'movim_carico e scarico_2015'!D:D)</f>
        <v>0</v>
      </c>
      <c r="S50" s="804">
        <f>SUMIF('movim_carico e scarico_2016'!C:C,160506,'movim_carico e scarico_2016'!D:D)</f>
        <v>10</v>
      </c>
      <c r="T50" s="804">
        <f>SUMIF('movim_carico e scarico_2017'!C:C,160506,'movim_carico e scarico_2017'!D:D)</f>
        <v>22</v>
      </c>
      <c r="U50" s="804">
        <f>SUMIF('movim_carico e scarico_2018'!C:C,160506,'movim_carico e scarico_2018'!D:D)</f>
        <v>5</v>
      </c>
      <c r="V50" s="804">
        <f>SUMIF('movim_carico e scarico_2019'!C:C,160506,'movim_carico e scarico_2019'!D:D)</f>
        <v>0</v>
      </c>
      <c r="W50" s="804"/>
      <c r="X50" s="811"/>
      <c r="Y50" s="811"/>
      <c r="Z50" s="805">
        <f>SUMIF('movim_carico e scarico_2023'!C:C,160506,'movim_carico e scarico_2023'!D:D)</f>
        <v>2</v>
      </c>
      <c r="AA50" s="805">
        <f>SUMIF('movim_carico e scarico_2024'!C:C,160506,'movim_carico e scarico_2024'!D:D)</f>
        <v>1</v>
      </c>
      <c r="AB50" s="805">
        <f>SUMIF('movim_carico e scarico_2025'!C:C,160506,'movim_carico e scarico_2025'!D:D)</f>
        <v>10</v>
      </c>
      <c r="AC50" s="805">
        <f>SUMIF('movim_carico e scarico_2026'!C:C,160506,'movim_carico e scarico_2026'!D:D)</f>
        <v>0</v>
      </c>
      <c r="AD50" s="583">
        <f>((SUMIF('movim_carico e scarico_2021'!C:C,160506,'movim_carico e scarico_2021'!D:D))+(SUMIF('movim_carico e scarico_2022'!C:C,160506,'movim_carico e scarico_2022'!D:D)+(SUMIF('movim_carico e scarico_2023'!C:C,160506,'movim_carico e scarico_2023'!D:D)+(SUMIF('movim_carico e scarico_2024'!C:C,160506,'movim_carico e scarico_2024'!D:D)+(SUMIF('movim_carico e scarico_2025'!C:C,160506,'movim_carico e scarico_2025'!D:D))+(SUMIF('movim_carico e scarico_2026'!C:C,160506,'movim_carico e scarico_2026'!D:D)))-((SUMIF('movim_carico e scarico_2021'!C:C,160506,'movim_carico e scarico_2021'!E:E))+(SUMIF('movim_carico e scarico_2022'!C:C,160506,'movim_carico e scarico_2022'!E:E)+(SUMIF('movim_carico e scarico_2023'!C:C,160506,'movim_carico e scarico_2023'!E:E)+(SUMIF('movim_carico e scarico_2024'!C:C,160506,'movim_carico e scarico_2024'!E:E)+(SUMIF('movim_carico e scarico_2025'!C:C,160506,'movim_carico e scarico_2025'!E:E))+(SUMIF('movim_carico e scarico_2026'!C:C,160506,'movim_carico e scarico_2026'!E:E)))))))))</f>
        <v>0</v>
      </c>
      <c r="AE50" s="968"/>
    </row>
    <row r="51" spans="1:31" ht="20.25" customHeight="1" thickBot="1" x14ac:dyDescent="0.3">
      <c r="A51" s="1552"/>
      <c r="B51" s="1552"/>
      <c r="C51" s="1554"/>
      <c r="D51" s="811">
        <v>1000</v>
      </c>
      <c r="E51" s="1267" t="s">
        <v>20</v>
      </c>
      <c r="F51" s="1268" t="s">
        <v>636</v>
      </c>
      <c r="G51" s="810"/>
      <c r="H51" s="810"/>
      <c r="I51" s="810"/>
      <c r="J51" s="803"/>
      <c r="K51" s="810"/>
      <c r="L51" s="810"/>
      <c r="M51" s="810"/>
      <c r="N51" s="810"/>
      <c r="O51" s="1053"/>
      <c r="P51" s="810"/>
      <c r="Q51" s="810"/>
      <c r="R51" s="810"/>
      <c r="S51" s="810"/>
      <c r="T51" s="810"/>
      <c r="U51" s="810"/>
      <c r="V51" s="810"/>
      <c r="W51" s="803">
        <f>SUMIF('movim_carico e scarico_2020'!C:C,160506,'movim_carico e scarico_2020'!D:D)</f>
        <v>2</v>
      </c>
      <c r="X51" s="803">
        <f>SUMIF('movim_carico e scarico_2021'!C:C,160506,'movim_carico e scarico_2021'!D:D)</f>
        <v>0</v>
      </c>
      <c r="Y51" s="803">
        <f>SUMIF('movim_carico e scarico_2022'!C:C,160506,'movim_carico e scarico_2022'!D:D)</f>
        <v>0</v>
      </c>
      <c r="Z51" s="800"/>
      <c r="AA51" s="800"/>
      <c r="AB51" s="800"/>
      <c r="AC51" s="800"/>
      <c r="AD51" s="581"/>
      <c r="AE51" s="968"/>
    </row>
    <row r="52" spans="1:31" ht="20.25" customHeight="1" thickTop="1" thickBot="1" x14ac:dyDescent="0.3">
      <c r="A52" s="1546" t="s">
        <v>2567</v>
      </c>
      <c r="B52" s="1546" t="s">
        <v>2566</v>
      </c>
      <c r="C52" s="1546" t="s">
        <v>1532</v>
      </c>
      <c r="D52" s="774">
        <v>900</v>
      </c>
      <c r="E52" s="950" t="s">
        <v>19</v>
      </c>
      <c r="F52" s="1045" t="s">
        <v>637</v>
      </c>
      <c r="G52" s="1046"/>
      <c r="H52" s="1046"/>
      <c r="I52" s="1046"/>
      <c r="J52" s="777">
        <v>0</v>
      </c>
      <c r="K52" s="1046">
        <v>0</v>
      </c>
      <c r="L52" s="1046">
        <v>0</v>
      </c>
      <c r="M52" s="1046">
        <v>0</v>
      </c>
      <c r="N52" s="1046">
        <v>0</v>
      </c>
      <c r="O52" s="1051">
        <v>0</v>
      </c>
      <c r="P52" s="1046">
        <v>0</v>
      </c>
      <c r="Q52" s="1046">
        <v>0</v>
      </c>
      <c r="R52" s="777">
        <f>SUMIF('movim_carico e scarico_2015'!C:C,161001,'movim_carico e scarico_2015'!D:D)</f>
        <v>300</v>
      </c>
      <c r="S52" s="777">
        <f>SUMIF('movim_carico e scarico_2016'!C:C,161001,'movim_carico e scarico_2016'!D:D)</f>
        <v>0</v>
      </c>
      <c r="T52" s="777">
        <f>SUMIF('movim_carico e scarico_2017'!C:C,161001,'movim_carico e scarico_2017'!D:D)</f>
        <v>0</v>
      </c>
      <c r="U52" s="777">
        <f>SUMIF('movim_carico e scarico_2018'!C:C,161001,'movim_carico e scarico_2018'!D:D)</f>
        <v>0</v>
      </c>
      <c r="V52" s="777">
        <f>SUMIF('movim_carico e scarico_2019'!C:C,161001,'movim_carico e scarico_2019'!D:D)</f>
        <v>0</v>
      </c>
      <c r="W52" s="777">
        <f>SUMIF('movim_carico e scarico_2020'!C:C,161001,'movim_carico e scarico_2020'!D:D)</f>
        <v>0</v>
      </c>
      <c r="X52" s="777">
        <f>SUMIF('movim_carico e scarico_2021'!C:C,161001,'movim_carico e scarico_2021'!D:D)</f>
        <v>0</v>
      </c>
      <c r="Y52" s="777">
        <f>SUMIF('movim_carico e scarico_2022'!C:C,161001,'movim_carico e scarico_2022'!D:D)</f>
        <v>0</v>
      </c>
      <c r="Z52" s="777">
        <f>SUMIF('movim_carico e scarico_2023'!C:C,161001,'movim_carico e scarico_2023'!D:D)</f>
        <v>0</v>
      </c>
      <c r="AA52" s="777">
        <f>SUMIF('movim_carico e scarico_2024'!C:C,161001,'movim_carico e scarico_2024'!D:D)</f>
        <v>0</v>
      </c>
      <c r="AB52" s="777">
        <f>SUMIF('movim_carico e scarico_2025'!C:C,161001,'movim_carico e scarico_2025'!D:D)</f>
        <v>0</v>
      </c>
      <c r="AC52" s="777">
        <f>SUMIF('movim_carico e scarico_2026'!C:C,161001,'movim_carico e scarico_2026'!D:D)</f>
        <v>0</v>
      </c>
      <c r="AD52" s="583">
        <f>((SUMIF('movim_carico e scarico_2021'!C:C,161001,'movim_carico e scarico_2021'!D:D))+(SUMIF('movim_carico e scarico_2022'!C:C,161001,'movim_carico e scarico_2022'!D:D)+(SUMIF('movim_carico e scarico_2023'!C:C,161001,'movim_carico e scarico_2023'!D:D)+(SUMIF('movim_carico e scarico_2024'!C:C,161001,'movim_carico e scarico_2024'!D:D)+(SUMIF('movim_carico e scarico_2025'!C:C,161001,'movim_carico e scarico_2025'!D:D))+(SUMIF('movim_carico e scarico_2026'!C:C,161001,'movim_carico e scarico_2026'!D:D)))-((SUMIF('movim_carico e scarico_2021'!C:C,161001,'movim_carico e scarico_2021'!E:E))+(SUMIF('movim_carico e scarico_2022'!C:C,161001,'movim_carico e scarico_2022'!E:E)+(SUMIF('movim_carico e scarico_2023'!C:C,161001,'movim_carico e scarico_2023'!E:E)+(SUMIF('movim_carico e scarico_2024'!C:C,161001,'movim_carico e scarico_2024'!E:E)+(SUMIF('movim_carico e scarico_2025'!C:C,161001,'movim_carico e scarico_2025'!E:E))+(SUMIF('movim_carico e scarico_2026'!C:C,161001,'movim_carico e scarico_2026'!E:E)))))))))</f>
        <v>0</v>
      </c>
      <c r="AE52" s="968"/>
    </row>
    <row r="53" spans="1:31" ht="20.25" customHeight="1" thickBot="1" x14ac:dyDescent="0.3">
      <c r="A53" s="1550"/>
      <c r="B53" s="1547"/>
      <c r="C53" s="1551"/>
      <c r="D53" s="923"/>
      <c r="E53" s="780" t="s">
        <v>20</v>
      </c>
      <c r="F53" s="1047"/>
      <c r="G53" s="1043"/>
      <c r="H53" s="1043"/>
      <c r="I53" s="1043"/>
      <c r="J53" s="778"/>
      <c r="K53" s="779"/>
      <c r="L53" s="779"/>
      <c r="M53" s="779"/>
      <c r="N53" s="779"/>
      <c r="O53" s="1052"/>
      <c r="P53" s="778"/>
      <c r="Q53" s="779"/>
      <c r="R53" s="779"/>
      <c r="S53" s="779"/>
      <c r="T53" s="779"/>
      <c r="U53" s="779"/>
      <c r="V53" s="779"/>
      <c r="W53" s="779"/>
      <c r="X53" s="779"/>
      <c r="Y53" s="779"/>
      <c r="Z53" s="779"/>
      <c r="AA53" s="779"/>
      <c r="AB53" s="779"/>
      <c r="AC53" s="779"/>
      <c r="AD53" s="581"/>
    </row>
    <row r="54" spans="1:31" ht="20.25" customHeight="1" thickTop="1" thickBot="1" x14ac:dyDescent="0.3">
      <c r="A54" s="1557" t="s">
        <v>2783</v>
      </c>
      <c r="B54" s="1548">
        <v>170203</v>
      </c>
      <c r="C54" s="1548" t="s">
        <v>1532</v>
      </c>
      <c r="D54" s="797"/>
      <c r="E54" s="798" t="s">
        <v>19</v>
      </c>
      <c r="F54" s="798"/>
      <c r="G54" s="799"/>
      <c r="H54" s="799"/>
      <c r="I54" s="799"/>
      <c r="J54" s="804"/>
      <c r="K54" s="804"/>
      <c r="L54" s="804"/>
      <c r="M54" s="804"/>
      <c r="N54" s="804"/>
      <c r="O54" s="794"/>
      <c r="P54" s="804"/>
      <c r="Q54" s="804"/>
      <c r="R54" s="804"/>
      <c r="S54" s="804"/>
      <c r="T54" s="804"/>
      <c r="U54" s="804"/>
      <c r="V54" s="804"/>
      <c r="W54" s="804"/>
      <c r="X54" s="804"/>
      <c r="Y54" s="804"/>
      <c r="Z54" s="804"/>
      <c r="AA54" s="804"/>
      <c r="AB54" s="804"/>
      <c r="AC54" s="804"/>
      <c r="AD54" s="492"/>
    </row>
    <row r="55" spans="1:31" ht="20.25" customHeight="1" thickBot="1" x14ac:dyDescent="0.3">
      <c r="A55" s="1552"/>
      <c r="B55" s="1549"/>
      <c r="C55" s="1554"/>
      <c r="D55" s="811">
        <v>500</v>
      </c>
      <c r="E55" s="948" t="s">
        <v>20</v>
      </c>
      <c r="F55" s="948" t="s">
        <v>636</v>
      </c>
      <c r="G55" s="802"/>
      <c r="H55" s="802"/>
      <c r="I55" s="802"/>
      <c r="J55" s="804">
        <f>SUMIF('movim_carico e scarico_2009'!B:B,170203,'movim_carico e scarico_2009'!C:C)</f>
        <v>0</v>
      </c>
      <c r="K55" s="804">
        <f>SUMIF('movim_carico e scarico_2010'!B:B,170203,'movim_carico e scarico_2010'!C:C)</f>
        <v>0</v>
      </c>
      <c r="L55" s="804">
        <f>SUMIF('movim_carico e scarico_2011'!B:B,170203,'movim_carico e scarico_2011'!C:C)</f>
        <v>0</v>
      </c>
      <c r="M55" s="804">
        <f>SUMIF('movim_carico e scarico_2012'!B:B,170203,'movim_carico e scarico_2012'!C:C)</f>
        <v>40</v>
      </c>
      <c r="N55" s="804">
        <f>SUMIF('movim_carico e scarico_2013'!B:B,170203,'movim_carico e scarico_2013'!C:C)</f>
        <v>480</v>
      </c>
      <c r="O55" s="794">
        <f>SUMIF('GMI+PRO_carico e scarico_2013'!B:B,170203,'GMI+PRO_carico e scarico_2013'!C:C)</f>
        <v>530</v>
      </c>
      <c r="P55" s="804">
        <f>SUMIF('PROM_mov_carico e scarico_2013'!B:B,170203,'PROM_mov_carico e scarico_2013'!C:C)</f>
        <v>50</v>
      </c>
      <c r="Q55" s="804">
        <f>SUMIF('movim_carico e scarico_2014'!C:C,170203,'movim_carico e scarico_2014'!D:D)</f>
        <v>152</v>
      </c>
      <c r="R55" s="804">
        <f>SUMIF('movim_carico e scarico_2015'!C:C,170203,'movim_carico e scarico_2015'!D:D)</f>
        <v>220</v>
      </c>
      <c r="S55" s="804">
        <f>SUMIF('movim_carico e scarico_2016'!C:C,170203,'movim_carico e scarico_2016'!D:D)</f>
        <v>70</v>
      </c>
      <c r="T55" s="804">
        <f>SUMIF('movim_carico e scarico_2017'!C:C,170203,'movim_carico e scarico_2017'!D:D)</f>
        <v>27</v>
      </c>
      <c r="U55" s="804">
        <f>SUMIF('movim_carico e scarico_2018'!C:C,170203,'movim_carico e scarico_2018'!D:D)</f>
        <v>261</v>
      </c>
      <c r="V55" s="804">
        <f>SUMIF('movim_carico e scarico_2019'!C:C,170203,'movim_carico e scarico_2019'!D:D)</f>
        <v>180</v>
      </c>
      <c r="W55" s="804">
        <f>SUMIF('movim_carico e scarico_2020'!C:C,170203,'movim_carico e scarico_2020'!D:D)</f>
        <v>60</v>
      </c>
      <c r="X55" s="804">
        <f>SUMIF('movim_carico e scarico_2021'!C:C,170203,'movim_carico e scarico_2021'!D:D)</f>
        <v>360</v>
      </c>
      <c r="Y55" s="804">
        <f>SUMIF('movim_carico e scarico_2022'!C:C,170203,'movim_carico e scarico_2022'!D:D)</f>
        <v>100</v>
      </c>
      <c r="Z55" s="804">
        <f>SUMIF('movim_carico e scarico_2023'!C:C,170203,'movim_carico e scarico_2023'!D:D)</f>
        <v>240</v>
      </c>
      <c r="AA55" s="804">
        <f>SUMIF('movim_carico e scarico_2024'!C:C,170203,'movim_carico e scarico_2024'!D:D)</f>
        <v>120</v>
      </c>
      <c r="AB55" s="804">
        <f>SUMIF('movim_carico e scarico_2025'!C:C,170203,'movim_carico e scarico_2025'!D:D)</f>
        <v>60</v>
      </c>
      <c r="AC55" s="804">
        <f>SUMIF('movim_carico e scarico_2026'!C:C,170203,'movim_carico e scarico_2026'!D:D)</f>
        <v>0</v>
      </c>
      <c r="AD55" s="926">
        <f>((SUMIF('movim_carico e scarico_2018'!C:C,170203,'movim_carico e scarico_2018'!D:D))+(SUMIF('movim_carico e scarico_2019'!C:C,170203,'movim_carico e scarico_2019'!D:D))+(SUMIF('movim_carico e scarico_2020'!C:C,170203,'movim_carico e scarico_2020'!D:D))+(SUMIF('movim_carico e scarico_2021'!C:C,170203,'movim_carico e scarico_2021'!D:D)+(SUMIF('movim_carico e scarico_2022'!C:C,170203,'movim_carico e scarico_2022'!D:D)+(SUMIF('movim_carico e scarico_2023'!C:C,170203,'movim_carico e scarico_2023'!D:D)+(SUMIF('movim_carico e scarico_2024'!C:C,170203,'movim_carico e scarico_2024'!D:D)+(SUMIF('movim_carico e scarico_2025'!C:C,170203,'movim_carico e scarico_2025'!D:D))+(SUMIF('movim_carico e scarico_2026'!C:C,170203,'movim_carico e scarico_2026'!D:D)))-((SUMIF('movim_carico e scarico_2018'!C:C,170203,'movim_carico e scarico_2018'!E:E))+(SUMIF('movim_carico e scarico_2019'!C:C,170203,'movim_carico e scarico_2019'!E:E))+(SUMIF('movim_carico e scarico_2020'!C:C,170203,'movim_carico e scarico_2020'!E:E))+(SUMIF('movim_carico e scarico_2021'!C:C,170203,'movim_carico e scarico_2021'!E:E)+(SUMIF('movim_carico e scarico_2022'!C:C,170203,'movim_carico e scarico_2022'!E:E)+(SUMIF('movim_carico e scarico_2023'!C:C,170203,'movim_carico e scarico_2023'!E:E)+(SUMIF('movim_carico e scarico_2024'!C:C,170203,'movim_carico e scarico_2024'!E:E)+(SUMIF('movim_carico e scarico_2025'!C:C,170203,'movim_carico e scarico_2025'!E:E))+(SUMIF('movim_carico e scarico_2026'!C:C,170203,'movim_carico e scarico_2026'!E:E)))))))))))</f>
        <v>0</v>
      </c>
      <c r="AE55" s="968"/>
    </row>
    <row r="56" spans="1:31" ht="20.25" customHeight="1" thickTop="1" thickBot="1" x14ac:dyDescent="0.3">
      <c r="A56" s="1546" t="s">
        <v>646</v>
      </c>
      <c r="B56" s="1546">
        <v>170405</v>
      </c>
      <c r="C56" s="1546" t="s">
        <v>1532</v>
      </c>
      <c r="D56" s="774"/>
      <c r="E56" s="775" t="s">
        <v>19</v>
      </c>
      <c r="F56" s="775"/>
      <c r="G56" s="776"/>
      <c r="H56" s="776"/>
      <c r="I56" s="776"/>
      <c r="J56" s="776"/>
      <c r="K56" s="776"/>
      <c r="L56" s="776"/>
      <c r="M56" s="776"/>
      <c r="N56" s="776"/>
      <c r="O56" s="789"/>
      <c r="P56" s="776"/>
      <c r="Q56" s="776"/>
      <c r="R56" s="776"/>
      <c r="S56" s="776"/>
      <c r="T56" s="776"/>
      <c r="U56" s="776"/>
      <c r="V56" s="776"/>
      <c r="W56" s="776"/>
      <c r="X56" s="776"/>
      <c r="Y56" s="776"/>
      <c r="Z56" s="776"/>
      <c r="AA56" s="776"/>
      <c r="AB56" s="776"/>
      <c r="AC56" s="776"/>
      <c r="AD56" s="493"/>
    </row>
    <row r="57" spans="1:31" ht="20.25" customHeight="1" thickBot="1" x14ac:dyDescent="0.3">
      <c r="A57" s="1550"/>
      <c r="B57" s="1550"/>
      <c r="C57" s="1551"/>
      <c r="D57" s="773">
        <v>460</v>
      </c>
      <c r="E57" s="952" t="s">
        <v>20</v>
      </c>
      <c r="F57" s="953" t="s">
        <v>639</v>
      </c>
      <c r="G57" s="785"/>
      <c r="H57" s="785">
        <v>12600</v>
      </c>
      <c r="I57" s="785">
        <v>3700</v>
      </c>
      <c r="J57" s="782">
        <f>SUMIF('movim_carico e scarico_2009'!B:B,170405,'movim_carico e scarico_2009'!C:C)</f>
        <v>14320</v>
      </c>
      <c r="K57" s="782">
        <f>SUMIF('movim_carico e scarico_2010'!B:B,170405,'movim_carico e scarico_2010'!C:C)</f>
        <v>5020</v>
      </c>
      <c r="L57" s="782">
        <f>SUMIF('movim_carico e scarico_2011'!B:B,170405,'movim_carico e scarico_2011'!C:C)</f>
        <v>4280</v>
      </c>
      <c r="M57" s="782">
        <f>SUMIF('movim_carico e scarico_2012'!B:B,170405,'movim_carico e scarico_2012'!C:C)</f>
        <v>4080</v>
      </c>
      <c r="N57" s="782">
        <f>SUMIF('movim_carico e scarico_2013'!B:B,170405,'movim_carico e scarico_2013'!C:C)</f>
        <v>6140</v>
      </c>
      <c r="O57" s="788">
        <f>SUMIF('GMI+PRO_carico e scarico_2013'!B:B,170405,'GMI+PRO_carico e scarico_2013'!C:C)</f>
        <v>6140</v>
      </c>
      <c r="P57" s="782">
        <f>SUMIF('PROM_mov_carico e scarico_2013'!B:B,170405,'PROM_mov_carico e scarico_2013'!C:C)</f>
        <v>0</v>
      </c>
      <c r="Q57" s="782">
        <f>SUMIF('movim_carico e scarico_2014'!C:C,170405,'movim_carico e scarico_2014'!D:D)</f>
        <v>3740</v>
      </c>
      <c r="R57" s="782">
        <f>SUMIF('movim_carico e scarico_2015'!C:C,170405,'movim_carico e scarico_2015'!D:D)</f>
        <v>4180</v>
      </c>
      <c r="S57" s="782">
        <f>SUMIF('movim_carico e scarico_2016'!C:C,170405,'movim_carico e scarico_2016'!D:D)</f>
        <v>3900</v>
      </c>
      <c r="T57" s="782">
        <f>SUMIF('movim_carico e scarico_2017'!C:C,170405,'movim_carico e scarico_2017'!D:D)</f>
        <v>3580</v>
      </c>
      <c r="U57" s="782">
        <f>SUMIF('movim_carico e scarico_2018'!C:C,170405,'movim_carico e scarico_2018'!D:D)</f>
        <v>2900</v>
      </c>
      <c r="V57" s="782">
        <f>SUMIF('movim_carico e scarico_2019'!C:C,170405,'movim_carico e scarico_2019'!D:D)</f>
        <v>5200</v>
      </c>
      <c r="W57" s="782">
        <f>SUMIF('movim_carico e scarico_2020'!C:C,170405,'movim_carico e scarico_2020'!D:D)</f>
        <v>4820</v>
      </c>
      <c r="X57" s="782">
        <f>SUMIF('movim_carico e scarico_2021'!C:C,170405,'movim_carico e scarico_2021'!D:D)</f>
        <v>1940</v>
      </c>
      <c r="Y57" s="782">
        <f>SUMIF('movim_carico e scarico_2022'!C:C,170405,'movim_carico e scarico_2022'!D:D)</f>
        <v>700</v>
      </c>
      <c r="Z57" s="782">
        <f>SUMIF('movim_carico e scarico_2023'!C:C,170405,'movim_carico e scarico_2023'!D:D)</f>
        <v>2040</v>
      </c>
      <c r="AA57" s="782">
        <f>SUMIF('movim_carico e scarico_2024'!C:C,170405,'movim_carico e scarico_2024'!D:D)</f>
        <v>1500</v>
      </c>
      <c r="AB57" s="782">
        <f>SUMIF('movim_carico e scarico_2025'!C:C,170405,'movim_carico e scarico_2025'!D:D)</f>
        <v>2040</v>
      </c>
      <c r="AC57" s="782">
        <f>SUMIF('movim_carico e scarico_2026'!C:C,170405,'movim_carico e scarico_2026'!D:D)</f>
        <v>50</v>
      </c>
      <c r="AD57" s="926">
        <f>((SUMIF('movim_carico e scarico_2018'!C:C,170405,'movim_carico e scarico_2018'!D:D))+(SUMIF('movim_carico e scarico_2019'!C:C,170405,'movim_carico e scarico_2019'!D:D))+(SUMIF('movim_carico e scarico_2020'!C:C,170405,'movim_carico e scarico_2020'!D:D))+(SUMIF('movim_carico e scarico_2021'!C:C,170405,'movim_carico e scarico_2021'!D:D)+(SUMIF('movim_carico e scarico_2022'!C:C,170405,'movim_carico e scarico_2022'!D:D)+(SUMIF('movim_carico e scarico_2023'!C:C,170405,'movim_carico e scarico_2023'!D:D)+(SUMIF('movim_carico e scarico_2024'!C:C,170405,'movim_carico e scarico_2024'!D:D)+(SUMIF('movim_carico e scarico_2025'!C:C,170405,'movim_carico e scarico_2025'!D:D))+(SUMIF('movim_carico e scarico_2026'!C:C,170405,'movim_carico e scarico_2026'!D:D)))-((SUMIF('movim_carico e scarico_2018'!C:C,170405,'movim_carico e scarico_2018'!E:E))+(SUMIF('movim_carico e scarico_2019'!C:C,170405,'movim_carico e scarico_2019'!E:E))+(SUMIF('movim_carico e scarico_2020'!C:C,170405,'movim_carico e scarico_2020'!E:E))+(SUMIF('movim_carico e scarico_2021'!C:C,170405,'movim_carico e scarico_2021'!E:E)+(SUMIF('movim_carico e scarico_2022'!C:C,170405,'movim_carico e scarico_2022'!E:E)+(SUMIF('movim_carico e scarico_2023'!C:C,170405,'movim_carico e scarico_2023'!E:E)+(SUMIF('movim_carico e scarico_2024'!C:C,170405,'movim_carico e scarico_2024'!E:E)+(SUMIF('movim_carico e scarico_2025'!C:C,170405,'movim_carico e scarico_2025'!E:E))+(SUMIF('movim_carico e scarico_2026'!C:C,170405,'movim_carico e scarico_2026'!E:E)))))))))))</f>
        <v>50</v>
      </c>
      <c r="AE57" s="968"/>
    </row>
    <row r="58" spans="1:31" ht="20.25" customHeight="1" thickTop="1" thickBot="1" x14ac:dyDescent="0.3">
      <c r="A58" s="1555" t="s">
        <v>645</v>
      </c>
      <c r="B58" s="1548" t="s">
        <v>644</v>
      </c>
      <c r="C58" s="1548" t="s">
        <v>1532</v>
      </c>
      <c r="D58" s="797">
        <v>2000</v>
      </c>
      <c r="E58" s="1048" t="s">
        <v>19</v>
      </c>
      <c r="F58" s="951" t="s">
        <v>637</v>
      </c>
      <c r="G58" s="799"/>
      <c r="H58" s="799"/>
      <c r="I58" s="799"/>
      <c r="J58" s="804">
        <f>SUMIF('movim_carico e scarico_2009'!B:B,170603,'movim_carico e scarico_2009'!C:C)</f>
        <v>0</v>
      </c>
      <c r="K58" s="804">
        <f>SUMIF('movim_carico e scarico_2010'!B:B,170603,'movim_carico e scarico_2010'!C:C)</f>
        <v>182</v>
      </c>
      <c r="L58" s="804">
        <f>SUMIF('movim_carico e scarico_2011'!B:B,170603,'movim_carico e scarico_2011'!C:C)</f>
        <v>0</v>
      </c>
      <c r="M58" s="804">
        <f>SUMIF('movim_carico e scarico_2012'!B:B,170603,'movim_carico e scarico_2012'!C:C)</f>
        <v>0</v>
      </c>
      <c r="N58" s="804">
        <f>SUMIF('movim_carico e scarico_2013'!B:B,170603,'movim_carico e scarico_2013'!C:C)</f>
        <v>0</v>
      </c>
      <c r="O58" s="794">
        <f>SUMIF('GMI+PRO_carico e scarico_2013'!B:B,170603,'GMI+PRO_carico e scarico_2013'!C:C)</f>
        <v>0</v>
      </c>
      <c r="P58" s="804">
        <f>SUMIF('PROM_mov_carico e scarico_2013'!B:B,170603,'PROM_mov_carico e scarico_2013'!C:C)</f>
        <v>0</v>
      </c>
      <c r="Q58" s="804">
        <f>SUMIF('movim_carico e scarico_2014'!C:C,170603,'movim_carico e scarico_2014'!D:D)</f>
        <v>0</v>
      </c>
      <c r="R58" s="804">
        <f>SUMIF('movim_carico e scarico_2015'!C:C,170603,'movim_carico e scarico_2015'!D:D)</f>
        <v>0</v>
      </c>
      <c r="S58" s="804">
        <f>SUMIF('movim_carico e scarico_2016'!C:C,170603,'movim_carico e scarico_2016'!D:D)</f>
        <v>0</v>
      </c>
      <c r="T58" s="804">
        <f>SUMIF('movim_carico e scarico_2017'!C:C,170603,'movim_carico e scarico_2017'!D:D)</f>
        <v>0</v>
      </c>
      <c r="U58" s="804">
        <f>SUMIF('movim_carico e scarico_2018'!C:C,170603,'movim_carico e scarico_2018'!D:D)</f>
        <v>0</v>
      </c>
      <c r="V58" s="804">
        <f>SUMIF('movim_carico e scarico_2019'!C:C,170603,'movim_carico e scarico_2019'!D:D)</f>
        <v>0</v>
      </c>
      <c r="W58" s="804">
        <f>SUMIF('movim_carico e scarico_2020'!C:C,170603,'movim_carico e scarico_2020'!D:D)</f>
        <v>0</v>
      </c>
      <c r="X58" s="804">
        <f>SUMIF('movim_carico e scarico_2021'!C:C,170603,'movim_carico e scarico_2021'!D:D)</f>
        <v>0</v>
      </c>
      <c r="Y58" s="804">
        <f>SUMIF('movim_carico e scarico_2022'!C:C,170603,'movim_carico e scarico_2022'!D:D)</f>
        <v>0</v>
      </c>
      <c r="Z58" s="804">
        <f>SUMIF('movim_carico e scarico_2023'!C:C,170603,'movim_carico e scarico_2023'!D:D)</f>
        <v>0</v>
      </c>
      <c r="AA58" s="804">
        <f>SUMIF('movim_carico e scarico_2024'!C:C,170603,'movim_carico e scarico_2024'!D:D)</f>
        <v>0</v>
      </c>
      <c r="AB58" s="804">
        <f>SUMIF('movim_carico e scarico_2025'!C:C,170603,'movim_carico e scarico_2025'!D:D)</f>
        <v>0</v>
      </c>
      <c r="AC58" s="804">
        <f>SUMIF('movim_carico e scarico_2026'!C:C,170603,'movim_carico e scarico_2026'!D:D)</f>
        <v>0</v>
      </c>
      <c r="AD58" s="583">
        <f>((SUMIF('movim_carico e scarico_2021'!C:C,170603,'movim_carico e scarico_2021'!D:D))+(SUMIF('movim_carico e scarico_2022'!C:C,170603,'movim_carico e scarico_2022'!D:D)+(SUMIF('movim_carico e scarico_2023'!C:C,170603,'movim_carico e scarico_2023'!D:D)+(SUMIF('movim_carico e scarico_2024'!C:C,170603,'movim_carico e scarico_2024'!D:D)+(SUMIF('movim_carico e scarico_2025'!C:C,170603,'movim_carico e scarico_2025'!D:D))+(SUMIF('movim_carico e scarico_2026'!C:C,170603,'movim_carico e scarico_2026'!D:D)))-((SUMIF('movim_carico e scarico_2021'!C:C,170603,'movim_carico e scarico_2021'!E:E))+(SUMIF('movim_carico e scarico_2022'!C:C,170603,'movim_carico e scarico_2022'!E:E)+(SUMIF('movim_carico e scarico_2023'!C:C,170603,'movim_carico e scarico_2023'!E:E)+(SUMIF('movim_carico e scarico_2024'!C:C,170603,'movim_carico e scarico_2024'!E:E)+(SUMIF('movim_carico e scarico_2025'!C:C,170603,'movim_carico e scarico_2025'!E:E))+(SUMIF('movim_carico e scarico_2026'!C:C,170603,'movim_carico e scarico_2026'!E:E)))))))))</f>
        <v>0</v>
      </c>
      <c r="AE58" s="968"/>
    </row>
    <row r="59" spans="1:31" ht="20.25" customHeight="1" thickBot="1" x14ac:dyDescent="0.3">
      <c r="A59" s="1556"/>
      <c r="B59" s="1552"/>
      <c r="C59" s="1554"/>
      <c r="D59" s="806"/>
      <c r="E59" s="807" t="s">
        <v>20</v>
      </c>
      <c r="F59" s="807"/>
      <c r="G59" s="803"/>
      <c r="H59" s="810"/>
      <c r="I59" s="810"/>
      <c r="J59" s="803"/>
      <c r="K59" s="810"/>
      <c r="L59" s="810"/>
      <c r="M59" s="810"/>
      <c r="N59" s="810"/>
      <c r="O59" s="1053"/>
      <c r="P59" s="810"/>
      <c r="Q59" s="810"/>
      <c r="R59" s="810"/>
      <c r="S59" s="810"/>
      <c r="T59" s="810"/>
      <c r="U59" s="810"/>
      <c r="V59" s="810"/>
      <c r="W59" s="808"/>
      <c r="X59" s="808"/>
      <c r="Y59" s="808"/>
      <c r="Z59" s="808"/>
      <c r="AA59" s="808"/>
      <c r="AB59" s="808"/>
      <c r="AC59" s="808"/>
      <c r="AD59" s="581"/>
    </row>
    <row r="60" spans="1:31" ht="20.25" customHeight="1" thickTop="1" thickBot="1" x14ac:dyDescent="0.3">
      <c r="A60" s="1546" t="s">
        <v>3049</v>
      </c>
      <c r="B60" s="1546">
        <v>170604</v>
      </c>
      <c r="C60" s="1546" t="s">
        <v>1532</v>
      </c>
      <c r="D60" s="774"/>
      <c r="E60" s="775" t="s">
        <v>19</v>
      </c>
      <c r="F60" s="775"/>
      <c r="G60" s="1043"/>
      <c r="H60" s="1043"/>
      <c r="I60" s="1043"/>
      <c r="J60" s="773"/>
      <c r="K60" s="1043"/>
      <c r="L60" s="1043"/>
      <c r="M60" s="1043"/>
      <c r="N60" s="1043"/>
      <c r="O60" s="789"/>
      <c r="P60" s="1043"/>
      <c r="Q60" s="1043"/>
      <c r="R60" s="1043"/>
      <c r="S60" s="1043"/>
      <c r="T60" s="1043"/>
      <c r="U60" s="1043"/>
      <c r="V60" s="1043"/>
      <c r="W60" s="1043"/>
      <c r="X60" s="1043"/>
      <c r="Y60" s="1043"/>
      <c r="Z60" s="1043"/>
      <c r="AA60" s="1043"/>
      <c r="AB60" s="1043"/>
      <c r="AC60" s="1043"/>
      <c r="AD60" s="493"/>
    </row>
    <row r="61" spans="1:31" ht="20.25" customHeight="1" thickBot="1" x14ac:dyDescent="0.3">
      <c r="A61" s="1550"/>
      <c r="B61" s="1550"/>
      <c r="C61" s="1551"/>
      <c r="D61" s="773">
        <v>1200</v>
      </c>
      <c r="E61" s="952" t="s">
        <v>20</v>
      </c>
      <c r="F61" s="949" t="s">
        <v>636</v>
      </c>
      <c r="G61" s="785">
        <v>0</v>
      </c>
      <c r="H61" s="785">
        <v>0</v>
      </c>
      <c r="I61" s="785">
        <f>SUMIF('movim_carico e scarico_2009'!B:B,170604,'movim_carico e scarico_2009'!C:C)</f>
        <v>0</v>
      </c>
      <c r="J61" s="785">
        <f>SUMIF('movim_carico e scarico_2009'!B:B,170604,'movim_carico e scarico_2009'!C:C)</f>
        <v>0</v>
      </c>
      <c r="K61" s="785">
        <f>SUMIF('movim_carico e scarico_2010'!B:B,170604,'movim_carico e scarico_2010'!C:C)</f>
        <v>0</v>
      </c>
      <c r="L61" s="785">
        <f>SUMIF('movim_carico e scarico_2011'!B:B,170604,'movim_carico e scarico_2011'!C:C)</f>
        <v>0</v>
      </c>
      <c r="M61" s="785">
        <f>SUMIF('movim_carico e scarico_2012'!B:B,170604,'movim_carico e scarico_2012'!C:C)</f>
        <v>0</v>
      </c>
      <c r="N61" s="785">
        <f>SUMIF('movim_carico e scarico_2013'!B:B,170604,'movim_carico e scarico_2013'!C:C)</f>
        <v>0</v>
      </c>
      <c r="O61" s="788">
        <f>SUMIF('GMI+PRO_carico e scarico_2013'!B:B,170604,'GMI+PRO_carico e scarico_2013'!C:C)</f>
        <v>0</v>
      </c>
      <c r="P61" s="782">
        <f>SUMIF('PROM_mov_carico e scarico_2013'!B:B,170405,'PROM_mov_carico e scarico_2013'!C:C)</f>
        <v>0</v>
      </c>
      <c r="Q61" s="782">
        <f>SUMIF('movim_carico e scarico_2014'!C:C,170604,'movim_carico e scarico_2014'!D:D)</f>
        <v>0</v>
      </c>
      <c r="R61" s="782">
        <f>SUMIF('movim_carico e scarico_2015'!C:C,170604,'movim_carico e scarico_2015'!D:D)</f>
        <v>0</v>
      </c>
      <c r="S61" s="782">
        <f>SUMIF('movim_carico e scarico_2016'!C:C,170604,'movim_carico e scarico_2016'!D:D)</f>
        <v>0</v>
      </c>
      <c r="T61" s="782">
        <f>SUMIF('movim_carico e scarico_2017'!C:C,170604,'movim_carico e scarico_2017'!D:D)</f>
        <v>0</v>
      </c>
      <c r="U61" s="782">
        <f>SUMIF('movim_carico e scarico_2018'!C:C,1700604,'movim_carico e scarico_2018'!D:D)</f>
        <v>0</v>
      </c>
      <c r="V61" s="782">
        <f>SUMIF('movim_carico e scarico_2019'!C:C,170604,'movim_carico e scarico_2019'!D:D)</f>
        <v>3880</v>
      </c>
      <c r="W61" s="782">
        <f>SUMIF('movim_carico e scarico_2020'!C:C,170604,'movim_carico e scarico_2020'!D:D)</f>
        <v>0</v>
      </c>
      <c r="X61" s="782">
        <f>SUMIF('movim_carico e scarico_2021'!C:C,170604,'movim_carico e scarico_2021'!D:D)</f>
        <v>0</v>
      </c>
      <c r="Y61" s="782">
        <f>SUMIF('movim_carico e scarico_2022'!C:C,170604,'movim_carico e scarico_2022'!D:D)</f>
        <v>0</v>
      </c>
      <c r="Z61" s="782">
        <f>SUMIF('movim_carico e scarico_2023'!C:C,170604,'movim_carico e scarico_2023'!D:D)</f>
        <v>0</v>
      </c>
      <c r="AA61" s="782">
        <f>SUMIF('movim_carico e scarico_2024'!C:C,170604,'movim_carico e scarico_2024'!D:D)</f>
        <v>0</v>
      </c>
      <c r="AB61" s="782">
        <f>SUMIF('movim_carico e scarico_2025'!C:C,170604,'movim_carico e scarico_2025'!D:D)</f>
        <v>0</v>
      </c>
      <c r="AC61" s="782">
        <f>SUMIF('movim_carico e scarico_2026'!C:C,170604,'movim_carico e scarico_2026'!D:D)</f>
        <v>0</v>
      </c>
      <c r="AD61" s="491">
        <f>((SUMIF('movim_carico e scarico_2021'!C:C,170604,'movim_carico e scarico_2021'!D:D))+(SUMIF('movim_carico e scarico_2022'!C:C,170604,'movim_carico e scarico_2022'!D:D)+(SUMIF('movim_carico e scarico_2023'!C:C,170604,'movim_carico e scarico_2023'!D:D)+(SUMIF('movim_carico e scarico_2024'!C:C,170604,'movim_carico e scarico_2024'!D:D)+(SUMIF('movim_carico e scarico_2025'!C:C,170604,'movim_carico e scarico_2025'!D:D))+(SUMIF('movim_carico e scarico_2026'!C:C,170604,'movim_carico e scarico_2026'!D:D)))-((SUMIF('movim_carico e scarico_2021'!C:C,170604,'movim_carico e scarico_2021'!E:E))+(SUMIF('movim_carico e scarico_2022'!C:C,170604,'movim_carico e scarico_2022'!E:E))+(SUMIF('movim_carico e scarico_2023'!C:C,170604,'movim_carico e scarico_2023'!E:E)+(SUMIF('movim_carico e scarico_2024'!C:C,170604,'movim_carico e scarico_2024'!E:E)+(SUMIF('movim_carico e scarico_2025'!C:C,170604,'movim_carico e scarico_2025'!E:E))+(SUMIF('movim_carico e scarico_2026'!C:C,170604,'movim_carico e scarico_2026'!E:E))))))))</f>
        <v>0</v>
      </c>
      <c r="AE61" s="968"/>
    </row>
    <row r="62" spans="1:31" ht="20.25" customHeight="1" thickTop="1" thickBot="1" x14ac:dyDescent="0.3">
      <c r="A62" s="1548" t="s">
        <v>2589</v>
      </c>
      <c r="B62" s="1548">
        <v>170904</v>
      </c>
      <c r="C62" s="1548" t="s">
        <v>1532</v>
      </c>
      <c r="D62" s="797">
        <v>700</v>
      </c>
      <c r="E62" s="951" t="s">
        <v>19</v>
      </c>
      <c r="F62" s="951" t="s">
        <v>634</v>
      </c>
      <c r="G62" s="799"/>
      <c r="H62" s="799"/>
      <c r="I62" s="799">
        <v>180</v>
      </c>
      <c r="J62" s="804">
        <f>SUMIF('movim_carico e scarico_2009'!B:B,170904,'movim_carico e scarico_2009'!C:C)</f>
        <v>0</v>
      </c>
      <c r="K62" s="804">
        <f>SUMIF('movim_carico e scarico_2010'!B:B,170904,'movim_carico e scarico_2010'!C:C)</f>
        <v>0</v>
      </c>
      <c r="L62" s="804">
        <f>SUMIF('movim_carico e scarico_2011'!B:B,170904,'movim_carico e scarico_2011'!C:C)</f>
        <v>0</v>
      </c>
      <c r="M62" s="804">
        <f>SUMIF('movim_carico e scarico_2012'!B:B,170904,'movim_carico e scarico_2012'!C:C)</f>
        <v>0</v>
      </c>
      <c r="N62" s="804">
        <f>SUMIF('movim_carico e scarico_2013'!B:B,170904,'movim_carico e scarico_2013'!C:C)</f>
        <v>0</v>
      </c>
      <c r="O62" s="794">
        <f>SUMIF('GMI+PRO_carico e scarico_2013'!B:B,170904,'GMI+PRO_carico e scarico_2013'!C:C)</f>
        <v>0</v>
      </c>
      <c r="P62" s="804">
        <f>SUMIF('PROM_mov_carico e scarico_2013'!B:B,170904,'PROM_mov_carico e scarico_2013'!C:C)</f>
        <v>0</v>
      </c>
      <c r="Q62" s="804">
        <f>SUMIF('movim_carico e scarico_2014'!C:C,170904,'movim_carico e scarico_2014'!D:D)</f>
        <v>0</v>
      </c>
      <c r="R62" s="804">
        <f>SUMIF('movim_carico e scarico_2015'!C:C,170904,'movim_carico e scarico_2015'!D:D)</f>
        <v>0</v>
      </c>
      <c r="S62" s="804">
        <f>SUMIF('movim_carico e scarico_2016'!C:C,170904,'movim_carico e scarico_2016'!D:D)</f>
        <v>0</v>
      </c>
      <c r="T62" s="804">
        <f>SUMIF('movim_carico e scarico_2017'!C:C,170904,'movim_carico e scarico_2017'!D:D)</f>
        <v>0</v>
      </c>
      <c r="U62" s="804">
        <f>SUMIF('movim_carico e scarico_2018'!C:C,170904,'movim_carico e scarico_2018'!D:D)</f>
        <v>0</v>
      </c>
      <c r="V62" s="804">
        <f>SUMIF('movim_carico e scarico_2019'!C:C,170904,'movim_carico e scarico_2019'!D:D)</f>
        <v>0</v>
      </c>
      <c r="W62" s="804">
        <f>SUMIF('movim_carico e scarico_2020'!C:C,170904,'movim_carico e scarico_2020'!D:D)</f>
        <v>0</v>
      </c>
      <c r="X62" s="804">
        <f>SUMIF('movim_carico e scarico_2021'!C:C,170904,'movim_carico e scarico_2021'!D:D)</f>
        <v>0</v>
      </c>
      <c r="Y62" s="804">
        <f>SUMIF('movim_carico e scarico_2022'!C:C,170904,'movim_carico e scarico_2022'!D:D)</f>
        <v>0</v>
      </c>
      <c r="Z62" s="804">
        <f>SUMIF('movim_carico e scarico_2023'!C:C,170904,'movim_carico e scarico_2023'!D:D)</f>
        <v>0</v>
      </c>
      <c r="AA62" s="804">
        <f>SUMIF('movim_carico e scarico_2024'!C:C,170904,'movim_carico e scarico_2024'!D:D)</f>
        <v>0</v>
      </c>
      <c r="AB62" s="804">
        <f>SUMIF('movim_carico e scarico_2025'!C:C,170904,'movim_carico e scarico_2025'!D:D)</f>
        <v>0</v>
      </c>
      <c r="AC62" s="804">
        <f>SUMIF('movim_carico e scarico_2026'!C:C,170904,'movim_carico e scarico_2026'!D:D)</f>
        <v>0</v>
      </c>
      <c r="AD62" s="925">
        <f>((SUMIF('movim_carico e scarico_2021'!C:C,170904,'movim_carico e scarico_2021'!D:D))+(SUMIF('movim_carico e scarico_2022'!C:C,170904,'movim_carico e scarico_2022'!D:D)+(SUMIF('movim_carico e scarico_2023'!C:C,170904,'movim_carico e scarico_2023'!D:D)+(SUMIF('movim_carico e scarico_2024'!C:C,170904,'movim_carico e scarico_2024'!D:D)+(SUMIF('movim_carico e scarico_2025'!C:C,170904,'movim_carico e scarico_2025'!D:D))+(SUMIF('movim_carico e scarico_2026'!C:C,170904,'movim_carico e scarico_2026'!D:D)))-((SUMIF('movim_carico e scarico_2021'!C:C,170904,'movim_carico e scarico_2021'!E:E))+(SUMIF('movim_carico e scarico_2022'!C:C,170904,'movim_carico e scarico_2022'!E:E)+(SUMIF('movim_carico e scarico_2023'!C:C,170904,'movim_carico e scarico_2023'!E:E)+(SUMIF('movim_carico e scarico_2024'!C:C,170904,'movim_carico e scarico_2024'!E:E)+(SUMIF('movim_carico e scarico_2025'!C:C,170904,'movim_carico e scarico_2025'!E:E))+(SUMIF('movim_carico e scarico_2026'!C:C,170904,'movim_carico e scarico_2026'!E:E)))))))))</f>
        <v>0</v>
      </c>
      <c r="AE62" s="968"/>
    </row>
    <row r="63" spans="1:31" ht="20.25" customHeight="1" thickBot="1" x14ac:dyDescent="0.3">
      <c r="A63" s="1549"/>
      <c r="B63" s="1549"/>
      <c r="C63" s="1554"/>
      <c r="D63" s="806"/>
      <c r="E63" s="801" t="s">
        <v>20</v>
      </c>
      <c r="F63" s="801"/>
      <c r="G63" s="802"/>
      <c r="H63" s="802"/>
      <c r="I63" s="802"/>
      <c r="J63" s="803"/>
      <c r="K63" s="803"/>
      <c r="L63" s="803"/>
      <c r="M63" s="803"/>
      <c r="N63" s="803"/>
      <c r="O63" s="792"/>
      <c r="P63" s="803"/>
      <c r="Q63" s="803"/>
      <c r="R63" s="803"/>
      <c r="S63" s="803"/>
      <c r="T63" s="803"/>
      <c r="U63" s="803"/>
      <c r="V63" s="803"/>
      <c r="W63" s="803"/>
      <c r="X63" s="803"/>
      <c r="Y63" s="803"/>
      <c r="Z63" s="803"/>
      <c r="AA63" s="803"/>
      <c r="AB63" s="803"/>
      <c r="AC63" s="803"/>
      <c r="AD63" s="926"/>
    </row>
    <row r="64" spans="1:31" ht="20.25" customHeight="1" thickTop="1" thickBot="1" x14ac:dyDescent="0.3">
      <c r="A64" s="1546" t="s">
        <v>155</v>
      </c>
      <c r="B64" s="1546">
        <v>190906</v>
      </c>
      <c r="C64" s="1546" t="s">
        <v>1532</v>
      </c>
      <c r="D64" s="774">
        <v>1000</v>
      </c>
      <c r="E64" s="950" t="s">
        <v>19</v>
      </c>
      <c r="F64" s="950" t="s">
        <v>635</v>
      </c>
      <c r="G64" s="776">
        <v>780</v>
      </c>
      <c r="H64" s="776">
        <v>1000</v>
      </c>
      <c r="I64" s="776">
        <v>1260</v>
      </c>
      <c r="J64" s="777">
        <f>SUMIF('movim_carico e scarico_2009'!B:B,190906,'movim_carico e scarico_2009'!C:C)</f>
        <v>1100</v>
      </c>
      <c r="K64" s="777">
        <f>SUMIF('movim_carico e scarico_2010'!B:B,190906,'movim_carico e scarico_2010'!C:C)</f>
        <v>1120</v>
      </c>
      <c r="L64" s="777">
        <f>SUMIF('movim_carico e scarico_2011'!B:B,190906,'movim_carico e scarico_2011'!C:C)</f>
        <v>2160</v>
      </c>
      <c r="M64" s="777">
        <f>SUMIF('movim_carico e scarico_2012'!B:B,190906,'movim_carico e scarico_2012'!C:C)</f>
        <v>1480</v>
      </c>
      <c r="N64" s="777">
        <f>SUMIF('movim_carico e scarico_2013'!B:B,190906,'movim_carico e scarico_2013'!C:C)</f>
        <v>0</v>
      </c>
      <c r="O64" s="786">
        <f>SUMIF('GMI+PRO_carico e scarico_2013'!B:B,190906,'GMI+PRO_carico e scarico_2013'!C:C)</f>
        <v>690</v>
      </c>
      <c r="P64" s="777">
        <f>SUMIF('PROM_mov_carico e scarico_2013'!B:B,190906,'PROM_mov_carico e scarico_2013'!C:C)</f>
        <v>690</v>
      </c>
      <c r="Q64" s="777">
        <f>SUMIF('movim_carico e scarico_2014'!C:C,190906,'movim_carico e scarico_2014'!D:D)</f>
        <v>640</v>
      </c>
      <c r="R64" s="777">
        <f>SUMIF('movim_carico e scarico_2015'!C:C,190906,'movim_carico e scarico_2015'!D:D)</f>
        <v>900</v>
      </c>
      <c r="S64" s="777">
        <f>SUMIF('movim_carico e scarico_2016'!C:C,190906,'movim_carico e scarico_2016'!D:D)</f>
        <v>780</v>
      </c>
      <c r="T64" s="777">
        <f>SUMIF('movim_carico e scarico_2017'!C:C,190906,'movim_carico e scarico_2017'!D:D)</f>
        <v>840</v>
      </c>
      <c r="U64" s="777">
        <f>SUMIF('movim_carico e scarico_2018'!C:C,190906,'movim_carico e scarico_2018'!D:D)</f>
        <v>1280</v>
      </c>
      <c r="V64" s="777">
        <f>SUMIF('movim_carico e scarico_2019'!C:C,190906,'movim_carico e scarico_2019'!D:D)</f>
        <v>1100</v>
      </c>
      <c r="W64" s="777">
        <f>SUMIF('movim_carico e scarico_2020'!C:C,190906,'movim_carico e scarico_2020'!D:D)</f>
        <v>1220</v>
      </c>
      <c r="X64" s="777">
        <f>SUMIF('movim_carico e scarico_2021'!C:C,190906,'movim_carico e scarico_2021'!D:D)</f>
        <v>2000</v>
      </c>
      <c r="Y64" s="777">
        <f>SUMIF('movim_carico e scarico_2022'!C:C,190906,'movim_carico e scarico_2022'!D:D)</f>
        <v>540</v>
      </c>
      <c r="Z64" s="777">
        <f>SUMIF('movim_carico e scarico_2023'!C:C,190906,'movim_carico e scarico_2023'!D:D)</f>
        <v>700</v>
      </c>
      <c r="AA64" s="777">
        <f>SUMIF('movim_carico e scarico_2024'!C:C,190906,'movim_carico e scarico_2024'!D:D)</f>
        <v>720</v>
      </c>
      <c r="AB64" s="777">
        <f>SUMIF('movim_carico e scarico_2025'!C:C,190906,'movim_carico e scarico_2025'!D:D)</f>
        <v>500</v>
      </c>
      <c r="AC64" s="777">
        <f>SUMIF('movim_carico e scarico_2026'!C:C,190906,'movim_carico e scarico_2026'!D:D)</f>
        <v>0</v>
      </c>
      <c r="AD64" s="925">
        <f>((SUMIF('movim_carico e scarico_2021'!C:C,190906,'movim_carico e scarico_2021'!D:D))+(SUMIF('movim_carico e scarico_2022'!C:C,190906,'movim_carico e scarico_2022'!D:D)+(SUMIF('movim_carico e scarico_2023'!C:C,190906,'movim_carico e scarico_2023'!D:D)+(SUMIF('movim_carico e scarico_2024'!C:C,190906,'movim_carico e scarico_2024'!D:D)+(SUMIF('movim_carico e scarico_2025'!C:C,190906,'movim_carico e scarico_2025'!D:D))+(SUMIF('movim_carico e scarico_2026'!C:C,190906,'movim_carico e scarico_2026'!D:D)))-((SUMIF('movim_carico e scarico_2021'!C:C,190906,'movim_carico e scarico_2021'!E:E))+(SUMIF('movim_carico e scarico_2022'!C:C,190906,'movim_carico e scarico_2022'!E:E)+(SUMIF('movim_carico e scarico_2023'!C:C,190906,'movim_carico e scarico_2023'!E:E)+(SUMIF('movim_carico e scarico_2024'!C:C,190906,'movim_carico e scarico_2024'!E:E)+(SUMIF('movim_carico e scarico_2025'!C:C,190906,'movim_carico e scarico_2025'!E:E))+(SUMIF('movim_carico e scarico_2026'!C:C,190906,'movim_carico e scarico_2026'!E:E)))))))))</f>
        <v>0</v>
      </c>
      <c r="AE64" s="968"/>
    </row>
    <row r="65" spans="1:32" ht="20.25" customHeight="1" thickBot="1" x14ac:dyDescent="0.3">
      <c r="A65" s="1550"/>
      <c r="B65" s="1550"/>
      <c r="C65" s="1551"/>
      <c r="D65" s="783"/>
      <c r="E65" s="1041" t="s">
        <v>20</v>
      </c>
      <c r="F65" s="1041"/>
      <c r="G65" s="779"/>
      <c r="H65" s="779"/>
      <c r="I65" s="779"/>
      <c r="J65" s="779"/>
      <c r="K65" s="779"/>
      <c r="L65" s="779"/>
      <c r="M65" s="779"/>
      <c r="N65" s="779"/>
      <c r="O65" s="1052"/>
      <c r="P65" s="779"/>
      <c r="Q65" s="779"/>
      <c r="R65" s="779"/>
      <c r="S65" s="779"/>
      <c r="T65" s="779"/>
      <c r="U65" s="779"/>
      <c r="V65" s="779"/>
      <c r="W65" s="779"/>
      <c r="X65" s="779"/>
      <c r="Y65" s="779"/>
      <c r="Z65" s="779"/>
      <c r="AA65" s="779"/>
      <c r="AB65" s="779"/>
      <c r="AC65" s="779"/>
      <c r="AD65" s="926"/>
    </row>
    <row r="66" spans="1:32" ht="20.25" customHeight="1" thickTop="1" thickBot="1" x14ac:dyDescent="0.3">
      <c r="A66" s="1548" t="s">
        <v>1973</v>
      </c>
      <c r="B66" s="1548">
        <v>200101</v>
      </c>
      <c r="C66" s="1548" t="s">
        <v>1532</v>
      </c>
      <c r="D66" s="809"/>
      <c r="E66" s="798" t="s">
        <v>19</v>
      </c>
      <c r="F66" s="798"/>
      <c r="G66" s="799"/>
      <c r="H66" s="799"/>
      <c r="I66" s="799"/>
      <c r="J66" s="799"/>
      <c r="K66" s="799"/>
      <c r="L66" s="799"/>
      <c r="M66" s="799"/>
      <c r="N66" s="799"/>
      <c r="O66" s="791"/>
      <c r="P66" s="799"/>
      <c r="Q66" s="799"/>
      <c r="R66" s="799"/>
      <c r="S66" s="799"/>
      <c r="T66" s="799"/>
      <c r="U66" s="799"/>
      <c r="V66" s="799"/>
      <c r="W66" s="799"/>
      <c r="X66" s="799"/>
      <c r="Y66" s="799"/>
      <c r="Z66" s="799"/>
      <c r="AA66" s="799"/>
      <c r="AB66" s="799"/>
      <c r="AC66" s="799"/>
      <c r="AD66" s="925"/>
    </row>
    <row r="67" spans="1:32" ht="20.25" customHeight="1" thickBot="1" x14ac:dyDescent="0.3">
      <c r="A67" s="1549"/>
      <c r="B67" s="1549"/>
      <c r="C67" s="1554"/>
      <c r="D67" s="809">
        <v>925</v>
      </c>
      <c r="E67" s="954" t="s">
        <v>20</v>
      </c>
      <c r="F67" s="956" t="s">
        <v>1974</v>
      </c>
      <c r="G67" s="810"/>
      <c r="H67" s="810">
        <v>0</v>
      </c>
      <c r="I67" s="810">
        <v>0</v>
      </c>
      <c r="J67" s="803">
        <f>SUMIF('movim_carico e scarico_2009'!B:B,200101,'movim_carico e scarico_2009'!C:C)</f>
        <v>0</v>
      </c>
      <c r="K67" s="803">
        <f>SUMIF('movim_carico e scarico_2010'!B:B,200101,'movim_carico e scarico_2010'!C:C)</f>
        <v>0</v>
      </c>
      <c r="L67" s="803">
        <f>SUMIF('movim_carico e scarico_2011'!B:B,200101,'movim_carico e scarico_2011'!C:C)</f>
        <v>0</v>
      </c>
      <c r="M67" s="803">
        <f>SUMIF('movim_carico e scarico_2012'!B:B,200101,'movim_carico e scarico_2012'!C:C)</f>
        <v>0</v>
      </c>
      <c r="N67" s="803">
        <f>SUMIF('movim_carico e scarico_2013'!B:B,200101,'movim_carico e scarico_2013'!C:C)</f>
        <v>0</v>
      </c>
      <c r="O67" s="792">
        <f>SUMIF('GMI+PRO_carico e scarico_2013'!B:B,200101,'GMI+PRO_carico e scarico_2013'!C:C)</f>
        <v>0</v>
      </c>
      <c r="P67" s="803">
        <f>SUMIF('PROM_mov_carico e scarico_2013'!B:B,200101,'PROM_mov_carico e scarico_2013'!C:C)</f>
        <v>0</v>
      </c>
      <c r="Q67" s="803">
        <f>SUMIF('movim_carico e scarico_2014'!C:C,200101,'movim_carico e scarico_2014'!D:D)</f>
        <v>0</v>
      </c>
      <c r="R67" s="803">
        <f>SUMIF('movim_carico e scarico_2015'!C:C,200101,'movim_carico e scarico_2015'!D:D)</f>
        <v>0</v>
      </c>
      <c r="S67" s="803">
        <f>SUMIF('movim_carico e scarico_2016'!C:C,200101,'movim_carico e scarico_2016'!D:D)</f>
        <v>4240</v>
      </c>
      <c r="T67" s="803">
        <f>SUMIF('movim_carico e scarico_2017'!C:C,200101,'movim_carico e scarico_2017'!D:D)</f>
        <v>0</v>
      </c>
      <c r="U67" s="803">
        <f>SUMIF('movim_carico e scarico_2018'!C:C,200101,'movim_carico e scarico_2018'!D:D)</f>
        <v>0</v>
      </c>
      <c r="V67" s="803">
        <f>SUMIF('movim_carico e scarico_2019'!C:C,200101,'movim_carico e scarico_2019'!D:D)</f>
        <v>0</v>
      </c>
      <c r="W67" s="803">
        <f>SUMIF('movim_carico e scarico_2020'!C:C,200101,'movim_carico e scarico_2020'!D:D)</f>
        <v>0</v>
      </c>
      <c r="X67" s="803">
        <f>SUMIF('movim_carico e scarico_2021'!C:C,200101,'movim_carico e scarico_2021'!D:D)</f>
        <v>0</v>
      </c>
      <c r="Y67" s="803">
        <f>SUMIF('movim_carico e scarico_2022'!C:C,200101,'movim_carico e scarico_2022'!D:D)</f>
        <v>0</v>
      </c>
      <c r="Z67" s="803">
        <f>SUMIF('movim_carico e scarico_2023'!C:C,200101,'movim_carico e scarico_2023'!D:D)</f>
        <v>0</v>
      </c>
      <c r="AA67" s="803">
        <f>SUMIF('movim_carico e scarico_2024'!C:C,200101,'movim_carico e scarico_2024'!D:D)</f>
        <v>0</v>
      </c>
      <c r="AB67" s="803">
        <f>SUMIF('movim_carico e scarico_2025'!C:C,200101,'movim_carico e scarico_2025'!D:D)</f>
        <v>0</v>
      </c>
      <c r="AC67" s="803">
        <f>SUMIF('movim_carico e scarico_2026'!C:C,200101,'movim_carico e scarico_2026'!D:D)</f>
        <v>0</v>
      </c>
      <c r="AD67" s="924">
        <f>((SUMIF('movim_carico e scarico_2021'!C:C,200101,'movim_carico e scarico_2021'!D:D))+(SUMIF('movim_carico e scarico_2022'!C:C,200101,'movim_carico e scarico_2022'!D:D)+(SUMIF('movim_carico e scarico_2023'!C:C,200101,'movim_carico e scarico_2023'!D:D)+(SUMIF('movim_carico e scarico_2024'!C:C,200101,'movim_carico e scarico_2024'!D:D)+(SUMIF('movim_carico e scarico_2025'!C:C,200101,'movim_carico e scarico_2025'!D:D))+(SUMIF('movim_carico e scarico_2026'!C:C,200101,'movim_carico e scarico_2026'!D:D)))-((SUMIF('movim_carico e scarico_2021'!C:C,200101,'movim_carico e scarico_2021'!E:E))+(SUMIF('movim_carico e scarico_2022'!C:C,200101,'movim_carico e scarico_2022'!E:E)+(SUMIF('movim_carico e scarico_2023'!C:C,200101,'movim_carico e scarico_2023'!E:E)+(SUMIF('movim_carico e scarico_2024'!C:C,200101,'movim_carico e scarico_2024'!E:E)+(SUMIF('movim_carico e scarico_2025'!C:C,200101,'movim_carico e scarico_2025'!E:E))+(SUMIF('movim_carico e scarico_2026'!C:C,200101,'movim_carico e scarico_2026'!E:E)))))))))</f>
        <v>0</v>
      </c>
      <c r="AE67" s="968"/>
    </row>
    <row r="68" spans="1:32" ht="14.4" thickTop="1" thickBot="1" x14ac:dyDescent="0.3">
      <c r="A68" s="1546" t="s">
        <v>318</v>
      </c>
      <c r="B68" s="1546" t="s">
        <v>317</v>
      </c>
      <c r="C68" s="1546" t="s">
        <v>1532</v>
      </c>
      <c r="D68" s="774"/>
      <c r="E68" s="775" t="s">
        <v>19</v>
      </c>
      <c r="F68" s="775" t="s">
        <v>634</v>
      </c>
      <c r="G68" s="776"/>
      <c r="H68" s="776"/>
      <c r="I68" s="776">
        <v>60</v>
      </c>
      <c r="J68" s="777">
        <f>SUMIF('movim_carico e scarico_2009'!B:B,200121,'movim_carico e scarico_2009'!C:C)</f>
        <v>30</v>
      </c>
      <c r="K68" s="777">
        <f>SUMIF('movim_carico e scarico_2010'!B:B,200121,'movim_carico e scarico_2010'!C:C)</f>
        <v>20</v>
      </c>
      <c r="L68" s="777">
        <f>SUMIF('movim_carico e scarico_2011'!B:B,200121,'movim_carico e scarico_2011'!C:C)</f>
        <v>120</v>
      </c>
      <c r="M68" s="777">
        <f>SUMIF('movim_carico e scarico_2012'!B:B,200121,'movim_carico e scarico_2012'!C:C)</f>
        <v>120</v>
      </c>
      <c r="N68" s="777"/>
      <c r="O68" s="786"/>
      <c r="P68" s="777"/>
      <c r="Q68" s="777"/>
      <c r="R68" s="777"/>
      <c r="S68" s="777"/>
      <c r="T68" s="777"/>
      <c r="U68" s="777"/>
      <c r="V68" s="777"/>
      <c r="W68" s="777"/>
      <c r="X68" s="777"/>
      <c r="Y68" s="777"/>
      <c r="Z68" s="777"/>
      <c r="AA68" s="777"/>
      <c r="AB68" s="777"/>
      <c r="AC68" s="777"/>
      <c r="AD68" s="925"/>
    </row>
    <row r="69" spans="1:32" ht="20.25" customHeight="1" thickBot="1" x14ac:dyDescent="0.3">
      <c r="A69" s="1547"/>
      <c r="B69" s="1547"/>
      <c r="C69" s="1551"/>
      <c r="D69" s="778">
        <v>400</v>
      </c>
      <c r="E69" s="949" t="s">
        <v>20</v>
      </c>
      <c r="F69" s="949" t="s">
        <v>636</v>
      </c>
      <c r="G69" s="781"/>
      <c r="H69" s="781"/>
      <c r="I69" s="781"/>
      <c r="J69" s="782"/>
      <c r="K69" s="782"/>
      <c r="L69" s="782"/>
      <c r="M69" s="782"/>
      <c r="N69" s="782">
        <f>SUMIF('movim_carico e scarico_2013'!B:B,200121,'movim_carico e scarico_2013'!C:C)</f>
        <v>23</v>
      </c>
      <c r="O69" s="788">
        <f>SUMIF('GMI+PRO_carico e scarico_2013'!B:B,200121,'GMI+PRO_carico e scarico_2013'!C:C)</f>
        <v>63</v>
      </c>
      <c r="P69" s="782">
        <f>SUMIF('PROM_mov_carico e scarico_2013'!B:B,200121,'PROM_mov_carico e scarico_2013'!C:C)</f>
        <v>40</v>
      </c>
      <c r="Q69" s="782">
        <f>SUMIF('movim_carico e scarico_2014'!C:C,200121,'movim_carico e scarico_2014'!D:D)</f>
        <v>0</v>
      </c>
      <c r="R69" s="782">
        <f>SUMIF('movim_carico e scarico_2015'!C:C,200121,'movim_carico e scarico_2015'!D:D)</f>
        <v>300</v>
      </c>
      <c r="S69" s="782">
        <f>SUMIF('movim_carico e scarico_2016'!C:C,200121,'movim_carico e scarico_2016'!D:D)</f>
        <v>0</v>
      </c>
      <c r="T69" s="782">
        <f>SUMIF('movim_carico e scarico_2017'!C:C,200121,'movim_carico e scarico_2017'!D:D)</f>
        <v>360</v>
      </c>
      <c r="U69" s="782">
        <f>SUMIF('movim_carico e scarico_2018'!C:C,200121,'movim_carico e scarico_2018'!D:D)</f>
        <v>150</v>
      </c>
      <c r="V69" s="782">
        <f>SUMIF('movim_carico e scarico_2019'!C:C,200121,'movim_carico e scarico_2019'!D:D)</f>
        <v>270</v>
      </c>
      <c r="W69" s="782">
        <f>SUMIF('movim_carico e scarico_2020'!C:C,200121,'movim_carico e scarico_2020'!D:D)</f>
        <v>220</v>
      </c>
      <c r="X69" s="782">
        <f>SUMIF('movim_carico e scarico_2021'!C:C,200121,'movim_carico e scarico_2021'!D:D)</f>
        <v>250</v>
      </c>
      <c r="Y69" s="782">
        <f>SUMIF('movim_carico e scarico_2022'!C:C,200121,'movim_carico e scarico_2022'!D:D)</f>
        <v>100</v>
      </c>
      <c r="Z69" s="782">
        <f>SUMIF('movim_carico e scarico_2023'!C:C,200121,'movim_carico e scarico_2023'!D:D)</f>
        <v>100</v>
      </c>
      <c r="AA69" s="782">
        <f>SUMIF('movim_carico e scarico_2024'!C:C,200121,'movim_carico e scarico_2024'!D:D)</f>
        <v>280</v>
      </c>
      <c r="AB69" s="782">
        <f>SUMIF('movim_carico e scarico_2025'!C:C,200121,'movim_carico e scarico_2025'!D:D)</f>
        <v>240</v>
      </c>
      <c r="AC69" s="782">
        <f>SUMIF('movim_carico e scarico_2026'!C:C,200121,'movim_carico e scarico_2026'!D:D)</f>
        <v>0</v>
      </c>
      <c r="AD69" s="926">
        <f>((SUMIF('movim_carico e scarico_2018'!C:C,200121,'movim_carico e scarico_2018'!D:D))+(SUMIF('movim_carico e scarico_2019'!C:C,200121,'movim_carico e scarico_2019'!D:D))+(SUMIF('movim_carico e scarico_2020'!C:C,200121,'movim_carico e scarico_2020'!D:D))+(SUMIF('movim_carico e scarico_2021'!C:C,200121,'movim_carico e scarico_2021'!D:D)+(SUMIF('movim_carico e scarico_2022'!C:C,200121,'movim_carico e scarico_2022'!D:D)+(SUMIF('movim_carico e scarico_2023'!C:C,200121,'movim_carico e scarico_2023'!D:D)+(SUMIF('movim_carico e scarico_2024'!C:C,200121,'movim_carico e scarico_2024'!D:D)+(SUMIF('movim_carico e scarico_2025'!C:C,200121,'movim_carico e scarico_2025'!D:D))+(SUMIF('movim_carico e scarico_2026'!C:C,200121,'movim_carico e scarico_2026'!D:D)))-((SUMIF('movim_carico e scarico_2018'!C:C,200121,'movim_carico e scarico_2018'!E:E))+(SUMIF('movim_carico e scarico_2019'!C:C,200121,'movim_carico e scarico_2019'!E:E))+(SUMIF('movim_carico e scarico_2020'!C:C,200121,'movim_carico e scarico_2020'!E:E))+(SUMIF('movim_carico e scarico_2021'!C:C,200121,'movim_carico e scarico_2021'!E:E)+(SUMIF('movim_carico e scarico_2022'!C:C,200121,'movim_carico e scarico_2022'!E:E)+(SUMIF('movim_carico e scarico_2023'!C:C,200121,'movim_carico e scarico_2023'!E:E)+(SUMIF('movim_carico e scarico_2024'!C:C,200121,'movim_carico e scarico_2024'!E:E)+(SUMIF('movim_carico e scarico_2025'!C:C,200121,'movim_carico e scarico_2025'!E:E))+(SUMIF('movim_carico e scarico_2026'!C:C,200121,'movim_carico e scarico_2026'!E:E)))))))))))</f>
        <v>0</v>
      </c>
      <c r="AE69" s="968"/>
    </row>
    <row r="70" spans="1:32" ht="20.25" customHeight="1" thickTop="1" thickBot="1" x14ac:dyDescent="0.3">
      <c r="A70" s="1548" t="s">
        <v>1589</v>
      </c>
      <c r="B70" s="1548">
        <v>200304</v>
      </c>
      <c r="C70" s="1548" t="s">
        <v>1532</v>
      </c>
      <c r="D70" s="797">
        <v>900</v>
      </c>
      <c r="E70" s="951" t="s">
        <v>19</v>
      </c>
      <c r="F70" s="951" t="s">
        <v>635</v>
      </c>
      <c r="G70" s="799">
        <v>5500</v>
      </c>
      <c r="H70" s="799">
        <v>5250</v>
      </c>
      <c r="I70" s="799">
        <v>3000</v>
      </c>
      <c r="J70" s="804">
        <f>SUMIF('movim_carico e scarico_2009'!B:B,200304,'movim_carico e scarico_2009'!C:C)</f>
        <v>2400</v>
      </c>
      <c r="K70" s="804">
        <f>SUMIF('movim_carico e scarico_2010'!B:B,200304,'movim_carico e scarico_2010'!C:C)</f>
        <v>2500</v>
      </c>
      <c r="L70" s="804">
        <f>SUMIF('movim_carico e scarico_2011'!B:B,200304,'movim_carico e scarico_2011'!C:C)</f>
        <v>3000</v>
      </c>
      <c r="M70" s="804">
        <f>SUMIF('movim_carico e scarico_2012'!B:B,200304,'movim_carico e scarico_2012'!C:C)</f>
        <v>1620</v>
      </c>
      <c r="N70" s="804">
        <f>SUMIF('movim_carico e scarico_2013'!B:B,200304,'movim_carico e scarico_2013'!C:C)</f>
        <v>1000</v>
      </c>
      <c r="O70" s="794">
        <f>SUMIF('GMI+PRO_carico e scarico_2013'!B:B,200304,'GMI+PRO_carico e scarico_2013'!C:C)</f>
        <v>1000</v>
      </c>
      <c r="P70" s="804">
        <f>SUMIF('PROM_mov_carico e scarico_2013'!B:B,200304,'PROM_mov_carico e scarico_2013'!C:C)</f>
        <v>0</v>
      </c>
      <c r="Q70" s="804">
        <f>SUMIF('movim_carico e scarico_2014'!C:C,200304,'movim_carico e scarico_2014'!D:D)</f>
        <v>2000</v>
      </c>
      <c r="R70" s="804">
        <f>SUMIF('movim_carico e scarico_2015'!C:C,200304,'movim_carico e scarico_2015'!D:D)</f>
        <v>2000</v>
      </c>
      <c r="S70" s="804">
        <f>SUMIF('movim_carico e scarico_2016'!C:C,200304,'movim_carico e scarico_2016'!D:D)</f>
        <v>0</v>
      </c>
      <c r="T70" s="804">
        <f>SUMIF('movim_carico e scarico_2017'!C:C,200304,'movim_carico e scarico_2017'!D:D)</f>
        <v>4000</v>
      </c>
      <c r="U70" s="804">
        <f>SUMIF('movim_carico e scarico_2018'!C:C,200304,'movim_carico e scarico_2018'!D:D)</f>
        <v>2000</v>
      </c>
      <c r="V70" s="804">
        <f>SUMIF('movim_carico e scarico_2019'!C:C,200304,'movim_carico e scarico_2019'!D:D)</f>
        <v>0</v>
      </c>
      <c r="W70" s="804">
        <f>SUMIF('movim_carico e scarico_2020'!C:C,200304,'movim_carico e scarico_2020'!D:D)</f>
        <v>0</v>
      </c>
      <c r="X70" s="804">
        <f>SUMIF('movim_carico e scarico_2021'!C:C,200304,'movim_carico e scarico_2021'!D:D)</f>
        <v>0</v>
      </c>
      <c r="Y70" s="804">
        <f>SUMIF('movim_carico e scarico_2022'!C:C,200304,'movim_carico e scarico_2022'!D:D)</f>
        <v>0</v>
      </c>
      <c r="Z70" s="804">
        <f>SUMIF('movim_carico e scarico_2023'!C:C,200304,'movim_carico e scarico_2023'!D:D)</f>
        <v>0</v>
      </c>
      <c r="AA70" s="804">
        <f>SUMIF('movim_carico e scarico_2024'!C:C,200304,'movim_carico e scarico_2024'!D:D)</f>
        <v>0</v>
      </c>
      <c r="AB70" s="804">
        <f>SUMIF('movim_carico e scarico_2025'!C:C,200304,'movim_carico e scarico_2025'!D:D)</f>
        <v>0</v>
      </c>
      <c r="AC70" s="804">
        <f>SUMIF('movim_carico e scarico_2026'!C:C,200304,'movim_carico e scarico_2026'!D:D)</f>
        <v>0</v>
      </c>
      <c r="AD70" s="927">
        <f>((SUMIF('movim_carico e scarico_2021'!C:C,200304,'movim_carico e scarico_2021'!D:D))+(SUMIF('movim_carico e scarico_2022'!C:C,200304,'movim_carico e scarico_2022'!D:D)+(SUMIF('movim_carico e scarico_2023'!C:C,200304,'movim_carico e scarico_2023'!D:D)+(SUMIF('movim_carico e scarico_2024'!C:C,200304,'movim_carico e scarico_2024'!D:D)+(SUMIF('movim_carico e scarico_2025'!C:C,200304,'movim_carico e scarico_2025'!D:D))+(SUMIF('movim_carico e scarico_2026'!C:C,200304,'movim_carico e scarico_2026'!D:D)))-((SUMIF('movim_carico e scarico_2021'!C:C,200304,'movim_carico e scarico_2021'!E:E))+(SUMIF('movim_carico e scarico_2022'!C:C,200304,'movim_carico e scarico_2022'!E:E)+(SUMIF('movim_carico e scarico_2023'!C:C,200304,'movim_carico e scarico_2023'!E:E)+(SUMIF('movim_carico e scarico_2024'!C:C,200304,'movim_carico e scarico_2024'!E:E)+(SUMIF('movim_carico e scarico_2025'!C:C,200304,'movim_carico e scarico_2025'!E:E))+(SUMIF('movim_carico e scarico_2026'!C:C,200304,'movim_carico e scarico_2026'!E:E)))))))))</f>
        <v>0</v>
      </c>
      <c r="AE70" s="968"/>
    </row>
    <row r="71" spans="1:32" ht="20.25" customHeight="1" thickBot="1" x14ac:dyDescent="0.3">
      <c r="A71" s="1552"/>
      <c r="B71" s="1552"/>
      <c r="C71" s="1554"/>
      <c r="D71" s="806"/>
      <c r="E71" s="807" t="s">
        <v>20</v>
      </c>
      <c r="F71" s="807"/>
      <c r="G71" s="808"/>
      <c r="H71" s="808"/>
      <c r="I71" s="808"/>
      <c r="J71" s="808"/>
      <c r="K71" s="808"/>
      <c r="L71" s="808"/>
      <c r="M71" s="808"/>
      <c r="N71" s="808"/>
      <c r="O71" s="796"/>
      <c r="P71" s="808"/>
      <c r="Q71" s="808"/>
      <c r="R71" s="808"/>
      <c r="S71" s="808"/>
      <c r="T71" s="808"/>
      <c r="U71" s="808"/>
      <c r="V71" s="808"/>
      <c r="W71" s="808"/>
      <c r="X71" s="1049"/>
      <c r="Y71" s="1049"/>
      <c r="Z71" s="1049"/>
      <c r="AA71" s="1049"/>
      <c r="AB71" s="1049"/>
      <c r="AC71" s="1049"/>
      <c r="AD71" s="993"/>
    </row>
    <row r="72" spans="1:32" ht="39" customHeight="1" thickTop="1" thickBot="1" x14ac:dyDescent="0.3">
      <c r="A72" s="488"/>
      <c r="B72" s="488"/>
      <c r="C72" s="355"/>
      <c r="D72" s="355"/>
      <c r="E72" s="488"/>
      <c r="F72" s="488"/>
      <c r="G72" s="489"/>
      <c r="H72" s="489"/>
      <c r="I72" s="489"/>
      <c r="J72" s="489"/>
      <c r="K72" s="489"/>
      <c r="L72" s="489"/>
      <c r="M72" s="489"/>
      <c r="N72" s="489"/>
      <c r="O72" s="489"/>
      <c r="P72" s="489"/>
      <c r="Q72" s="489"/>
      <c r="R72" s="489"/>
      <c r="S72" s="489"/>
      <c r="T72" s="489"/>
      <c r="U72" s="489"/>
      <c r="V72" s="489"/>
      <c r="W72" s="489"/>
      <c r="X72" s="489"/>
      <c r="Y72" s="489"/>
      <c r="Z72" s="489"/>
      <c r="AA72" s="489"/>
      <c r="AB72" s="489"/>
      <c r="AC72" s="489"/>
      <c r="AD72" s="992">
        <f>SUM(AD4:AD71)</f>
        <v>4870</v>
      </c>
      <c r="AE72" s="1568" t="s">
        <v>1901</v>
      </c>
      <c r="AF72" s="1569"/>
    </row>
    <row r="73" spans="1:32" ht="12" customHeight="1" x14ac:dyDescent="0.25"/>
    <row r="74" spans="1:32" s="24" customFormat="1" ht="30.75" customHeight="1" thickBot="1" x14ac:dyDescent="0.3">
      <c r="A74" s="176"/>
      <c r="B74" s="176"/>
      <c r="C74" s="176"/>
      <c r="D74" s="176"/>
      <c r="E74" s="177"/>
      <c r="F74" s="177"/>
      <c r="G74" s="168" t="s">
        <v>335</v>
      </c>
      <c r="H74" s="181" t="s">
        <v>336</v>
      </c>
      <c r="I74" s="168" t="s">
        <v>337</v>
      </c>
      <c r="J74" s="181" t="s">
        <v>338</v>
      </c>
      <c r="K74" s="168" t="s">
        <v>339</v>
      </c>
      <c r="L74" s="181" t="s">
        <v>871</v>
      </c>
      <c r="M74" s="168" t="s">
        <v>2682</v>
      </c>
      <c r="N74" s="181" t="s">
        <v>1534</v>
      </c>
      <c r="O74" s="464" t="s">
        <v>996</v>
      </c>
      <c r="P74" s="168" t="s">
        <v>1534</v>
      </c>
      <c r="Q74" s="181" t="s">
        <v>992</v>
      </c>
      <c r="R74" s="181" t="s">
        <v>506</v>
      </c>
      <c r="S74" s="181" t="s">
        <v>507</v>
      </c>
      <c r="T74" s="181" t="s">
        <v>1232</v>
      </c>
      <c r="U74" s="181" t="s">
        <v>3100</v>
      </c>
      <c r="V74" s="181" t="s">
        <v>3101</v>
      </c>
      <c r="W74" s="181" t="s">
        <v>3102</v>
      </c>
      <c r="X74" s="988"/>
      <c r="Y74" s="988"/>
      <c r="Z74" s="988"/>
      <c r="AA74" s="988"/>
      <c r="AB74" s="988"/>
      <c r="AC74" s="988"/>
    </row>
    <row r="75" spans="1:32" s="24" customFormat="1" ht="15.75" customHeight="1" thickTop="1" thickBot="1" x14ac:dyDescent="0.3">
      <c r="A75" s="173" t="s">
        <v>342</v>
      </c>
      <c r="B75" s="174"/>
      <c r="C75" s="174"/>
      <c r="D75" s="174"/>
      <c r="E75" s="175"/>
      <c r="F75" s="175"/>
      <c r="G75" s="178">
        <f t="shared" ref="G75:M75" si="0">SUM(G4:G74)</f>
        <v>134615</v>
      </c>
      <c r="H75" s="179">
        <f t="shared" si="0"/>
        <v>155820</v>
      </c>
      <c r="I75" s="180">
        <f t="shared" si="0"/>
        <v>562269</v>
      </c>
      <c r="J75" s="179">
        <f t="shared" si="0"/>
        <v>228329</v>
      </c>
      <c r="K75" s="180">
        <f t="shared" si="0"/>
        <v>207650</v>
      </c>
      <c r="L75" s="179">
        <f t="shared" si="0"/>
        <v>204490</v>
      </c>
      <c r="M75" s="180">
        <f t="shared" si="0"/>
        <v>203907</v>
      </c>
      <c r="N75" s="179">
        <f>SUM(N4:N71)</f>
        <v>154469</v>
      </c>
      <c r="O75" s="465">
        <f>SUM(O4:O71)</f>
        <v>184814</v>
      </c>
      <c r="P75" s="180">
        <f>SUM(P4:P71)</f>
        <v>30344</v>
      </c>
      <c r="Q75" s="179">
        <f>SUM(Q4:Q71)</f>
        <v>188360</v>
      </c>
      <c r="R75" s="179">
        <f>SUM(R4:R71)</f>
        <v>203423</v>
      </c>
      <c r="S75" s="179"/>
      <c r="T75" s="179"/>
      <c r="U75" s="179"/>
      <c r="V75" s="179"/>
      <c r="W75" s="179"/>
      <c r="X75" s="989"/>
      <c r="Y75" s="989"/>
      <c r="Z75" s="989"/>
      <c r="AA75" s="989"/>
      <c r="AB75" s="989"/>
      <c r="AC75" s="989"/>
    </row>
    <row r="76" spans="1:32" ht="16.8" thickTop="1" x14ac:dyDescent="0.4">
      <c r="A76" s="165" t="s">
        <v>333</v>
      </c>
      <c r="B76" s="164"/>
      <c r="C76" s="164"/>
      <c r="D76" s="164"/>
      <c r="E76" s="166"/>
      <c r="F76" s="166"/>
      <c r="G76" s="182">
        <f t="shared" ref="G76:L76" si="1">SUM(G5+G7+G11+G15+G19+G23+G27+G29+G31+G33+G35+G37+G39+G41+G45+G51+G57+G63+G65+G69+G71)</f>
        <v>83790</v>
      </c>
      <c r="H76" s="167">
        <f t="shared" si="1"/>
        <v>114568</v>
      </c>
      <c r="I76" s="182">
        <f t="shared" si="1"/>
        <v>543266</v>
      </c>
      <c r="J76" s="167">
        <f t="shared" si="1"/>
        <v>207494</v>
      </c>
      <c r="K76" s="182">
        <f t="shared" si="1"/>
        <v>118590</v>
      </c>
      <c r="L76" s="167">
        <f t="shared" si="1"/>
        <v>138560</v>
      </c>
      <c r="M76" s="182">
        <f>SUM(M5+M7+M11+M15+M19+M23+M27+M29+M31+M33+M35+M37+M39+M41+M45+M51+M57+M63+M65+M69+M71)</f>
        <v>153520</v>
      </c>
      <c r="N76" s="167">
        <f>SUM(N5+N7+N11+N15+N19+N21+N23+N27+N29+N31+N33+N35+N37+N39+N41+N45+N51+N55+N57+N63+N65+N69+N71)</f>
        <v>110085</v>
      </c>
      <c r="O76" s="466">
        <f>SUM(O5+O7+O11+O15+O19+O21+O23+O27+O29+O31+O33+O35+O37+O39+O41+O45+O51+O55+O57+O63+O65+O69+O71)</f>
        <v>133070</v>
      </c>
      <c r="P76" s="182">
        <f>SUM(P5+P7+P11+P15+P19+P21+P23+P27+P29+P31+P33+P35+P37+P39+P41+P45+P51+P55+P57+P63+P65+P69+P71)</f>
        <v>22984</v>
      </c>
      <c r="Q76" s="167">
        <f>SUM(Q5+Q7+Q11+Q15+Q19+Q21+Q23+Q27+Q29+Q31+Q33+Q35+Q37+Q39+Q41+Q45+Q51+Q55+Q57+Q63+Q65+Q69+Q71)</f>
        <v>132585</v>
      </c>
      <c r="R76" s="167">
        <f>SUM(R5+R7+R11+R15+R19+R21+R23+R27+R29+R31+R33+R35+R37+R39+R41+R45+R51+R55+R57+R63+R65+R69+R71)</f>
        <v>145807</v>
      </c>
      <c r="S76" s="167"/>
      <c r="T76" s="167"/>
      <c r="U76" s="167"/>
      <c r="V76" s="167"/>
      <c r="W76" s="167"/>
      <c r="X76" s="990"/>
      <c r="Y76" s="990"/>
      <c r="Z76" s="990"/>
      <c r="AA76" s="990"/>
      <c r="AB76" s="990"/>
      <c r="AC76" s="990"/>
    </row>
    <row r="77" spans="1:32" ht="16.2" x14ac:dyDescent="0.4">
      <c r="A77" s="323" t="s">
        <v>340</v>
      </c>
      <c r="B77" s="324"/>
      <c r="C77" s="324"/>
      <c r="D77" s="324"/>
      <c r="E77" s="325"/>
      <c r="F77" s="325"/>
      <c r="G77" s="326">
        <f t="shared" ref="G77:R77" si="2">(G76*100)/G75</f>
        <v>62.244177840508115</v>
      </c>
      <c r="H77" s="327">
        <f t="shared" si="2"/>
        <v>73.525863175458866</v>
      </c>
      <c r="I77" s="326">
        <f t="shared" si="2"/>
        <v>96.620300959149446</v>
      </c>
      <c r="J77" s="327">
        <f t="shared" si="2"/>
        <v>90.875009306745966</v>
      </c>
      <c r="K77" s="326">
        <f t="shared" si="2"/>
        <v>57.11052251384541</v>
      </c>
      <c r="L77" s="327">
        <f t="shared" si="2"/>
        <v>67.758814611961469</v>
      </c>
      <c r="M77" s="326">
        <f t="shared" si="2"/>
        <v>75.289224989823794</v>
      </c>
      <c r="N77" s="327">
        <f t="shared" si="2"/>
        <v>71.266726657128615</v>
      </c>
      <c r="O77" s="467">
        <f t="shared" si="2"/>
        <v>72.002121051435495</v>
      </c>
      <c r="P77" s="326">
        <f t="shared" si="2"/>
        <v>75.744793039810176</v>
      </c>
      <c r="Q77" s="327">
        <f t="shared" si="2"/>
        <v>70.389148439159058</v>
      </c>
      <c r="R77" s="327">
        <f t="shared" si="2"/>
        <v>71.676752382965546</v>
      </c>
      <c r="S77" s="327"/>
      <c r="T77" s="327"/>
      <c r="U77" s="327"/>
      <c r="V77" s="327"/>
      <c r="W77" s="327"/>
      <c r="X77" s="991"/>
      <c r="Y77" s="991"/>
      <c r="Z77" s="991"/>
      <c r="AA77" s="991"/>
      <c r="AB77" s="991"/>
      <c r="AC77" s="991"/>
    </row>
    <row r="78" spans="1:32" ht="16.2" x14ac:dyDescent="0.4">
      <c r="A78" s="328" t="s">
        <v>1274</v>
      </c>
      <c r="B78" s="329"/>
      <c r="C78" s="329"/>
      <c r="D78" s="329"/>
      <c r="E78" s="330"/>
      <c r="F78" s="330"/>
      <c r="G78" s="331" t="s">
        <v>1690</v>
      </c>
      <c r="H78" s="331" t="s">
        <v>1690</v>
      </c>
      <c r="I78" s="336">
        <f>$I$75-I27</f>
        <v>108783</v>
      </c>
      <c r="J78" s="336">
        <f>$J$75-J27</f>
        <v>148435</v>
      </c>
      <c r="K78" s="331" t="s">
        <v>1690</v>
      </c>
      <c r="L78" s="331" t="s">
        <v>1690</v>
      </c>
      <c r="M78" s="356" t="s">
        <v>1690</v>
      </c>
      <c r="N78" s="431" t="s">
        <v>1690</v>
      </c>
      <c r="O78" s="468" t="s">
        <v>1690</v>
      </c>
      <c r="P78" s="356" t="s">
        <v>1690</v>
      </c>
      <c r="Q78" s="431" t="s">
        <v>1690</v>
      </c>
      <c r="R78" s="431" t="s">
        <v>1690</v>
      </c>
      <c r="S78" s="431"/>
      <c r="T78" s="431"/>
      <c r="U78" s="431"/>
      <c r="V78" s="431"/>
      <c r="W78" s="431"/>
      <c r="X78" s="991"/>
      <c r="Y78" s="991"/>
      <c r="Z78" s="991"/>
      <c r="AA78" s="991"/>
      <c r="AB78" s="991"/>
      <c r="AC78" s="991"/>
    </row>
    <row r="79" spans="1:32" ht="16.2" x14ac:dyDescent="0.4">
      <c r="A79" s="328" t="s">
        <v>1270</v>
      </c>
      <c r="B79" s="329"/>
      <c r="C79" s="329"/>
      <c r="D79" s="329"/>
      <c r="E79" s="330"/>
      <c r="F79" s="330"/>
      <c r="G79" s="331" t="s">
        <v>1690</v>
      </c>
      <c r="H79" s="331" t="s">
        <v>1690</v>
      </c>
      <c r="I79" s="336">
        <f>$I$76-(I27)</f>
        <v>89780</v>
      </c>
      <c r="J79" s="336">
        <f>$J$76-(J27)</f>
        <v>127600</v>
      </c>
      <c r="K79" s="331" t="s">
        <v>1690</v>
      </c>
      <c r="L79" s="331" t="s">
        <v>1690</v>
      </c>
      <c r="M79" s="356" t="s">
        <v>1690</v>
      </c>
      <c r="N79" s="431" t="s">
        <v>1690</v>
      </c>
      <c r="O79" s="468" t="s">
        <v>1690</v>
      </c>
      <c r="P79" s="356" t="s">
        <v>1690</v>
      </c>
      <c r="Q79" s="431" t="s">
        <v>1690</v>
      </c>
      <c r="R79" s="431" t="s">
        <v>1690</v>
      </c>
      <c r="S79" s="431"/>
      <c r="T79" s="431"/>
      <c r="U79" s="431"/>
      <c r="V79" s="431"/>
      <c r="W79" s="431"/>
      <c r="X79" s="991"/>
      <c r="Y79" s="991"/>
      <c r="Z79" s="991"/>
      <c r="AA79" s="991"/>
      <c r="AB79" s="991"/>
      <c r="AC79" s="991"/>
    </row>
    <row r="80" spans="1:32" ht="16.2" x14ac:dyDescent="0.4">
      <c r="A80" s="328" t="s">
        <v>1271</v>
      </c>
      <c r="B80" s="329"/>
      <c r="C80" s="329"/>
      <c r="D80" s="329"/>
      <c r="E80" s="330"/>
      <c r="F80" s="330"/>
      <c r="G80" s="331" t="s">
        <v>1690</v>
      </c>
      <c r="H80" s="331" t="s">
        <v>1690</v>
      </c>
      <c r="I80" s="338">
        <f>(I79*100)/I78</f>
        <v>82.531277865107597</v>
      </c>
      <c r="J80" s="338">
        <f>(J79*100)/J78</f>
        <v>85.963553070367496</v>
      </c>
      <c r="K80" s="331" t="s">
        <v>1690</v>
      </c>
      <c r="L80" s="331" t="s">
        <v>1690</v>
      </c>
      <c r="M80" s="356" t="s">
        <v>1690</v>
      </c>
      <c r="N80" s="431" t="s">
        <v>1690</v>
      </c>
      <c r="O80" s="468" t="s">
        <v>1690</v>
      </c>
      <c r="P80" s="356" t="s">
        <v>1690</v>
      </c>
      <c r="Q80" s="431" t="s">
        <v>1690</v>
      </c>
      <c r="R80" s="431" t="s">
        <v>1690</v>
      </c>
      <c r="S80" s="431"/>
      <c r="T80" s="431"/>
      <c r="U80" s="431"/>
      <c r="V80" s="431"/>
      <c r="W80" s="431"/>
      <c r="X80" s="991"/>
      <c r="Y80" s="991"/>
      <c r="Z80" s="991"/>
      <c r="AA80" s="991"/>
      <c r="AB80" s="991"/>
      <c r="AC80" s="991"/>
    </row>
    <row r="81" spans="1:29" ht="16.8" thickBot="1" x14ac:dyDescent="0.45">
      <c r="A81" s="332" t="s">
        <v>1275</v>
      </c>
      <c r="B81" s="333"/>
      <c r="C81" s="333"/>
      <c r="D81" s="333"/>
      <c r="E81" s="334"/>
      <c r="F81" s="334"/>
      <c r="G81" s="335" t="s">
        <v>1690</v>
      </c>
      <c r="H81" s="335" t="s">
        <v>1690</v>
      </c>
      <c r="I81" s="337">
        <f>100-I80</f>
        <v>17.468722134892403</v>
      </c>
      <c r="J81" s="337">
        <f>100-J80</f>
        <v>14.036446929632504</v>
      </c>
      <c r="K81" s="335" t="s">
        <v>1690</v>
      </c>
      <c r="L81" s="335" t="s">
        <v>1690</v>
      </c>
      <c r="M81" s="357" t="s">
        <v>1690</v>
      </c>
      <c r="N81" s="432" t="s">
        <v>1690</v>
      </c>
      <c r="O81" s="469" t="s">
        <v>1690</v>
      </c>
      <c r="P81" s="357" t="s">
        <v>1690</v>
      </c>
      <c r="Q81" s="432" t="s">
        <v>1690</v>
      </c>
      <c r="R81" s="432" t="s">
        <v>1690</v>
      </c>
      <c r="S81" s="432"/>
      <c r="T81" s="432"/>
      <c r="U81" s="432"/>
      <c r="V81" s="432"/>
      <c r="W81" s="432"/>
      <c r="X81" s="991"/>
      <c r="Y81" s="991"/>
      <c r="Z81" s="991"/>
      <c r="AA81" s="991"/>
      <c r="AB81" s="991"/>
      <c r="AC81" s="991"/>
    </row>
    <row r="82" spans="1:29" ht="16.8" thickTop="1" x14ac:dyDescent="0.4">
      <c r="A82" s="165" t="s">
        <v>334</v>
      </c>
      <c r="B82" s="164"/>
      <c r="C82" s="164"/>
      <c r="D82" s="164"/>
      <c r="E82" s="166"/>
      <c r="F82" s="166"/>
      <c r="G82" s="182">
        <f t="shared" ref="G82:L82" si="3">SUM(G4+G6+G10+G14+G18+G22+G26+G28+G30+G32+G34+G36+G38+G40+G44+G50+G56+G62+G64+G68+G70)</f>
        <v>50825</v>
      </c>
      <c r="H82" s="167">
        <f t="shared" si="3"/>
        <v>41252</v>
      </c>
      <c r="I82" s="182">
        <f t="shared" si="3"/>
        <v>19003</v>
      </c>
      <c r="J82" s="167">
        <f t="shared" si="3"/>
        <v>20835</v>
      </c>
      <c r="K82" s="182">
        <f t="shared" si="3"/>
        <v>29218</v>
      </c>
      <c r="L82" s="167">
        <f t="shared" si="3"/>
        <v>8380</v>
      </c>
      <c r="M82" s="182">
        <f>SUM(M4+M6+M10+M14+M18+M22+M26+M28+M30+M32+M34+M36+M38+M40+M44+M50+M56+M62+M64+M68+M70)</f>
        <v>6607</v>
      </c>
      <c r="N82" s="167">
        <f>SUM(N4+N6+N10+N12+N14+N18+N20+N22+N26+N28+N30+N32+N34+N36+N38+N40+N42+N44+N50+N54+N56+N58+N62+N64+N68+N70)</f>
        <v>44384</v>
      </c>
      <c r="O82" s="466">
        <f>SUM(O4+O6+O10+O12+O14+O18+O20+O22+O26+O28+O30+O32+O34+O36+O38+O40+O42+O44+O50+O54+O56+O58+O62+O64+O68+O70)</f>
        <v>51744</v>
      </c>
      <c r="P82" s="182">
        <f>SUM(P4+P6+P10+P12+P14+P18+P20+P22+P26+P28+P30+P32+P34+P36+P38+P40+P42+P44+P50+P54+P56+P58+P62+P64+P68+P70)</f>
        <v>7360</v>
      </c>
      <c r="Q82" s="167">
        <f>SUM(Q4+Q6+Q10+Q12+Q14+Q18+Q20+Q22+Q26+Q28+Q30+Q32+Q34+Q36+Q38+Q40+Q42+Q44+Q50+Q54+Q56+Q58+Q62+Q64+Q68+Q70)</f>
        <v>55679</v>
      </c>
      <c r="R82" s="167">
        <f>SUM(R4+R6+R10+R12+R14+R18+R20+R22+R26+R28+R30+R32+R34+R36+R38+R40+R42+R44+R50+R54+R56+R58+R62+R64+R68+R70)</f>
        <v>57176</v>
      </c>
      <c r="S82" s="167"/>
      <c r="T82" s="167"/>
      <c r="U82" s="167"/>
      <c r="V82" s="167"/>
      <c r="W82" s="167"/>
      <c r="X82" s="990"/>
      <c r="Y82" s="990"/>
      <c r="Z82" s="990"/>
      <c r="AA82" s="990"/>
      <c r="AB82" s="990"/>
      <c r="AC82" s="990"/>
    </row>
    <row r="83" spans="1:29" ht="16.8" thickBot="1" x14ac:dyDescent="0.45">
      <c r="A83" s="169" t="s">
        <v>341</v>
      </c>
      <c r="B83" s="170"/>
      <c r="C83" s="170"/>
      <c r="D83" s="170"/>
      <c r="E83" s="171"/>
      <c r="F83" s="171"/>
      <c r="G83" s="183">
        <f t="shared" ref="G83:L83" si="4">100-G77</f>
        <v>37.755822159491885</v>
      </c>
      <c r="H83" s="172">
        <f t="shared" si="4"/>
        <v>26.474136824541134</v>
      </c>
      <c r="I83" s="183">
        <f t="shared" si="4"/>
        <v>3.3796990408505536</v>
      </c>
      <c r="J83" s="172">
        <f t="shared" si="4"/>
        <v>9.1249906932540341</v>
      </c>
      <c r="K83" s="183">
        <f t="shared" si="4"/>
        <v>42.88947748615459</v>
      </c>
      <c r="L83" s="172">
        <f t="shared" si="4"/>
        <v>32.241185388038531</v>
      </c>
      <c r="M83" s="183">
        <f t="shared" ref="M83:R83" si="5">100-M77</f>
        <v>24.710775010176206</v>
      </c>
      <c r="N83" s="172">
        <f t="shared" si="5"/>
        <v>28.733273342871385</v>
      </c>
      <c r="O83" s="470">
        <f t="shared" si="5"/>
        <v>27.997878948564505</v>
      </c>
      <c r="P83" s="183">
        <f t="shared" si="5"/>
        <v>24.255206960189824</v>
      </c>
      <c r="Q83" s="172">
        <f t="shared" si="5"/>
        <v>29.610851560840942</v>
      </c>
      <c r="R83" s="172">
        <f t="shared" si="5"/>
        <v>28.323247617034454</v>
      </c>
      <c r="S83" s="172"/>
      <c r="T83" s="172"/>
      <c r="U83" s="172"/>
      <c r="V83" s="172"/>
      <c r="W83" s="172"/>
      <c r="X83" s="991"/>
      <c r="Y83" s="991"/>
      <c r="Z83" s="991"/>
      <c r="AA83" s="991"/>
      <c r="AB83" s="991"/>
      <c r="AC83" s="991"/>
    </row>
    <row r="84" spans="1:29" ht="16.8" thickTop="1" x14ac:dyDescent="0.4">
      <c r="A84" s="1"/>
      <c r="B84" s="1"/>
      <c r="C84" s="1"/>
      <c r="D84" s="1"/>
      <c r="E84" s="1"/>
      <c r="F84" s="1"/>
      <c r="G84" s="1"/>
      <c r="H84" s="1"/>
      <c r="I84" s="1"/>
      <c r="J84" s="1"/>
      <c r="K84" s="1"/>
      <c r="M84" s="42"/>
    </row>
    <row r="85" spans="1:29" ht="16.2" x14ac:dyDescent="0.4">
      <c r="A85" s="1"/>
      <c r="B85" s="1"/>
      <c r="C85" s="1"/>
      <c r="D85" s="1"/>
      <c r="E85" s="1"/>
      <c r="F85" s="1"/>
      <c r="G85" s="1"/>
      <c r="H85" s="1"/>
      <c r="I85" s="1"/>
      <c r="J85" s="1"/>
      <c r="K85" s="1"/>
    </row>
    <row r="86" spans="1:29" ht="16.2" x14ac:dyDescent="0.4">
      <c r="A86" s="1"/>
      <c r="B86" s="1"/>
      <c r="C86" s="1"/>
      <c r="D86" s="1"/>
      <c r="E86" s="1"/>
      <c r="F86" s="1"/>
      <c r="G86" s="1"/>
      <c r="H86" s="1"/>
      <c r="I86" s="1"/>
      <c r="J86" s="1"/>
      <c r="K86" s="1"/>
    </row>
    <row r="87" spans="1:29" ht="16.2" x14ac:dyDescent="0.4">
      <c r="A87" s="1"/>
      <c r="B87" s="1"/>
      <c r="C87" s="1"/>
      <c r="D87" s="1"/>
      <c r="E87" s="1"/>
      <c r="F87" s="1"/>
      <c r="G87" s="1"/>
      <c r="H87" s="1"/>
      <c r="I87" s="1"/>
      <c r="J87" s="1"/>
      <c r="K87" s="1"/>
    </row>
    <row r="88" spans="1:29" ht="16.2" x14ac:dyDescent="0.4">
      <c r="A88" s="1"/>
      <c r="B88" s="1"/>
      <c r="C88" s="1"/>
      <c r="D88" s="1"/>
      <c r="E88" s="1"/>
      <c r="F88" s="1"/>
      <c r="G88" s="1"/>
      <c r="H88" s="1"/>
      <c r="I88" s="1"/>
      <c r="J88" s="1"/>
      <c r="K88" s="1"/>
    </row>
    <row r="89" spans="1:29" ht="16.2" x14ac:dyDescent="0.4">
      <c r="A89" s="1"/>
      <c r="B89" s="1"/>
      <c r="C89" s="1"/>
      <c r="D89" s="1"/>
      <c r="E89" s="1"/>
      <c r="F89" s="1"/>
      <c r="G89" s="1"/>
      <c r="H89" s="1"/>
      <c r="I89" s="1"/>
      <c r="J89" s="1"/>
      <c r="K89" s="1"/>
    </row>
    <row r="90" spans="1:29" ht="22.5" customHeight="1" x14ac:dyDescent="0.4">
      <c r="A90" s="1"/>
      <c r="B90" s="1"/>
      <c r="C90" s="1"/>
      <c r="D90" s="1"/>
      <c r="E90" s="1"/>
      <c r="F90" s="1"/>
      <c r="G90" s="1"/>
      <c r="H90" s="1"/>
      <c r="I90" s="1"/>
      <c r="J90" s="1"/>
      <c r="K90" s="1"/>
    </row>
    <row r="91" spans="1:29" ht="22.5" customHeight="1" x14ac:dyDescent="0.4">
      <c r="A91" s="1"/>
      <c r="B91" s="1"/>
      <c r="C91" s="1"/>
      <c r="D91" s="1"/>
      <c r="E91" s="1"/>
      <c r="F91" s="1"/>
      <c r="G91" s="1"/>
      <c r="H91" s="1"/>
      <c r="I91" s="1"/>
      <c r="J91" s="1"/>
      <c r="K91" s="1"/>
      <c r="M91" s="41"/>
    </row>
    <row r="92" spans="1:29" ht="16.2" x14ac:dyDescent="0.4">
      <c r="A92" s="1"/>
      <c r="B92" s="1"/>
      <c r="C92" s="1"/>
      <c r="D92" s="1"/>
      <c r="E92" s="1"/>
      <c r="F92" s="1"/>
      <c r="G92" s="1"/>
      <c r="H92" s="1"/>
      <c r="I92" s="1"/>
      <c r="J92" s="1"/>
      <c r="K92" s="1"/>
    </row>
    <row r="93" spans="1:29" ht="25.5" customHeight="1" x14ac:dyDescent="0.4">
      <c r="A93" s="1"/>
      <c r="B93" s="1"/>
      <c r="C93" s="1"/>
      <c r="D93" s="1"/>
      <c r="E93" s="1"/>
      <c r="F93" s="1"/>
      <c r="G93" s="1"/>
      <c r="H93" s="1"/>
      <c r="I93" s="1"/>
      <c r="J93" s="1"/>
      <c r="K93" s="1"/>
    </row>
    <row r="94" spans="1:29" ht="16.2" x14ac:dyDescent="0.4">
      <c r="A94" s="1"/>
      <c r="B94" s="1"/>
      <c r="C94" s="1"/>
      <c r="D94" s="1"/>
      <c r="E94" s="1"/>
      <c r="F94" s="1"/>
      <c r="G94" s="1"/>
      <c r="H94" s="1"/>
      <c r="I94" s="1"/>
      <c r="J94" s="1"/>
      <c r="K94" s="1"/>
      <c r="M94" s="43"/>
    </row>
    <row r="95" spans="1:29" ht="20.25" customHeight="1" x14ac:dyDescent="0.4">
      <c r="A95" s="1"/>
      <c r="B95" s="1"/>
      <c r="C95" s="1"/>
      <c r="D95" s="1"/>
      <c r="E95" s="1"/>
      <c r="F95" s="1"/>
      <c r="G95" s="1"/>
      <c r="H95" s="1"/>
      <c r="I95" s="1"/>
      <c r="J95" s="1"/>
      <c r="K95" s="1"/>
    </row>
    <row r="96" spans="1:29" ht="16.2" x14ac:dyDescent="0.4">
      <c r="A96" s="1"/>
      <c r="B96" s="1"/>
      <c r="C96" s="1"/>
      <c r="D96" s="1"/>
      <c r="E96" s="1"/>
      <c r="F96" s="1"/>
      <c r="G96" s="1"/>
      <c r="H96" s="1"/>
      <c r="I96" s="1"/>
      <c r="J96" s="1"/>
      <c r="K96" s="1"/>
    </row>
    <row r="97" spans="1:11" ht="20.25" customHeight="1" x14ac:dyDescent="0.4">
      <c r="A97" s="1"/>
      <c r="B97" s="1"/>
      <c r="C97" s="1"/>
      <c r="D97" s="1"/>
      <c r="E97" s="1"/>
      <c r="F97" s="1"/>
      <c r="G97" s="1"/>
      <c r="H97" s="1"/>
      <c r="I97" s="1"/>
      <c r="J97" s="1"/>
      <c r="K97" s="1"/>
    </row>
    <row r="98" spans="1:11" ht="16.2" x14ac:dyDescent="0.4">
      <c r="A98" s="1"/>
      <c r="B98" s="1"/>
      <c r="C98" s="1"/>
      <c r="D98" s="1"/>
      <c r="E98" s="1"/>
      <c r="F98" s="1"/>
      <c r="G98" s="1"/>
      <c r="H98" s="1"/>
      <c r="I98" s="1"/>
      <c r="J98" s="1"/>
      <c r="K98" s="1"/>
    </row>
    <row r="99" spans="1:11" ht="20.25" customHeight="1" x14ac:dyDescent="0.4">
      <c r="A99" s="1"/>
      <c r="B99" s="1"/>
      <c r="C99" s="1"/>
      <c r="D99" s="1"/>
      <c r="E99" s="1"/>
      <c r="F99" s="1"/>
      <c r="G99" s="1"/>
      <c r="H99" s="1"/>
      <c r="I99" s="1"/>
      <c r="J99" s="1"/>
      <c r="K99" s="1"/>
    </row>
    <row r="100" spans="1:11" ht="16.2" x14ac:dyDescent="0.4">
      <c r="A100" s="1"/>
      <c r="B100" s="1"/>
      <c r="C100" s="1"/>
      <c r="D100" s="1"/>
      <c r="E100" s="1"/>
      <c r="F100" s="1"/>
      <c r="G100" s="1"/>
      <c r="H100" s="1"/>
      <c r="I100" s="1"/>
      <c r="J100" s="1"/>
      <c r="K100" s="1"/>
    </row>
    <row r="101" spans="1:11" ht="20.25" customHeight="1" x14ac:dyDescent="0.4">
      <c r="A101" s="1"/>
      <c r="B101" s="1"/>
      <c r="C101" s="1"/>
      <c r="D101" s="1"/>
      <c r="E101" s="1"/>
      <c r="F101" s="1"/>
      <c r="G101" s="1"/>
      <c r="H101" s="1"/>
      <c r="I101" s="1"/>
      <c r="J101" s="1"/>
      <c r="K101" s="1"/>
    </row>
    <row r="102" spans="1:11" ht="16.2" x14ac:dyDescent="0.4">
      <c r="A102" s="1"/>
      <c r="B102" s="1"/>
      <c r="C102" s="1"/>
      <c r="D102" s="1"/>
      <c r="E102" s="1"/>
      <c r="F102" s="1"/>
      <c r="G102" s="1"/>
      <c r="H102" s="1"/>
      <c r="I102" s="1"/>
      <c r="J102" s="1"/>
      <c r="K102" s="1"/>
    </row>
    <row r="103" spans="1:11" ht="20.25" customHeight="1" x14ac:dyDescent="0.4">
      <c r="A103" s="1"/>
      <c r="B103" s="1"/>
      <c r="C103" s="1"/>
      <c r="D103" s="1"/>
      <c r="E103" s="1"/>
      <c r="F103" s="1"/>
      <c r="G103" s="1"/>
      <c r="H103" s="1"/>
      <c r="I103" s="1"/>
      <c r="J103" s="1"/>
      <c r="K103" s="1"/>
    </row>
    <row r="104" spans="1:11" ht="16.2" x14ac:dyDescent="0.4">
      <c r="A104" s="1"/>
      <c r="B104" s="1"/>
      <c r="C104" s="1"/>
      <c r="D104" s="1"/>
      <c r="E104" s="1"/>
      <c r="F104" s="1"/>
      <c r="G104" s="1"/>
      <c r="H104" s="1"/>
      <c r="I104" s="1"/>
      <c r="J104" s="1"/>
      <c r="K104" s="1"/>
    </row>
    <row r="105" spans="1:11" ht="20.25" customHeight="1" x14ac:dyDescent="0.4">
      <c r="A105" s="1"/>
      <c r="B105" s="1"/>
      <c r="C105" s="1"/>
      <c r="D105" s="1"/>
      <c r="E105" s="1"/>
      <c r="F105" s="1"/>
      <c r="G105" s="1"/>
      <c r="H105" s="1"/>
      <c r="I105" s="1"/>
      <c r="J105" s="1"/>
      <c r="K105" s="1"/>
    </row>
    <row r="106" spans="1:11" ht="16.2" x14ac:dyDescent="0.4">
      <c r="A106" s="1"/>
      <c r="B106" s="1"/>
      <c r="C106" s="1"/>
      <c r="D106" s="1"/>
      <c r="E106" s="1"/>
      <c r="F106" s="1"/>
      <c r="G106" s="1"/>
      <c r="H106" s="1"/>
      <c r="I106" s="1"/>
      <c r="J106" s="1"/>
      <c r="K106" s="1"/>
    </row>
    <row r="107" spans="1:11" ht="20.25" customHeight="1" x14ac:dyDescent="0.4">
      <c r="A107" s="1"/>
      <c r="B107" s="1"/>
      <c r="C107" s="1"/>
      <c r="D107" s="1"/>
      <c r="E107" s="1"/>
      <c r="F107" s="1"/>
      <c r="G107" s="1"/>
      <c r="H107" s="1"/>
      <c r="I107" s="1"/>
      <c r="J107" s="1"/>
      <c r="K107" s="1"/>
    </row>
    <row r="108" spans="1:11" ht="16.2" x14ac:dyDescent="0.4">
      <c r="A108" s="1"/>
      <c r="B108" s="1"/>
      <c r="C108" s="1"/>
      <c r="D108" s="1"/>
      <c r="E108" s="1"/>
      <c r="F108" s="1"/>
      <c r="G108" s="1"/>
      <c r="H108" s="1"/>
      <c r="I108" s="1"/>
      <c r="J108" s="1"/>
      <c r="K108" s="1"/>
    </row>
    <row r="109" spans="1:11" ht="16.2" x14ac:dyDescent="0.4">
      <c r="A109" s="1"/>
      <c r="B109" s="1"/>
      <c r="C109" s="1"/>
      <c r="D109" s="1"/>
      <c r="E109" s="1"/>
      <c r="F109" s="1"/>
      <c r="G109" s="1"/>
      <c r="H109" s="1"/>
      <c r="I109" s="1"/>
      <c r="J109" s="1"/>
      <c r="K109" s="1"/>
    </row>
    <row r="110" spans="1:11" ht="16.2" x14ac:dyDescent="0.4">
      <c r="A110" s="1"/>
      <c r="B110" s="1"/>
      <c r="C110" s="1"/>
      <c r="D110" s="1"/>
      <c r="E110" s="1"/>
      <c r="F110" s="1"/>
      <c r="G110" s="1"/>
      <c r="H110" s="1"/>
      <c r="I110" s="1"/>
      <c r="J110" s="1"/>
      <c r="K110" s="1"/>
    </row>
    <row r="111" spans="1:11" ht="16.2" x14ac:dyDescent="0.4">
      <c r="A111" s="1"/>
      <c r="B111" s="1"/>
      <c r="C111" s="1"/>
      <c r="D111" s="1"/>
      <c r="E111" s="1"/>
      <c r="F111" s="1"/>
      <c r="G111" s="1"/>
      <c r="H111" s="1"/>
      <c r="I111" s="1"/>
      <c r="J111" s="1"/>
      <c r="K111" s="1"/>
    </row>
    <row r="112" spans="1:11" ht="16.2" x14ac:dyDescent="0.4">
      <c r="A112" s="1"/>
      <c r="B112" s="1"/>
      <c r="C112" s="1"/>
      <c r="D112" s="1"/>
      <c r="E112" s="1"/>
      <c r="F112" s="1"/>
      <c r="G112" s="1"/>
      <c r="H112" s="1"/>
      <c r="I112" s="1"/>
      <c r="J112" s="1"/>
      <c r="K112" s="1"/>
    </row>
    <row r="113" spans="1:11" ht="16.2" x14ac:dyDescent="0.4">
      <c r="A113" s="1"/>
      <c r="B113" s="1"/>
      <c r="C113" s="1"/>
      <c r="D113" s="1"/>
      <c r="E113" s="1"/>
      <c r="F113" s="1"/>
      <c r="G113" s="1"/>
      <c r="H113" s="1"/>
      <c r="I113" s="1"/>
      <c r="J113" s="1"/>
      <c r="K113" s="1"/>
    </row>
    <row r="114" spans="1:11" ht="16.2" x14ac:dyDescent="0.4">
      <c r="A114" s="1"/>
      <c r="B114" s="1"/>
      <c r="C114" s="1"/>
      <c r="D114" s="1"/>
      <c r="E114" s="1"/>
      <c r="F114" s="1"/>
      <c r="G114" s="1"/>
      <c r="H114" s="1"/>
      <c r="I114" s="1"/>
      <c r="J114" s="1"/>
      <c r="K114" s="1"/>
    </row>
    <row r="115" spans="1:11" ht="16.2" x14ac:dyDescent="0.4">
      <c r="A115" s="1"/>
      <c r="B115" s="1"/>
      <c r="C115" s="1"/>
      <c r="D115" s="1"/>
      <c r="E115" s="1"/>
      <c r="F115" s="1"/>
      <c r="G115" s="1"/>
      <c r="H115" s="1"/>
      <c r="I115" s="1"/>
      <c r="J115" s="1"/>
      <c r="K115" s="1"/>
    </row>
    <row r="116" spans="1:11" ht="16.2" x14ac:dyDescent="0.4">
      <c r="A116" s="1"/>
      <c r="B116" s="1"/>
      <c r="C116" s="1"/>
      <c r="D116" s="1"/>
      <c r="E116" s="1"/>
      <c r="F116" s="1"/>
      <c r="G116" s="1"/>
      <c r="H116" s="1"/>
      <c r="I116" s="1"/>
      <c r="J116" s="1"/>
      <c r="K116" s="1"/>
    </row>
    <row r="117" spans="1:11" ht="16.2" x14ac:dyDescent="0.4">
      <c r="A117" s="1"/>
      <c r="B117" s="1"/>
      <c r="C117" s="1"/>
      <c r="D117" s="1"/>
      <c r="E117" s="1"/>
      <c r="F117" s="1"/>
      <c r="G117" s="1"/>
      <c r="H117" s="1"/>
      <c r="I117" s="1"/>
      <c r="J117" s="1"/>
      <c r="K117" s="1"/>
    </row>
    <row r="118" spans="1:11" ht="16.2" x14ac:dyDescent="0.4">
      <c r="A118" s="1"/>
      <c r="B118" s="1"/>
      <c r="C118" s="1"/>
      <c r="D118" s="1"/>
      <c r="E118" s="1"/>
      <c r="F118" s="1"/>
      <c r="G118" s="1"/>
      <c r="H118" s="1"/>
      <c r="I118" s="1"/>
      <c r="J118" s="1"/>
      <c r="K118" s="1"/>
    </row>
    <row r="119" spans="1:11" ht="16.2" x14ac:dyDescent="0.4">
      <c r="A119" s="1"/>
      <c r="B119" s="1"/>
      <c r="C119" s="1"/>
      <c r="D119" s="1"/>
      <c r="E119" s="1"/>
      <c r="F119" s="1"/>
      <c r="G119" s="1"/>
      <c r="H119" s="1"/>
      <c r="I119" s="1"/>
      <c r="J119" s="1"/>
      <c r="K119" s="1"/>
    </row>
    <row r="120" spans="1:11" ht="16.2" x14ac:dyDescent="0.4">
      <c r="A120" s="1"/>
      <c r="B120" s="1"/>
      <c r="C120" s="1"/>
      <c r="D120" s="1"/>
      <c r="E120" s="1"/>
      <c r="F120" s="1"/>
      <c r="G120" s="1"/>
      <c r="H120" s="1"/>
      <c r="I120" s="1"/>
      <c r="J120" s="1"/>
      <c r="K120" s="1"/>
    </row>
    <row r="121" spans="1:11" ht="16.2" x14ac:dyDescent="0.4">
      <c r="A121" s="1"/>
      <c r="B121" s="1"/>
      <c r="C121" s="1"/>
      <c r="D121" s="1"/>
      <c r="E121" s="1"/>
      <c r="F121" s="1"/>
      <c r="G121" s="1"/>
      <c r="H121" s="1"/>
      <c r="I121" s="1"/>
      <c r="J121" s="1"/>
      <c r="K121" s="1"/>
    </row>
    <row r="122" spans="1:11" ht="16.2" x14ac:dyDescent="0.4">
      <c r="A122" s="1"/>
      <c r="B122" s="1"/>
      <c r="C122" s="1"/>
      <c r="D122" s="1"/>
      <c r="E122" s="1"/>
      <c r="F122" s="1"/>
      <c r="G122" s="1"/>
      <c r="H122" s="1"/>
      <c r="I122" s="1"/>
      <c r="J122" s="1"/>
      <c r="K122" s="1"/>
    </row>
    <row r="123" spans="1:11" ht="16.2" x14ac:dyDescent="0.4">
      <c r="A123" s="1"/>
      <c r="B123" s="1"/>
      <c r="C123" s="1"/>
      <c r="D123" s="1"/>
      <c r="E123" s="1"/>
      <c r="F123" s="1"/>
      <c r="G123" s="1"/>
      <c r="H123" s="1"/>
      <c r="I123" s="1"/>
      <c r="J123" s="1"/>
      <c r="K123" s="1"/>
    </row>
    <row r="124" spans="1:11" ht="16.2" x14ac:dyDescent="0.4">
      <c r="A124" s="1"/>
      <c r="B124" s="1"/>
      <c r="C124" s="1"/>
      <c r="D124" s="1"/>
      <c r="E124" s="1"/>
      <c r="F124" s="1"/>
      <c r="G124" s="1"/>
      <c r="H124" s="1"/>
      <c r="I124" s="1"/>
      <c r="J124" s="1"/>
      <c r="K124" s="1"/>
    </row>
    <row r="125" spans="1:11" ht="16.2" x14ac:dyDescent="0.4">
      <c r="A125" s="1"/>
      <c r="B125" s="1"/>
      <c r="C125" s="1"/>
      <c r="D125" s="1"/>
      <c r="E125" s="1"/>
      <c r="F125" s="1"/>
      <c r="G125" s="1"/>
      <c r="H125" s="1"/>
      <c r="I125" s="1"/>
      <c r="J125" s="1"/>
      <c r="K125" s="1"/>
    </row>
    <row r="126" spans="1:11" ht="16.2" x14ac:dyDescent="0.4">
      <c r="A126" s="1"/>
      <c r="B126" s="1"/>
      <c r="C126" s="1"/>
      <c r="D126" s="1"/>
      <c r="E126" s="1"/>
      <c r="F126" s="1"/>
      <c r="G126" s="1"/>
      <c r="H126" s="1"/>
      <c r="I126" s="1"/>
      <c r="J126" s="1"/>
      <c r="K126" s="1"/>
    </row>
    <row r="127" spans="1:11" ht="16.2" x14ac:dyDescent="0.4">
      <c r="A127" s="1"/>
      <c r="B127" s="1"/>
      <c r="C127" s="1"/>
      <c r="D127" s="1"/>
      <c r="E127" s="1"/>
      <c r="F127" s="1"/>
      <c r="G127" s="1"/>
      <c r="H127" s="1"/>
      <c r="I127" s="1"/>
      <c r="J127" s="1"/>
      <c r="K127" s="1"/>
    </row>
    <row r="128" spans="1:11" ht="16.2" x14ac:dyDescent="0.4">
      <c r="A128" s="1"/>
      <c r="B128" s="1"/>
      <c r="C128" s="1"/>
      <c r="D128" s="1"/>
      <c r="E128" s="1"/>
      <c r="F128" s="1"/>
      <c r="G128" s="1"/>
      <c r="H128" s="1"/>
      <c r="I128" s="1"/>
      <c r="J128" s="1"/>
      <c r="K128" s="1"/>
    </row>
    <row r="129" spans="1:11" ht="16.2" x14ac:dyDescent="0.4">
      <c r="A129" s="1"/>
      <c r="B129" s="1"/>
      <c r="C129" s="1"/>
      <c r="D129" s="1"/>
      <c r="E129" s="1"/>
      <c r="F129" s="1"/>
      <c r="G129" s="1"/>
      <c r="H129" s="1"/>
      <c r="I129" s="1"/>
      <c r="J129" s="1"/>
      <c r="K129" s="1"/>
    </row>
    <row r="130" spans="1:11" ht="16.2" x14ac:dyDescent="0.4">
      <c r="A130" s="1"/>
      <c r="B130" s="1"/>
      <c r="C130" s="1"/>
      <c r="D130" s="1"/>
      <c r="E130" s="1"/>
      <c r="F130" s="1"/>
      <c r="G130" s="1"/>
      <c r="H130" s="1"/>
      <c r="I130" s="1"/>
      <c r="J130" s="1"/>
      <c r="K130" s="1"/>
    </row>
    <row r="131" spans="1:11" ht="16.2" x14ac:dyDescent="0.4">
      <c r="A131" s="1"/>
      <c r="B131" s="1"/>
      <c r="C131" s="1"/>
      <c r="D131" s="1"/>
      <c r="E131" s="1"/>
      <c r="F131" s="1"/>
      <c r="G131" s="1"/>
      <c r="H131" s="1"/>
      <c r="I131" s="1"/>
      <c r="J131" s="1"/>
      <c r="K131" s="1"/>
    </row>
    <row r="132" spans="1:11" ht="16.2" x14ac:dyDescent="0.4">
      <c r="A132" s="1"/>
      <c r="B132" s="1"/>
      <c r="C132" s="1"/>
      <c r="D132" s="1"/>
      <c r="E132" s="1"/>
      <c r="F132" s="1"/>
      <c r="G132" s="1"/>
      <c r="H132" s="1"/>
      <c r="I132" s="1"/>
      <c r="J132" s="1"/>
      <c r="K132" s="1"/>
    </row>
    <row r="133" spans="1:11" ht="16.2" x14ac:dyDescent="0.4">
      <c r="A133" s="1"/>
      <c r="B133" s="1"/>
      <c r="C133" s="1"/>
      <c r="D133" s="1"/>
      <c r="E133" s="1"/>
      <c r="F133" s="1"/>
      <c r="G133" s="1"/>
      <c r="H133" s="1"/>
      <c r="I133" s="1"/>
      <c r="J133" s="1"/>
      <c r="K133" s="1"/>
    </row>
    <row r="134" spans="1:11" ht="16.2" x14ac:dyDescent="0.4">
      <c r="A134" s="1"/>
      <c r="B134" s="1"/>
      <c r="C134" s="1"/>
      <c r="D134" s="1"/>
      <c r="E134" s="1"/>
      <c r="F134" s="1"/>
      <c r="G134" s="1"/>
      <c r="H134" s="1"/>
      <c r="I134" s="1"/>
      <c r="J134" s="1"/>
      <c r="K134" s="1"/>
    </row>
    <row r="135" spans="1:11" ht="16.2" x14ac:dyDescent="0.4">
      <c r="A135" s="1"/>
      <c r="B135" s="1"/>
      <c r="C135" s="1"/>
      <c r="D135" s="1"/>
      <c r="E135" s="1"/>
      <c r="F135" s="1"/>
      <c r="G135" s="1"/>
      <c r="H135" s="1"/>
      <c r="I135" s="1"/>
      <c r="J135" s="1"/>
      <c r="K135" s="1"/>
    </row>
    <row r="136" spans="1:11" ht="16.2" x14ac:dyDescent="0.4">
      <c r="A136" s="1"/>
      <c r="B136" s="1"/>
      <c r="C136" s="1"/>
      <c r="D136" s="1"/>
      <c r="E136" s="1"/>
      <c r="F136" s="1"/>
      <c r="G136" s="1"/>
      <c r="H136" s="1"/>
      <c r="I136" s="1"/>
      <c r="J136" s="1"/>
      <c r="K136" s="1"/>
    </row>
    <row r="137" spans="1:11" ht="16.2" x14ac:dyDescent="0.4">
      <c r="A137" s="1"/>
      <c r="B137" s="1"/>
      <c r="C137" s="1"/>
      <c r="D137" s="1"/>
      <c r="E137" s="1"/>
      <c r="F137" s="1"/>
      <c r="G137" s="1"/>
      <c r="H137" s="1"/>
      <c r="I137" s="1"/>
      <c r="J137" s="1"/>
      <c r="K137" s="1"/>
    </row>
    <row r="138" spans="1:11" ht="16.2" x14ac:dyDescent="0.4">
      <c r="A138" s="1"/>
      <c r="B138" s="1"/>
      <c r="C138" s="1"/>
      <c r="D138" s="1"/>
      <c r="E138" s="1"/>
      <c r="F138" s="1"/>
      <c r="G138" s="1"/>
      <c r="H138" s="1"/>
      <c r="I138" s="1"/>
      <c r="J138" s="1"/>
      <c r="K138" s="1"/>
    </row>
    <row r="139" spans="1:11" ht="16.2" x14ac:dyDescent="0.4">
      <c r="A139" s="1"/>
      <c r="B139" s="1"/>
      <c r="C139" s="1"/>
      <c r="D139" s="1"/>
      <c r="E139" s="1"/>
      <c r="F139" s="1"/>
      <c r="G139" s="1"/>
      <c r="H139" s="1"/>
      <c r="I139" s="1"/>
      <c r="J139" s="1"/>
      <c r="K139" s="1"/>
    </row>
    <row r="140" spans="1:11" ht="16.2" x14ac:dyDescent="0.4">
      <c r="A140" s="1"/>
      <c r="B140" s="1"/>
      <c r="C140" s="1"/>
      <c r="D140" s="1"/>
      <c r="E140" s="1"/>
      <c r="F140" s="1"/>
      <c r="G140" s="1"/>
      <c r="H140" s="1"/>
      <c r="I140" s="1"/>
      <c r="J140" s="1"/>
      <c r="K140" s="1"/>
    </row>
    <row r="141" spans="1:11" ht="16.2" x14ac:dyDescent="0.4">
      <c r="A141" s="1"/>
      <c r="B141" s="1"/>
      <c r="C141" s="1"/>
      <c r="D141" s="1"/>
      <c r="E141" s="1"/>
      <c r="F141" s="1"/>
      <c r="G141" s="1"/>
      <c r="H141" s="1"/>
      <c r="I141" s="1"/>
      <c r="J141" s="1"/>
      <c r="K141" s="1"/>
    </row>
    <row r="142" spans="1:11" ht="16.2" x14ac:dyDescent="0.4">
      <c r="A142" s="1"/>
      <c r="B142" s="1"/>
      <c r="C142" s="1"/>
      <c r="D142" s="1"/>
      <c r="E142" s="1"/>
      <c r="F142" s="1"/>
      <c r="G142" s="1"/>
      <c r="H142" s="1"/>
      <c r="I142" s="1"/>
      <c r="J142" s="1"/>
      <c r="K142" s="1"/>
    </row>
    <row r="143" spans="1:11" ht="16.2" x14ac:dyDescent="0.4">
      <c r="A143" s="1"/>
      <c r="B143" s="1"/>
      <c r="C143" s="1"/>
      <c r="D143" s="1"/>
      <c r="E143" s="1"/>
      <c r="F143" s="1"/>
      <c r="G143" s="1"/>
      <c r="H143" s="1"/>
      <c r="I143" s="1"/>
      <c r="J143" s="1"/>
      <c r="K143" s="1"/>
    </row>
    <row r="144" spans="1:11" ht="16.2" x14ac:dyDescent="0.4">
      <c r="A144" s="1"/>
      <c r="B144" s="1"/>
      <c r="C144" s="1"/>
      <c r="D144" s="1"/>
      <c r="E144" s="1"/>
      <c r="F144" s="1"/>
      <c r="G144" s="1"/>
      <c r="H144" s="1"/>
      <c r="I144" s="1"/>
      <c r="J144" s="1"/>
      <c r="K144" s="1"/>
    </row>
    <row r="145" spans="1:11" ht="16.2" x14ac:dyDescent="0.4">
      <c r="A145" s="1"/>
      <c r="B145" s="1"/>
      <c r="C145" s="1"/>
      <c r="D145" s="1"/>
      <c r="E145" s="1"/>
      <c r="F145" s="1"/>
      <c r="G145" s="1"/>
      <c r="H145" s="1"/>
      <c r="I145" s="1"/>
      <c r="J145" s="1"/>
      <c r="K145" s="1"/>
    </row>
    <row r="146" spans="1:11" ht="16.2" x14ac:dyDescent="0.4">
      <c r="A146" s="1"/>
      <c r="B146" s="1"/>
      <c r="C146" s="1"/>
      <c r="D146" s="1"/>
      <c r="E146" s="1"/>
      <c r="F146" s="1"/>
      <c r="G146" s="1"/>
      <c r="H146" s="1"/>
      <c r="I146" s="1"/>
      <c r="J146" s="1"/>
      <c r="K146" s="1"/>
    </row>
    <row r="147" spans="1:11" ht="16.2" x14ac:dyDescent="0.4">
      <c r="A147" s="1"/>
      <c r="B147" s="1"/>
      <c r="C147" s="1"/>
      <c r="D147" s="1"/>
      <c r="E147" s="1"/>
      <c r="F147" s="1"/>
      <c r="G147" s="1"/>
      <c r="H147" s="1"/>
      <c r="I147" s="1"/>
      <c r="J147" s="1"/>
      <c r="K147" s="1"/>
    </row>
    <row r="148" spans="1:11" ht="16.2" x14ac:dyDescent="0.4">
      <c r="A148" s="1"/>
      <c r="B148" s="1"/>
      <c r="C148" s="1"/>
      <c r="D148" s="1"/>
      <c r="E148" s="1"/>
      <c r="F148" s="1"/>
      <c r="G148" s="1"/>
      <c r="H148" s="1"/>
      <c r="I148" s="1"/>
      <c r="J148" s="1"/>
      <c r="K148" s="1"/>
    </row>
    <row r="149" spans="1:11" ht="16.2" x14ac:dyDescent="0.4">
      <c r="A149" s="1"/>
      <c r="B149" s="1"/>
      <c r="C149" s="1"/>
      <c r="D149" s="1"/>
      <c r="E149" s="1"/>
      <c r="F149" s="1"/>
      <c r="G149" s="1"/>
      <c r="H149" s="1"/>
      <c r="I149" s="1"/>
      <c r="J149" s="1"/>
      <c r="K149" s="1"/>
    </row>
    <row r="150" spans="1:11" ht="16.2" x14ac:dyDescent="0.4">
      <c r="A150" s="1"/>
      <c r="B150" s="1"/>
      <c r="C150" s="1"/>
      <c r="D150" s="1"/>
      <c r="E150" s="1"/>
      <c r="F150" s="1"/>
      <c r="G150" s="1"/>
      <c r="H150" s="1"/>
      <c r="I150" s="1"/>
      <c r="J150" s="1"/>
      <c r="K150" s="1"/>
    </row>
    <row r="151" spans="1:11" ht="16.2" x14ac:dyDescent="0.4">
      <c r="A151" s="1"/>
      <c r="B151" s="1"/>
      <c r="C151" s="1"/>
      <c r="D151" s="1"/>
      <c r="E151" s="1"/>
      <c r="F151" s="1"/>
      <c r="G151" s="1"/>
      <c r="H151" s="1"/>
      <c r="I151" s="1"/>
      <c r="J151" s="1"/>
      <c r="K151" s="1"/>
    </row>
    <row r="152" spans="1:11" ht="16.2" x14ac:dyDescent="0.4">
      <c r="A152" s="1"/>
      <c r="B152" s="1"/>
      <c r="C152" s="1"/>
      <c r="D152" s="1"/>
      <c r="E152" s="1"/>
      <c r="F152" s="1"/>
      <c r="G152" s="1"/>
      <c r="H152" s="1"/>
      <c r="I152" s="1"/>
      <c r="J152" s="1"/>
      <c r="K152" s="1"/>
    </row>
    <row r="153" spans="1:11" ht="16.2" x14ac:dyDescent="0.4">
      <c r="A153" s="1"/>
      <c r="B153" s="1"/>
      <c r="C153" s="1"/>
      <c r="D153" s="1"/>
      <c r="E153" s="1"/>
      <c r="F153" s="1"/>
      <c r="G153" s="1"/>
      <c r="H153" s="1"/>
      <c r="I153" s="1"/>
      <c r="J153" s="1"/>
      <c r="K153" s="1"/>
    </row>
    <row r="154" spans="1:11" ht="16.2" x14ac:dyDescent="0.4">
      <c r="A154" s="1"/>
      <c r="B154" s="1"/>
      <c r="C154" s="1"/>
      <c r="D154" s="1"/>
      <c r="E154" s="1"/>
      <c r="F154" s="1"/>
      <c r="G154" s="1"/>
      <c r="H154" s="1"/>
      <c r="I154" s="1"/>
      <c r="J154" s="1"/>
      <c r="K154" s="1"/>
    </row>
    <row r="155" spans="1:11" ht="16.2" x14ac:dyDescent="0.4">
      <c r="A155" s="1"/>
      <c r="B155" s="1"/>
      <c r="C155" s="1"/>
      <c r="D155" s="1"/>
      <c r="E155" s="1"/>
      <c r="F155" s="1"/>
      <c r="G155" s="1"/>
      <c r="H155" s="1"/>
      <c r="I155" s="1"/>
      <c r="J155" s="1"/>
      <c r="K155" s="1"/>
    </row>
    <row r="156" spans="1:11" ht="16.2" x14ac:dyDescent="0.4">
      <c r="A156" s="1"/>
      <c r="B156" s="1"/>
      <c r="C156" s="1"/>
      <c r="D156" s="1"/>
      <c r="E156" s="1"/>
      <c r="F156" s="1"/>
      <c r="G156" s="1"/>
      <c r="H156" s="1"/>
      <c r="I156" s="1"/>
      <c r="J156" s="1"/>
      <c r="K156" s="1"/>
    </row>
    <row r="157" spans="1:11" ht="16.2" x14ac:dyDescent="0.4">
      <c r="A157" s="1"/>
      <c r="B157" s="1"/>
      <c r="C157" s="1"/>
      <c r="D157" s="1"/>
      <c r="E157" s="1"/>
      <c r="F157" s="1"/>
      <c r="G157" s="1"/>
      <c r="H157" s="1"/>
      <c r="I157" s="1"/>
      <c r="J157" s="1"/>
      <c r="K157" s="1"/>
    </row>
    <row r="158" spans="1:11" ht="16.2" x14ac:dyDescent="0.4">
      <c r="A158" s="1"/>
      <c r="B158" s="1"/>
      <c r="C158" s="1"/>
      <c r="D158" s="1"/>
      <c r="E158" s="1"/>
      <c r="F158" s="1"/>
      <c r="G158" s="1"/>
      <c r="H158" s="1"/>
      <c r="I158" s="1"/>
      <c r="J158" s="1"/>
      <c r="K158" s="1"/>
    </row>
    <row r="159" spans="1:11" ht="16.2" x14ac:dyDescent="0.4">
      <c r="A159" s="1"/>
      <c r="B159" s="1"/>
      <c r="C159" s="1"/>
      <c r="D159" s="1"/>
      <c r="E159" s="1"/>
      <c r="F159" s="1"/>
      <c r="G159" s="1"/>
      <c r="H159" s="1"/>
      <c r="I159" s="1"/>
      <c r="J159" s="1"/>
      <c r="K159" s="1"/>
    </row>
    <row r="160" spans="1:11" ht="16.2" x14ac:dyDescent="0.4">
      <c r="A160" s="1"/>
      <c r="B160" s="1"/>
      <c r="C160" s="1"/>
      <c r="D160" s="1"/>
      <c r="E160" s="1"/>
      <c r="F160" s="1"/>
      <c r="G160" s="1"/>
      <c r="H160" s="1"/>
      <c r="I160" s="1"/>
      <c r="J160" s="1"/>
      <c r="K160" s="1"/>
    </row>
    <row r="161" spans="1:11" ht="16.2" x14ac:dyDescent="0.4">
      <c r="A161" s="1"/>
      <c r="B161" s="1"/>
      <c r="C161" s="1"/>
      <c r="D161" s="1"/>
      <c r="E161" s="1"/>
      <c r="F161" s="1"/>
      <c r="G161" s="1"/>
      <c r="H161" s="1"/>
      <c r="I161" s="1"/>
      <c r="J161" s="1"/>
      <c r="K161" s="1"/>
    </row>
    <row r="162" spans="1:11" ht="16.2" x14ac:dyDescent="0.4">
      <c r="A162" s="1"/>
      <c r="B162" s="1"/>
      <c r="C162" s="1"/>
      <c r="D162" s="1"/>
      <c r="E162" s="1"/>
      <c r="F162" s="1"/>
      <c r="G162" s="1"/>
      <c r="H162" s="1"/>
      <c r="I162" s="1"/>
      <c r="J162" s="1"/>
      <c r="K162" s="1"/>
    </row>
    <row r="163" spans="1:11" ht="16.2" x14ac:dyDescent="0.4">
      <c r="A163" s="1"/>
      <c r="B163" s="1"/>
      <c r="C163" s="1"/>
      <c r="D163" s="1"/>
      <c r="E163" s="1"/>
      <c r="F163" s="1"/>
      <c r="G163" s="1"/>
      <c r="H163" s="1"/>
      <c r="I163" s="1"/>
      <c r="J163" s="1"/>
      <c r="K163" s="1"/>
    </row>
    <row r="164" spans="1:11" ht="16.2" x14ac:dyDescent="0.4">
      <c r="A164" s="1"/>
      <c r="B164" s="1"/>
      <c r="C164" s="1"/>
      <c r="D164" s="1"/>
      <c r="E164" s="1"/>
      <c r="F164" s="1"/>
      <c r="G164" s="1"/>
      <c r="H164" s="1"/>
      <c r="I164" s="1"/>
      <c r="J164" s="1"/>
      <c r="K164" s="1"/>
    </row>
    <row r="165" spans="1:11" ht="16.2" x14ac:dyDescent="0.4">
      <c r="A165" s="1"/>
      <c r="B165" s="1"/>
      <c r="C165" s="1"/>
      <c r="D165" s="1"/>
      <c r="E165" s="1"/>
      <c r="F165" s="1"/>
      <c r="G165" s="1"/>
      <c r="H165" s="1"/>
      <c r="I165" s="1"/>
      <c r="J165" s="1"/>
      <c r="K165" s="1"/>
    </row>
    <row r="166" spans="1:11" ht="16.2" x14ac:dyDescent="0.4">
      <c r="A166" s="1"/>
      <c r="B166" s="1"/>
      <c r="C166" s="1"/>
      <c r="D166" s="1"/>
      <c r="E166" s="1"/>
      <c r="F166" s="1"/>
      <c r="G166" s="1"/>
      <c r="H166" s="1"/>
      <c r="I166" s="1"/>
      <c r="J166" s="1"/>
      <c r="K166" s="1"/>
    </row>
    <row r="167" spans="1:11" ht="16.2" x14ac:dyDescent="0.4">
      <c r="A167" s="1"/>
      <c r="B167" s="1"/>
      <c r="C167" s="1"/>
      <c r="D167" s="1"/>
      <c r="E167" s="1"/>
      <c r="F167" s="1"/>
      <c r="G167" s="1"/>
      <c r="H167" s="1"/>
      <c r="I167" s="1"/>
      <c r="J167" s="1"/>
      <c r="K167" s="1"/>
    </row>
    <row r="168" spans="1:11" ht="16.2" x14ac:dyDescent="0.4">
      <c r="A168" s="1"/>
      <c r="B168" s="1"/>
      <c r="C168" s="1"/>
      <c r="D168" s="1"/>
      <c r="E168" s="1"/>
      <c r="F168" s="1"/>
      <c r="G168" s="1"/>
      <c r="H168" s="1"/>
      <c r="I168" s="1"/>
      <c r="J168" s="1"/>
      <c r="K168" s="1"/>
    </row>
    <row r="169" spans="1:11" ht="16.2" x14ac:dyDescent="0.4">
      <c r="A169" s="1"/>
      <c r="B169" s="1"/>
      <c r="C169" s="1"/>
      <c r="D169" s="1"/>
      <c r="E169" s="1"/>
      <c r="F169" s="1"/>
      <c r="G169" s="1"/>
      <c r="H169" s="1"/>
      <c r="I169" s="1"/>
      <c r="J169" s="1"/>
      <c r="K169" s="1"/>
    </row>
    <row r="170" spans="1:11" ht="16.2" x14ac:dyDescent="0.4">
      <c r="A170" s="1"/>
      <c r="B170" s="1"/>
      <c r="C170" s="1"/>
      <c r="D170" s="1"/>
      <c r="E170" s="1"/>
      <c r="F170" s="1"/>
      <c r="G170" s="1"/>
      <c r="H170" s="1"/>
      <c r="I170" s="1"/>
      <c r="J170" s="1"/>
      <c r="K170" s="1"/>
    </row>
    <row r="171" spans="1:11" ht="16.2" x14ac:dyDescent="0.4">
      <c r="A171" s="1"/>
      <c r="B171" s="1"/>
      <c r="C171" s="1"/>
      <c r="D171" s="1"/>
      <c r="E171" s="1"/>
      <c r="F171" s="1"/>
      <c r="G171" s="1"/>
      <c r="H171" s="1"/>
      <c r="I171" s="1"/>
      <c r="J171" s="1"/>
      <c r="K171" s="1"/>
    </row>
    <row r="172" spans="1:11" ht="16.2" x14ac:dyDescent="0.4">
      <c r="A172" s="1"/>
      <c r="B172" s="1"/>
      <c r="C172" s="1"/>
      <c r="D172" s="1"/>
      <c r="E172" s="1"/>
      <c r="F172" s="1"/>
      <c r="G172" s="1"/>
      <c r="H172" s="1"/>
      <c r="I172" s="1"/>
      <c r="J172" s="1"/>
      <c r="K172" s="1"/>
    </row>
    <row r="173" spans="1:11" ht="16.2" x14ac:dyDescent="0.4">
      <c r="A173" s="1"/>
      <c r="B173" s="1"/>
      <c r="C173" s="1"/>
      <c r="D173" s="1"/>
      <c r="E173" s="1"/>
      <c r="F173" s="1"/>
      <c r="G173" s="1"/>
      <c r="H173" s="1"/>
      <c r="I173" s="1"/>
      <c r="J173" s="1"/>
      <c r="K173" s="1"/>
    </row>
    <row r="174" spans="1:11" ht="16.2" x14ac:dyDescent="0.4">
      <c r="A174" s="1"/>
      <c r="B174" s="1"/>
      <c r="C174" s="1"/>
      <c r="D174" s="1"/>
      <c r="E174" s="1"/>
      <c r="F174" s="1"/>
      <c r="G174" s="1"/>
      <c r="H174" s="1"/>
      <c r="I174" s="1"/>
      <c r="J174" s="1"/>
      <c r="K174" s="1"/>
    </row>
    <row r="175" spans="1:11" ht="16.2" x14ac:dyDescent="0.4">
      <c r="A175" s="1"/>
      <c r="B175" s="1"/>
      <c r="C175" s="1"/>
      <c r="D175" s="1"/>
      <c r="E175" s="1"/>
      <c r="F175" s="1"/>
      <c r="G175" s="1"/>
      <c r="H175" s="1"/>
      <c r="I175" s="1"/>
      <c r="J175" s="1"/>
      <c r="K175" s="1"/>
    </row>
    <row r="176" spans="1:11" ht="16.2" x14ac:dyDescent="0.4">
      <c r="A176" s="1"/>
      <c r="B176" s="1"/>
      <c r="C176" s="1"/>
      <c r="D176" s="1"/>
      <c r="E176" s="1"/>
      <c r="F176" s="1"/>
      <c r="G176" s="1"/>
      <c r="H176" s="1"/>
      <c r="I176" s="1"/>
      <c r="J176" s="1"/>
      <c r="K176" s="1"/>
    </row>
    <row r="177" spans="1:11" ht="16.2" x14ac:dyDescent="0.4">
      <c r="A177" s="1"/>
      <c r="B177" s="1"/>
      <c r="C177" s="1"/>
      <c r="D177" s="1"/>
      <c r="E177" s="1"/>
      <c r="F177" s="1"/>
      <c r="G177" s="1"/>
      <c r="H177" s="1"/>
      <c r="I177" s="1"/>
      <c r="J177" s="1"/>
      <c r="K177" s="1"/>
    </row>
    <row r="178" spans="1:11" ht="16.2" x14ac:dyDescent="0.4">
      <c r="A178" s="1"/>
      <c r="B178" s="1"/>
      <c r="C178" s="1"/>
      <c r="D178" s="1"/>
      <c r="E178" s="1"/>
      <c r="F178" s="1"/>
      <c r="G178" s="1"/>
      <c r="H178" s="1"/>
      <c r="I178" s="1"/>
      <c r="J178" s="1"/>
      <c r="K178" s="1"/>
    </row>
    <row r="179" spans="1:11" ht="16.2" x14ac:dyDescent="0.4">
      <c r="A179" s="1"/>
      <c r="B179" s="1"/>
      <c r="C179" s="1"/>
      <c r="D179" s="1"/>
      <c r="E179" s="1"/>
      <c r="F179" s="1"/>
      <c r="G179" s="1"/>
      <c r="H179" s="1"/>
      <c r="I179" s="1"/>
      <c r="J179" s="1"/>
      <c r="K179" s="1"/>
    </row>
    <row r="180" spans="1:11" ht="16.2" x14ac:dyDescent="0.4">
      <c r="A180" s="1"/>
      <c r="B180" s="1"/>
      <c r="C180" s="1"/>
      <c r="D180" s="1"/>
      <c r="E180" s="1"/>
      <c r="F180" s="1"/>
      <c r="G180" s="1"/>
      <c r="H180" s="1"/>
      <c r="I180" s="1"/>
      <c r="J180" s="1"/>
      <c r="K180" s="1"/>
    </row>
    <row r="181" spans="1:11" ht="16.2" x14ac:dyDescent="0.4">
      <c r="A181" s="1"/>
      <c r="B181" s="1"/>
      <c r="C181" s="1"/>
      <c r="D181" s="1"/>
      <c r="E181" s="1"/>
      <c r="F181" s="1"/>
      <c r="G181" s="1"/>
      <c r="H181" s="1"/>
      <c r="I181" s="1"/>
      <c r="J181" s="1"/>
      <c r="K181" s="1"/>
    </row>
    <row r="182" spans="1:11" ht="16.2" x14ac:dyDescent="0.4">
      <c r="A182" s="1"/>
      <c r="B182" s="1"/>
      <c r="C182" s="1"/>
      <c r="D182" s="1"/>
      <c r="E182" s="1"/>
      <c r="F182" s="1"/>
      <c r="G182" s="1"/>
      <c r="H182" s="1"/>
      <c r="I182" s="1"/>
      <c r="J182" s="1"/>
      <c r="K182" s="1"/>
    </row>
    <row r="183" spans="1:11" ht="16.2" x14ac:dyDescent="0.4">
      <c r="A183" s="1"/>
      <c r="B183" s="1"/>
      <c r="C183" s="1"/>
      <c r="D183" s="1"/>
      <c r="E183" s="1"/>
      <c r="F183" s="1"/>
      <c r="G183" s="1"/>
      <c r="H183" s="1"/>
      <c r="I183" s="1"/>
      <c r="J183" s="1"/>
      <c r="K183" s="1"/>
    </row>
    <row r="184" spans="1:11" ht="16.2" x14ac:dyDescent="0.4">
      <c r="A184" s="1"/>
      <c r="B184" s="1"/>
      <c r="C184" s="1"/>
      <c r="D184" s="1"/>
      <c r="E184" s="1"/>
      <c r="F184" s="1"/>
      <c r="G184" s="1"/>
      <c r="H184" s="1"/>
      <c r="I184" s="1"/>
      <c r="J184" s="1"/>
      <c r="K184" s="1"/>
    </row>
    <row r="185" spans="1:11" ht="16.2" x14ac:dyDescent="0.4">
      <c r="A185" s="1"/>
      <c r="B185" s="1"/>
      <c r="C185" s="1"/>
      <c r="D185" s="1"/>
      <c r="E185" s="1"/>
      <c r="F185" s="1"/>
      <c r="G185" s="1"/>
      <c r="H185" s="1"/>
      <c r="I185" s="1"/>
      <c r="J185" s="1"/>
      <c r="K185" s="1"/>
    </row>
    <row r="186" spans="1:11" ht="16.2" x14ac:dyDescent="0.4">
      <c r="A186" s="1"/>
      <c r="B186" s="1"/>
      <c r="C186" s="1"/>
      <c r="D186" s="1"/>
      <c r="E186" s="1"/>
      <c r="F186" s="1"/>
      <c r="G186" s="1"/>
      <c r="H186" s="1"/>
      <c r="I186" s="1"/>
      <c r="J186" s="1"/>
      <c r="K186" s="1"/>
    </row>
    <row r="187" spans="1:11" ht="16.2" x14ac:dyDescent="0.4">
      <c r="A187" s="1"/>
      <c r="B187" s="1"/>
      <c r="C187" s="1"/>
      <c r="D187" s="1"/>
      <c r="E187" s="1"/>
      <c r="F187" s="1"/>
      <c r="G187" s="1"/>
      <c r="H187" s="1"/>
      <c r="I187" s="1"/>
      <c r="J187" s="1"/>
      <c r="K187" s="1"/>
    </row>
    <row r="188" spans="1:11" ht="16.2" x14ac:dyDescent="0.4">
      <c r="A188" s="1"/>
      <c r="B188" s="1"/>
      <c r="C188" s="1"/>
      <c r="D188" s="1"/>
      <c r="E188" s="1"/>
      <c r="F188" s="1"/>
      <c r="G188" s="1"/>
      <c r="H188" s="1"/>
      <c r="I188" s="1"/>
      <c r="J188" s="1"/>
      <c r="K188" s="1"/>
    </row>
    <row r="189" spans="1:11" ht="16.2" x14ac:dyDescent="0.4">
      <c r="A189" s="1"/>
      <c r="B189" s="1"/>
      <c r="C189" s="1"/>
      <c r="D189" s="1"/>
      <c r="E189" s="1"/>
      <c r="F189" s="1"/>
      <c r="G189" s="1"/>
      <c r="H189" s="1"/>
      <c r="I189" s="1"/>
      <c r="J189" s="1"/>
      <c r="K189" s="1"/>
    </row>
    <row r="190" spans="1:11" ht="16.2" x14ac:dyDescent="0.4">
      <c r="A190" s="1"/>
      <c r="B190" s="1"/>
      <c r="C190" s="1"/>
      <c r="D190" s="1"/>
      <c r="E190" s="1"/>
      <c r="F190" s="1"/>
      <c r="G190" s="1"/>
      <c r="H190" s="1"/>
      <c r="I190" s="1"/>
      <c r="J190" s="1"/>
      <c r="K190" s="1"/>
    </row>
    <row r="191" spans="1:11" ht="16.2" x14ac:dyDescent="0.4">
      <c r="A191" s="1"/>
      <c r="B191" s="1"/>
      <c r="C191" s="1"/>
      <c r="D191" s="1"/>
      <c r="E191" s="1"/>
      <c r="F191" s="1"/>
      <c r="G191" s="1"/>
      <c r="H191" s="1"/>
      <c r="I191" s="1"/>
      <c r="J191" s="1"/>
      <c r="K191" s="1"/>
    </row>
    <row r="192" spans="1:11" ht="16.2" x14ac:dyDescent="0.4">
      <c r="A192" s="1"/>
      <c r="B192" s="1"/>
      <c r="C192" s="1"/>
      <c r="D192" s="1"/>
      <c r="E192" s="1"/>
      <c r="F192" s="1"/>
      <c r="G192" s="1"/>
      <c r="H192" s="1"/>
      <c r="I192" s="1"/>
      <c r="J192" s="1"/>
      <c r="K192" s="1"/>
    </row>
    <row r="193" spans="1:11" ht="16.2" x14ac:dyDescent="0.4">
      <c r="A193" s="1"/>
      <c r="B193" s="1"/>
      <c r="C193" s="1"/>
      <c r="D193" s="1"/>
      <c r="E193" s="1"/>
      <c r="F193" s="1"/>
      <c r="G193" s="1"/>
      <c r="H193" s="1"/>
      <c r="I193" s="1"/>
      <c r="J193" s="1"/>
      <c r="K193" s="1"/>
    </row>
    <row r="194" spans="1:11" ht="16.2" x14ac:dyDescent="0.4">
      <c r="A194" s="1"/>
      <c r="B194" s="1"/>
      <c r="C194" s="1"/>
      <c r="D194" s="1"/>
      <c r="E194" s="1"/>
      <c r="F194" s="1"/>
      <c r="G194" s="1"/>
      <c r="H194" s="1"/>
      <c r="I194" s="1"/>
      <c r="J194" s="1"/>
      <c r="K194" s="1"/>
    </row>
    <row r="195" spans="1:11" ht="16.2" x14ac:dyDescent="0.4">
      <c r="A195" s="1"/>
      <c r="B195" s="1"/>
      <c r="C195" s="1"/>
      <c r="D195" s="1"/>
      <c r="E195" s="1"/>
      <c r="F195" s="1"/>
      <c r="G195" s="1"/>
      <c r="H195" s="1"/>
      <c r="I195" s="1"/>
      <c r="J195" s="1"/>
      <c r="K195" s="1"/>
    </row>
    <row r="196" spans="1:11" ht="16.2" x14ac:dyDescent="0.4">
      <c r="A196" s="1"/>
      <c r="B196" s="1"/>
      <c r="C196" s="1"/>
      <c r="D196" s="1"/>
      <c r="E196" s="1"/>
      <c r="F196" s="1"/>
      <c r="G196" s="1"/>
      <c r="H196" s="1"/>
      <c r="I196" s="1"/>
      <c r="J196" s="1"/>
      <c r="K196" s="1"/>
    </row>
    <row r="197" spans="1:11" ht="16.2" x14ac:dyDescent="0.4">
      <c r="A197" s="1"/>
      <c r="B197" s="1"/>
      <c r="C197" s="1"/>
      <c r="D197" s="1"/>
      <c r="E197" s="1"/>
      <c r="F197" s="1"/>
      <c r="G197" s="1"/>
      <c r="H197" s="1"/>
      <c r="I197" s="1"/>
      <c r="J197" s="1"/>
      <c r="K197" s="1"/>
    </row>
    <row r="198" spans="1:11" ht="16.2" x14ac:dyDescent="0.4">
      <c r="A198" s="1"/>
      <c r="B198" s="1"/>
      <c r="C198" s="1"/>
      <c r="D198" s="1"/>
      <c r="E198" s="1"/>
      <c r="F198" s="1"/>
      <c r="G198" s="1"/>
      <c r="H198" s="1"/>
      <c r="I198" s="1"/>
      <c r="J198" s="1"/>
      <c r="K198" s="1"/>
    </row>
    <row r="199" spans="1:11" ht="16.2" x14ac:dyDescent="0.4">
      <c r="A199" s="1"/>
      <c r="B199" s="1"/>
      <c r="C199" s="1"/>
      <c r="D199" s="1"/>
      <c r="E199" s="1"/>
      <c r="F199" s="1"/>
      <c r="G199" s="1"/>
      <c r="H199" s="1"/>
      <c r="I199" s="1"/>
      <c r="J199" s="1"/>
      <c r="K199" s="1"/>
    </row>
    <row r="200" spans="1:11" ht="16.2" x14ac:dyDescent="0.4">
      <c r="A200" s="1"/>
      <c r="B200" s="1"/>
      <c r="C200" s="1"/>
      <c r="D200" s="1"/>
      <c r="E200" s="1"/>
      <c r="F200" s="1"/>
      <c r="G200" s="1"/>
      <c r="H200" s="1"/>
      <c r="I200" s="1"/>
      <c r="J200" s="1"/>
      <c r="K200" s="1"/>
    </row>
    <row r="201" spans="1:11" ht="16.2" x14ac:dyDescent="0.4">
      <c r="A201" s="1"/>
      <c r="B201" s="1"/>
      <c r="C201" s="1"/>
      <c r="D201" s="1"/>
      <c r="E201" s="1"/>
      <c r="F201" s="1"/>
      <c r="G201" s="1"/>
      <c r="H201" s="1"/>
      <c r="I201" s="1"/>
      <c r="J201" s="1"/>
      <c r="K201" s="1"/>
    </row>
    <row r="202" spans="1:11" ht="16.2" x14ac:dyDescent="0.4">
      <c r="A202" s="1"/>
      <c r="B202" s="1"/>
      <c r="C202" s="1"/>
      <c r="D202" s="1"/>
      <c r="E202" s="1"/>
      <c r="F202" s="1"/>
      <c r="G202" s="1"/>
      <c r="H202" s="1"/>
      <c r="I202" s="1"/>
      <c r="J202" s="1"/>
      <c r="K202" s="1"/>
    </row>
    <row r="203" spans="1:11" ht="16.2" x14ac:dyDescent="0.4">
      <c r="A203" s="1"/>
      <c r="B203" s="1"/>
      <c r="C203" s="1"/>
      <c r="D203" s="1"/>
      <c r="E203" s="1"/>
      <c r="F203" s="1"/>
      <c r="G203" s="1"/>
      <c r="H203" s="1"/>
      <c r="I203" s="1"/>
      <c r="J203" s="1"/>
      <c r="K203" s="1"/>
    </row>
    <row r="204" spans="1:11" ht="16.2" x14ac:dyDescent="0.4">
      <c r="A204" s="1"/>
      <c r="B204" s="1"/>
      <c r="C204" s="1"/>
      <c r="D204" s="1"/>
      <c r="E204" s="1"/>
      <c r="F204" s="1"/>
      <c r="G204" s="1"/>
      <c r="H204" s="1"/>
      <c r="I204" s="1"/>
      <c r="J204" s="1"/>
      <c r="K204" s="1"/>
    </row>
    <row r="205" spans="1:11" ht="16.2" x14ac:dyDescent="0.4">
      <c r="A205" s="1"/>
      <c r="B205" s="1"/>
      <c r="C205" s="1"/>
      <c r="D205" s="1"/>
      <c r="E205" s="1"/>
      <c r="F205" s="1"/>
      <c r="G205" s="1"/>
      <c r="H205" s="1"/>
      <c r="I205" s="1"/>
      <c r="J205" s="1"/>
      <c r="K205" s="1"/>
    </row>
    <row r="206" spans="1:11" ht="16.2" x14ac:dyDescent="0.4">
      <c r="A206" s="1"/>
      <c r="B206" s="1"/>
      <c r="C206" s="1"/>
      <c r="D206" s="1"/>
      <c r="E206" s="1"/>
      <c r="F206" s="1"/>
      <c r="G206" s="1"/>
      <c r="H206" s="1"/>
      <c r="I206" s="1"/>
      <c r="J206" s="1"/>
      <c r="K206" s="1"/>
    </row>
    <row r="207" spans="1:11" ht="16.2" x14ac:dyDescent="0.4">
      <c r="A207" s="1"/>
      <c r="B207" s="1"/>
      <c r="C207" s="1"/>
      <c r="D207" s="1"/>
      <c r="E207" s="1"/>
      <c r="F207" s="1"/>
      <c r="G207" s="1"/>
      <c r="H207" s="1"/>
      <c r="I207" s="1"/>
      <c r="J207" s="1"/>
      <c r="K207" s="1"/>
    </row>
    <row r="208" spans="1:11" ht="16.2" x14ac:dyDescent="0.4">
      <c r="A208" s="1"/>
      <c r="B208" s="1"/>
      <c r="C208" s="1"/>
      <c r="D208" s="1"/>
      <c r="E208" s="1"/>
      <c r="F208" s="1"/>
      <c r="G208" s="1"/>
      <c r="H208" s="1"/>
      <c r="I208" s="1"/>
      <c r="J208" s="1"/>
      <c r="K208" s="1"/>
    </row>
    <row r="209" spans="1:11" ht="16.2" x14ac:dyDescent="0.4">
      <c r="A209" s="1"/>
      <c r="B209" s="1"/>
      <c r="C209" s="1"/>
      <c r="D209" s="1"/>
      <c r="E209" s="1"/>
      <c r="F209" s="1"/>
      <c r="G209" s="1"/>
      <c r="H209" s="1"/>
      <c r="I209" s="1"/>
      <c r="J209" s="1"/>
      <c r="K209" s="1"/>
    </row>
    <row r="210" spans="1:11" ht="16.2" x14ac:dyDescent="0.4">
      <c r="A210" s="1"/>
      <c r="B210" s="1"/>
      <c r="C210" s="1"/>
      <c r="D210" s="1"/>
      <c r="E210" s="1"/>
      <c r="F210" s="1"/>
      <c r="G210" s="1"/>
      <c r="H210" s="1"/>
      <c r="I210" s="1"/>
      <c r="J210" s="1"/>
      <c r="K210" s="1"/>
    </row>
    <row r="211" spans="1:11" ht="16.2" x14ac:dyDescent="0.4">
      <c r="A211" s="1"/>
      <c r="B211" s="1"/>
      <c r="C211" s="1"/>
      <c r="D211" s="1"/>
      <c r="E211" s="1"/>
      <c r="F211" s="1"/>
      <c r="G211" s="1"/>
      <c r="H211" s="1"/>
      <c r="I211" s="1"/>
      <c r="J211" s="1"/>
      <c r="K211" s="1"/>
    </row>
    <row r="212" spans="1:11" ht="16.2" x14ac:dyDescent="0.4">
      <c r="A212" s="1"/>
      <c r="B212" s="1"/>
      <c r="C212" s="1"/>
      <c r="D212" s="1"/>
      <c r="E212" s="1"/>
      <c r="F212" s="1"/>
      <c r="G212" s="1"/>
      <c r="H212" s="1"/>
      <c r="I212" s="1"/>
      <c r="J212" s="1"/>
      <c r="K212" s="1"/>
    </row>
    <row r="213" spans="1:11" ht="16.2" x14ac:dyDescent="0.4">
      <c r="A213" s="1"/>
      <c r="B213" s="1"/>
      <c r="C213" s="1"/>
      <c r="D213" s="1"/>
      <c r="E213" s="1"/>
      <c r="F213" s="1"/>
      <c r="G213" s="1"/>
      <c r="H213" s="1"/>
      <c r="I213" s="1"/>
      <c r="J213" s="1"/>
      <c r="K213" s="1"/>
    </row>
    <row r="214" spans="1:11" ht="16.2" x14ac:dyDescent="0.4">
      <c r="A214" s="1"/>
      <c r="B214" s="1"/>
      <c r="C214" s="1"/>
      <c r="D214" s="1"/>
      <c r="E214" s="1"/>
      <c r="F214" s="1"/>
      <c r="G214" s="1"/>
      <c r="H214" s="1"/>
      <c r="I214" s="1"/>
      <c r="J214" s="1"/>
      <c r="K214" s="1"/>
    </row>
    <row r="215" spans="1:11" ht="16.2" x14ac:dyDescent="0.4">
      <c r="A215" s="1"/>
      <c r="B215" s="1"/>
      <c r="C215" s="1"/>
      <c r="D215" s="1"/>
      <c r="E215" s="1"/>
      <c r="F215" s="1"/>
      <c r="G215" s="1"/>
      <c r="H215" s="1"/>
      <c r="I215" s="1"/>
      <c r="J215" s="1"/>
      <c r="K215" s="1"/>
    </row>
    <row r="216" spans="1:11" ht="16.2" x14ac:dyDescent="0.4">
      <c r="A216" s="1"/>
      <c r="B216" s="1"/>
      <c r="C216" s="1"/>
      <c r="D216" s="1"/>
      <c r="E216" s="1"/>
      <c r="F216" s="1"/>
      <c r="G216" s="1"/>
      <c r="H216" s="1"/>
      <c r="I216" s="1"/>
      <c r="J216" s="1"/>
      <c r="K216" s="1"/>
    </row>
    <row r="217" spans="1:11" ht="16.2" x14ac:dyDescent="0.4">
      <c r="A217" s="1"/>
      <c r="B217" s="1"/>
      <c r="C217" s="1"/>
      <c r="D217" s="1"/>
      <c r="E217" s="1"/>
      <c r="F217" s="1"/>
      <c r="G217" s="1"/>
      <c r="H217" s="1"/>
      <c r="I217" s="1"/>
      <c r="J217" s="1"/>
      <c r="K217" s="1"/>
    </row>
    <row r="218" spans="1:11" ht="16.2" x14ac:dyDescent="0.4">
      <c r="A218" s="1"/>
      <c r="B218" s="1"/>
      <c r="C218" s="1"/>
      <c r="D218" s="1"/>
      <c r="E218" s="1"/>
      <c r="F218" s="1"/>
      <c r="G218" s="1"/>
      <c r="H218" s="1"/>
      <c r="I218" s="1"/>
      <c r="J218" s="1"/>
      <c r="K218" s="1"/>
    </row>
    <row r="219" spans="1:11" ht="16.2" x14ac:dyDescent="0.4">
      <c r="A219" s="1"/>
      <c r="B219" s="1"/>
      <c r="C219" s="1"/>
      <c r="D219" s="1"/>
      <c r="E219" s="1"/>
      <c r="F219" s="1"/>
      <c r="G219" s="1"/>
      <c r="H219" s="1"/>
      <c r="I219" s="1"/>
      <c r="J219" s="1"/>
      <c r="K219" s="1"/>
    </row>
    <row r="220" spans="1:11" ht="16.2" x14ac:dyDescent="0.4">
      <c r="A220" s="1"/>
      <c r="B220" s="1"/>
      <c r="C220" s="1"/>
      <c r="D220" s="1"/>
      <c r="E220" s="1"/>
      <c r="F220" s="1"/>
      <c r="G220" s="1"/>
      <c r="H220" s="1"/>
      <c r="I220" s="1"/>
      <c r="J220" s="1"/>
      <c r="K220" s="1"/>
    </row>
    <row r="221" spans="1:11" ht="16.2" x14ac:dyDescent="0.4">
      <c r="A221" s="1"/>
      <c r="B221" s="1"/>
      <c r="C221" s="1"/>
      <c r="D221" s="1"/>
      <c r="E221" s="1"/>
      <c r="F221" s="1"/>
      <c r="G221" s="1"/>
      <c r="H221" s="1"/>
      <c r="I221" s="1"/>
      <c r="J221" s="1"/>
      <c r="K221" s="1"/>
    </row>
    <row r="222" spans="1:11" ht="16.2" x14ac:dyDescent="0.4">
      <c r="A222" s="1"/>
      <c r="B222" s="1"/>
      <c r="C222" s="1"/>
      <c r="D222" s="1"/>
      <c r="E222" s="1"/>
      <c r="F222" s="1"/>
      <c r="G222" s="1"/>
      <c r="H222" s="1"/>
      <c r="I222" s="1"/>
      <c r="J222" s="1"/>
      <c r="K222" s="1"/>
    </row>
    <row r="223" spans="1:11" ht="16.2" x14ac:dyDescent="0.4">
      <c r="A223" s="1"/>
      <c r="B223" s="1"/>
      <c r="C223" s="1"/>
      <c r="D223" s="1"/>
      <c r="E223" s="1"/>
      <c r="F223" s="1"/>
      <c r="G223" s="1"/>
      <c r="H223" s="1"/>
      <c r="I223" s="1"/>
      <c r="J223" s="1"/>
      <c r="K223" s="1"/>
    </row>
    <row r="224" spans="1:11" ht="16.2" x14ac:dyDescent="0.4">
      <c r="A224" s="1"/>
      <c r="B224" s="1"/>
      <c r="C224" s="1"/>
      <c r="D224" s="1"/>
      <c r="E224" s="1"/>
      <c r="F224" s="1"/>
      <c r="G224" s="1"/>
      <c r="H224" s="1"/>
      <c r="I224" s="1"/>
      <c r="J224" s="1"/>
      <c r="K224" s="1"/>
    </row>
    <row r="225" spans="1:11" ht="16.2" x14ac:dyDescent="0.4">
      <c r="A225" s="1"/>
      <c r="B225" s="1"/>
      <c r="C225" s="1"/>
      <c r="D225" s="1"/>
      <c r="E225" s="1"/>
      <c r="F225" s="1"/>
      <c r="G225" s="1"/>
      <c r="H225" s="1"/>
      <c r="I225" s="1"/>
      <c r="J225" s="1"/>
      <c r="K225" s="1"/>
    </row>
    <row r="226" spans="1:11" ht="16.2" x14ac:dyDescent="0.4">
      <c r="A226" s="1"/>
      <c r="B226" s="1"/>
      <c r="C226" s="1"/>
      <c r="D226" s="1"/>
      <c r="E226" s="1"/>
      <c r="F226" s="1"/>
      <c r="G226" s="1"/>
      <c r="H226" s="1"/>
      <c r="I226" s="1"/>
      <c r="J226" s="1"/>
      <c r="K226" s="1"/>
    </row>
    <row r="227" spans="1:11" ht="16.2" x14ac:dyDescent="0.4">
      <c r="A227" s="1"/>
      <c r="B227" s="1"/>
      <c r="C227" s="1"/>
      <c r="D227" s="1"/>
      <c r="E227" s="1"/>
      <c r="F227" s="1"/>
      <c r="G227" s="1"/>
      <c r="H227" s="1"/>
      <c r="I227" s="1"/>
      <c r="J227" s="1"/>
      <c r="K227" s="1"/>
    </row>
    <row r="228" spans="1:11" ht="16.2" x14ac:dyDescent="0.4">
      <c r="A228" s="1"/>
      <c r="B228" s="1"/>
      <c r="C228" s="1"/>
      <c r="D228" s="1"/>
      <c r="E228" s="1"/>
      <c r="F228" s="1"/>
      <c r="G228" s="1"/>
      <c r="H228" s="1"/>
      <c r="I228" s="1"/>
      <c r="J228" s="1"/>
      <c r="K228" s="1"/>
    </row>
    <row r="229" spans="1:11" ht="16.2" x14ac:dyDescent="0.4">
      <c r="A229" s="1"/>
      <c r="B229" s="1"/>
      <c r="C229" s="1"/>
      <c r="D229" s="1"/>
      <c r="E229" s="1"/>
      <c r="F229" s="1"/>
      <c r="G229" s="1"/>
      <c r="H229" s="1"/>
      <c r="I229" s="1"/>
      <c r="J229" s="1"/>
      <c r="K229" s="1"/>
    </row>
    <row r="230" spans="1:11" ht="16.2" x14ac:dyDescent="0.4">
      <c r="A230" s="1"/>
      <c r="B230" s="1"/>
      <c r="C230" s="1"/>
      <c r="D230" s="1"/>
      <c r="E230" s="1"/>
      <c r="F230" s="1"/>
      <c r="G230" s="1"/>
      <c r="H230" s="1"/>
      <c r="I230" s="1"/>
      <c r="J230" s="1"/>
      <c r="K230" s="1"/>
    </row>
    <row r="231" spans="1:11" ht="16.2" x14ac:dyDescent="0.4">
      <c r="A231" s="1"/>
      <c r="B231" s="1"/>
      <c r="C231" s="1"/>
      <c r="D231" s="1"/>
      <c r="E231" s="1"/>
      <c r="F231" s="1"/>
      <c r="G231" s="1"/>
      <c r="H231" s="1"/>
      <c r="I231" s="1"/>
      <c r="J231" s="1"/>
      <c r="K231" s="1"/>
    </row>
    <row r="232" spans="1:11" ht="16.2" x14ac:dyDescent="0.4">
      <c r="A232" s="1"/>
      <c r="B232" s="1"/>
      <c r="C232" s="1"/>
      <c r="D232" s="1"/>
      <c r="E232" s="1"/>
      <c r="F232" s="1"/>
      <c r="G232" s="1"/>
      <c r="H232" s="1"/>
      <c r="I232" s="1"/>
      <c r="J232" s="1"/>
      <c r="K232" s="1"/>
    </row>
    <row r="233" spans="1:11" ht="16.2" x14ac:dyDescent="0.4">
      <c r="A233" s="1"/>
      <c r="B233" s="1"/>
      <c r="C233" s="1"/>
      <c r="D233" s="1"/>
      <c r="E233" s="1"/>
      <c r="F233" s="1"/>
      <c r="G233" s="1"/>
      <c r="H233" s="1"/>
      <c r="I233" s="1"/>
      <c r="J233" s="1"/>
      <c r="K233" s="1"/>
    </row>
    <row r="234" spans="1:11" ht="16.2" x14ac:dyDescent="0.4">
      <c r="A234" s="1"/>
      <c r="B234" s="1"/>
      <c r="C234" s="1"/>
      <c r="D234" s="1"/>
      <c r="E234" s="1"/>
      <c r="F234" s="1"/>
      <c r="G234" s="1"/>
      <c r="H234" s="1"/>
      <c r="I234" s="1"/>
      <c r="J234" s="1"/>
      <c r="K234" s="1"/>
    </row>
    <row r="235" spans="1:11" ht="16.2" x14ac:dyDescent="0.4">
      <c r="A235" s="1"/>
      <c r="B235" s="1"/>
      <c r="C235" s="1"/>
      <c r="D235" s="1"/>
      <c r="E235" s="1"/>
      <c r="F235" s="1"/>
      <c r="G235" s="1"/>
      <c r="H235" s="1"/>
      <c r="I235" s="1"/>
      <c r="J235" s="1"/>
      <c r="K235" s="1"/>
    </row>
    <row r="236" spans="1:11" ht="16.2" x14ac:dyDescent="0.4">
      <c r="A236" s="1"/>
      <c r="B236" s="1"/>
      <c r="C236" s="1"/>
      <c r="D236" s="1"/>
      <c r="E236" s="1"/>
      <c r="F236" s="1"/>
      <c r="G236" s="1"/>
      <c r="H236" s="1"/>
      <c r="I236" s="1"/>
      <c r="J236" s="1"/>
      <c r="K236" s="1"/>
    </row>
    <row r="237" spans="1:11" ht="16.2" x14ac:dyDescent="0.4">
      <c r="A237" s="1"/>
      <c r="B237" s="1"/>
      <c r="C237" s="1"/>
      <c r="D237" s="1"/>
      <c r="E237" s="1"/>
      <c r="F237" s="1"/>
      <c r="G237" s="1"/>
      <c r="H237" s="1"/>
      <c r="I237" s="1"/>
      <c r="J237" s="1"/>
      <c r="K237" s="1"/>
    </row>
    <row r="238" spans="1:11" ht="16.2" x14ac:dyDescent="0.4">
      <c r="A238" s="1"/>
      <c r="B238" s="1"/>
      <c r="C238" s="1"/>
      <c r="D238" s="1"/>
      <c r="E238" s="1"/>
      <c r="F238" s="1"/>
      <c r="G238" s="1"/>
      <c r="H238" s="1"/>
      <c r="I238" s="1"/>
      <c r="J238" s="1"/>
      <c r="K238" s="1"/>
    </row>
    <row r="239" spans="1:11" ht="16.2" x14ac:dyDescent="0.4">
      <c r="A239" s="1"/>
      <c r="B239" s="1"/>
      <c r="C239" s="1"/>
      <c r="D239" s="1"/>
      <c r="E239" s="1"/>
      <c r="F239" s="1"/>
      <c r="G239" s="1"/>
      <c r="H239" s="1"/>
      <c r="I239" s="1"/>
      <c r="J239" s="1"/>
      <c r="K239" s="1"/>
    </row>
    <row r="240" spans="1:11" ht="16.2" x14ac:dyDescent="0.4">
      <c r="A240" s="1"/>
      <c r="B240" s="1"/>
      <c r="C240" s="1"/>
      <c r="D240" s="1"/>
      <c r="E240" s="1"/>
      <c r="F240" s="1"/>
      <c r="G240" s="1"/>
      <c r="H240" s="1"/>
      <c r="I240" s="1"/>
      <c r="J240" s="1"/>
      <c r="K240" s="1"/>
    </row>
    <row r="241" spans="1:11" ht="16.2" x14ac:dyDescent="0.4">
      <c r="A241" s="1"/>
      <c r="B241" s="1"/>
      <c r="C241" s="1"/>
      <c r="D241" s="1"/>
      <c r="E241" s="1"/>
      <c r="F241" s="1"/>
      <c r="G241" s="1"/>
      <c r="H241" s="1"/>
      <c r="I241" s="1"/>
      <c r="J241" s="1"/>
      <c r="K241" s="1"/>
    </row>
    <row r="242" spans="1:11" ht="16.2" x14ac:dyDescent="0.4">
      <c r="A242" s="1"/>
      <c r="B242" s="1"/>
      <c r="C242" s="1"/>
      <c r="D242" s="1"/>
      <c r="E242" s="1"/>
      <c r="F242" s="1"/>
      <c r="G242" s="1"/>
      <c r="H242" s="1"/>
      <c r="I242" s="1"/>
      <c r="J242" s="1"/>
      <c r="K242" s="1"/>
    </row>
    <row r="243" spans="1:11" ht="16.2" x14ac:dyDescent="0.4">
      <c r="A243" s="1"/>
      <c r="B243" s="1"/>
      <c r="C243" s="1"/>
      <c r="D243" s="1"/>
      <c r="E243" s="1"/>
      <c r="F243" s="1"/>
      <c r="G243" s="1"/>
      <c r="H243" s="1"/>
      <c r="I243" s="1"/>
      <c r="J243" s="1"/>
      <c r="K243" s="1"/>
    </row>
    <row r="244" spans="1:11" ht="16.2" x14ac:dyDescent="0.4">
      <c r="A244" s="1"/>
      <c r="B244" s="1"/>
      <c r="C244" s="1"/>
      <c r="D244" s="1"/>
      <c r="E244" s="1"/>
      <c r="F244" s="1"/>
      <c r="G244" s="1"/>
      <c r="H244" s="1"/>
      <c r="I244" s="1"/>
      <c r="J244" s="1"/>
      <c r="K244" s="1"/>
    </row>
    <row r="245" spans="1:11" ht="16.2" x14ac:dyDescent="0.4">
      <c r="A245" s="1"/>
      <c r="B245" s="1"/>
      <c r="C245" s="1"/>
      <c r="D245" s="1"/>
      <c r="E245" s="1"/>
      <c r="F245" s="1"/>
      <c r="G245" s="1"/>
      <c r="H245" s="1"/>
      <c r="I245" s="1"/>
      <c r="J245" s="1"/>
      <c r="K245" s="1"/>
    </row>
    <row r="246" spans="1:11" ht="16.2" x14ac:dyDescent="0.4">
      <c r="A246" s="1"/>
      <c r="B246" s="1"/>
      <c r="C246" s="1"/>
      <c r="D246" s="1"/>
      <c r="E246" s="1"/>
      <c r="F246" s="1"/>
      <c r="G246" s="1"/>
      <c r="H246" s="1"/>
      <c r="I246" s="1"/>
      <c r="J246" s="1"/>
      <c r="K246" s="1"/>
    </row>
    <row r="247" spans="1:11" ht="16.2" x14ac:dyDescent="0.4">
      <c r="A247" s="1"/>
      <c r="B247" s="1"/>
      <c r="C247" s="1"/>
      <c r="D247" s="1"/>
      <c r="E247" s="1"/>
      <c r="F247" s="1"/>
      <c r="G247" s="1"/>
      <c r="H247" s="1"/>
      <c r="I247" s="1"/>
      <c r="J247" s="1"/>
      <c r="K247" s="1"/>
    </row>
    <row r="248" spans="1:11" ht="16.2" x14ac:dyDescent="0.4">
      <c r="A248" s="1"/>
      <c r="B248" s="1"/>
      <c r="C248" s="1"/>
      <c r="D248" s="1"/>
      <c r="E248" s="1"/>
      <c r="F248" s="1"/>
      <c r="G248" s="1"/>
      <c r="H248" s="1"/>
      <c r="I248" s="1"/>
      <c r="J248" s="1"/>
      <c r="K248" s="1"/>
    </row>
    <row r="249" spans="1:11" ht="16.2" x14ac:dyDescent="0.4">
      <c r="A249" s="1"/>
      <c r="B249" s="1"/>
      <c r="C249" s="1"/>
      <c r="D249" s="1"/>
      <c r="E249" s="1"/>
      <c r="F249" s="1"/>
      <c r="G249" s="1"/>
      <c r="H249" s="1"/>
      <c r="I249" s="1"/>
      <c r="J249" s="1"/>
      <c r="K249" s="1"/>
    </row>
    <row r="250" spans="1:11" ht="16.2" x14ac:dyDescent="0.4">
      <c r="A250" s="1"/>
      <c r="B250" s="1"/>
      <c r="C250" s="1"/>
      <c r="D250" s="1"/>
      <c r="E250" s="1"/>
      <c r="F250" s="1"/>
      <c r="G250" s="1"/>
      <c r="H250" s="1"/>
      <c r="I250" s="1"/>
      <c r="J250" s="1"/>
      <c r="K250" s="1"/>
    </row>
    <row r="251" spans="1:11" ht="16.2" x14ac:dyDescent="0.4">
      <c r="A251" s="1"/>
      <c r="B251" s="1"/>
      <c r="C251" s="1"/>
      <c r="D251" s="1"/>
      <c r="E251" s="1"/>
      <c r="F251" s="1"/>
      <c r="G251" s="1"/>
      <c r="H251" s="1"/>
      <c r="I251" s="1"/>
      <c r="J251" s="1"/>
      <c r="K251" s="1"/>
    </row>
    <row r="252" spans="1:11" ht="16.2" x14ac:dyDescent="0.4">
      <c r="A252" s="1"/>
      <c r="B252" s="1"/>
      <c r="C252" s="1"/>
      <c r="D252" s="1"/>
      <c r="E252" s="1"/>
      <c r="F252" s="1"/>
      <c r="G252" s="1"/>
      <c r="H252" s="1"/>
      <c r="I252" s="1"/>
      <c r="J252" s="1"/>
      <c r="K252" s="1"/>
    </row>
    <row r="253" spans="1:11" ht="16.2" x14ac:dyDescent="0.4">
      <c r="A253" s="1"/>
      <c r="B253" s="1"/>
      <c r="C253" s="1"/>
      <c r="D253" s="1"/>
      <c r="E253" s="1"/>
      <c r="F253" s="1"/>
      <c r="G253" s="1"/>
      <c r="H253" s="1"/>
      <c r="I253" s="1"/>
      <c r="J253" s="1"/>
      <c r="K253" s="1"/>
    </row>
    <row r="254" spans="1:11" ht="16.2" x14ac:dyDescent="0.4">
      <c r="A254" s="1"/>
      <c r="B254" s="1"/>
      <c r="C254" s="1"/>
      <c r="D254" s="1"/>
      <c r="E254" s="1"/>
      <c r="F254" s="1"/>
      <c r="G254" s="1"/>
      <c r="H254" s="1"/>
      <c r="I254" s="1"/>
      <c r="J254" s="1"/>
      <c r="K254" s="1"/>
    </row>
    <row r="255" spans="1:11" ht="16.2" x14ac:dyDescent="0.4">
      <c r="A255" s="1"/>
      <c r="B255" s="1"/>
      <c r="C255" s="1"/>
      <c r="D255" s="1"/>
      <c r="E255" s="1"/>
      <c r="F255" s="1"/>
      <c r="G255" s="1"/>
      <c r="H255" s="1"/>
      <c r="I255" s="1"/>
      <c r="J255" s="1"/>
      <c r="K255" s="1"/>
    </row>
    <row r="256" spans="1:11" ht="16.2" x14ac:dyDescent="0.4">
      <c r="A256" s="1"/>
      <c r="B256" s="1"/>
      <c r="C256" s="1"/>
      <c r="D256" s="1"/>
      <c r="E256" s="1"/>
      <c r="F256" s="1"/>
      <c r="G256" s="1"/>
      <c r="H256" s="1"/>
      <c r="I256" s="1"/>
      <c r="J256" s="1"/>
      <c r="K256" s="1"/>
    </row>
    <row r="257" spans="1:11" ht="16.2" x14ac:dyDescent="0.4">
      <c r="A257" s="1"/>
      <c r="B257" s="1"/>
      <c r="C257" s="1"/>
      <c r="D257" s="1"/>
      <c r="E257" s="1"/>
      <c r="F257" s="1"/>
      <c r="G257" s="1"/>
      <c r="H257" s="1"/>
      <c r="I257" s="1"/>
      <c r="J257" s="1"/>
      <c r="K257" s="1"/>
    </row>
    <row r="258" spans="1:11" ht="16.2" x14ac:dyDescent="0.4">
      <c r="A258" s="1"/>
      <c r="B258" s="1"/>
      <c r="C258" s="1"/>
      <c r="D258" s="1"/>
      <c r="E258" s="1"/>
      <c r="F258" s="1"/>
      <c r="G258" s="1"/>
      <c r="H258" s="1"/>
      <c r="I258" s="1"/>
      <c r="J258" s="1"/>
      <c r="K258" s="1"/>
    </row>
    <row r="259" spans="1:11" ht="16.2" x14ac:dyDescent="0.4">
      <c r="A259" s="1"/>
      <c r="B259" s="1"/>
      <c r="C259" s="1"/>
      <c r="D259" s="1"/>
      <c r="E259" s="1"/>
      <c r="F259" s="1"/>
      <c r="G259" s="1"/>
      <c r="H259" s="1"/>
      <c r="I259" s="1"/>
      <c r="J259" s="1"/>
      <c r="K259" s="1"/>
    </row>
    <row r="260" spans="1:11" ht="16.2" x14ac:dyDescent="0.4">
      <c r="A260" s="1"/>
      <c r="B260" s="1"/>
      <c r="C260" s="1"/>
      <c r="D260" s="1"/>
      <c r="E260" s="1"/>
      <c r="F260" s="1"/>
      <c r="G260" s="1"/>
      <c r="H260" s="1"/>
      <c r="I260" s="1"/>
      <c r="J260" s="1"/>
      <c r="K260" s="1"/>
    </row>
    <row r="261" spans="1:11" ht="16.2" x14ac:dyDescent="0.4">
      <c r="A261" s="1"/>
      <c r="B261" s="1"/>
      <c r="C261" s="1"/>
      <c r="D261" s="1"/>
      <c r="E261" s="1"/>
      <c r="F261" s="1"/>
      <c r="G261" s="1"/>
      <c r="H261" s="1"/>
      <c r="I261" s="1"/>
      <c r="J261" s="1"/>
      <c r="K261" s="1"/>
    </row>
    <row r="262" spans="1:11" ht="16.2" x14ac:dyDescent="0.4">
      <c r="A262" s="1"/>
      <c r="B262" s="1"/>
      <c r="C262" s="1"/>
      <c r="D262" s="1"/>
      <c r="E262" s="1"/>
      <c r="F262" s="1"/>
      <c r="G262" s="1"/>
      <c r="H262" s="1"/>
      <c r="I262" s="1"/>
      <c r="J262" s="1"/>
      <c r="K262" s="1"/>
    </row>
    <row r="263" spans="1:11" ht="16.2" x14ac:dyDescent="0.4">
      <c r="A263" s="1"/>
      <c r="B263" s="1"/>
      <c r="C263" s="1"/>
      <c r="D263" s="1"/>
      <c r="E263" s="1"/>
      <c r="F263" s="1"/>
      <c r="G263" s="1"/>
      <c r="H263" s="1"/>
      <c r="I263" s="1"/>
      <c r="J263" s="1"/>
      <c r="K263" s="1"/>
    </row>
    <row r="264" spans="1:11" ht="16.2" x14ac:dyDescent="0.4">
      <c r="A264" s="1"/>
      <c r="B264" s="1"/>
      <c r="C264" s="1"/>
      <c r="D264" s="1"/>
      <c r="E264" s="1"/>
      <c r="F264" s="1"/>
      <c r="G264" s="1"/>
      <c r="H264" s="1"/>
      <c r="I264" s="1"/>
      <c r="J264" s="1"/>
      <c r="K264" s="1"/>
    </row>
    <row r="265" spans="1:11" ht="16.2" x14ac:dyDescent="0.4">
      <c r="A265" s="1"/>
      <c r="B265" s="1"/>
      <c r="C265" s="1"/>
      <c r="D265" s="1"/>
      <c r="E265" s="1"/>
      <c r="F265" s="1"/>
      <c r="G265" s="1"/>
      <c r="H265" s="1"/>
      <c r="I265" s="1"/>
      <c r="J265" s="1"/>
      <c r="K265" s="1"/>
    </row>
    <row r="266" spans="1:11" ht="16.2" x14ac:dyDescent="0.4">
      <c r="A266" s="1"/>
      <c r="B266" s="1"/>
      <c r="C266" s="1"/>
      <c r="D266" s="1"/>
      <c r="E266" s="1"/>
      <c r="F266" s="1"/>
      <c r="G266" s="1"/>
      <c r="H266" s="1"/>
      <c r="I266" s="1"/>
      <c r="J266" s="1"/>
      <c r="K266" s="1"/>
    </row>
    <row r="267" spans="1:11" ht="16.2" x14ac:dyDescent="0.4">
      <c r="A267" s="1"/>
      <c r="B267" s="1"/>
      <c r="C267" s="1"/>
      <c r="D267" s="1"/>
      <c r="E267" s="1"/>
      <c r="F267" s="1"/>
      <c r="G267" s="1"/>
      <c r="H267" s="1"/>
      <c r="I267" s="1"/>
      <c r="J267" s="1"/>
      <c r="K267" s="1"/>
    </row>
    <row r="268" spans="1:11" ht="16.2" x14ac:dyDescent="0.4">
      <c r="A268" s="1"/>
      <c r="B268" s="1"/>
      <c r="C268" s="1"/>
      <c r="D268" s="1"/>
      <c r="E268" s="1"/>
      <c r="F268" s="1"/>
      <c r="G268" s="1"/>
      <c r="H268" s="1"/>
      <c r="I268" s="1"/>
      <c r="J268" s="1"/>
      <c r="K268" s="1"/>
    </row>
    <row r="269" spans="1:11" ht="16.2" x14ac:dyDescent="0.4">
      <c r="A269" s="1"/>
      <c r="B269" s="1"/>
      <c r="C269" s="1"/>
      <c r="D269" s="1"/>
      <c r="E269" s="1"/>
      <c r="F269" s="1"/>
      <c r="G269" s="1"/>
      <c r="H269" s="1"/>
      <c r="I269" s="1"/>
      <c r="J269" s="1"/>
      <c r="K269" s="1"/>
    </row>
    <row r="270" spans="1:11" ht="16.2" x14ac:dyDescent="0.4">
      <c r="A270" s="1"/>
      <c r="B270" s="1"/>
      <c r="C270" s="1"/>
      <c r="D270" s="1"/>
      <c r="E270" s="1"/>
      <c r="F270" s="1"/>
      <c r="G270" s="1"/>
      <c r="H270" s="1"/>
      <c r="I270" s="1"/>
      <c r="J270" s="1"/>
      <c r="K270" s="1"/>
    </row>
    <row r="271" spans="1:11" ht="16.2" x14ac:dyDescent="0.4">
      <c r="A271" s="1"/>
      <c r="B271" s="1"/>
      <c r="C271" s="1"/>
      <c r="D271" s="1"/>
      <c r="E271" s="1"/>
      <c r="F271" s="1"/>
      <c r="G271" s="1"/>
      <c r="H271" s="1"/>
      <c r="I271" s="1"/>
      <c r="J271" s="1"/>
      <c r="K271" s="1"/>
    </row>
  </sheetData>
  <mergeCells count="113">
    <mergeCell ref="P1:AC2"/>
    <mergeCell ref="C48:C49"/>
    <mergeCell ref="C54:C55"/>
    <mergeCell ref="C32:C33"/>
    <mergeCell ref="B16:B17"/>
    <mergeCell ref="AE72:AF72"/>
    <mergeCell ref="C66:C67"/>
    <mergeCell ref="C70:C71"/>
    <mergeCell ref="C68:C69"/>
    <mergeCell ref="AD1:AD3"/>
    <mergeCell ref="C58:C59"/>
    <mergeCell ref="F1:F3"/>
    <mergeCell ref="C6:C7"/>
    <mergeCell ref="C20:C21"/>
    <mergeCell ref="O1:O2"/>
    <mergeCell ref="C1:C3"/>
    <mergeCell ref="D1:D3"/>
    <mergeCell ref="C4:C5"/>
    <mergeCell ref="C64:C65"/>
    <mergeCell ref="C62:C63"/>
    <mergeCell ref="C56:C57"/>
    <mergeCell ref="C12:C13"/>
    <mergeCell ref="C8:C9"/>
    <mergeCell ref="C14:C15"/>
    <mergeCell ref="C50:C51"/>
    <mergeCell ref="C42:C43"/>
    <mergeCell ref="C36:C37"/>
    <mergeCell ref="A18:A19"/>
    <mergeCell ref="B22:B23"/>
    <mergeCell ref="B30:B31"/>
    <mergeCell ref="B26:B27"/>
    <mergeCell ref="B20:B21"/>
    <mergeCell ref="C16:C17"/>
    <mergeCell ref="A16:A17"/>
    <mergeCell ref="C28:C29"/>
    <mergeCell ref="A28:A29"/>
    <mergeCell ref="B18:B19"/>
    <mergeCell ref="C18:C19"/>
    <mergeCell ref="A26:A27"/>
    <mergeCell ref="A22:A23"/>
    <mergeCell ref="A20:A21"/>
    <mergeCell ref="B28:B29"/>
    <mergeCell ref="C22:C23"/>
    <mergeCell ref="C34:C35"/>
    <mergeCell ref="B24:B25"/>
    <mergeCell ref="C24:C25"/>
    <mergeCell ref="A30:A31"/>
    <mergeCell ref="C26:C27"/>
    <mergeCell ref="C30:C31"/>
    <mergeCell ref="C60:C61"/>
    <mergeCell ref="A36:A37"/>
    <mergeCell ref="A70:A71"/>
    <mergeCell ref="B70:B71"/>
    <mergeCell ref="A68:A69"/>
    <mergeCell ref="B68:B69"/>
    <mergeCell ref="A58:A59"/>
    <mergeCell ref="B52:B53"/>
    <mergeCell ref="A54:A55"/>
    <mergeCell ref="B54:B55"/>
    <mergeCell ref="B64:B65"/>
    <mergeCell ref="B62:B63"/>
    <mergeCell ref="A66:A67"/>
    <mergeCell ref="A52:A53"/>
    <mergeCell ref="B66:B67"/>
    <mergeCell ref="B58:B59"/>
    <mergeCell ref="B60:B61"/>
    <mergeCell ref="A64:A65"/>
    <mergeCell ref="A62:A63"/>
    <mergeCell ref="A60:A61"/>
    <mergeCell ref="B56:B57"/>
    <mergeCell ref="B36:B37"/>
    <mergeCell ref="A48:A49"/>
    <mergeCell ref="A40:A41"/>
    <mergeCell ref="A32:A33"/>
    <mergeCell ref="A34:A35"/>
    <mergeCell ref="A38:A39"/>
    <mergeCell ref="B32:B33"/>
    <mergeCell ref="B34:B35"/>
    <mergeCell ref="A24:A25"/>
    <mergeCell ref="A56:A57"/>
    <mergeCell ref="C40:C41"/>
    <mergeCell ref="B38:B39"/>
    <mergeCell ref="B40:B41"/>
    <mergeCell ref="A50:A51"/>
    <mergeCell ref="A44:A45"/>
    <mergeCell ref="B50:B51"/>
    <mergeCell ref="A42:A43"/>
    <mergeCell ref="C52:C53"/>
    <mergeCell ref="B42:B43"/>
    <mergeCell ref="B48:B49"/>
    <mergeCell ref="B44:B45"/>
    <mergeCell ref="C44:C45"/>
    <mergeCell ref="A46:A47"/>
    <mergeCell ref="B46:B47"/>
    <mergeCell ref="C46:C47"/>
    <mergeCell ref="C38:C39"/>
    <mergeCell ref="C10:C11"/>
    <mergeCell ref="A14:A15"/>
    <mergeCell ref="G1:N2"/>
    <mergeCell ref="B4:B5"/>
    <mergeCell ref="A4:A5"/>
    <mergeCell ref="B6:B7"/>
    <mergeCell ref="B12:B13"/>
    <mergeCell ref="A6:A7"/>
    <mergeCell ref="A12:A13"/>
    <mergeCell ref="B8:B9"/>
    <mergeCell ref="B10:B11"/>
    <mergeCell ref="B1:B3"/>
    <mergeCell ref="B14:B15"/>
    <mergeCell ref="A8:A9"/>
    <mergeCell ref="A10:A11"/>
    <mergeCell ref="A1:A3"/>
    <mergeCell ref="E1:E3"/>
  </mergeCells>
  <phoneticPr fontId="0" type="noConversion"/>
  <pageMargins left="0.75" right="0.75" top="1" bottom="1" header="0.5" footer="0.5"/>
  <pageSetup paperSize="8" scale="47" orientation="portrait" r:id="rId1"/>
  <headerFooter alignWithMargins="0"/>
  <rowBreaks count="1" manualBreakCount="1">
    <brk id="73" max="22" man="1"/>
  </rowBreaks>
  <colBreaks count="1" manualBreakCount="1">
    <brk id="29" max="110" man="1"/>
  </colBreaks>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2:BN141"/>
  <sheetViews>
    <sheetView topLeftCell="A14" zoomScale="80" zoomScaleNormal="80" workbookViewId="0">
      <pane xSplit="2" ySplit="8" topLeftCell="E27" activePane="bottomRight" state="frozen"/>
      <selection activeCell="A14" sqref="A14"/>
      <selection pane="topRight" activeCell="C14" sqref="C14"/>
      <selection pane="bottomLeft" activeCell="A22" sqref="A22"/>
      <selection pane="bottomRight" activeCell="Q30" sqref="Q30"/>
    </sheetView>
  </sheetViews>
  <sheetFormatPr defaultColWidth="9.109375" defaultRowHeight="13.2" outlineLevelCol="1" x14ac:dyDescent="0.25"/>
  <cols>
    <col min="1" max="1" width="13.6640625" style="1100" customWidth="1"/>
    <col min="2" max="2" width="15.44140625" style="1100" customWidth="1"/>
    <col min="3" max="15" width="14.5546875" style="1100" customWidth="1" outlineLevel="1"/>
    <col min="16" max="17" width="14.5546875" style="1100" customWidth="1"/>
    <col min="18" max="19" width="18" style="1100" customWidth="1"/>
    <col min="20" max="21" width="17.88671875" style="1100" customWidth="1"/>
    <col min="22" max="22" width="16.88671875" style="1100" customWidth="1"/>
    <col min="23" max="23" width="16.5546875" style="1100" customWidth="1"/>
    <col min="24" max="24" width="15.6640625" style="1100" customWidth="1"/>
    <col min="25" max="25" width="13.6640625" style="1100" customWidth="1"/>
    <col min="26" max="26" width="15.5546875" style="1100" customWidth="1"/>
    <col min="27" max="27" width="14.33203125" style="1100" customWidth="1"/>
    <col min="28" max="28" width="14.5546875" style="1100" customWidth="1"/>
    <col min="29" max="29" width="15.88671875" style="1100" customWidth="1"/>
    <col min="30" max="30" width="14.5546875" style="1102" customWidth="1"/>
    <col min="31" max="31" width="15.6640625" style="1100" customWidth="1"/>
    <col min="32" max="32" width="14.5546875" style="1100" customWidth="1"/>
    <col min="33" max="33" width="15.6640625" style="1100" customWidth="1"/>
    <col min="34" max="34" width="14.6640625" style="1100" customWidth="1"/>
    <col min="35" max="55" width="15.6640625" style="1100" customWidth="1"/>
    <col min="56" max="56" width="16.109375" style="1100" customWidth="1"/>
    <col min="57" max="58" width="15.6640625" style="1100" customWidth="1"/>
    <col min="59" max="59" width="16.109375" style="1100" customWidth="1"/>
    <col min="60" max="61" width="15.6640625" style="1100" customWidth="1"/>
    <col min="62" max="65" width="16.109375" style="1100" customWidth="1"/>
    <col min="66" max="66" width="11.109375" style="1100" customWidth="1"/>
    <col min="67" max="16384" width="9.109375" style="1100"/>
  </cols>
  <sheetData>
    <row r="2" spans="1:30" x14ac:dyDescent="0.25">
      <c r="W2" s="1101">
        <v>2005</v>
      </c>
      <c r="X2" s="1101">
        <v>2006</v>
      </c>
      <c r="Y2" s="1101">
        <v>2007</v>
      </c>
      <c r="Z2" s="1101">
        <v>2008</v>
      </c>
      <c r="AA2" s="1101">
        <v>2009</v>
      </c>
      <c r="AB2" s="1101">
        <v>2010</v>
      </c>
      <c r="AC2" s="1101">
        <v>2011</v>
      </c>
    </row>
    <row r="3" spans="1:30" ht="19.8" x14ac:dyDescent="0.5">
      <c r="A3" s="1103" t="s">
        <v>25</v>
      </c>
      <c r="B3" s="1103"/>
      <c r="C3" s="1103"/>
      <c r="D3" s="1103"/>
      <c r="E3" s="1103"/>
      <c r="F3" s="1103"/>
      <c r="G3" s="1103"/>
      <c r="H3" s="1103"/>
      <c r="I3" s="1103"/>
      <c r="J3" s="1103"/>
      <c r="K3" s="1103"/>
      <c r="L3" s="1103"/>
      <c r="M3" s="1103"/>
      <c r="N3" s="1103"/>
      <c r="O3" s="1103"/>
      <c r="P3" s="1103"/>
      <c r="Q3" s="1103"/>
      <c r="R3" s="1104"/>
      <c r="S3" s="1104"/>
      <c r="T3" s="1104"/>
      <c r="U3" s="1104"/>
    </row>
    <row r="4" spans="1:30" s="1105" customFormat="1" ht="20.100000000000001" customHeight="1" x14ac:dyDescent="0.4">
      <c r="AD4" s="1106"/>
    </row>
    <row r="5" spans="1:30" s="1105" customFormat="1" ht="20.100000000000001" customHeight="1" x14ac:dyDescent="0.4">
      <c r="S5" s="274"/>
      <c r="AD5" s="1106"/>
    </row>
    <row r="6" spans="1:30" s="1105" customFormat="1" ht="20.100000000000001" customHeight="1" x14ac:dyDescent="0.4">
      <c r="AD6" s="1106"/>
    </row>
    <row r="7" spans="1:30" s="1105" customFormat="1" ht="20.100000000000001" customHeight="1" x14ac:dyDescent="0.4">
      <c r="AD7" s="1106"/>
    </row>
    <row r="8" spans="1:30" s="1105" customFormat="1" ht="20.100000000000001" customHeight="1" x14ac:dyDescent="0.4">
      <c r="AD8" s="1106"/>
    </row>
    <row r="14" spans="1:30" ht="19.8" x14ac:dyDescent="0.5">
      <c r="A14" s="1583" t="s">
        <v>1449</v>
      </c>
      <c r="B14" s="1584"/>
      <c r="C14" s="1584"/>
      <c r="D14" s="1584"/>
      <c r="E14" s="1584"/>
      <c r="F14" s="1584"/>
      <c r="G14" s="1584"/>
      <c r="H14" s="1584"/>
      <c r="I14" s="1584"/>
      <c r="J14" s="1584"/>
      <c r="K14" s="1584"/>
      <c r="L14" s="1584"/>
      <c r="M14" s="1584"/>
      <c r="N14" s="1584"/>
      <c r="O14" s="1584"/>
      <c r="P14" s="1584"/>
      <c r="Q14" s="1584"/>
      <c r="R14" s="1585"/>
      <c r="S14" s="1585"/>
    </row>
    <row r="16" spans="1:30" ht="16.8" x14ac:dyDescent="0.45">
      <c r="A16" s="1107" t="s">
        <v>1440</v>
      </c>
      <c r="B16" s="1107"/>
      <c r="C16" s="1107"/>
      <c r="D16" s="1107"/>
      <c r="E16" s="1107"/>
      <c r="F16" s="1107"/>
      <c r="G16" s="1107"/>
      <c r="H16" s="1107"/>
      <c r="I16" s="1107"/>
      <c r="J16" s="1107"/>
      <c r="K16" s="1107"/>
      <c r="L16" s="1107"/>
      <c r="M16" s="1107"/>
      <c r="N16" s="1107"/>
      <c r="O16" s="1107"/>
      <c r="P16" s="1107"/>
      <c r="Q16" s="1107"/>
      <c r="R16" s="1107"/>
      <c r="S16" s="1107"/>
    </row>
    <row r="17" spans="1:65" ht="16.8" x14ac:dyDescent="0.45">
      <c r="A17" s="1107"/>
      <c r="B17" s="1107"/>
      <c r="C17" s="1107"/>
      <c r="D17" s="1107"/>
      <c r="E17" s="1107"/>
      <c r="F17" s="1107"/>
      <c r="G17" s="1107"/>
      <c r="H17" s="1107"/>
      <c r="I17" s="1107"/>
      <c r="J17" s="1107"/>
      <c r="K17" s="1107"/>
      <c r="L17" s="1107"/>
      <c r="M17" s="1107"/>
      <c r="N17" s="1107"/>
      <c r="O17" s="1107"/>
      <c r="P17" s="1107"/>
      <c r="Q17" s="1107"/>
    </row>
    <row r="19" spans="1:65" ht="16.8" x14ac:dyDescent="0.45">
      <c r="A19" s="1107"/>
      <c r="B19" s="1107"/>
      <c r="C19" s="1107"/>
      <c r="D19" s="1107"/>
      <c r="E19" s="1107"/>
      <c r="F19" s="1107"/>
      <c r="G19" s="1107"/>
      <c r="H19" s="1107"/>
      <c r="I19" s="1107"/>
      <c r="J19" s="1107"/>
      <c r="K19" s="1107"/>
      <c r="L19" s="1107"/>
      <c r="M19" s="1107"/>
      <c r="N19" s="1107"/>
      <c r="O19" s="1107"/>
      <c r="P19" s="1107"/>
      <c r="Q19" s="1107"/>
    </row>
    <row r="20" spans="1:65" ht="16.5" customHeight="1" x14ac:dyDescent="0.4">
      <c r="A20" s="1586" t="s">
        <v>26</v>
      </c>
      <c r="B20" s="1588" t="s">
        <v>710</v>
      </c>
      <c r="C20" s="1108">
        <v>2012</v>
      </c>
      <c r="D20" s="1108">
        <v>2013</v>
      </c>
      <c r="E20" s="1108">
        <v>2014</v>
      </c>
      <c r="F20" s="1108">
        <v>2015</v>
      </c>
      <c r="G20" s="1108">
        <v>2016</v>
      </c>
      <c r="H20" s="1108">
        <v>2017</v>
      </c>
      <c r="I20" s="1108">
        <v>2018</v>
      </c>
      <c r="J20" s="1109">
        <v>2019</v>
      </c>
      <c r="K20" s="1109">
        <v>2020</v>
      </c>
      <c r="L20" s="1109">
        <v>2021</v>
      </c>
      <c r="M20" s="1109">
        <v>2022</v>
      </c>
      <c r="N20" s="1109">
        <v>2023</v>
      </c>
      <c r="O20" s="1109">
        <v>2024</v>
      </c>
      <c r="P20" s="1109">
        <v>2025</v>
      </c>
      <c r="Q20" s="1109">
        <v>2026</v>
      </c>
      <c r="R20" s="1586" t="s">
        <v>36</v>
      </c>
      <c r="S20" s="1586" t="s">
        <v>90</v>
      </c>
      <c r="T20" s="1581" t="s">
        <v>1448</v>
      </c>
      <c r="U20" s="1581" t="s">
        <v>3588</v>
      </c>
      <c r="V20" s="1579">
        <v>2005</v>
      </c>
      <c r="W20" s="1579"/>
      <c r="X20" s="1579">
        <v>2006</v>
      </c>
      <c r="Y20" s="1579"/>
      <c r="Z20" s="1579">
        <v>2007</v>
      </c>
      <c r="AA20" s="1579"/>
      <c r="AB20" s="1579">
        <v>2008</v>
      </c>
      <c r="AC20" s="1579"/>
      <c r="AD20" s="1579">
        <v>2009</v>
      </c>
      <c r="AE20" s="1579"/>
      <c r="AF20" s="1579">
        <v>2010</v>
      </c>
      <c r="AG20" s="1579"/>
      <c r="AH20" s="1579">
        <v>2011</v>
      </c>
      <c r="AI20" s="1579"/>
      <c r="AJ20" s="1579">
        <v>2012</v>
      </c>
      <c r="AK20" s="1579"/>
      <c r="AL20" s="1579">
        <v>2013</v>
      </c>
      <c r="AM20" s="1579"/>
      <c r="AN20" s="1579">
        <v>2014</v>
      </c>
      <c r="AO20" s="1579"/>
      <c r="AP20" s="1579">
        <v>2015</v>
      </c>
      <c r="AQ20" s="1579"/>
      <c r="AR20" s="1579">
        <v>2016</v>
      </c>
      <c r="AS20" s="1579"/>
      <c r="AT20" s="1579">
        <v>2017</v>
      </c>
      <c r="AU20" s="1579"/>
      <c r="AV20" s="1579">
        <v>2018</v>
      </c>
      <c r="AW20" s="1579"/>
      <c r="AX20" s="1579">
        <v>2019</v>
      </c>
      <c r="AY20" s="1579"/>
      <c r="AZ20" s="1579">
        <v>2020</v>
      </c>
      <c r="BA20" s="1579"/>
      <c r="BB20" s="1579">
        <v>2021</v>
      </c>
      <c r="BC20" s="1579"/>
      <c r="BD20" s="1580"/>
      <c r="BE20" s="1579">
        <v>2022</v>
      </c>
      <c r="BF20" s="1579"/>
      <c r="BG20" s="1580"/>
      <c r="BH20" s="1579">
        <v>2023</v>
      </c>
      <c r="BI20" s="1579"/>
      <c r="BJ20" s="1580"/>
      <c r="BK20" s="1579">
        <v>2024</v>
      </c>
      <c r="BL20" s="1579"/>
      <c r="BM20" s="1580"/>
    </row>
    <row r="21" spans="1:65" s="1115" customFormat="1" ht="100.5" customHeight="1" x14ac:dyDescent="0.25">
      <c r="A21" s="1587"/>
      <c r="B21" s="1589"/>
      <c r="C21" s="1110" t="s">
        <v>1814</v>
      </c>
      <c r="D21" s="1110" t="s">
        <v>1814</v>
      </c>
      <c r="E21" s="1110" t="s">
        <v>1814</v>
      </c>
      <c r="F21" s="1110" t="s">
        <v>1814</v>
      </c>
      <c r="G21" s="1110" t="s">
        <v>1814</v>
      </c>
      <c r="H21" s="1110" t="s">
        <v>1814</v>
      </c>
      <c r="I21" s="1110" t="s">
        <v>1814</v>
      </c>
      <c r="J21" s="1111" t="s">
        <v>1814</v>
      </c>
      <c r="K21" s="1111" t="s">
        <v>1814</v>
      </c>
      <c r="L21" s="1111" t="s">
        <v>1814</v>
      </c>
      <c r="M21" s="1111" t="s">
        <v>1814</v>
      </c>
      <c r="N21" s="1111" t="s">
        <v>1814</v>
      </c>
      <c r="O21" s="1111" t="s">
        <v>1814</v>
      </c>
      <c r="P21" s="1111" t="s">
        <v>1814</v>
      </c>
      <c r="Q21" s="1111" t="s">
        <v>1814</v>
      </c>
      <c r="R21" s="1587"/>
      <c r="S21" s="1587"/>
      <c r="T21" s="1582"/>
      <c r="U21" s="1582"/>
      <c r="V21" s="1112" t="s">
        <v>78</v>
      </c>
      <c r="W21" s="1112" t="s">
        <v>1441</v>
      </c>
      <c r="X21" s="1112" t="s">
        <v>78</v>
      </c>
      <c r="Y21" s="1112" t="s">
        <v>1441</v>
      </c>
      <c r="Z21" s="1112" t="s">
        <v>78</v>
      </c>
      <c r="AA21" s="1112" t="s">
        <v>1441</v>
      </c>
      <c r="AB21" s="1112" t="s">
        <v>78</v>
      </c>
      <c r="AC21" s="1112" t="s">
        <v>1441</v>
      </c>
      <c r="AD21" s="1113" t="s">
        <v>78</v>
      </c>
      <c r="AE21" s="1112" t="s">
        <v>1441</v>
      </c>
      <c r="AF21" s="1112" t="s">
        <v>78</v>
      </c>
      <c r="AG21" s="1112" t="s">
        <v>1441</v>
      </c>
      <c r="AH21" s="1112" t="s">
        <v>78</v>
      </c>
      <c r="AI21" s="1112" t="s">
        <v>1441</v>
      </c>
      <c r="AJ21" s="1112" t="s">
        <v>78</v>
      </c>
      <c r="AK21" s="1112" t="s">
        <v>1441</v>
      </c>
      <c r="AL21" s="1112" t="s">
        <v>78</v>
      </c>
      <c r="AM21" s="1112" t="s">
        <v>1441</v>
      </c>
      <c r="AN21" s="1112" t="s">
        <v>78</v>
      </c>
      <c r="AO21" s="1112" t="s">
        <v>1441</v>
      </c>
      <c r="AP21" s="1112" t="s">
        <v>78</v>
      </c>
      <c r="AQ21" s="1112" t="s">
        <v>1441</v>
      </c>
      <c r="AR21" s="1112" t="s">
        <v>78</v>
      </c>
      <c r="AS21" s="1112" t="s">
        <v>1441</v>
      </c>
      <c r="AT21" s="1112" t="s">
        <v>78</v>
      </c>
      <c r="AU21" s="1112" t="s">
        <v>1441</v>
      </c>
      <c r="AV21" s="1112" t="s">
        <v>78</v>
      </c>
      <c r="AW21" s="1112" t="s">
        <v>1441</v>
      </c>
      <c r="AX21" s="1112" t="s">
        <v>78</v>
      </c>
      <c r="AY21" s="1112" t="s">
        <v>1441</v>
      </c>
      <c r="AZ21" s="1112" t="s">
        <v>78</v>
      </c>
      <c r="BA21" s="1112" t="s">
        <v>1441</v>
      </c>
      <c r="BB21" s="1112" t="s">
        <v>78</v>
      </c>
      <c r="BC21" s="1112" t="s">
        <v>1441</v>
      </c>
      <c r="BD21" s="1114" t="s">
        <v>3593</v>
      </c>
      <c r="BE21" s="1112" t="s">
        <v>78</v>
      </c>
      <c r="BF21" s="1112" t="s">
        <v>1441</v>
      </c>
      <c r="BG21" s="1114" t="s">
        <v>3593</v>
      </c>
      <c r="BH21" s="1112" t="s">
        <v>78</v>
      </c>
      <c r="BI21" s="1112" t="s">
        <v>1441</v>
      </c>
      <c r="BJ21" s="1114" t="s">
        <v>3593</v>
      </c>
      <c r="BK21" s="1392" t="s">
        <v>78</v>
      </c>
      <c r="BL21" s="1112" t="s">
        <v>1441</v>
      </c>
      <c r="BM21" s="1398" t="s">
        <v>3593</v>
      </c>
    </row>
    <row r="22" spans="1:65" s="1115" customFormat="1" ht="30" customHeight="1" x14ac:dyDescent="0.25">
      <c r="A22" s="1116">
        <v>1</v>
      </c>
      <c r="B22" s="1116" t="s">
        <v>1753</v>
      </c>
      <c r="C22" s="1116"/>
      <c r="D22" s="1116"/>
      <c r="E22" s="1117">
        <v>41800</v>
      </c>
      <c r="F22" s="587">
        <v>42163</v>
      </c>
      <c r="G22" s="1118" t="s">
        <v>175</v>
      </c>
      <c r="H22" s="1118">
        <v>43066</v>
      </c>
      <c r="I22" s="1119">
        <v>43182</v>
      </c>
      <c r="J22" s="1120">
        <v>43514</v>
      </c>
      <c r="K22" s="1121" t="s">
        <v>3259</v>
      </c>
      <c r="L22" s="1121">
        <v>44485</v>
      </c>
      <c r="M22" s="1118">
        <v>44923</v>
      </c>
      <c r="N22" s="1121">
        <v>45259</v>
      </c>
      <c r="O22" s="1219">
        <v>45621</v>
      </c>
      <c r="P22" s="1220">
        <v>45986</v>
      </c>
      <c r="Q22" s="1421"/>
      <c r="R22" s="1122" t="s">
        <v>1452</v>
      </c>
      <c r="S22" s="1123">
        <v>10</v>
      </c>
      <c r="T22" s="1124" t="s">
        <v>1524</v>
      </c>
      <c r="U22" s="1125">
        <v>24000</v>
      </c>
      <c r="V22" s="1126">
        <v>0.6</v>
      </c>
      <c r="W22" s="1127">
        <v>9.1</v>
      </c>
      <c r="X22" s="1128">
        <v>0.9</v>
      </c>
      <c r="Y22" s="1128">
        <v>12.1</v>
      </c>
      <c r="Z22" s="1128">
        <v>1.8</v>
      </c>
      <c r="AA22" s="1128">
        <v>21.4</v>
      </c>
      <c r="AB22" s="1128">
        <v>0.2</v>
      </c>
      <c r="AC22" s="1128">
        <v>4</v>
      </c>
      <c r="AD22" s="1129">
        <v>1.5</v>
      </c>
      <c r="AE22" s="1128">
        <v>16</v>
      </c>
      <c r="AF22" s="1130">
        <v>0.7</v>
      </c>
      <c r="AG22" s="1130">
        <v>15</v>
      </c>
      <c r="AH22" s="1130">
        <v>1.9</v>
      </c>
      <c r="AI22" s="1130">
        <v>36</v>
      </c>
      <c r="AJ22" s="1130">
        <v>3.1</v>
      </c>
      <c r="AK22" s="1130">
        <v>68</v>
      </c>
      <c r="AL22" s="1130">
        <v>2.1</v>
      </c>
      <c r="AM22" s="1130">
        <v>51</v>
      </c>
      <c r="AN22" s="1130">
        <v>1.8</v>
      </c>
      <c r="AO22" s="1130">
        <v>43</v>
      </c>
      <c r="AP22" s="1130">
        <v>1.3</v>
      </c>
      <c r="AQ22" s="1130">
        <v>31</v>
      </c>
      <c r="AR22" s="1130">
        <v>2.97</v>
      </c>
      <c r="AS22" s="1130">
        <v>66</v>
      </c>
      <c r="AT22" s="1130">
        <v>2.23</v>
      </c>
      <c r="AU22" s="1130">
        <v>38.299999999999997</v>
      </c>
      <c r="AV22" s="1130">
        <v>1.02</v>
      </c>
      <c r="AW22" s="1130">
        <v>17</v>
      </c>
      <c r="AX22" s="1130">
        <v>1.44</v>
      </c>
      <c r="AY22" s="1130">
        <v>22.2</v>
      </c>
      <c r="AZ22" s="1131">
        <v>1.17</v>
      </c>
      <c r="BA22" s="1131">
        <v>19.3</v>
      </c>
      <c r="BB22" s="1130">
        <v>0.97</v>
      </c>
      <c r="BC22" s="1130">
        <v>16.100000000000001</v>
      </c>
      <c r="BD22" s="1132">
        <v>16700</v>
      </c>
      <c r="BE22" s="1130">
        <v>2.9</v>
      </c>
      <c r="BF22" s="1130">
        <v>47.9</v>
      </c>
      <c r="BG22" s="1132">
        <v>16700</v>
      </c>
      <c r="BH22" s="1130">
        <v>2.9</v>
      </c>
      <c r="BI22" s="1130">
        <v>48.8</v>
      </c>
      <c r="BJ22" s="1400">
        <v>16900</v>
      </c>
      <c r="BK22" s="1402">
        <v>0.95</v>
      </c>
      <c r="BL22" s="1401"/>
      <c r="BM22" s="1397">
        <v>17400</v>
      </c>
    </row>
    <row r="23" spans="1:65" s="1115" customFormat="1" ht="30" customHeight="1" x14ac:dyDescent="0.25">
      <c r="A23" s="1133">
        <v>2</v>
      </c>
      <c r="B23" s="1133" t="s">
        <v>1754</v>
      </c>
      <c r="C23" s="1133"/>
      <c r="D23" s="1133"/>
      <c r="E23" s="1134">
        <v>41789</v>
      </c>
      <c r="F23" s="1134">
        <v>42209</v>
      </c>
      <c r="G23" s="1134">
        <v>42634</v>
      </c>
      <c r="H23" s="1134">
        <v>43046</v>
      </c>
      <c r="I23" s="1134">
        <v>43115</v>
      </c>
      <c r="J23" s="1135">
        <v>43542</v>
      </c>
      <c r="K23" s="1121">
        <v>44001</v>
      </c>
      <c r="L23" s="1118">
        <v>44208</v>
      </c>
      <c r="M23" s="1118">
        <v>44579</v>
      </c>
      <c r="N23" s="1118">
        <v>44944</v>
      </c>
      <c r="O23" s="1219" t="s">
        <v>3936</v>
      </c>
      <c r="P23" s="1417">
        <v>45881</v>
      </c>
      <c r="Q23" s="1219"/>
      <c r="R23" s="1136" t="s">
        <v>1457</v>
      </c>
      <c r="S23" s="1108">
        <v>10</v>
      </c>
      <c r="T23" s="1124" t="s">
        <v>1524</v>
      </c>
      <c r="U23" s="1125">
        <v>3000</v>
      </c>
      <c r="V23" s="1137">
        <v>0.3</v>
      </c>
      <c r="W23" s="1138">
        <v>0.7</v>
      </c>
      <c r="X23" s="1139">
        <v>6.8</v>
      </c>
      <c r="Y23" s="1139">
        <v>18.7</v>
      </c>
      <c r="Z23" s="1139">
        <v>2.2000000000000002</v>
      </c>
      <c r="AA23" s="1139">
        <v>3.8</v>
      </c>
      <c r="AB23" s="1139">
        <v>0.8</v>
      </c>
      <c r="AC23" s="1139">
        <v>2.1</v>
      </c>
      <c r="AD23" s="1140">
        <v>2.1</v>
      </c>
      <c r="AE23" s="1139">
        <v>4</v>
      </c>
      <c r="AF23" s="1130">
        <v>1.1000000000000001</v>
      </c>
      <c r="AG23" s="1130">
        <v>2</v>
      </c>
      <c r="AH23" s="1130">
        <v>2.1</v>
      </c>
      <c r="AI23" s="1130">
        <v>3</v>
      </c>
      <c r="AJ23" s="1130">
        <v>0.7</v>
      </c>
      <c r="AK23" s="1130">
        <v>2</v>
      </c>
      <c r="AL23" s="1130">
        <v>0.7</v>
      </c>
      <c r="AM23" s="1130">
        <v>2</v>
      </c>
      <c r="AN23" s="1130">
        <v>0.4</v>
      </c>
      <c r="AO23" s="1130" t="s">
        <v>304</v>
      </c>
      <c r="AP23" s="1130">
        <v>1.3</v>
      </c>
      <c r="AQ23" s="1130" t="s">
        <v>304</v>
      </c>
      <c r="AR23" s="1130">
        <v>0.9</v>
      </c>
      <c r="AS23" s="1130">
        <v>1.56</v>
      </c>
      <c r="AT23" s="1130">
        <v>0.26</v>
      </c>
      <c r="AU23" s="1130">
        <v>0.43</v>
      </c>
      <c r="AV23" s="1130">
        <v>0.24</v>
      </c>
      <c r="AW23" s="1130">
        <v>0.44</v>
      </c>
      <c r="AX23" s="1130">
        <v>0.24</v>
      </c>
      <c r="AY23" s="1130">
        <v>0.62</v>
      </c>
      <c r="AZ23" s="1131">
        <v>0.27</v>
      </c>
      <c r="BA23" s="1131">
        <v>0.5</v>
      </c>
      <c r="BB23" s="1130">
        <v>0.32</v>
      </c>
      <c r="BC23" s="1130">
        <v>0.59</v>
      </c>
      <c r="BD23" s="1132">
        <v>1840</v>
      </c>
      <c r="BE23" s="1130">
        <v>0.46</v>
      </c>
      <c r="BF23" s="1130">
        <v>0.85</v>
      </c>
      <c r="BG23" s="1132">
        <v>1860</v>
      </c>
      <c r="BH23" s="1130">
        <v>0.46</v>
      </c>
      <c r="BI23" s="1130">
        <v>0.94</v>
      </c>
      <c r="BJ23" s="1400">
        <v>2030</v>
      </c>
      <c r="BK23" s="1402">
        <v>0.12</v>
      </c>
      <c r="BL23" s="1401"/>
      <c r="BM23" s="1397">
        <v>2070</v>
      </c>
    </row>
    <row r="24" spans="1:65" s="1115" customFormat="1" ht="30" customHeight="1" x14ac:dyDescent="0.25">
      <c r="A24" s="1133">
        <v>3</v>
      </c>
      <c r="B24" s="1133" t="s">
        <v>360</v>
      </c>
      <c r="C24" s="1133"/>
      <c r="D24" s="1133"/>
      <c r="E24" s="1134">
        <v>41787</v>
      </c>
      <c r="F24" s="584">
        <v>42151</v>
      </c>
      <c r="G24" s="1118">
        <v>42562</v>
      </c>
      <c r="H24" s="1118">
        <v>42947</v>
      </c>
      <c r="I24" s="1141">
        <v>43308</v>
      </c>
      <c r="J24" s="1120">
        <v>43661</v>
      </c>
      <c r="K24" s="1120">
        <v>44001</v>
      </c>
      <c r="L24" s="1120">
        <v>44470</v>
      </c>
      <c r="M24" s="1120">
        <v>44573</v>
      </c>
      <c r="N24" s="1120">
        <v>44938</v>
      </c>
      <c r="O24" s="1219" t="s">
        <v>3943</v>
      </c>
      <c r="P24" s="1220">
        <v>45910</v>
      </c>
      <c r="Q24" s="1219"/>
      <c r="R24" s="1419" t="s">
        <v>1458</v>
      </c>
      <c r="S24" s="1108">
        <v>10</v>
      </c>
      <c r="T24" s="1124" t="s">
        <v>1524</v>
      </c>
      <c r="U24" s="1125">
        <v>24800</v>
      </c>
      <c r="V24" s="1137">
        <v>0.2</v>
      </c>
      <c r="W24" s="1138">
        <v>4</v>
      </c>
      <c r="X24" s="1139">
        <v>0.2</v>
      </c>
      <c r="Y24" s="1139">
        <v>4</v>
      </c>
      <c r="Z24" s="1139">
        <v>2.8</v>
      </c>
      <c r="AA24" s="1142">
        <v>46</v>
      </c>
      <c r="AB24" s="1139">
        <v>1.7</v>
      </c>
      <c r="AC24" s="1139">
        <v>32</v>
      </c>
      <c r="AD24" s="1140">
        <v>1.4</v>
      </c>
      <c r="AE24" s="1139">
        <v>28</v>
      </c>
      <c r="AF24" s="1130">
        <v>0.9</v>
      </c>
      <c r="AG24" s="1130">
        <v>17</v>
      </c>
      <c r="AH24" s="1130">
        <v>1.9</v>
      </c>
      <c r="AI24" s="1130">
        <v>26</v>
      </c>
      <c r="AJ24" s="1130">
        <v>3.2</v>
      </c>
      <c r="AK24" s="1130">
        <v>60</v>
      </c>
      <c r="AL24" s="1130">
        <v>0.5</v>
      </c>
      <c r="AM24" s="1130">
        <v>11</v>
      </c>
      <c r="AN24" s="1130">
        <v>2.9</v>
      </c>
      <c r="AO24" s="1130">
        <v>56</v>
      </c>
      <c r="AP24" s="1130">
        <v>0.3</v>
      </c>
      <c r="AQ24" s="1130">
        <v>16</v>
      </c>
      <c r="AR24" s="1130">
        <v>0.6</v>
      </c>
      <c r="AS24" s="1130">
        <v>11.2</v>
      </c>
      <c r="AT24" s="1130">
        <v>1.8</v>
      </c>
      <c r="AU24" s="1130">
        <v>40.299999999999997</v>
      </c>
      <c r="AV24" s="1130">
        <v>1.49</v>
      </c>
      <c r="AW24" s="1130">
        <v>34</v>
      </c>
      <c r="AX24" s="1130">
        <v>0.51</v>
      </c>
      <c r="AY24" s="1130">
        <v>10.7</v>
      </c>
      <c r="AZ24" s="1131">
        <v>0.16</v>
      </c>
      <c r="BA24" s="1131">
        <v>3.79</v>
      </c>
      <c r="BB24" s="1130">
        <v>0.41</v>
      </c>
      <c r="BC24" s="1130">
        <v>9.6</v>
      </c>
      <c r="BD24" s="1132">
        <v>23600</v>
      </c>
      <c r="BE24" s="1130">
        <v>1.24</v>
      </c>
      <c r="BF24" s="1130">
        <v>28.1</v>
      </c>
      <c r="BG24" s="1132">
        <v>22600</v>
      </c>
      <c r="BH24" s="1130">
        <v>0.19</v>
      </c>
      <c r="BI24" s="1130">
        <v>4.5</v>
      </c>
      <c r="BJ24" s="1400">
        <v>23300</v>
      </c>
      <c r="BK24" s="1402">
        <v>0.67</v>
      </c>
      <c r="BL24" s="1401"/>
      <c r="BM24" s="1397">
        <v>24200</v>
      </c>
    </row>
    <row r="25" spans="1:65" s="1115" customFormat="1" ht="30" customHeight="1" x14ac:dyDescent="0.25">
      <c r="A25" s="1133">
        <v>4</v>
      </c>
      <c r="B25" s="1133" t="s">
        <v>361</v>
      </c>
      <c r="C25" s="1133"/>
      <c r="D25" s="1133"/>
      <c r="E25" s="1134">
        <v>41787</v>
      </c>
      <c r="F25" s="1134">
        <v>42305</v>
      </c>
      <c r="G25" s="1134">
        <v>42543</v>
      </c>
      <c r="H25" s="1134">
        <v>42940</v>
      </c>
      <c r="I25" s="1143">
        <v>43115</v>
      </c>
      <c r="J25" s="1144" t="s">
        <v>3059</v>
      </c>
      <c r="K25" s="1121">
        <v>43998</v>
      </c>
      <c r="L25" s="1118">
        <v>44229</v>
      </c>
      <c r="M25" s="1118">
        <v>44578</v>
      </c>
      <c r="N25" s="1118">
        <v>44943</v>
      </c>
      <c r="O25" s="1219" t="s">
        <v>3935</v>
      </c>
      <c r="P25" s="1220">
        <v>45834</v>
      </c>
      <c r="Q25" s="1219"/>
      <c r="R25" s="1145" t="s">
        <v>1458</v>
      </c>
      <c r="S25" s="1108">
        <v>10</v>
      </c>
      <c r="T25" s="1124" t="s">
        <v>1524</v>
      </c>
      <c r="U25" s="1125">
        <v>19200</v>
      </c>
      <c r="V25" s="1137">
        <v>0.9</v>
      </c>
      <c r="W25" s="1138">
        <v>16.100000000000001</v>
      </c>
      <c r="X25" s="1139">
        <v>0.2</v>
      </c>
      <c r="Y25" s="1139">
        <v>3.5</v>
      </c>
      <c r="Z25" s="1139">
        <v>0.4</v>
      </c>
      <c r="AA25" s="1139">
        <v>5.7</v>
      </c>
      <c r="AB25" s="1139">
        <v>2</v>
      </c>
      <c r="AC25" s="1139">
        <v>33.700000000000003</v>
      </c>
      <c r="AD25" s="1140">
        <v>2.8</v>
      </c>
      <c r="AE25" s="1139">
        <v>46</v>
      </c>
      <c r="AF25" s="1130">
        <v>0.5</v>
      </c>
      <c r="AG25" s="1130">
        <v>10</v>
      </c>
      <c r="AH25" s="1130">
        <v>0.9</v>
      </c>
      <c r="AI25" s="1130">
        <v>15</v>
      </c>
      <c r="AJ25" s="1130">
        <v>0.3</v>
      </c>
      <c r="AK25" s="1130">
        <v>4</v>
      </c>
      <c r="AL25" s="1130">
        <v>0.6</v>
      </c>
      <c r="AM25" s="1130">
        <v>9</v>
      </c>
      <c r="AN25" s="1130">
        <v>1.1000000000000001</v>
      </c>
      <c r="AO25" s="1130">
        <v>19</v>
      </c>
      <c r="AP25" s="1130">
        <v>3.1</v>
      </c>
      <c r="AQ25" s="1130">
        <v>53</v>
      </c>
      <c r="AR25" s="1130">
        <v>0.96</v>
      </c>
      <c r="AS25" s="1130">
        <v>16.399999999999999</v>
      </c>
      <c r="AT25" s="1130">
        <v>0.67</v>
      </c>
      <c r="AU25" s="1130">
        <v>13</v>
      </c>
      <c r="AV25" s="1130">
        <v>0.56000000000000005</v>
      </c>
      <c r="AW25" s="1130">
        <v>11</v>
      </c>
      <c r="AX25" s="1130">
        <v>0.18</v>
      </c>
      <c r="AY25" s="1130">
        <v>3.37</v>
      </c>
      <c r="AZ25" s="1131" t="s">
        <v>3313</v>
      </c>
      <c r="BA25" s="1131" t="s">
        <v>3314</v>
      </c>
      <c r="BB25" s="1130">
        <v>2.9</v>
      </c>
      <c r="BC25" s="1130">
        <v>59</v>
      </c>
      <c r="BD25" s="1132">
        <v>20100</v>
      </c>
      <c r="BE25" s="1130">
        <v>0.27</v>
      </c>
      <c r="BF25" s="1130">
        <v>5.5</v>
      </c>
      <c r="BG25" s="1132">
        <v>20200</v>
      </c>
      <c r="BH25" s="1130">
        <v>0.55000000000000004</v>
      </c>
      <c r="BI25" s="1130">
        <v>11.8</v>
      </c>
      <c r="BJ25" s="1400">
        <v>21500</v>
      </c>
      <c r="BK25" s="1402">
        <v>0.14000000000000001</v>
      </c>
      <c r="BL25" s="1401"/>
      <c r="BM25" s="1397">
        <v>22300</v>
      </c>
    </row>
    <row r="26" spans="1:65" s="1115" customFormat="1" ht="30" customHeight="1" x14ac:dyDescent="0.25">
      <c r="A26" s="1133">
        <v>5</v>
      </c>
      <c r="B26" s="1133" t="s">
        <v>362</v>
      </c>
      <c r="C26" s="1133"/>
      <c r="D26" s="1133"/>
      <c r="E26" s="1134">
        <v>41785</v>
      </c>
      <c r="F26" s="584">
        <v>42135</v>
      </c>
      <c r="G26" s="1134">
        <v>42723</v>
      </c>
      <c r="H26" s="1134">
        <v>42807</v>
      </c>
      <c r="I26" s="1143">
        <v>43304</v>
      </c>
      <c r="J26" s="1120">
        <v>43542</v>
      </c>
      <c r="K26" s="1121">
        <v>43994</v>
      </c>
      <c r="L26" s="1120">
        <v>44470</v>
      </c>
      <c r="M26" s="1118">
        <v>44810</v>
      </c>
      <c r="N26" s="1121">
        <v>45174</v>
      </c>
      <c r="O26" s="1121">
        <v>45566</v>
      </c>
      <c r="P26" s="1220">
        <v>45931</v>
      </c>
      <c r="Q26" s="1219"/>
      <c r="R26" s="1419" t="s">
        <v>1459</v>
      </c>
      <c r="S26" s="1108">
        <v>10</v>
      </c>
      <c r="T26" s="1124" t="s">
        <v>1524</v>
      </c>
      <c r="U26" s="1125">
        <v>15900</v>
      </c>
      <c r="V26" s="1137">
        <v>0.4</v>
      </c>
      <c r="W26" s="1138">
        <v>6.8</v>
      </c>
      <c r="X26" s="1139">
        <v>0.5</v>
      </c>
      <c r="Y26" s="1139">
        <v>6.2</v>
      </c>
      <c r="Z26" s="1139">
        <v>0.2</v>
      </c>
      <c r="AA26" s="1139">
        <v>2.1</v>
      </c>
      <c r="AB26" s="1139">
        <v>2.1</v>
      </c>
      <c r="AC26" s="1139">
        <v>41.2</v>
      </c>
      <c r="AD26" s="1140">
        <v>1.3</v>
      </c>
      <c r="AE26" s="1139">
        <v>20</v>
      </c>
      <c r="AF26" s="1130">
        <v>0.7</v>
      </c>
      <c r="AG26" s="1130">
        <v>9</v>
      </c>
      <c r="AH26" s="1130">
        <v>1.5</v>
      </c>
      <c r="AI26" s="1130">
        <v>19</v>
      </c>
      <c r="AJ26" s="1130">
        <v>0.1</v>
      </c>
      <c r="AK26" s="1130">
        <v>0</v>
      </c>
      <c r="AL26" s="1130">
        <v>1</v>
      </c>
      <c r="AM26" s="1130">
        <v>15</v>
      </c>
      <c r="AN26" s="1130">
        <v>0.5</v>
      </c>
      <c r="AO26" s="1130">
        <v>8</v>
      </c>
      <c r="AP26" s="1130">
        <v>0.4</v>
      </c>
      <c r="AQ26" s="1130">
        <v>6</v>
      </c>
      <c r="AR26" s="1130">
        <v>0.34</v>
      </c>
      <c r="AS26" s="1130">
        <v>4.5199999999999996</v>
      </c>
      <c r="AT26" s="1130">
        <v>0.12</v>
      </c>
      <c r="AU26" s="1130">
        <v>1.43</v>
      </c>
      <c r="AV26" s="1130">
        <v>0.87</v>
      </c>
      <c r="AW26" s="1130">
        <v>12.6</v>
      </c>
      <c r="AX26" s="1130">
        <v>0.2</v>
      </c>
      <c r="AY26" s="1130">
        <v>3.53</v>
      </c>
      <c r="AZ26" s="1131" t="s">
        <v>3315</v>
      </c>
      <c r="BA26" s="1131" t="s">
        <v>3316</v>
      </c>
      <c r="BB26" s="1130">
        <v>0.15</v>
      </c>
      <c r="BC26" s="1130">
        <v>2.2999999999999998</v>
      </c>
      <c r="BD26" s="1132">
        <v>15000</v>
      </c>
      <c r="BE26" s="1130">
        <v>0.12</v>
      </c>
      <c r="BF26" s="1130">
        <v>1.9</v>
      </c>
      <c r="BG26" s="1132">
        <v>16200</v>
      </c>
      <c r="BH26" s="1130">
        <v>0.73</v>
      </c>
      <c r="BI26" s="1130">
        <v>10.6</v>
      </c>
      <c r="BJ26" s="1400">
        <v>14600</v>
      </c>
      <c r="BK26" s="1402">
        <v>0.13</v>
      </c>
      <c r="BL26" s="1401"/>
      <c r="BM26" s="1397">
        <v>15500</v>
      </c>
    </row>
    <row r="27" spans="1:65" s="1115" customFormat="1" ht="30" customHeight="1" x14ac:dyDescent="0.25">
      <c r="A27" s="1133">
        <v>6</v>
      </c>
      <c r="B27" s="1133" t="s">
        <v>363</v>
      </c>
      <c r="C27" s="1133"/>
      <c r="D27" s="1133"/>
      <c r="E27" s="1134">
        <v>41781</v>
      </c>
      <c r="F27" s="584">
        <v>42149</v>
      </c>
      <c r="G27" s="1118">
        <v>42492</v>
      </c>
      <c r="H27" s="1118">
        <v>42905</v>
      </c>
      <c r="I27" s="903">
        <v>43243</v>
      </c>
      <c r="J27" s="1120">
        <v>43528</v>
      </c>
      <c r="K27" s="1121">
        <v>43997</v>
      </c>
      <c r="L27" s="1121">
        <v>44292</v>
      </c>
      <c r="M27" s="1121" t="s">
        <v>3613</v>
      </c>
      <c r="N27" s="1121">
        <v>45224</v>
      </c>
      <c r="O27" s="1121">
        <v>45545</v>
      </c>
      <c r="P27" s="1220">
        <v>45910</v>
      </c>
      <c r="Q27" s="1219"/>
      <c r="R27" s="1122" t="s">
        <v>1462</v>
      </c>
      <c r="S27" s="1108">
        <v>10</v>
      </c>
      <c r="T27" s="1124" t="s">
        <v>1524</v>
      </c>
      <c r="U27" s="1125">
        <v>15900</v>
      </c>
      <c r="V27" s="1137">
        <v>1.2</v>
      </c>
      <c r="W27" s="1138">
        <v>32.1</v>
      </c>
      <c r="X27" s="1139">
        <v>0.3</v>
      </c>
      <c r="Y27" s="1139">
        <v>5.9</v>
      </c>
      <c r="Z27" s="1139">
        <v>0.4</v>
      </c>
      <c r="AA27" s="1139">
        <v>5.9</v>
      </c>
      <c r="AB27" s="1139">
        <v>2.8</v>
      </c>
      <c r="AC27" s="1139">
        <v>55.3</v>
      </c>
      <c r="AD27" s="1140">
        <v>0.9</v>
      </c>
      <c r="AE27" s="1139">
        <v>18</v>
      </c>
      <c r="AF27" s="1130">
        <v>0.5</v>
      </c>
      <c r="AG27" s="1130">
        <v>7</v>
      </c>
      <c r="AH27" s="1130">
        <v>0.6</v>
      </c>
      <c r="AI27" s="1130">
        <v>10</v>
      </c>
      <c r="AJ27" s="1130">
        <v>0.4</v>
      </c>
      <c r="AK27" s="1130">
        <v>5</v>
      </c>
      <c r="AL27" s="1130">
        <v>1.2</v>
      </c>
      <c r="AM27" s="1130">
        <v>13</v>
      </c>
      <c r="AN27" s="1130" t="s">
        <v>305</v>
      </c>
      <c r="AO27" s="1130" t="s">
        <v>304</v>
      </c>
      <c r="AP27" s="1130">
        <v>0.5</v>
      </c>
      <c r="AQ27" s="1130">
        <v>6</v>
      </c>
      <c r="AR27" s="1130">
        <v>0.54</v>
      </c>
      <c r="AS27" s="1130">
        <v>5.94</v>
      </c>
      <c r="AT27" s="1130" t="s">
        <v>226</v>
      </c>
      <c r="AU27" s="1130" t="s">
        <v>227</v>
      </c>
      <c r="AV27" s="1130">
        <v>0.16</v>
      </c>
      <c r="AW27" s="1130">
        <v>2.39</v>
      </c>
      <c r="AX27" s="1130">
        <v>0.35</v>
      </c>
      <c r="AY27" s="1130">
        <v>5.2</v>
      </c>
      <c r="AZ27" s="1131">
        <v>0.14000000000000001</v>
      </c>
      <c r="BA27" s="1131">
        <v>2.09</v>
      </c>
      <c r="BB27" s="1130">
        <v>0.28000000000000003</v>
      </c>
      <c r="BC27" s="1130">
        <v>3.9</v>
      </c>
      <c r="BD27" s="1132">
        <v>14000</v>
      </c>
      <c r="BE27" s="1130">
        <v>0.1</v>
      </c>
      <c r="BF27" s="1130">
        <v>1.8</v>
      </c>
      <c r="BG27" s="1132">
        <v>17100</v>
      </c>
      <c r="BH27" s="1130">
        <v>0.66</v>
      </c>
      <c r="BI27" s="1130">
        <v>10.7</v>
      </c>
      <c r="BJ27" s="1400">
        <v>16400</v>
      </c>
      <c r="BK27" s="1402">
        <v>0.14000000000000001</v>
      </c>
      <c r="BL27" s="1401"/>
      <c r="BM27" s="1397">
        <v>17300</v>
      </c>
    </row>
    <row r="28" spans="1:65" s="1115" customFormat="1" ht="30" customHeight="1" x14ac:dyDescent="0.25">
      <c r="A28" s="1133">
        <v>7</v>
      </c>
      <c r="B28" s="1133" t="s">
        <v>364</v>
      </c>
      <c r="C28" s="1133"/>
      <c r="D28" s="1133"/>
      <c r="E28" s="1134">
        <v>41736</v>
      </c>
      <c r="F28" s="585">
        <v>42128</v>
      </c>
      <c r="G28" s="1118">
        <v>42432</v>
      </c>
      <c r="H28" s="1118">
        <v>42816</v>
      </c>
      <c r="I28" s="1141">
        <v>43150</v>
      </c>
      <c r="J28" s="1120">
        <v>43830</v>
      </c>
      <c r="K28" s="1121">
        <v>43871</v>
      </c>
      <c r="L28" s="1121">
        <v>44305</v>
      </c>
      <c r="M28" s="1121">
        <v>44711</v>
      </c>
      <c r="N28" s="1219">
        <v>45076</v>
      </c>
      <c r="O28" s="1219" t="s">
        <v>3945</v>
      </c>
      <c r="P28" s="1220">
        <v>45938</v>
      </c>
      <c r="Q28" s="1219"/>
      <c r="R28" s="1146" t="s">
        <v>1463</v>
      </c>
      <c r="S28" s="1108">
        <v>10</v>
      </c>
      <c r="T28" s="1124" t="s">
        <v>1524</v>
      </c>
      <c r="U28" s="1125" t="s">
        <v>1690</v>
      </c>
      <c r="V28" s="1137">
        <v>0.4</v>
      </c>
      <c r="W28" s="1138">
        <v>14.9</v>
      </c>
      <c r="X28" s="1139">
        <v>0.5</v>
      </c>
      <c r="Y28" s="1139">
        <v>19.7</v>
      </c>
      <c r="Z28" s="1139">
        <v>0.4</v>
      </c>
      <c r="AA28" s="1139">
        <v>11.4</v>
      </c>
      <c r="AB28" s="1139">
        <v>1.5</v>
      </c>
      <c r="AC28" s="1139">
        <v>52.2</v>
      </c>
      <c r="AD28" s="1140">
        <v>1.4</v>
      </c>
      <c r="AE28" s="1139">
        <v>45</v>
      </c>
      <c r="AF28" s="1130">
        <v>0.6</v>
      </c>
      <c r="AG28" s="1130">
        <v>16</v>
      </c>
      <c r="AH28" s="1147" t="s">
        <v>69</v>
      </c>
      <c r="AI28" s="1147" t="s">
        <v>69</v>
      </c>
      <c r="AJ28" s="1147" t="s">
        <v>1690</v>
      </c>
      <c r="AK28" s="1147" t="s">
        <v>1690</v>
      </c>
      <c r="AL28" s="1147" t="s">
        <v>1690</v>
      </c>
      <c r="AM28" s="1147" t="s">
        <v>1690</v>
      </c>
      <c r="AN28" s="1147" t="s">
        <v>1690</v>
      </c>
      <c r="AO28" s="1147" t="s">
        <v>1690</v>
      </c>
      <c r="AP28" s="1147" t="s">
        <v>1690</v>
      </c>
      <c r="AQ28" s="1147" t="s">
        <v>1690</v>
      </c>
      <c r="AR28" s="1147" t="s">
        <v>1690</v>
      </c>
      <c r="AS28" s="1147" t="s">
        <v>1690</v>
      </c>
      <c r="AT28" s="1147" t="s">
        <v>1690</v>
      </c>
      <c r="AU28" s="1147" t="s">
        <v>1690</v>
      </c>
      <c r="AV28" s="1147" t="s">
        <v>1690</v>
      </c>
      <c r="AW28" s="1147" t="s">
        <v>1690</v>
      </c>
      <c r="AX28" s="1147" t="s">
        <v>1690</v>
      </c>
      <c r="AY28" s="1147" t="s">
        <v>1690</v>
      </c>
      <c r="AZ28" s="1147" t="s">
        <v>1690</v>
      </c>
      <c r="BA28" s="1147" t="s">
        <v>1690</v>
      </c>
      <c r="BB28" s="1147" t="s">
        <v>1690</v>
      </c>
      <c r="BC28" s="1147" t="s">
        <v>1690</v>
      </c>
      <c r="BD28" s="1147" t="s">
        <v>1690</v>
      </c>
      <c r="BE28" s="1147" t="s">
        <v>1690</v>
      </c>
      <c r="BF28" s="1147" t="s">
        <v>1690</v>
      </c>
      <c r="BG28" s="1147" t="s">
        <v>1690</v>
      </c>
      <c r="BH28" s="1130">
        <v>0.1</v>
      </c>
      <c r="BI28" s="1130">
        <v>3.7</v>
      </c>
      <c r="BJ28" s="1400">
        <v>30800</v>
      </c>
      <c r="BK28" s="1402">
        <v>0.1</v>
      </c>
      <c r="BL28" s="1401"/>
      <c r="BM28" s="1397">
        <v>31800</v>
      </c>
    </row>
    <row r="29" spans="1:65" s="1115" customFormat="1" ht="30" customHeight="1" x14ac:dyDescent="0.25">
      <c r="A29" s="1133">
        <v>8</v>
      </c>
      <c r="B29" s="1133" t="s">
        <v>365</v>
      </c>
      <c r="C29" s="1133"/>
      <c r="D29" s="1133"/>
      <c r="E29" s="1134">
        <v>41885</v>
      </c>
      <c r="F29" s="1134">
        <v>42300</v>
      </c>
      <c r="G29" s="1134">
        <v>42723</v>
      </c>
      <c r="H29" s="1134">
        <v>42891</v>
      </c>
      <c r="I29" s="1148">
        <v>43441</v>
      </c>
      <c r="J29" s="1149">
        <v>43482</v>
      </c>
      <c r="K29" s="1121">
        <v>44012</v>
      </c>
      <c r="L29" s="1121">
        <v>44473</v>
      </c>
      <c r="M29" s="1118">
        <v>44924</v>
      </c>
      <c r="N29" s="1121">
        <v>45259</v>
      </c>
      <c r="O29" s="1121">
        <v>45517</v>
      </c>
      <c r="P29" s="1220">
        <v>45880</v>
      </c>
      <c r="Q29" s="1219">
        <v>46065</v>
      </c>
      <c r="R29" s="1146" t="s">
        <v>1464</v>
      </c>
      <c r="S29" s="1108">
        <v>10</v>
      </c>
      <c r="T29" s="1124" t="s">
        <v>1524</v>
      </c>
      <c r="U29" s="1125">
        <v>15000</v>
      </c>
      <c r="V29" s="1137">
        <v>2.2000000000000002</v>
      </c>
      <c r="W29" s="1138">
        <v>25.3</v>
      </c>
      <c r="X29" s="1139">
        <v>2.6</v>
      </c>
      <c r="Y29" s="1139">
        <v>29.6</v>
      </c>
      <c r="Z29" s="1139">
        <v>0.7</v>
      </c>
      <c r="AA29" s="1139">
        <v>6.5</v>
      </c>
      <c r="AB29" s="1139">
        <v>0.9</v>
      </c>
      <c r="AC29" s="1139">
        <v>9.9</v>
      </c>
      <c r="AD29" s="1140">
        <v>1.3</v>
      </c>
      <c r="AE29" s="1139">
        <v>13</v>
      </c>
      <c r="AF29" s="1130">
        <v>0.6</v>
      </c>
      <c r="AG29" s="1130">
        <v>6</v>
      </c>
      <c r="AH29" s="1130">
        <v>1.5</v>
      </c>
      <c r="AI29" s="1130">
        <v>11</v>
      </c>
      <c r="AJ29" s="1130">
        <v>0.2</v>
      </c>
      <c r="AK29" s="1130">
        <v>2</v>
      </c>
      <c r="AL29" s="1147">
        <v>1</v>
      </c>
      <c r="AM29" s="1147">
        <v>10</v>
      </c>
      <c r="AN29" s="1130">
        <v>3.3</v>
      </c>
      <c r="AO29" s="1130">
        <v>31</v>
      </c>
      <c r="AP29" s="1130">
        <v>0.3</v>
      </c>
      <c r="AQ29" s="1130">
        <v>3</v>
      </c>
      <c r="AR29" s="1130">
        <v>0.28000000000000003</v>
      </c>
      <c r="AS29" s="1130">
        <v>3.17</v>
      </c>
      <c r="AT29" s="1130">
        <v>0.15</v>
      </c>
      <c r="AU29" s="1130">
        <v>1.6</v>
      </c>
      <c r="AV29" s="1147">
        <v>0.19</v>
      </c>
      <c r="AW29" s="1147">
        <v>1.74</v>
      </c>
      <c r="AX29" s="1130">
        <v>0.51</v>
      </c>
      <c r="AY29" s="1130">
        <v>5.57</v>
      </c>
      <c r="AZ29" s="1131">
        <v>0.25</v>
      </c>
      <c r="BA29" s="1131">
        <v>2.25</v>
      </c>
      <c r="BB29" s="1130">
        <v>0.3</v>
      </c>
      <c r="BC29" s="1130">
        <v>2</v>
      </c>
      <c r="BD29" s="1132">
        <v>8330</v>
      </c>
      <c r="BE29" s="1130">
        <v>0.37</v>
      </c>
      <c r="BF29" s="1130">
        <v>3.2</v>
      </c>
      <c r="BG29" s="1132">
        <v>8660</v>
      </c>
      <c r="BH29" s="1130">
        <v>0.19</v>
      </c>
      <c r="BI29" s="1130">
        <v>1.56</v>
      </c>
      <c r="BJ29" s="1400">
        <v>8400</v>
      </c>
      <c r="BK29" s="1402">
        <v>0.1</v>
      </c>
      <c r="BL29" s="1401"/>
      <c r="BM29" s="1397">
        <v>8730</v>
      </c>
    </row>
    <row r="30" spans="1:65" s="1115" customFormat="1" ht="30" customHeight="1" x14ac:dyDescent="0.25">
      <c r="A30" s="1133">
        <v>9</v>
      </c>
      <c r="B30" s="1133" t="s">
        <v>366</v>
      </c>
      <c r="C30" s="1133"/>
      <c r="D30" s="1133"/>
      <c r="E30" s="1134">
        <v>41886</v>
      </c>
      <c r="F30" s="1143">
        <v>42300</v>
      </c>
      <c r="G30" s="1118">
        <v>42622</v>
      </c>
      <c r="H30" s="1118">
        <v>42954</v>
      </c>
      <c r="I30" s="1134">
        <v>43438</v>
      </c>
      <c r="J30" s="1150" t="s">
        <v>3111</v>
      </c>
      <c r="K30" s="1121">
        <v>44013</v>
      </c>
      <c r="L30" s="1121">
        <v>44473</v>
      </c>
      <c r="M30" s="1118">
        <v>44924</v>
      </c>
      <c r="N30" s="1121">
        <v>45259</v>
      </c>
      <c r="O30" s="1121">
        <v>45579</v>
      </c>
      <c r="P30" s="1220">
        <v>45943</v>
      </c>
      <c r="Q30" s="1219"/>
      <c r="R30" s="1146" t="s">
        <v>1465</v>
      </c>
      <c r="S30" s="1108">
        <v>10</v>
      </c>
      <c r="T30" s="1124" t="s">
        <v>1524</v>
      </c>
      <c r="U30" s="1125">
        <v>15000</v>
      </c>
      <c r="V30" s="1137">
        <v>1.8</v>
      </c>
      <c r="W30" s="1138">
        <v>20.9</v>
      </c>
      <c r="X30" s="1139">
        <v>7.8</v>
      </c>
      <c r="Y30" s="1139">
        <v>86.2</v>
      </c>
      <c r="Z30" s="1139">
        <v>3.7</v>
      </c>
      <c r="AA30" s="1139">
        <v>36.9</v>
      </c>
      <c r="AB30" s="1139">
        <v>5.0999999999999996</v>
      </c>
      <c r="AC30" s="1139">
        <v>45.8</v>
      </c>
      <c r="AD30" s="1151">
        <v>3</v>
      </c>
      <c r="AE30" s="1139">
        <v>22</v>
      </c>
      <c r="AF30" s="1130">
        <v>0.7</v>
      </c>
      <c r="AG30" s="1130">
        <v>5</v>
      </c>
      <c r="AH30" s="1130">
        <v>1.4</v>
      </c>
      <c r="AI30" s="1130">
        <v>8</v>
      </c>
      <c r="AJ30" s="1130">
        <v>0.1</v>
      </c>
      <c r="AK30" s="1130">
        <v>1</v>
      </c>
      <c r="AL30" s="1130">
        <v>0.3</v>
      </c>
      <c r="AM30" s="1130">
        <v>2</v>
      </c>
      <c r="AN30" s="1130">
        <v>1.1000000000000001</v>
      </c>
      <c r="AO30" s="1130">
        <v>8</v>
      </c>
      <c r="AP30" s="1130">
        <v>0.2</v>
      </c>
      <c r="AQ30" s="1130">
        <v>1</v>
      </c>
      <c r="AR30" s="1130">
        <v>0.16</v>
      </c>
      <c r="AS30" s="1130">
        <v>1.36</v>
      </c>
      <c r="AT30" s="1130">
        <v>0.17</v>
      </c>
      <c r="AU30" s="1130">
        <v>1.32</v>
      </c>
      <c r="AV30" s="1130" t="s">
        <v>228</v>
      </c>
      <c r="AW30" s="1130" t="s">
        <v>227</v>
      </c>
      <c r="AX30" s="1130">
        <v>0.34</v>
      </c>
      <c r="AY30" s="1130">
        <v>3.11</v>
      </c>
      <c r="AZ30" s="1131" t="s">
        <v>3317</v>
      </c>
      <c r="BA30" s="1131" t="s">
        <v>3318</v>
      </c>
      <c r="BB30" s="1130">
        <v>0.13</v>
      </c>
      <c r="BC30" s="1130">
        <v>1.04</v>
      </c>
      <c r="BD30" s="1132">
        <v>7990</v>
      </c>
      <c r="BE30" s="1130">
        <v>0.19</v>
      </c>
      <c r="BF30" s="1130">
        <v>1.6</v>
      </c>
      <c r="BG30" s="1132">
        <v>8610</v>
      </c>
      <c r="BH30" s="1130">
        <v>0.24</v>
      </c>
      <c r="BI30" s="1130">
        <v>2.2000000000000002</v>
      </c>
      <c r="BJ30" s="1400">
        <v>9010</v>
      </c>
      <c r="BK30" s="1402" t="s">
        <v>3591</v>
      </c>
      <c r="BL30" s="1401"/>
      <c r="BM30" s="1397">
        <v>9430</v>
      </c>
    </row>
    <row r="31" spans="1:65" s="1115" customFormat="1" ht="30" customHeight="1" x14ac:dyDescent="0.25">
      <c r="A31" s="1133">
        <v>10</v>
      </c>
      <c r="B31" s="1340" t="s">
        <v>315</v>
      </c>
      <c r="C31" s="1340" t="s">
        <v>1690</v>
      </c>
      <c r="D31" s="1340" t="s">
        <v>1690</v>
      </c>
      <c r="E31" s="1340" t="s">
        <v>1690</v>
      </c>
      <c r="F31" s="1340" t="s">
        <v>1690</v>
      </c>
      <c r="G31" s="1340" t="s">
        <v>1690</v>
      </c>
      <c r="H31" s="1340" t="s">
        <v>1690</v>
      </c>
      <c r="I31" s="1340" t="s">
        <v>1690</v>
      </c>
      <c r="J31" s="1340" t="s">
        <v>1690</v>
      </c>
      <c r="K31" s="1340" t="s">
        <v>1690</v>
      </c>
      <c r="L31" s="1340" t="s">
        <v>1690</v>
      </c>
      <c r="M31" s="1340" t="s">
        <v>1690</v>
      </c>
      <c r="N31" s="1340" t="s">
        <v>1690</v>
      </c>
      <c r="O31" s="1340" t="s">
        <v>1690</v>
      </c>
      <c r="P31" s="1418" t="s">
        <v>1690</v>
      </c>
      <c r="Q31" s="1418" t="s">
        <v>1690</v>
      </c>
      <c r="R31" s="1136" t="s">
        <v>3944</v>
      </c>
      <c r="S31" s="1340" t="s">
        <v>1690</v>
      </c>
      <c r="T31" s="1340" t="s">
        <v>1690</v>
      </c>
      <c r="U31" s="1340" t="s">
        <v>1690</v>
      </c>
      <c r="V31" s="1340" t="s">
        <v>1690</v>
      </c>
      <c r="W31" s="1340" t="s">
        <v>1690</v>
      </c>
      <c r="X31" s="1340" t="s">
        <v>1690</v>
      </c>
      <c r="Y31" s="1340" t="s">
        <v>1690</v>
      </c>
      <c r="Z31" s="1340" t="s">
        <v>1690</v>
      </c>
      <c r="AA31" s="1340" t="s">
        <v>1690</v>
      </c>
      <c r="AB31" s="1340" t="s">
        <v>1690</v>
      </c>
      <c r="AC31" s="1340" t="s">
        <v>1690</v>
      </c>
      <c r="AD31" s="1340" t="s">
        <v>1690</v>
      </c>
      <c r="AE31" s="1340" t="s">
        <v>1690</v>
      </c>
      <c r="AF31" s="1340" t="s">
        <v>1690</v>
      </c>
      <c r="AG31" s="1340" t="s">
        <v>1690</v>
      </c>
      <c r="AH31" s="1340" t="s">
        <v>1690</v>
      </c>
      <c r="AI31" s="1340" t="s">
        <v>1690</v>
      </c>
      <c r="AJ31" s="1340" t="s">
        <v>1690</v>
      </c>
      <c r="AK31" s="1340" t="s">
        <v>1690</v>
      </c>
      <c r="AL31" s="1340" t="s">
        <v>1690</v>
      </c>
      <c r="AM31" s="1340" t="s">
        <v>1690</v>
      </c>
      <c r="AN31" s="1340" t="s">
        <v>1690</v>
      </c>
      <c r="AO31" s="1340" t="s">
        <v>1690</v>
      </c>
      <c r="AP31" s="1340" t="s">
        <v>1690</v>
      </c>
      <c r="AQ31" s="1340" t="s">
        <v>1690</v>
      </c>
      <c r="AR31" s="1340" t="s">
        <v>1690</v>
      </c>
      <c r="AS31" s="1340" t="s">
        <v>1690</v>
      </c>
      <c r="AT31" s="1340" t="s">
        <v>1690</v>
      </c>
      <c r="AU31" s="1340" t="s">
        <v>1690</v>
      </c>
      <c r="AV31" s="1340" t="s">
        <v>1690</v>
      </c>
      <c r="AW31" s="1340" t="s">
        <v>1690</v>
      </c>
      <c r="AX31" s="1340" t="s">
        <v>1690</v>
      </c>
      <c r="AY31" s="1340" t="s">
        <v>1690</v>
      </c>
      <c r="AZ31" s="1340" t="s">
        <v>1690</v>
      </c>
      <c r="BA31" s="1340" t="s">
        <v>1690</v>
      </c>
      <c r="BB31" s="1340" t="s">
        <v>1690</v>
      </c>
      <c r="BC31" s="1340" t="s">
        <v>1690</v>
      </c>
      <c r="BD31" s="1340" t="s">
        <v>1690</v>
      </c>
      <c r="BE31" s="1340" t="s">
        <v>1690</v>
      </c>
      <c r="BF31" s="1340" t="s">
        <v>1690</v>
      </c>
      <c r="BG31" s="1340" t="s">
        <v>1690</v>
      </c>
      <c r="BH31" s="1340" t="s">
        <v>1690</v>
      </c>
      <c r="BI31" s="1340" t="s">
        <v>1690</v>
      </c>
      <c r="BJ31" s="1340" t="s">
        <v>1690</v>
      </c>
      <c r="BK31" s="1396" t="s">
        <v>1690</v>
      </c>
      <c r="BL31" s="1340" t="s">
        <v>1690</v>
      </c>
      <c r="BM31" s="1396" t="s">
        <v>1690</v>
      </c>
    </row>
    <row r="32" spans="1:65" s="1115" customFormat="1" ht="30" customHeight="1" x14ac:dyDescent="0.25">
      <c r="A32" s="1133">
        <v>11</v>
      </c>
      <c r="B32" s="1133" t="s">
        <v>367</v>
      </c>
      <c r="C32" s="1133"/>
      <c r="D32" s="1133"/>
      <c r="E32" s="1134">
        <v>41813</v>
      </c>
      <c r="F32" s="1152"/>
      <c r="G32" s="1118">
        <v>42380</v>
      </c>
      <c r="H32" s="1118">
        <v>42926</v>
      </c>
      <c r="I32" s="1134">
        <v>43325</v>
      </c>
      <c r="J32" s="1153">
        <v>43766</v>
      </c>
      <c r="K32" s="1121" t="s">
        <v>3235</v>
      </c>
      <c r="L32" s="1121">
        <v>44522</v>
      </c>
      <c r="M32" s="1118">
        <v>44727</v>
      </c>
      <c r="N32" s="1218">
        <v>45092</v>
      </c>
      <c r="O32" s="1219">
        <v>45457</v>
      </c>
      <c r="P32" s="1220">
        <v>45824</v>
      </c>
      <c r="Q32" s="1219"/>
      <c r="R32" s="1136" t="s">
        <v>1466</v>
      </c>
      <c r="S32" s="1108">
        <v>10</v>
      </c>
      <c r="T32" s="1124" t="s">
        <v>1524</v>
      </c>
      <c r="U32" s="1125">
        <v>18000</v>
      </c>
      <c r="V32" s="1137">
        <v>0.7</v>
      </c>
      <c r="W32" s="1138">
        <v>11.4</v>
      </c>
      <c r="X32" s="1139">
        <v>1.8</v>
      </c>
      <c r="Y32" s="1139">
        <v>23.1</v>
      </c>
      <c r="Z32" s="1139">
        <v>1.1000000000000001</v>
      </c>
      <c r="AA32" s="1139">
        <v>10.9</v>
      </c>
      <c r="AB32" s="1139">
        <v>1.1000000000000001</v>
      </c>
      <c r="AC32" s="1139">
        <v>7.5</v>
      </c>
      <c r="AD32" s="1140">
        <v>1.3</v>
      </c>
      <c r="AE32" s="1139">
        <v>7</v>
      </c>
      <c r="AF32" s="1130">
        <v>0.6</v>
      </c>
      <c r="AG32" s="1130">
        <v>7</v>
      </c>
      <c r="AH32" s="1130">
        <v>1.2</v>
      </c>
      <c r="AI32" s="1130">
        <v>11</v>
      </c>
      <c r="AJ32" s="1130">
        <v>1.4</v>
      </c>
      <c r="AK32" s="1130">
        <v>13</v>
      </c>
      <c r="AL32" s="1130">
        <v>0.8</v>
      </c>
      <c r="AM32" s="1130">
        <v>8</v>
      </c>
      <c r="AN32" s="1130">
        <v>1.1000000000000001</v>
      </c>
      <c r="AO32" s="1130">
        <v>12</v>
      </c>
      <c r="AP32" s="1130">
        <v>0.3</v>
      </c>
      <c r="AQ32" s="1130">
        <v>3</v>
      </c>
      <c r="AR32" s="1130">
        <v>0.2</v>
      </c>
      <c r="AS32" s="1130">
        <v>1.95</v>
      </c>
      <c r="AT32" s="1130">
        <v>0.27</v>
      </c>
      <c r="AU32" s="1130">
        <v>2.54</v>
      </c>
      <c r="AV32" s="1130">
        <v>0.15</v>
      </c>
      <c r="AW32" s="1130">
        <v>1.45</v>
      </c>
      <c r="AX32" s="1130">
        <v>0.52</v>
      </c>
      <c r="AY32" s="1130">
        <v>5.89</v>
      </c>
      <c r="AZ32" s="1131">
        <v>0.23</v>
      </c>
      <c r="BA32" s="1131">
        <v>2.35</v>
      </c>
      <c r="BB32" s="1130">
        <v>0.1</v>
      </c>
      <c r="BC32" s="1130">
        <v>1.2</v>
      </c>
      <c r="BD32" s="1132">
        <v>12100</v>
      </c>
      <c r="BE32" s="1130">
        <v>0.12</v>
      </c>
      <c r="BF32" s="1130">
        <v>1.6</v>
      </c>
      <c r="BG32" s="1132">
        <v>12900</v>
      </c>
      <c r="BH32" s="1130" t="s">
        <v>3591</v>
      </c>
      <c r="BI32" s="1130" t="s">
        <v>3827</v>
      </c>
      <c r="BJ32" s="1132">
        <v>12700</v>
      </c>
      <c r="BK32" s="1130">
        <v>0.2</v>
      </c>
      <c r="BL32" s="1130"/>
      <c r="BM32" s="1132">
        <v>13600</v>
      </c>
    </row>
    <row r="33" spans="1:65" s="1115" customFormat="1" ht="30" customHeight="1" x14ac:dyDescent="0.25">
      <c r="A33" s="1154">
        <v>12</v>
      </c>
      <c r="B33" s="1154" t="s">
        <v>368</v>
      </c>
      <c r="C33" s="1155"/>
      <c r="D33" s="1155"/>
      <c r="E33" s="1154" t="s">
        <v>1690</v>
      </c>
      <c r="F33" s="1156" t="s">
        <v>1690</v>
      </c>
      <c r="G33" s="1156" t="s">
        <v>1690</v>
      </c>
      <c r="H33" s="1156" t="s">
        <v>1690</v>
      </c>
      <c r="I33" s="1156" t="s">
        <v>1690</v>
      </c>
      <c r="J33" s="1157" t="s">
        <v>1690</v>
      </c>
      <c r="K33" s="1157" t="s">
        <v>1690</v>
      </c>
      <c r="L33" s="1157" t="s">
        <v>1690</v>
      </c>
      <c r="M33" s="1157" t="s">
        <v>1690</v>
      </c>
      <c r="N33" s="1157" t="s">
        <v>1690</v>
      </c>
      <c r="O33" s="1157" t="s">
        <v>1690</v>
      </c>
      <c r="P33" s="1157" t="s">
        <v>1690</v>
      </c>
      <c r="Q33" s="1157" t="s">
        <v>1690</v>
      </c>
      <c r="R33" s="1420" t="s">
        <v>721</v>
      </c>
      <c r="S33" s="1108">
        <v>10</v>
      </c>
      <c r="T33" s="1124" t="s">
        <v>1524</v>
      </c>
      <c r="U33" s="1125" t="s">
        <v>1690</v>
      </c>
      <c r="V33" s="1146">
        <v>1.2</v>
      </c>
      <c r="W33" s="1133">
        <v>2.6</v>
      </c>
      <c r="X33" s="1108">
        <v>1.9</v>
      </c>
      <c r="Y33" s="1108">
        <v>2.8</v>
      </c>
      <c r="Z33" s="1108">
        <v>0.7</v>
      </c>
      <c r="AA33" s="1142">
        <v>1</v>
      </c>
      <c r="AB33" s="1108">
        <v>6.1</v>
      </c>
      <c r="AC33" s="1108">
        <v>6.1</v>
      </c>
      <c r="AD33" s="1142">
        <v>1.6</v>
      </c>
      <c r="AE33" s="1108">
        <v>3</v>
      </c>
      <c r="AF33" s="1124">
        <v>0.2</v>
      </c>
      <c r="AG33" s="1124">
        <v>2</v>
      </c>
      <c r="AH33" s="1130" t="s">
        <v>1690</v>
      </c>
      <c r="AI33" s="1130" t="s">
        <v>1690</v>
      </c>
      <c r="AJ33" s="1130" t="s">
        <v>1690</v>
      </c>
      <c r="AK33" s="1130" t="s">
        <v>1690</v>
      </c>
      <c r="AL33" s="1130" t="s">
        <v>1690</v>
      </c>
      <c r="AM33" s="1130" t="s">
        <v>1690</v>
      </c>
      <c r="AN33" s="1130" t="s">
        <v>1690</v>
      </c>
      <c r="AO33" s="1130" t="s">
        <v>1690</v>
      </c>
      <c r="AP33" s="1130" t="s">
        <v>1690</v>
      </c>
      <c r="AQ33" s="1130" t="s">
        <v>1690</v>
      </c>
      <c r="AR33" s="1130" t="s">
        <v>1690</v>
      </c>
      <c r="AS33" s="1130" t="s">
        <v>1690</v>
      </c>
      <c r="AT33" s="1130" t="s">
        <v>1690</v>
      </c>
      <c r="AU33" s="1130" t="s">
        <v>1690</v>
      </c>
      <c r="AV33" s="1130" t="s">
        <v>1690</v>
      </c>
      <c r="AW33" s="1130" t="s">
        <v>1690</v>
      </c>
      <c r="AX33" s="1130" t="s">
        <v>1690</v>
      </c>
      <c r="AY33" s="1130" t="s">
        <v>1690</v>
      </c>
      <c r="AZ33" s="1130" t="s">
        <v>1690</v>
      </c>
      <c r="BA33" s="1130" t="s">
        <v>1690</v>
      </c>
      <c r="BB33" s="1130" t="s">
        <v>1690</v>
      </c>
      <c r="BC33" s="1130" t="s">
        <v>1690</v>
      </c>
      <c r="BD33" s="1130" t="s">
        <v>1690</v>
      </c>
      <c r="BE33" s="1130" t="s">
        <v>1690</v>
      </c>
      <c r="BF33" s="1130" t="s">
        <v>1690</v>
      </c>
      <c r="BG33" s="1130" t="s">
        <v>1690</v>
      </c>
      <c r="BH33" s="1130" t="s">
        <v>1690</v>
      </c>
      <c r="BI33" s="1130" t="s">
        <v>1690</v>
      </c>
      <c r="BJ33" s="1130" t="s">
        <v>1690</v>
      </c>
      <c r="BK33" s="1399" t="s">
        <v>1690</v>
      </c>
      <c r="BL33" s="1130" t="s">
        <v>1690</v>
      </c>
      <c r="BM33" s="1399" t="s">
        <v>1690</v>
      </c>
    </row>
    <row r="34" spans="1:65" s="1115" customFormat="1" ht="30" customHeight="1" x14ac:dyDescent="0.25">
      <c r="A34" s="1133">
        <v>13</v>
      </c>
      <c r="B34" s="1158" t="s">
        <v>370</v>
      </c>
      <c r="C34" s="1108"/>
      <c r="D34" s="1108"/>
      <c r="E34" s="1159">
        <v>41675</v>
      </c>
      <c r="F34" s="1150">
        <v>42209</v>
      </c>
      <c r="G34" s="1118" t="s">
        <v>177</v>
      </c>
      <c r="H34" s="1118" t="s">
        <v>1701</v>
      </c>
      <c r="I34" s="1160">
        <v>43277</v>
      </c>
      <c r="J34" s="1120">
        <v>43627</v>
      </c>
      <c r="K34" s="1121">
        <v>44187</v>
      </c>
      <c r="L34" s="1118">
        <v>44211</v>
      </c>
      <c r="M34" s="1118">
        <v>44706</v>
      </c>
      <c r="N34" s="1218">
        <v>45076</v>
      </c>
      <c r="O34" s="1219" t="s">
        <v>3946</v>
      </c>
      <c r="P34" s="1220">
        <v>45957</v>
      </c>
      <c r="Q34" s="1219"/>
      <c r="R34" s="1145" t="s">
        <v>369</v>
      </c>
      <c r="S34" s="1108">
        <v>10</v>
      </c>
      <c r="T34" s="1124" t="s">
        <v>1524</v>
      </c>
      <c r="U34" s="1125">
        <v>15000</v>
      </c>
      <c r="V34" s="1137">
        <v>1.1000000000000001</v>
      </c>
      <c r="W34" s="1138">
        <v>13.6</v>
      </c>
      <c r="X34" s="1139">
        <v>0.5</v>
      </c>
      <c r="Y34" s="1139">
        <v>6.1</v>
      </c>
      <c r="Z34" s="1139">
        <v>0.3</v>
      </c>
      <c r="AA34" s="1139">
        <v>2.8</v>
      </c>
      <c r="AB34" s="1139">
        <v>3.2</v>
      </c>
      <c r="AC34" s="1139">
        <v>34.799999999999997</v>
      </c>
      <c r="AD34" s="1140">
        <v>2.2999999999999998</v>
      </c>
      <c r="AE34" s="1139">
        <v>22</v>
      </c>
      <c r="AF34" s="1130">
        <v>2.2000000000000002</v>
      </c>
      <c r="AG34" s="1130">
        <v>24</v>
      </c>
      <c r="AH34" s="1130">
        <v>0.8</v>
      </c>
      <c r="AI34" s="1130">
        <v>10</v>
      </c>
      <c r="AJ34" s="1130">
        <v>0.3</v>
      </c>
      <c r="AK34" s="1130">
        <v>5</v>
      </c>
      <c r="AL34" s="1130">
        <v>0.9</v>
      </c>
      <c r="AM34" s="1130">
        <v>12</v>
      </c>
      <c r="AN34" s="1130">
        <v>0.4</v>
      </c>
      <c r="AO34" s="1130">
        <v>5</v>
      </c>
      <c r="AP34" s="1130">
        <v>0.1</v>
      </c>
      <c r="AQ34" s="1130">
        <v>1</v>
      </c>
      <c r="AR34" s="1130">
        <v>0.39</v>
      </c>
      <c r="AS34" s="1130">
        <v>5.0999999999999996</v>
      </c>
      <c r="AT34" s="1130">
        <v>0.23</v>
      </c>
      <c r="AU34" s="1130">
        <v>2.29</v>
      </c>
      <c r="AV34" s="1130">
        <v>0.18</v>
      </c>
      <c r="AW34" s="1130">
        <v>1.92</v>
      </c>
      <c r="AX34" s="1130">
        <v>0.114</v>
      </c>
      <c r="AY34" s="1130">
        <v>1.94</v>
      </c>
      <c r="AZ34" s="1131">
        <v>0.14000000000000001</v>
      </c>
      <c r="BA34" s="1131">
        <v>1.49</v>
      </c>
      <c r="BB34" s="1130">
        <v>0.21</v>
      </c>
      <c r="BC34" s="1130">
        <v>2.4</v>
      </c>
      <c r="BD34" s="1132">
        <v>11500</v>
      </c>
      <c r="BE34" s="1130" t="s">
        <v>3591</v>
      </c>
      <c r="BF34" s="1130">
        <v>1.2</v>
      </c>
      <c r="BG34" s="1132">
        <v>11200</v>
      </c>
      <c r="BH34" s="1130">
        <v>1.25</v>
      </c>
      <c r="BI34" s="1130">
        <v>15.5</v>
      </c>
      <c r="BJ34" s="1400">
        <v>12400</v>
      </c>
      <c r="BK34" s="1402">
        <v>0.217</v>
      </c>
      <c r="BL34" s="1401"/>
      <c r="BM34" s="1397">
        <v>13100</v>
      </c>
    </row>
    <row r="35" spans="1:65" s="1115" customFormat="1" ht="30" customHeight="1" x14ac:dyDescent="0.25">
      <c r="A35" s="1161">
        <v>14</v>
      </c>
      <c r="B35" s="1162" t="s">
        <v>376</v>
      </c>
      <c r="C35" s="1108"/>
      <c r="D35" s="1108"/>
      <c r="E35" s="1163">
        <v>41800</v>
      </c>
      <c r="F35" s="601">
        <v>42150</v>
      </c>
      <c r="G35" s="1118" t="s">
        <v>176</v>
      </c>
      <c r="H35" s="1118">
        <v>42800</v>
      </c>
      <c r="I35" s="1120" t="s">
        <v>3194</v>
      </c>
      <c r="J35" s="1120">
        <v>43523</v>
      </c>
      <c r="K35" s="1121">
        <v>43847</v>
      </c>
      <c r="L35" s="1120">
        <v>44519</v>
      </c>
      <c r="M35" s="1118">
        <v>44923</v>
      </c>
      <c r="N35" s="1218">
        <v>45019</v>
      </c>
      <c r="O35" s="1219">
        <v>45384</v>
      </c>
      <c r="P35" s="1220">
        <v>45666</v>
      </c>
      <c r="Q35" s="1219">
        <v>46031</v>
      </c>
      <c r="R35" s="1419" t="s">
        <v>1467</v>
      </c>
      <c r="S35" s="1161">
        <v>10</v>
      </c>
      <c r="T35" s="1164" t="s">
        <v>1524</v>
      </c>
      <c r="U35" s="1125">
        <v>20000</v>
      </c>
      <c r="V35" s="1165">
        <v>0.9</v>
      </c>
      <c r="W35" s="1166">
        <v>17.2</v>
      </c>
      <c r="X35" s="1167">
        <v>0.6</v>
      </c>
      <c r="Y35" s="1167">
        <v>10.3</v>
      </c>
      <c r="Z35" s="1167">
        <v>2.4</v>
      </c>
      <c r="AA35" s="1167">
        <v>15.1</v>
      </c>
      <c r="AB35" s="1167">
        <v>0.3</v>
      </c>
      <c r="AC35" s="1167">
        <v>5.7</v>
      </c>
      <c r="AD35" s="1168">
        <v>0.7</v>
      </c>
      <c r="AE35" s="1167">
        <v>14</v>
      </c>
      <c r="AF35" s="1130">
        <v>0.5</v>
      </c>
      <c r="AG35" s="1130">
        <v>11</v>
      </c>
      <c r="AH35" s="1130">
        <v>1.3</v>
      </c>
      <c r="AI35" s="1130">
        <v>30</v>
      </c>
      <c r="AJ35" s="1130">
        <v>4.8</v>
      </c>
      <c r="AK35" s="1130">
        <v>112</v>
      </c>
      <c r="AL35" s="1130">
        <v>0.3</v>
      </c>
      <c r="AM35" s="1130">
        <v>6</v>
      </c>
      <c r="AN35" s="1130">
        <v>1.5</v>
      </c>
      <c r="AO35" s="1130">
        <v>33</v>
      </c>
      <c r="AP35" s="1130">
        <v>0.8</v>
      </c>
      <c r="AQ35" s="1130">
        <v>1.8</v>
      </c>
      <c r="AR35" s="1130">
        <v>1.3</v>
      </c>
      <c r="AS35" s="1130">
        <v>28.5</v>
      </c>
      <c r="AT35" s="1130">
        <v>2.06</v>
      </c>
      <c r="AU35" s="1130">
        <v>34.9</v>
      </c>
      <c r="AV35" s="1130">
        <v>0.53</v>
      </c>
      <c r="AW35" s="1130">
        <v>9.6999999999999993</v>
      </c>
      <c r="AX35" s="1130">
        <v>0.37</v>
      </c>
      <c r="AY35" s="1130">
        <v>5.16</v>
      </c>
      <c r="AZ35" s="1131">
        <v>2.67</v>
      </c>
      <c r="BA35" s="1131">
        <v>48.4</v>
      </c>
      <c r="BB35" s="1130">
        <v>0.48</v>
      </c>
      <c r="BC35" s="1130">
        <v>8.5</v>
      </c>
      <c r="BD35" s="1132">
        <v>17600</v>
      </c>
      <c r="BE35" s="1130">
        <v>0.3</v>
      </c>
      <c r="BF35" s="1130">
        <v>5.0999999999999996</v>
      </c>
      <c r="BG35" s="1132">
        <v>17100</v>
      </c>
      <c r="BH35" s="1130" t="s">
        <v>3591</v>
      </c>
      <c r="BI35" s="1130" t="s">
        <v>3828</v>
      </c>
      <c r="BJ35" s="1400">
        <v>17400</v>
      </c>
      <c r="BK35" s="1402">
        <v>0.11</v>
      </c>
      <c r="BL35" s="1401"/>
      <c r="BM35" s="1397">
        <v>18500</v>
      </c>
    </row>
    <row r="36" spans="1:65" s="1115" customFormat="1" ht="30" customHeight="1" x14ac:dyDescent="0.25">
      <c r="A36" s="1161">
        <v>15</v>
      </c>
      <c r="B36" s="1161">
        <v>103</v>
      </c>
      <c r="C36" s="1161"/>
      <c r="D36" s="1161"/>
      <c r="E36" s="1169">
        <v>41813</v>
      </c>
      <c r="F36" s="1170"/>
      <c r="G36" s="1118">
        <v>42387</v>
      </c>
      <c r="H36" s="1118">
        <v>42912</v>
      </c>
      <c r="I36" s="1171">
        <v>43297</v>
      </c>
      <c r="J36" s="1120" t="s">
        <v>3042</v>
      </c>
      <c r="K36" s="1121">
        <v>44004</v>
      </c>
      <c r="L36" s="1121" t="s">
        <v>3412</v>
      </c>
      <c r="M36" s="1118">
        <v>44740</v>
      </c>
      <c r="N36" s="1220">
        <v>45103</v>
      </c>
      <c r="O36" s="1220">
        <v>45469</v>
      </c>
      <c r="P36" s="1220">
        <v>45828</v>
      </c>
      <c r="Q36" s="1219"/>
      <c r="R36" s="1419" t="s">
        <v>1474</v>
      </c>
      <c r="S36" s="1108">
        <v>10</v>
      </c>
      <c r="T36" s="1124" t="s">
        <v>1524</v>
      </c>
      <c r="U36" s="1125">
        <v>20000</v>
      </c>
      <c r="V36" s="1172">
        <v>2.4</v>
      </c>
      <c r="W36" s="1139">
        <v>51.4</v>
      </c>
      <c r="X36" s="1139">
        <v>0.3</v>
      </c>
      <c r="Y36" s="1139">
        <v>5.5</v>
      </c>
      <c r="Z36" s="1142">
        <v>3</v>
      </c>
      <c r="AA36" s="1139">
        <v>47.7</v>
      </c>
      <c r="AB36" s="1139">
        <v>1.7</v>
      </c>
      <c r="AC36" s="1139">
        <v>32.799999999999997</v>
      </c>
      <c r="AD36" s="1140">
        <v>3.4</v>
      </c>
      <c r="AE36" s="1139">
        <v>57</v>
      </c>
      <c r="AF36" s="1130">
        <v>1.2</v>
      </c>
      <c r="AG36" s="1130">
        <v>20</v>
      </c>
      <c r="AH36" s="1130">
        <v>0.6</v>
      </c>
      <c r="AI36" s="1130">
        <v>11</v>
      </c>
      <c r="AJ36" s="1130">
        <v>0.2</v>
      </c>
      <c r="AK36" s="1130">
        <v>4</v>
      </c>
      <c r="AL36" s="1130">
        <v>0.6</v>
      </c>
      <c r="AM36" s="1130">
        <v>10</v>
      </c>
      <c r="AN36" s="1130">
        <v>1.1000000000000001</v>
      </c>
      <c r="AO36" s="1130">
        <v>17</v>
      </c>
      <c r="AP36" s="1130">
        <v>0.3</v>
      </c>
      <c r="AQ36" s="1130">
        <v>5</v>
      </c>
      <c r="AR36" s="1130">
        <v>0.3</v>
      </c>
      <c r="AS36" s="1130">
        <v>3.8</v>
      </c>
      <c r="AT36" s="1130">
        <v>0.4</v>
      </c>
      <c r="AU36" s="1130">
        <v>5.13</v>
      </c>
      <c r="AV36" s="1130">
        <v>0.56000000000000005</v>
      </c>
      <c r="AW36" s="1130">
        <v>9.6</v>
      </c>
      <c r="AX36" s="1130">
        <v>0.34</v>
      </c>
      <c r="AY36" s="1130">
        <v>5.67</v>
      </c>
      <c r="AZ36" s="1131">
        <v>0.21</v>
      </c>
      <c r="BA36" s="1131">
        <v>3.55</v>
      </c>
      <c r="BB36" s="1130">
        <v>4.4000000000000004</v>
      </c>
      <c r="BC36" s="1130">
        <v>75.400000000000006</v>
      </c>
      <c r="BD36" s="1132">
        <v>17200</v>
      </c>
      <c r="BE36" s="1130">
        <v>1.18</v>
      </c>
      <c r="BF36" s="1130">
        <v>24.3</v>
      </c>
      <c r="BG36" s="1132">
        <v>20600</v>
      </c>
      <c r="BH36" s="1130">
        <v>0.73</v>
      </c>
      <c r="BI36" s="1130">
        <v>16.3</v>
      </c>
      <c r="BJ36" s="1400">
        <v>22200</v>
      </c>
      <c r="BK36" s="1402" t="s">
        <v>3591</v>
      </c>
      <c r="BL36" s="1401"/>
      <c r="BM36" s="1397">
        <v>23600</v>
      </c>
    </row>
    <row r="37" spans="1:65" s="1115" customFormat="1" ht="30" customHeight="1" x14ac:dyDescent="0.25">
      <c r="A37" s="1108">
        <v>17</v>
      </c>
      <c r="B37" s="1108" t="s">
        <v>1690</v>
      </c>
      <c r="C37" s="1108"/>
      <c r="D37" s="1108"/>
      <c r="E37" s="1108" t="s">
        <v>1690</v>
      </c>
      <c r="F37" s="1109" t="s">
        <v>1690</v>
      </c>
      <c r="G37" s="1109" t="s">
        <v>1690</v>
      </c>
      <c r="H37" s="1109" t="s">
        <v>1690</v>
      </c>
      <c r="I37" s="1109" t="s">
        <v>1690</v>
      </c>
      <c r="J37" s="1173" t="s">
        <v>1690</v>
      </c>
      <c r="K37" s="1173" t="s">
        <v>1690</v>
      </c>
      <c r="L37" s="1173" t="s">
        <v>1690</v>
      </c>
      <c r="M37" s="1173" t="s">
        <v>1690</v>
      </c>
      <c r="N37" s="1173" t="s">
        <v>1690</v>
      </c>
      <c r="O37" s="1173" t="s">
        <v>1690</v>
      </c>
      <c r="P37" s="1173" t="s">
        <v>1690</v>
      </c>
      <c r="Q37" s="1422" t="s">
        <v>1690</v>
      </c>
      <c r="R37" s="1419" t="s">
        <v>91</v>
      </c>
      <c r="S37" s="1108">
        <v>10</v>
      </c>
      <c r="T37" s="1124" t="s">
        <v>1524</v>
      </c>
      <c r="U37" s="1125" t="s">
        <v>1690</v>
      </c>
      <c r="V37" s="1174" t="s">
        <v>1523</v>
      </c>
      <c r="W37" s="1175" t="s">
        <v>1524</v>
      </c>
      <c r="X37" s="1139">
        <v>1.1000000000000001</v>
      </c>
      <c r="Y37" s="1139">
        <v>8.5</v>
      </c>
      <c r="Z37" s="1139">
        <v>2.9</v>
      </c>
      <c r="AA37" s="1139">
        <v>24.6</v>
      </c>
      <c r="AB37" s="1139">
        <v>4.3</v>
      </c>
      <c r="AC37" s="1139">
        <v>30.6</v>
      </c>
      <c r="AD37" s="1140">
        <v>3</v>
      </c>
      <c r="AE37" s="1139">
        <v>25</v>
      </c>
      <c r="AF37" s="1130">
        <v>2.2999999999999998</v>
      </c>
      <c r="AG37" s="1130">
        <v>12</v>
      </c>
      <c r="AH37" s="1130">
        <v>3.1</v>
      </c>
      <c r="AI37" s="1130">
        <v>20</v>
      </c>
      <c r="AJ37" s="1130" t="s">
        <v>1690</v>
      </c>
      <c r="AK37" s="1130" t="s">
        <v>1690</v>
      </c>
      <c r="AL37" s="1130" t="s">
        <v>1690</v>
      </c>
      <c r="AM37" s="1130" t="s">
        <v>1690</v>
      </c>
      <c r="AN37" s="1130" t="s">
        <v>1690</v>
      </c>
      <c r="AO37" s="1130" t="s">
        <v>1690</v>
      </c>
      <c r="AP37" s="1130" t="s">
        <v>1690</v>
      </c>
      <c r="AQ37" s="1130" t="s">
        <v>1690</v>
      </c>
      <c r="AR37" s="1130" t="s">
        <v>1690</v>
      </c>
      <c r="AS37" s="1130" t="s">
        <v>1690</v>
      </c>
      <c r="AT37" s="1130" t="s">
        <v>1690</v>
      </c>
      <c r="AU37" s="1130" t="s">
        <v>1690</v>
      </c>
      <c r="AV37" s="1130" t="s">
        <v>1690</v>
      </c>
      <c r="AW37" s="1130" t="s">
        <v>1690</v>
      </c>
      <c r="AX37" s="1130" t="s">
        <v>1690</v>
      </c>
      <c r="AY37" s="1130" t="s">
        <v>1690</v>
      </c>
      <c r="AZ37" s="1130" t="s">
        <v>1690</v>
      </c>
      <c r="BA37" s="1130" t="s">
        <v>1690</v>
      </c>
      <c r="BB37" s="1130" t="s">
        <v>1690</v>
      </c>
      <c r="BC37" s="1130" t="s">
        <v>1690</v>
      </c>
      <c r="BD37" s="1130" t="s">
        <v>1690</v>
      </c>
      <c r="BE37" s="1130" t="s">
        <v>1690</v>
      </c>
      <c r="BF37" s="1130" t="s">
        <v>1690</v>
      </c>
      <c r="BG37" s="1130" t="s">
        <v>1690</v>
      </c>
      <c r="BH37" s="1130">
        <v>0.1</v>
      </c>
      <c r="BI37" s="1130">
        <v>1.3</v>
      </c>
      <c r="BJ37" s="1132">
        <v>11300</v>
      </c>
      <c r="BK37" s="1399" t="s">
        <v>1690</v>
      </c>
      <c r="BL37" s="1130" t="s">
        <v>1690</v>
      </c>
      <c r="BM37" s="1399" t="s">
        <v>1690</v>
      </c>
    </row>
    <row r="38" spans="1:65" s="1115" customFormat="1" ht="30" customHeight="1" x14ac:dyDescent="0.25">
      <c r="A38" s="1130">
        <v>18</v>
      </c>
      <c r="B38" s="1139" t="s">
        <v>771</v>
      </c>
      <c r="C38" s="1130"/>
      <c r="D38" s="1130"/>
      <c r="E38" s="1176">
        <v>41887</v>
      </c>
      <c r="F38" s="1177">
        <v>42299</v>
      </c>
      <c r="G38" s="1177">
        <v>42676</v>
      </c>
      <c r="H38" s="1118">
        <v>43066</v>
      </c>
      <c r="I38" s="1150">
        <v>43438</v>
      </c>
      <c r="J38" s="1150" t="s">
        <v>3110</v>
      </c>
      <c r="K38" s="1118">
        <v>43874</v>
      </c>
      <c r="L38" s="1118">
        <v>44208</v>
      </c>
      <c r="M38" s="1118">
        <v>44715</v>
      </c>
      <c r="N38" s="1218">
        <v>45078</v>
      </c>
      <c r="O38" s="1219" t="s">
        <v>3947</v>
      </c>
      <c r="P38" s="1220">
        <v>45944</v>
      </c>
      <c r="Q38" s="1219"/>
      <c r="R38" s="1178" t="s">
        <v>1772</v>
      </c>
      <c r="S38" s="1108">
        <v>10</v>
      </c>
      <c r="T38" s="1124" t="s">
        <v>1524</v>
      </c>
      <c r="U38" s="1125">
        <v>2500</v>
      </c>
      <c r="V38" s="1179" t="s">
        <v>1524</v>
      </c>
      <c r="W38" s="1124" t="s">
        <v>1524</v>
      </c>
      <c r="X38" s="1124" t="s">
        <v>1524</v>
      </c>
      <c r="Y38" s="1124" t="s">
        <v>1524</v>
      </c>
      <c r="Z38" s="1124" t="s">
        <v>1524</v>
      </c>
      <c r="AA38" s="1124" t="s">
        <v>1524</v>
      </c>
      <c r="AB38" s="1124" t="s">
        <v>1524</v>
      </c>
      <c r="AC38" s="1124" t="s">
        <v>1524</v>
      </c>
      <c r="AD38" s="1124" t="s">
        <v>1524</v>
      </c>
      <c r="AE38" s="1124" t="s">
        <v>1524</v>
      </c>
      <c r="AF38" s="1124" t="s">
        <v>1524</v>
      </c>
      <c r="AG38" s="1124" t="s">
        <v>1524</v>
      </c>
      <c r="AH38" s="1147" t="s">
        <v>68</v>
      </c>
      <c r="AI38" s="1147" t="s">
        <v>68</v>
      </c>
      <c r="AJ38" s="1147">
        <v>0.2</v>
      </c>
      <c r="AK38" s="1147">
        <v>0</v>
      </c>
      <c r="AL38" s="1147">
        <v>0.4</v>
      </c>
      <c r="AM38" s="1147">
        <v>1</v>
      </c>
      <c r="AN38" s="1147">
        <v>0.5</v>
      </c>
      <c r="AO38" s="1147">
        <v>1</v>
      </c>
      <c r="AP38" s="1147">
        <v>0.9</v>
      </c>
      <c r="AQ38" s="1147">
        <v>2</v>
      </c>
      <c r="AR38" s="1147" t="s">
        <v>739</v>
      </c>
      <c r="AS38" s="1147" t="s">
        <v>740</v>
      </c>
      <c r="AT38" s="1147" t="s">
        <v>228</v>
      </c>
      <c r="AU38" s="1147">
        <v>0.24</v>
      </c>
      <c r="AV38" s="1147">
        <v>0.16</v>
      </c>
      <c r="AW38" s="1147">
        <v>0.3</v>
      </c>
      <c r="AX38" s="1130">
        <v>0.2</v>
      </c>
      <c r="AY38" s="1130">
        <v>0.45</v>
      </c>
      <c r="AZ38" s="1131">
        <v>0.14000000000000001</v>
      </c>
      <c r="BA38" s="1131">
        <v>0.28000000000000003</v>
      </c>
      <c r="BB38" s="1130" t="s">
        <v>3589</v>
      </c>
      <c r="BC38" s="1130" t="s">
        <v>3590</v>
      </c>
      <c r="BD38" s="1132">
        <v>2100</v>
      </c>
      <c r="BE38" s="1130">
        <v>0.2</v>
      </c>
      <c r="BF38" s="1130">
        <v>0.39</v>
      </c>
      <c r="BG38" s="1132">
        <v>2000</v>
      </c>
      <c r="BH38" s="1130" t="s">
        <v>3684</v>
      </c>
      <c r="BI38" s="1130" t="s">
        <v>3590</v>
      </c>
      <c r="BJ38" s="1400">
        <v>1930</v>
      </c>
      <c r="BK38" s="1402" t="s">
        <v>3589</v>
      </c>
      <c r="BL38" s="1401"/>
      <c r="BM38" s="1397">
        <v>2020</v>
      </c>
    </row>
    <row r="39" spans="1:65" s="1115" customFormat="1" ht="30" customHeight="1" x14ac:dyDescent="0.25">
      <c r="A39" s="1130">
        <v>19</v>
      </c>
      <c r="B39" s="1139" t="s">
        <v>772</v>
      </c>
      <c r="C39" s="1130"/>
      <c r="D39" s="1130"/>
      <c r="E39" s="1176">
        <v>41887</v>
      </c>
      <c r="F39" s="1177">
        <v>42299</v>
      </c>
      <c r="G39" s="1177">
        <v>42676</v>
      </c>
      <c r="H39" s="1118">
        <v>43066</v>
      </c>
      <c r="I39" s="1118">
        <v>43438</v>
      </c>
      <c r="J39" s="1150" t="s">
        <v>3110</v>
      </c>
      <c r="K39" s="1118">
        <v>43874</v>
      </c>
      <c r="L39" s="1118">
        <v>44208</v>
      </c>
      <c r="M39" s="1118">
        <v>44715</v>
      </c>
      <c r="N39" s="1218">
        <v>45078</v>
      </c>
      <c r="O39" s="1219" t="s">
        <v>3947</v>
      </c>
      <c r="P39" s="1220">
        <v>45944</v>
      </c>
      <c r="Q39" s="1219"/>
      <c r="R39" s="1178" t="s">
        <v>1772</v>
      </c>
      <c r="S39" s="1108">
        <v>10</v>
      </c>
      <c r="T39" s="1124" t="s">
        <v>1524</v>
      </c>
      <c r="U39" s="1125">
        <v>2500</v>
      </c>
      <c r="V39" s="1179" t="s">
        <v>1524</v>
      </c>
      <c r="W39" s="1124" t="s">
        <v>1524</v>
      </c>
      <c r="X39" s="1124" t="s">
        <v>1524</v>
      </c>
      <c r="Y39" s="1124" t="s">
        <v>1524</v>
      </c>
      <c r="Z39" s="1124" t="s">
        <v>1524</v>
      </c>
      <c r="AA39" s="1124" t="s">
        <v>1524</v>
      </c>
      <c r="AB39" s="1124" t="s">
        <v>1524</v>
      </c>
      <c r="AC39" s="1124" t="s">
        <v>1524</v>
      </c>
      <c r="AD39" s="1124" t="s">
        <v>1524</v>
      </c>
      <c r="AE39" s="1124" t="s">
        <v>1524</v>
      </c>
      <c r="AF39" s="1124" t="s">
        <v>1524</v>
      </c>
      <c r="AG39" s="1124" t="s">
        <v>1524</v>
      </c>
      <c r="AH39" s="1147" t="s">
        <v>68</v>
      </c>
      <c r="AI39" s="1147" t="s">
        <v>68</v>
      </c>
      <c r="AJ39" s="1147">
        <v>0.2</v>
      </c>
      <c r="AK39" s="1147">
        <v>1</v>
      </c>
      <c r="AL39" s="1147">
        <v>0.4</v>
      </c>
      <c r="AM39" s="1147">
        <v>1</v>
      </c>
      <c r="AN39" s="1147">
        <v>1.1000000000000001</v>
      </c>
      <c r="AO39" s="1147">
        <v>3</v>
      </c>
      <c r="AP39" s="1147">
        <v>0.7</v>
      </c>
      <c r="AQ39" s="1147">
        <v>2</v>
      </c>
      <c r="AR39" s="1147">
        <v>0.21</v>
      </c>
      <c r="AS39" s="1147">
        <v>0.28999999999999998</v>
      </c>
      <c r="AT39" s="1147">
        <v>0.13</v>
      </c>
      <c r="AU39" s="1147">
        <v>0.26</v>
      </c>
      <c r="AV39" s="1147">
        <v>1.1100000000000001</v>
      </c>
      <c r="AW39" s="1147">
        <v>2.4300000000000002</v>
      </c>
      <c r="AX39" s="1130">
        <v>0.26</v>
      </c>
      <c r="AY39" s="1130">
        <v>0.46</v>
      </c>
      <c r="AZ39" s="1131" t="s">
        <v>2975</v>
      </c>
      <c r="BA39" s="1131" t="s">
        <v>3319</v>
      </c>
      <c r="BB39" s="1130">
        <v>0.15</v>
      </c>
      <c r="BC39" s="1130">
        <v>0.31</v>
      </c>
      <c r="BD39" s="1132">
        <v>2050</v>
      </c>
      <c r="BE39" s="1130" t="s">
        <v>3589</v>
      </c>
      <c r="BF39" s="1130" t="s">
        <v>3590</v>
      </c>
      <c r="BG39" s="1132">
        <v>2040</v>
      </c>
      <c r="BH39" s="1130">
        <v>0.13</v>
      </c>
      <c r="BI39" s="1130">
        <v>0.27</v>
      </c>
      <c r="BJ39" s="1400">
        <v>2050</v>
      </c>
      <c r="BK39" s="1402" t="s">
        <v>3589</v>
      </c>
      <c r="BL39" s="1401"/>
      <c r="BM39" s="1397">
        <v>2160</v>
      </c>
    </row>
    <row r="40" spans="1:65" s="1115" customFormat="1" ht="30" customHeight="1" x14ac:dyDescent="0.25">
      <c r="A40" s="1130">
        <v>20</v>
      </c>
      <c r="B40" s="1139" t="s">
        <v>773</v>
      </c>
      <c r="C40" s="1130"/>
      <c r="D40" s="1130"/>
      <c r="E40" s="1176">
        <v>41887</v>
      </c>
      <c r="F40" s="1177">
        <v>42299</v>
      </c>
      <c r="G40" s="1177">
        <v>42676</v>
      </c>
      <c r="H40" s="1118">
        <v>43066</v>
      </c>
      <c r="I40" s="1118">
        <v>43438</v>
      </c>
      <c r="J40" s="1150" t="s">
        <v>3110</v>
      </c>
      <c r="K40" s="1118">
        <v>43874</v>
      </c>
      <c r="L40" s="1118">
        <v>44208</v>
      </c>
      <c r="M40" s="1118">
        <v>44715</v>
      </c>
      <c r="N40" s="1118">
        <v>45019</v>
      </c>
      <c r="O40" s="1219" t="s">
        <v>3948</v>
      </c>
      <c r="P40" s="1220">
        <v>45944</v>
      </c>
      <c r="Q40" s="1219"/>
      <c r="R40" s="1178" t="s">
        <v>1772</v>
      </c>
      <c r="S40" s="1108">
        <v>10</v>
      </c>
      <c r="T40" s="1124" t="s">
        <v>1524</v>
      </c>
      <c r="U40" s="1125">
        <v>2500</v>
      </c>
      <c r="V40" s="1179" t="s">
        <v>1524</v>
      </c>
      <c r="W40" s="1124" t="s">
        <v>1524</v>
      </c>
      <c r="X40" s="1124" t="s">
        <v>1524</v>
      </c>
      <c r="Y40" s="1124" t="s">
        <v>1524</v>
      </c>
      <c r="Z40" s="1124" t="s">
        <v>1524</v>
      </c>
      <c r="AA40" s="1124" t="s">
        <v>1524</v>
      </c>
      <c r="AB40" s="1124" t="s">
        <v>1524</v>
      </c>
      <c r="AC40" s="1124" t="s">
        <v>1524</v>
      </c>
      <c r="AD40" s="1124" t="s">
        <v>1524</v>
      </c>
      <c r="AE40" s="1124" t="s">
        <v>1524</v>
      </c>
      <c r="AF40" s="1124" t="s">
        <v>1524</v>
      </c>
      <c r="AG40" s="1124" t="s">
        <v>1524</v>
      </c>
      <c r="AH40" s="1147" t="s">
        <v>68</v>
      </c>
      <c r="AI40" s="1147" t="s">
        <v>68</v>
      </c>
      <c r="AJ40" s="1147">
        <v>0.4</v>
      </c>
      <c r="AK40" s="1147">
        <v>1</v>
      </c>
      <c r="AL40" s="1147">
        <v>0.4</v>
      </c>
      <c r="AM40" s="1147">
        <v>1</v>
      </c>
      <c r="AN40" s="1147">
        <v>0.2</v>
      </c>
      <c r="AO40" s="1147">
        <v>0</v>
      </c>
      <c r="AP40" s="1147">
        <v>0.7</v>
      </c>
      <c r="AQ40" s="1147">
        <v>1</v>
      </c>
      <c r="AR40" s="1147" t="s">
        <v>741</v>
      </c>
      <c r="AS40" s="1147" t="s">
        <v>742</v>
      </c>
      <c r="AT40" s="1147">
        <v>0.12</v>
      </c>
      <c r="AU40" s="1147">
        <v>0.25</v>
      </c>
      <c r="AV40" s="1147" t="s">
        <v>2973</v>
      </c>
      <c r="AW40" s="1147" t="s">
        <v>2974</v>
      </c>
      <c r="AX40" s="1130">
        <v>0.69</v>
      </c>
      <c r="AY40" s="1130">
        <v>1.01</v>
      </c>
      <c r="AZ40" s="1131">
        <v>0.2</v>
      </c>
      <c r="BA40" s="1131">
        <v>0.45</v>
      </c>
      <c r="BB40" s="1130" t="s">
        <v>3591</v>
      </c>
      <c r="BC40" s="1130" t="s">
        <v>3592</v>
      </c>
      <c r="BD40" s="1132">
        <v>2220</v>
      </c>
      <c r="BE40" s="1130">
        <v>0.11</v>
      </c>
      <c r="BF40" s="1130">
        <v>0.23</v>
      </c>
      <c r="BG40" s="1132">
        <v>2070</v>
      </c>
      <c r="BH40" s="1130">
        <v>0.13</v>
      </c>
      <c r="BI40" s="1130">
        <v>0.28000000000000003</v>
      </c>
      <c r="BJ40" s="1400">
        <v>2140</v>
      </c>
      <c r="BK40" s="1402" t="s">
        <v>3589</v>
      </c>
      <c r="BL40" s="1401"/>
      <c r="BM40" s="1397">
        <v>2210</v>
      </c>
    </row>
    <row r="41" spans="1:65" s="1115" customFormat="1" ht="30" customHeight="1" x14ac:dyDescent="0.25">
      <c r="A41" s="1130">
        <v>21</v>
      </c>
      <c r="B41" s="1139" t="s">
        <v>774</v>
      </c>
      <c r="C41" s="1130"/>
      <c r="D41" s="1130"/>
      <c r="E41" s="1176">
        <v>41887</v>
      </c>
      <c r="F41" s="1177">
        <v>42299</v>
      </c>
      <c r="G41" s="1177">
        <v>42676</v>
      </c>
      <c r="H41" s="1118">
        <v>43066</v>
      </c>
      <c r="I41" s="1118">
        <v>43438</v>
      </c>
      <c r="J41" s="1150" t="s">
        <v>3110</v>
      </c>
      <c r="K41" s="1118">
        <v>43874</v>
      </c>
      <c r="L41" s="1118">
        <v>44208</v>
      </c>
      <c r="M41" s="1118">
        <v>44715</v>
      </c>
      <c r="N41" s="1118">
        <v>45019</v>
      </c>
      <c r="O41" s="1219" t="s">
        <v>3949</v>
      </c>
      <c r="P41" s="1220">
        <v>45944</v>
      </c>
      <c r="Q41" s="1219"/>
      <c r="R41" s="1178" t="s">
        <v>1772</v>
      </c>
      <c r="S41" s="1108">
        <v>10</v>
      </c>
      <c r="T41" s="1124" t="s">
        <v>1524</v>
      </c>
      <c r="U41" s="1125">
        <v>2500</v>
      </c>
      <c r="V41" s="1179" t="s">
        <v>1524</v>
      </c>
      <c r="W41" s="1124" t="s">
        <v>1524</v>
      </c>
      <c r="X41" s="1124" t="s">
        <v>1524</v>
      </c>
      <c r="Y41" s="1124" t="s">
        <v>1524</v>
      </c>
      <c r="Z41" s="1124" t="s">
        <v>1524</v>
      </c>
      <c r="AA41" s="1124" t="s">
        <v>1524</v>
      </c>
      <c r="AB41" s="1124" t="s">
        <v>1524</v>
      </c>
      <c r="AC41" s="1124" t="s">
        <v>1524</v>
      </c>
      <c r="AD41" s="1124" t="s">
        <v>1524</v>
      </c>
      <c r="AE41" s="1124" t="s">
        <v>1524</v>
      </c>
      <c r="AF41" s="1124" t="s">
        <v>1524</v>
      </c>
      <c r="AG41" s="1124" t="s">
        <v>1524</v>
      </c>
      <c r="AH41" s="1147" t="s">
        <v>68</v>
      </c>
      <c r="AI41" s="1147" t="s">
        <v>68</v>
      </c>
      <c r="AJ41" s="1147">
        <v>0.6</v>
      </c>
      <c r="AK41" s="1147">
        <v>1</v>
      </c>
      <c r="AL41" s="1147">
        <v>0.6</v>
      </c>
      <c r="AM41" s="1147">
        <v>1</v>
      </c>
      <c r="AN41" s="1147">
        <v>0.3</v>
      </c>
      <c r="AO41" s="1147">
        <v>1</v>
      </c>
      <c r="AP41" s="1147">
        <v>1</v>
      </c>
      <c r="AQ41" s="1147">
        <v>2</v>
      </c>
      <c r="AR41" s="1147">
        <v>0.1</v>
      </c>
      <c r="AS41" s="1147">
        <v>0.16</v>
      </c>
      <c r="AT41" s="1147">
        <v>0.13</v>
      </c>
      <c r="AU41" s="1147">
        <v>0.3</v>
      </c>
      <c r="AV41" s="1147" t="s">
        <v>2975</v>
      </c>
      <c r="AW41" s="1147" t="s">
        <v>2976</v>
      </c>
      <c r="AX41" s="1130">
        <v>0.48</v>
      </c>
      <c r="AY41" s="1130">
        <v>0.66</v>
      </c>
      <c r="AZ41" s="1131">
        <v>0.4</v>
      </c>
      <c r="BA41" s="1131">
        <v>0.88</v>
      </c>
      <c r="BB41" s="1130">
        <v>0.12</v>
      </c>
      <c r="BC41" s="1130">
        <v>0.25</v>
      </c>
      <c r="BD41" s="1132">
        <v>2120</v>
      </c>
      <c r="BE41" s="1130" t="s">
        <v>3684</v>
      </c>
      <c r="BF41" s="1130" t="s">
        <v>3590</v>
      </c>
      <c r="BG41" s="1132">
        <v>1890</v>
      </c>
      <c r="BH41" s="1130" t="s">
        <v>3589</v>
      </c>
      <c r="BI41" s="1130" t="s">
        <v>3829</v>
      </c>
      <c r="BJ41" s="1400">
        <v>1940</v>
      </c>
      <c r="BK41" s="1402" t="s">
        <v>3589</v>
      </c>
      <c r="BL41" s="1401"/>
      <c r="BM41" s="1397">
        <v>2070</v>
      </c>
    </row>
    <row r="42" spans="1:65" s="1115" customFormat="1" x14ac:dyDescent="0.25">
      <c r="P42" s="1182"/>
      <c r="Q42" s="1182"/>
      <c r="AD42" s="1180"/>
    </row>
    <row r="43" spans="1:65" s="1115" customFormat="1" x14ac:dyDescent="0.25">
      <c r="P43" s="1182"/>
      <c r="Q43" s="1182"/>
      <c r="AD43" s="1180"/>
    </row>
    <row r="44" spans="1:65" s="1115" customFormat="1" x14ac:dyDescent="0.25">
      <c r="P44" s="1182"/>
      <c r="Q44" s="1182"/>
      <c r="AD44" s="1180"/>
    </row>
    <row r="45" spans="1:65" s="1115" customFormat="1" x14ac:dyDescent="0.25">
      <c r="AD45" s="1180"/>
    </row>
    <row r="46" spans="1:65" s="1115" customFormat="1" x14ac:dyDescent="0.25">
      <c r="AD46" s="1180"/>
    </row>
    <row r="47" spans="1:65" s="1115" customFormat="1" x14ac:dyDescent="0.25">
      <c r="AD47" s="1180"/>
    </row>
    <row r="48" spans="1:65" s="1115" customFormat="1" x14ac:dyDescent="0.25">
      <c r="AD48" s="1180"/>
    </row>
    <row r="49" spans="30:30" s="1115" customFormat="1" x14ac:dyDescent="0.25">
      <c r="AD49" s="1180"/>
    </row>
    <row r="50" spans="30:30" s="1115" customFormat="1" x14ac:dyDescent="0.25">
      <c r="AD50" s="1180"/>
    </row>
    <row r="51" spans="30:30" s="1115" customFormat="1" x14ac:dyDescent="0.25">
      <c r="AD51" s="1180"/>
    </row>
    <row r="52" spans="30:30" s="1115" customFormat="1" x14ac:dyDescent="0.25">
      <c r="AD52" s="1180"/>
    </row>
    <row r="53" spans="30:30" s="1115" customFormat="1" x14ac:dyDescent="0.25">
      <c r="AD53" s="1180"/>
    </row>
    <row r="54" spans="30:30" s="1115" customFormat="1" x14ac:dyDescent="0.25">
      <c r="AD54" s="1180"/>
    </row>
    <row r="55" spans="30:30" s="1115" customFormat="1" x14ac:dyDescent="0.25">
      <c r="AD55" s="1180"/>
    </row>
    <row r="56" spans="30:30" s="1115" customFormat="1" x14ac:dyDescent="0.25">
      <c r="AD56" s="1180"/>
    </row>
    <row r="57" spans="30:30" s="1115" customFormat="1" x14ac:dyDescent="0.25">
      <c r="AD57" s="1180"/>
    </row>
    <row r="58" spans="30:30" s="1115" customFormat="1" x14ac:dyDescent="0.25">
      <c r="AD58" s="1180"/>
    </row>
    <row r="59" spans="30:30" s="1115" customFormat="1" x14ac:dyDescent="0.25">
      <c r="AD59" s="1180"/>
    </row>
    <row r="60" spans="30:30" s="1115" customFormat="1" x14ac:dyDescent="0.25">
      <c r="AD60" s="1180"/>
    </row>
    <row r="61" spans="30:30" s="1115" customFormat="1" x14ac:dyDescent="0.25">
      <c r="AD61" s="1180"/>
    </row>
    <row r="62" spans="30:30" s="1115" customFormat="1" x14ac:dyDescent="0.25">
      <c r="AD62" s="1180"/>
    </row>
    <row r="63" spans="30:30" s="1115" customFormat="1" x14ac:dyDescent="0.25">
      <c r="AD63" s="1180"/>
    </row>
    <row r="64" spans="30:30" s="1115" customFormat="1" x14ac:dyDescent="0.25">
      <c r="AD64" s="1180"/>
    </row>
    <row r="65" spans="30:30" s="1115" customFormat="1" x14ac:dyDescent="0.25">
      <c r="AD65" s="1180"/>
    </row>
    <row r="66" spans="30:30" s="1115" customFormat="1" x14ac:dyDescent="0.25">
      <c r="AD66" s="1180"/>
    </row>
    <row r="67" spans="30:30" s="1115" customFormat="1" x14ac:dyDescent="0.25">
      <c r="AD67" s="1180"/>
    </row>
    <row r="68" spans="30:30" s="1115" customFormat="1" x14ac:dyDescent="0.25">
      <c r="AD68" s="1180"/>
    </row>
    <row r="69" spans="30:30" s="1115" customFormat="1" x14ac:dyDescent="0.25">
      <c r="AD69" s="1180"/>
    </row>
    <row r="70" spans="30:30" s="1115" customFormat="1" x14ac:dyDescent="0.25">
      <c r="AD70" s="1180"/>
    </row>
    <row r="71" spans="30:30" s="1115" customFormat="1" x14ac:dyDescent="0.25">
      <c r="AD71" s="1180"/>
    </row>
    <row r="72" spans="30:30" s="1115" customFormat="1" x14ac:dyDescent="0.25">
      <c r="AD72" s="1180"/>
    </row>
    <row r="73" spans="30:30" s="1115" customFormat="1" x14ac:dyDescent="0.25">
      <c r="AD73" s="1180"/>
    </row>
    <row r="74" spans="30:30" s="1115" customFormat="1" x14ac:dyDescent="0.25">
      <c r="AD74" s="1180"/>
    </row>
    <row r="75" spans="30:30" s="1115" customFormat="1" x14ac:dyDescent="0.25">
      <c r="AD75" s="1180"/>
    </row>
    <row r="76" spans="30:30" s="1115" customFormat="1" x14ac:dyDescent="0.25">
      <c r="AD76" s="1180"/>
    </row>
    <row r="77" spans="30:30" s="1115" customFormat="1" x14ac:dyDescent="0.25">
      <c r="AD77" s="1180"/>
    </row>
    <row r="78" spans="30:30" s="1115" customFormat="1" x14ac:dyDescent="0.25">
      <c r="AD78" s="1180"/>
    </row>
    <row r="79" spans="30:30" s="1115" customFormat="1" x14ac:dyDescent="0.25">
      <c r="AD79" s="1180"/>
    </row>
    <row r="80" spans="30:30" s="1115" customFormat="1" x14ac:dyDescent="0.25">
      <c r="AD80" s="1180"/>
    </row>
    <row r="81" spans="30:30" s="1115" customFormat="1" x14ac:dyDescent="0.25">
      <c r="AD81" s="1180"/>
    </row>
    <row r="82" spans="30:30" s="1115" customFormat="1" x14ac:dyDescent="0.25">
      <c r="AD82" s="1180"/>
    </row>
    <row r="83" spans="30:30" s="1115" customFormat="1" x14ac:dyDescent="0.25">
      <c r="AD83" s="1180"/>
    </row>
    <row r="84" spans="30:30" s="1115" customFormat="1" x14ac:dyDescent="0.25">
      <c r="AD84" s="1180"/>
    </row>
    <row r="85" spans="30:30" s="1115" customFormat="1" x14ac:dyDescent="0.25">
      <c r="AD85" s="1180"/>
    </row>
    <row r="86" spans="30:30" s="1115" customFormat="1" x14ac:dyDescent="0.25">
      <c r="AD86" s="1180"/>
    </row>
    <row r="87" spans="30:30" s="1115" customFormat="1" x14ac:dyDescent="0.25">
      <c r="AD87" s="1180"/>
    </row>
    <row r="88" spans="30:30" s="1115" customFormat="1" x14ac:dyDescent="0.25">
      <c r="AD88" s="1180"/>
    </row>
    <row r="89" spans="30:30" s="1115" customFormat="1" x14ac:dyDescent="0.25">
      <c r="AD89" s="1180"/>
    </row>
    <row r="90" spans="30:30" s="1115" customFormat="1" x14ac:dyDescent="0.25">
      <c r="AD90" s="1180"/>
    </row>
    <row r="91" spans="30:30" s="1115" customFormat="1" x14ac:dyDescent="0.25">
      <c r="AD91" s="1180"/>
    </row>
    <row r="92" spans="30:30" s="1115" customFormat="1" x14ac:dyDescent="0.25">
      <c r="AD92" s="1180"/>
    </row>
    <row r="93" spans="30:30" s="1115" customFormat="1" x14ac:dyDescent="0.25">
      <c r="AD93" s="1180"/>
    </row>
    <row r="94" spans="30:30" s="1115" customFormat="1" x14ac:dyDescent="0.25">
      <c r="AD94" s="1180"/>
    </row>
    <row r="95" spans="30:30" s="1115" customFormat="1" x14ac:dyDescent="0.25">
      <c r="AD95" s="1180"/>
    </row>
    <row r="96" spans="30:30" s="1115" customFormat="1" x14ac:dyDescent="0.25">
      <c r="AD96" s="1180"/>
    </row>
    <row r="97" spans="30:30" s="1115" customFormat="1" x14ac:dyDescent="0.25">
      <c r="AD97" s="1180"/>
    </row>
    <row r="98" spans="30:30" s="1115" customFormat="1" x14ac:dyDescent="0.25">
      <c r="AD98" s="1180"/>
    </row>
    <row r="99" spans="30:30" s="1115" customFormat="1" x14ac:dyDescent="0.25">
      <c r="AD99" s="1180"/>
    </row>
    <row r="100" spans="30:30" s="1115" customFormat="1" x14ac:dyDescent="0.25">
      <c r="AD100" s="1180"/>
    </row>
    <row r="101" spans="30:30" s="1115" customFormat="1" x14ac:dyDescent="0.25">
      <c r="AD101" s="1180"/>
    </row>
    <row r="102" spans="30:30" s="1115" customFormat="1" x14ac:dyDescent="0.25">
      <c r="AD102" s="1180"/>
    </row>
    <row r="103" spans="30:30" s="1115" customFormat="1" x14ac:dyDescent="0.25">
      <c r="AD103" s="1180"/>
    </row>
    <row r="104" spans="30:30" s="1115" customFormat="1" x14ac:dyDescent="0.25">
      <c r="AD104" s="1180"/>
    </row>
    <row r="105" spans="30:30" s="1115" customFormat="1" x14ac:dyDescent="0.25">
      <c r="AD105" s="1180"/>
    </row>
    <row r="106" spans="30:30" s="1115" customFormat="1" x14ac:dyDescent="0.25">
      <c r="AD106" s="1180"/>
    </row>
    <row r="107" spans="30:30" s="1115" customFormat="1" x14ac:dyDescent="0.25">
      <c r="AD107" s="1180"/>
    </row>
    <row r="108" spans="30:30" s="1115" customFormat="1" x14ac:dyDescent="0.25">
      <c r="AD108" s="1180"/>
    </row>
    <row r="109" spans="30:30" s="1115" customFormat="1" x14ac:dyDescent="0.25">
      <c r="AD109" s="1180"/>
    </row>
    <row r="110" spans="30:30" s="1115" customFormat="1" x14ac:dyDescent="0.25">
      <c r="AD110" s="1180"/>
    </row>
    <row r="111" spans="30:30" s="1115" customFormat="1" x14ac:dyDescent="0.25">
      <c r="AD111" s="1180"/>
    </row>
    <row r="112" spans="30:30" s="1115" customFormat="1" x14ac:dyDescent="0.25">
      <c r="AD112" s="1180"/>
    </row>
    <row r="113" spans="30:30" s="1115" customFormat="1" x14ac:dyDescent="0.25">
      <c r="AD113" s="1180"/>
    </row>
    <row r="114" spans="30:30" s="1115" customFormat="1" x14ac:dyDescent="0.25">
      <c r="AD114" s="1180"/>
    </row>
    <row r="115" spans="30:30" s="1115" customFormat="1" x14ac:dyDescent="0.25">
      <c r="AD115" s="1180"/>
    </row>
    <row r="116" spans="30:30" s="1115" customFormat="1" x14ac:dyDescent="0.25">
      <c r="AD116" s="1180"/>
    </row>
    <row r="117" spans="30:30" s="1115" customFormat="1" x14ac:dyDescent="0.25">
      <c r="AD117" s="1180"/>
    </row>
    <row r="118" spans="30:30" s="1115" customFormat="1" x14ac:dyDescent="0.25">
      <c r="AD118" s="1180"/>
    </row>
    <row r="119" spans="30:30" s="1115" customFormat="1" x14ac:dyDescent="0.25">
      <c r="AD119" s="1180"/>
    </row>
    <row r="120" spans="30:30" s="1115" customFormat="1" x14ac:dyDescent="0.25">
      <c r="AD120" s="1180"/>
    </row>
    <row r="121" spans="30:30" s="1115" customFormat="1" x14ac:dyDescent="0.25">
      <c r="AD121" s="1180"/>
    </row>
    <row r="122" spans="30:30" s="1115" customFormat="1" x14ac:dyDescent="0.25">
      <c r="AD122" s="1180"/>
    </row>
    <row r="123" spans="30:30" s="1115" customFormat="1" x14ac:dyDescent="0.25">
      <c r="AD123" s="1180"/>
    </row>
    <row r="124" spans="30:30" s="1115" customFormat="1" x14ac:dyDescent="0.25">
      <c r="AD124" s="1180"/>
    </row>
    <row r="125" spans="30:30" s="1115" customFormat="1" x14ac:dyDescent="0.25">
      <c r="AD125" s="1180"/>
    </row>
    <row r="126" spans="30:30" s="1115" customFormat="1" x14ac:dyDescent="0.25">
      <c r="AD126" s="1180"/>
    </row>
    <row r="127" spans="30:30" s="1115" customFormat="1" x14ac:dyDescent="0.25">
      <c r="AD127" s="1180"/>
    </row>
    <row r="128" spans="30:30" s="1115" customFormat="1" x14ac:dyDescent="0.25">
      <c r="AD128" s="1180"/>
    </row>
    <row r="129" spans="30:66" s="1115" customFormat="1" x14ac:dyDescent="0.25">
      <c r="AD129" s="1180"/>
    </row>
    <row r="130" spans="30:66" s="1115" customFormat="1" x14ac:dyDescent="0.25">
      <c r="AD130" s="1180"/>
    </row>
    <row r="131" spans="30:66" s="1115" customFormat="1" x14ac:dyDescent="0.25">
      <c r="AD131" s="1180"/>
    </row>
    <row r="132" spans="30:66" s="1115" customFormat="1" x14ac:dyDescent="0.25">
      <c r="AD132" s="1180"/>
    </row>
    <row r="133" spans="30:66" s="1115" customFormat="1" x14ac:dyDescent="0.25">
      <c r="AD133" s="1180"/>
    </row>
    <row r="134" spans="30:66" s="1115" customFormat="1" x14ac:dyDescent="0.25">
      <c r="AD134" s="1180"/>
    </row>
    <row r="135" spans="30:66" s="1115" customFormat="1" x14ac:dyDescent="0.25">
      <c r="AD135" s="1180"/>
    </row>
    <row r="136" spans="30:66" s="1115" customFormat="1" x14ac:dyDescent="0.25">
      <c r="AD136" s="1180"/>
    </row>
    <row r="137" spans="30:66" s="1115" customFormat="1" x14ac:dyDescent="0.25">
      <c r="AD137" s="1180"/>
    </row>
    <row r="138" spans="30:66" s="1115" customFormat="1" x14ac:dyDescent="0.25">
      <c r="AD138" s="1180"/>
    </row>
    <row r="139" spans="30:66" s="1115" customFormat="1" x14ac:dyDescent="0.25">
      <c r="AD139" s="1180"/>
    </row>
    <row r="140" spans="30:66" s="1115" customFormat="1" x14ac:dyDescent="0.25">
      <c r="AD140" s="1180"/>
    </row>
    <row r="141" spans="30:66" x14ac:dyDescent="0.25">
      <c r="BN141" s="1115"/>
    </row>
  </sheetData>
  <mergeCells count="27">
    <mergeCell ref="AD20:AE20"/>
    <mergeCell ref="AF20:AG20"/>
    <mergeCell ref="AH20:AI20"/>
    <mergeCell ref="U20:U21"/>
    <mergeCell ref="V20:W20"/>
    <mergeCell ref="X20:Y20"/>
    <mergeCell ref="Z20:AA20"/>
    <mergeCell ref="AB20:AC20"/>
    <mergeCell ref="T20:T21"/>
    <mergeCell ref="A14:S14"/>
    <mergeCell ref="A20:A21"/>
    <mergeCell ref="B20:B21"/>
    <mergeCell ref="R20:R21"/>
    <mergeCell ref="S20:S21"/>
    <mergeCell ref="BK20:BM20"/>
    <mergeCell ref="AJ20:AK20"/>
    <mergeCell ref="AL20:AM20"/>
    <mergeCell ref="AN20:AO20"/>
    <mergeCell ref="BE20:BG20"/>
    <mergeCell ref="AR20:AS20"/>
    <mergeCell ref="AT20:AU20"/>
    <mergeCell ref="AV20:AW20"/>
    <mergeCell ref="AX20:AY20"/>
    <mergeCell ref="AZ20:BA20"/>
    <mergeCell ref="BB20:BD20"/>
    <mergeCell ref="BH20:BJ20"/>
    <mergeCell ref="AP20:AQ20"/>
  </mergeCells>
  <conditionalFormatting sqref="BB22:BB27 BB29:BB30 BB32 BB34:BB36 BB39 BB41">
    <cfRule type="cellIs" dxfId="11" priority="27" operator="greaterThan">
      <formula>10</formula>
    </cfRule>
    <cfRule type="cellIs" dxfId="10" priority="28" operator="greaterThan">
      <formula>10</formula>
    </cfRule>
  </conditionalFormatting>
  <conditionalFormatting sqref="BD22">
    <cfRule type="cellIs" dxfId="9" priority="26" operator="greaterThan">
      <formula>26400</formula>
    </cfRule>
  </conditionalFormatting>
  <conditionalFormatting sqref="BD23">
    <cfRule type="cellIs" dxfId="8" priority="24" operator="greaterThan">
      <formula>3300</formula>
    </cfRule>
  </conditionalFormatting>
  <conditionalFormatting sqref="BD24">
    <cfRule type="cellIs" dxfId="7" priority="21" operator="greaterThan">
      <formula>27280</formula>
    </cfRule>
  </conditionalFormatting>
  <conditionalFormatting sqref="BD25">
    <cfRule type="cellIs" dxfId="6" priority="19" operator="greaterThan">
      <formula>21120</formula>
    </cfRule>
  </conditionalFormatting>
  <conditionalFormatting sqref="BD26:BD27">
    <cfRule type="cellIs" dxfId="5" priority="15" operator="greaterThan">
      <formula>17490</formula>
    </cfRule>
  </conditionalFormatting>
  <conditionalFormatting sqref="BD29:BD30">
    <cfRule type="cellIs" dxfId="4" priority="11" operator="greaterThan">
      <formula>16500</formula>
    </cfRule>
  </conditionalFormatting>
  <conditionalFormatting sqref="BD32">
    <cfRule type="cellIs" dxfId="3" priority="9" operator="greaterThan">
      <formula>19800</formula>
    </cfRule>
  </conditionalFormatting>
  <conditionalFormatting sqref="BD34">
    <cfRule type="cellIs" dxfId="2" priority="7" operator="greaterThan">
      <formula>16500</formula>
    </cfRule>
  </conditionalFormatting>
  <conditionalFormatting sqref="BD35:BD36">
    <cfRule type="cellIs" dxfId="1" priority="3" operator="greaterThan">
      <formula>22000</formula>
    </cfRule>
  </conditionalFormatting>
  <conditionalFormatting sqref="BD38:BD41">
    <cfRule type="cellIs" dxfId="0" priority="1" operator="greaterThan">
      <formula>2750</formula>
    </cfRule>
  </conditionalFormatting>
  <hyperlinks>
    <hyperlink ref="F27" r:id="rId1" display="ANALISI EMISSIONI IN ATMOSFERA\RAPPORTINI SOSTITUZIONE MANICHE 2015\ODL Sostituzione maniche filtro M513.pdf" xr:uid="{00000000-0004-0000-2300-000000000000}"/>
    <hyperlink ref="F26" r:id="rId2" display="ANALISI EMISSIONI IN ATMOSFERA\RAPPORTINI SOSTITUZIONE MANICHE 2015\ODL Sostituzione maniche filtro M5014.pdf" xr:uid="{00000000-0004-0000-2300-000001000000}"/>
    <hyperlink ref="F28" r:id="rId3" display="ANALISI EMISSIONI IN ATMOSFERA\RAPPORTINI SOSTITUZIONE MANICHE 2015\ODL FILTRO SEMOLATRICI M403.pdf" xr:uid="{00000000-0004-0000-2300-000002000000}"/>
    <hyperlink ref="F35" r:id="rId4" display="ANALISI EMISSIONI IN ATMOSFERA\RAPPORTINI SOSTITUZIONE MANICHE 2015\ODL sost.maniche filtro fossa G505.pdf" xr:uid="{00000000-0004-0000-2300-000003000000}"/>
    <hyperlink ref="F24" r:id="rId5" display="ANALISI EMISSIONI IN ATMOSFERA\RAPPORTINI SOSTITUZIONE MANICHE 2015\ODL sost. maniche filtro P410.pdf" xr:uid="{00000000-0004-0000-2300-000004000000}"/>
    <hyperlink ref="F22" r:id="rId6" display="ANALISI EMISSIONI IN ATMOSFERA\RAPPORTINI SOSTITUZIONE MANICHE 2015\ODL SOST.MANICHE CELLE GRANO.pdf" xr:uid="{00000000-0004-0000-2300-000005000000}"/>
    <hyperlink ref="I27" r:id="rId7" display="ANALISI EMISSIONI IN ATMOSFERA\RAPPORTINI SOSTITUZIONE MANICHE 2018\ODL sost.maniche filtranti M513.pdf" xr:uid="{00000000-0004-0000-2300-000006000000}"/>
    <hyperlink ref="N38" r:id="rId8" display="ANALISI EMISSIONI IN ATMOSFERA\RAPPORTINI SOSTITUZIONE MANICHE 2023\ODL SOST.MANICHE FILTRO F508.pdf" xr:uid="{00000000-0004-0000-2300-000007000000}"/>
    <hyperlink ref="N39" r:id="rId9" display="ANALISI EMISSIONI IN ATMOSFERA\RAPPORTINI SOSTITUZIONE MANICHE 2023\ODL SOST.MANICHE FILTRO F509.pdf" xr:uid="{00000000-0004-0000-2300-000008000000}"/>
    <hyperlink ref="N34" r:id="rId10" display="ANALISI EMISSIONI IN ATMOSFERA\RAPPORTINI SOSTITUZIONE MANICHE 2023\ODL SOST.MANICHE FILTRO C203.pdf" xr:uid="{00000000-0004-0000-2300-000009000000}"/>
    <hyperlink ref="N32" r:id="rId11" display="ANALISI EMISSIONI IN ATMOSFERA\RAPPORTINI SOSTITUZIONE MANICHE 2023\ODL SOST.MANICHE FILTRO F202.pdf" xr:uid="{00000000-0004-0000-2300-00000A000000}"/>
    <hyperlink ref="N35" r:id="rId12" display="ANALISI EMISSIONI IN ATMOSFERA\RAPPORTINI SOSTITUZIONE MANICHE 2023\ODL sostituz. maniche filtranti G505.pdf" xr:uid="{00000000-0004-0000-2300-00000B000000}"/>
    <hyperlink ref="N28" r:id="rId13" display="ANALISI EMISSIONI IN ATMOSFERA\RAPPORTINI SOSTITUZIONE MANICHE 2023\ODL SOST.MANICHE FILTRO M403.pdf" xr:uid="{00000000-0004-0000-2300-00000C000000}"/>
    <hyperlink ref="N36" r:id="rId14" display="ANALISI EMISSIONI IN ATMOSFERA\RAPPORTINI SOSTITUZIONE MANICHE 2023\ODL SOST.MANICHE FILTRO 103.pdf" xr:uid="{00000000-0004-0000-2300-00000D000000}"/>
    <hyperlink ref="O23" r:id="rId15" display="ANALISI EMISSIONI IN ATMOSFERA\RAPPORTINI SOSTITUZIONE MANICHE 2024\ODL S504.pdf" xr:uid="{00000000-0004-0000-2300-00000E000000}"/>
    <hyperlink ref="O24" r:id="rId16" display="ANALISI EMISSIONI IN ATMOSFERA\RAPPORTINI SOSTITUZIONE MANICHE 2024\ODL P410.pdf" xr:uid="{00000000-0004-0000-2300-00000F000000}"/>
    <hyperlink ref="O25" r:id="rId17" display="ANALISI EMISSIONI IN ATMOSFERA\RAPPORTINI SOSTITUZIONE MANICHE 2024\ODL P409.pdf" xr:uid="{00000000-0004-0000-2300-000010000000}"/>
    <hyperlink ref="O35" r:id="rId18" display="ANALISI EMISSIONI IN ATMOSFERA\RAPPORTINI SOSTITUZIONE MANICHE 2024\ODL SOST.MANICHE FILTRO G505.pdf" xr:uid="{00000000-0004-0000-2300-000011000000}"/>
    <hyperlink ref="O40" r:id="rId19" display="ANALISI EMISSIONI IN ATMOSFERA\RAPPORTINI SOSTITUZIONE MANICHE 2024\ODL SOST.MANICHE F510.pdf" xr:uid="{00000000-0004-0000-2300-000012000000}"/>
    <hyperlink ref="O41" r:id="rId20" display="ANALISI EMISSIONI IN ATMOSFERA\RAPPORTINI SOSTITUZIONE MANICHE 2024\ODL SOST.MANICHE FILTRO F511.pdf" xr:uid="{00000000-0004-0000-2300-000013000000}"/>
    <hyperlink ref="O22" r:id="rId21" display="ANALISI EMISSIONI IN ATMOSFERA\RAPPORTINI SOSTITUZIONE MANICHE 2024\ODL SOST.MANICHE FILTRO G506.pdf" xr:uid="{00000000-0004-0000-2300-000014000000}"/>
    <hyperlink ref="O32" r:id="rId22" display="ANALISI EMISSIONI IN ATMOSFERA\RAPPORTINI SOSTITUZIONE MANICHE 2024\ODL SOST.MANICHE FILTRO F202.pdf" xr:uid="{00000000-0004-0000-2300-000015000000}"/>
    <hyperlink ref="P32" r:id="rId23" display="ANALISI EMISSIONI IN ATMOSFERA\RAPPORTINI SOSTITUZIONE MANICHE 2025\ODL FILTRI CAMINO F202.pdf" xr:uid="{996D6BCC-A4FA-424F-9D2F-3EE6200F05FB}"/>
    <hyperlink ref="P26" r:id="rId24" display="ANALISI EMISSIONI IN ATMOSFERA\RAPPORTINI SOSTITUZIONE MANICHE 2025\FILTRO M514.pdf" xr:uid="{E4E4F75D-0B77-43D6-99B1-D434003CB94A}"/>
    <hyperlink ref="P34" r:id="rId25" display="ANALISI EMISSIONI IN ATMOSFERA\RAPPORTINI SOSTITUZIONE MANICHE 2025\FILTRO C203.pdf" xr:uid="{5EF80C4F-7016-4B8A-A8C9-211DEB58EEF5}"/>
    <hyperlink ref="P27" r:id="rId26" display="ANALISI EMISSIONI IN ATMOSFERA\RAPPORTINI SOSTITUZIONE MANICHE 2025\FILTRO M513.pdf" xr:uid="{DC59437F-D353-424D-B39C-78DF0D589797}"/>
    <hyperlink ref="P24" r:id="rId27" display="ANALISI EMISSIONI IN ATMOSFERA\RAPPORTINI SOSTITUZIONE MANICHE 2025\FILTRO P410.pdf" xr:uid="{D0852331-2A32-4456-B1AD-04B877261DC5}"/>
    <hyperlink ref="P35" r:id="rId28" display="ANALISI EMISSIONI IN ATMOSFERA\RAPPORTINI SOSTITUZIONE MANICHE 2025\ODL FILTRI G505 2025.pdf" xr:uid="{D2B46BBF-E7BF-4593-8CD0-F200BAEDD1D4}"/>
    <hyperlink ref="P36" r:id="rId29" display="ANALISI EMISSIONI IN ATMOSFERA\RAPPORTINI SOSTITUZIONE MANICHE 2025\ODL SOSTITUZIONE FILTRI CAMINO 103.pdf" xr:uid="{9E43C407-A0A7-4FD8-81AD-A7A13E5C3CC6}"/>
    <hyperlink ref="P25" r:id="rId30" display="ANALISI EMISSIONI IN ATMOSFERA\RAPPORTINI SOSTITUZIONE MANICHE 2025\ODL SOSTITUZIONE FILTRI CAMINO P409.pdf" xr:uid="{D5B828C1-B188-469B-94BB-3E39E2E60CAD}"/>
    <hyperlink ref="P38" r:id="rId31" display="ANALISI EMISSIONI IN ATMOSFERA\RAPPORTINI SOSTITUZIONE MANICHE 2025\FILTRO F508.pdf" xr:uid="{B0AB8241-5F39-4200-BA03-17BCFE792C45}"/>
    <hyperlink ref="P39" r:id="rId32" display="ANALISI EMISSIONI IN ATMOSFERA\RAPPORTINI SOSTITUZIONE MANICHE 2025\FILTRO F509.pdf" xr:uid="{03585193-3F38-4E8E-A571-CD8F3C51CA14}"/>
    <hyperlink ref="P40:P41" r:id="rId33" display="ANALISI EMISSIONI IN ATMOSFERA\RAPPORTINI SOSTITUZIONE MANICHE 2025\FILTRO F511.pdf" xr:uid="{CF0D9FA5-77B3-47DA-87A9-922CF5BD81E0}"/>
    <hyperlink ref="P29" r:id="rId34" display="ANALISI EMISSIONI IN ATMOSFERA\RAPPORTINI SOSTITUZIONE MANICHE 2025\FILTRO M218.pdf" xr:uid="{4E8563A0-B42F-47E9-BF64-E261E822B162}"/>
    <hyperlink ref="P30" r:id="rId35" display="ANALISI EMISSIONI IN ATMOSFERA\RAPPORTINI SOSTITUZIONE MANICHE 2025\FILTRO M219.pdf" xr:uid="{27C0C3CA-AF49-4DFA-A58D-25149066D17B}"/>
    <hyperlink ref="P28" r:id="rId36" display="ANALISI EMISSIONI IN ATMOSFERA\RAPPORTINI SOSTITUZIONE MANICHE 2025\FILTRO M403.pdf" xr:uid="{6E8BC0F3-0AF7-4F28-8260-FEC90D2E33D4}"/>
    <hyperlink ref="P22" r:id="rId37" display="ANALISI EMISSIONI IN ATMOSFERA\RAPPORTINI SOSTITUZIONE MANICHE 2025\ODL FILTRO G506 -25-11-25.pdf" xr:uid="{4EF67514-B433-4ECF-9038-7B4343D7EC26}"/>
    <hyperlink ref="Q35" r:id="rId38" display="ANALISI EMISSIONI IN ATMOSFERA\RAPPORTINI SOSTITUZIONE MANICHE 2026\ODL FILTRI MANICHE G505.pdf" xr:uid="{866AFCA3-B58D-4D5C-A656-82C9542ACFA4}"/>
    <hyperlink ref="Q29" r:id="rId39" display="ANALISI EMISSIONI IN ATMOSFERA\RAPPORTINI SOSTITUZIONE MANICHE 2026\ODL SOSTITUZIONE MANICHE FILTRANTI ARIA CALDA M218.pdf" xr:uid="{6729F45A-8B43-4F80-A1FB-72247CF7ED42}"/>
  </hyperlinks>
  <pageMargins left="0.75" right="0.75" top="1" bottom="1" header="0.5" footer="0.5"/>
  <pageSetup paperSize="8" scale="54" orientation="landscape" r:id="rId40"/>
  <headerFooter alignWithMargins="0"/>
  <colBreaks count="1" manualBreakCount="1">
    <brk id="39" max="1048575" man="1"/>
  </colBreaks>
  <drawing r:id="rId41"/>
  <legacyDrawing r:id="rId4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C1:N29"/>
  <sheetViews>
    <sheetView topLeftCell="A2" zoomScale="90" zoomScaleNormal="90" workbookViewId="0">
      <selection activeCell="E21" sqref="E21"/>
    </sheetView>
  </sheetViews>
  <sheetFormatPr defaultRowHeight="13.2" x14ac:dyDescent="0.25"/>
  <cols>
    <col min="1" max="1" width="3.109375" customWidth="1"/>
    <col min="2" max="2" width="0.44140625" customWidth="1"/>
    <col min="3" max="3" width="12.109375" customWidth="1"/>
    <col min="4" max="4" width="9.33203125" customWidth="1"/>
    <col min="5" max="5" width="13.109375" customWidth="1"/>
    <col min="6" max="6" width="11.109375" customWidth="1"/>
    <col min="7" max="7" width="12" customWidth="1"/>
    <col min="8" max="8" width="9.44140625" customWidth="1"/>
    <col min="9" max="9" width="11.33203125" customWidth="1"/>
    <col min="10" max="11" width="14" customWidth="1"/>
    <col min="12" max="12" width="74.33203125" bestFit="1" customWidth="1"/>
    <col min="13" max="13" width="73.44140625" bestFit="1" customWidth="1"/>
    <col min="14" max="14" width="160.44140625" customWidth="1"/>
  </cols>
  <sheetData>
    <row r="1" spans="3:14" ht="18.600000000000001" customHeight="1" x14ac:dyDescent="0.25"/>
    <row r="2" spans="3:14" ht="49.95" customHeight="1" x14ac:dyDescent="0.25">
      <c r="C2" s="1593" t="s">
        <v>3908</v>
      </c>
      <c r="D2" s="1594"/>
      <c r="E2" s="1594"/>
      <c r="F2" s="1594"/>
      <c r="G2" s="1594"/>
      <c r="H2" s="1594"/>
      <c r="I2" s="1594"/>
      <c r="J2" s="1594"/>
      <c r="K2" s="1594"/>
      <c r="L2" s="1594"/>
      <c r="M2" s="1594"/>
      <c r="N2" s="1334"/>
    </row>
    <row r="3" spans="3:14" ht="46.2" customHeight="1" x14ac:dyDescent="0.25">
      <c r="C3" s="1601" t="s">
        <v>3896</v>
      </c>
      <c r="D3" s="1602"/>
      <c r="E3" s="1330" t="s">
        <v>1393</v>
      </c>
      <c r="F3" s="1331" t="s">
        <v>2351</v>
      </c>
      <c r="G3" s="1606" t="s">
        <v>3899</v>
      </c>
      <c r="H3" s="1607"/>
      <c r="I3" s="1327" t="s">
        <v>3905</v>
      </c>
      <c r="J3" s="1332" t="s">
        <v>3897</v>
      </c>
      <c r="K3" s="1332" t="s">
        <v>2356</v>
      </c>
      <c r="L3" s="1333" t="s">
        <v>2357</v>
      </c>
      <c r="M3" s="1333" t="s">
        <v>2358</v>
      </c>
      <c r="N3" s="1333" t="s">
        <v>3901</v>
      </c>
    </row>
    <row r="4" spans="3:14" x14ac:dyDescent="0.25">
      <c r="C4" s="1603">
        <v>297</v>
      </c>
      <c r="D4" s="1604"/>
      <c r="E4" s="1322">
        <v>45288</v>
      </c>
      <c r="F4" s="1323" t="s">
        <v>2407</v>
      </c>
      <c r="G4" s="1450">
        <v>80</v>
      </c>
      <c r="H4" s="1450"/>
      <c r="I4" s="1329">
        <v>60</v>
      </c>
      <c r="J4" s="1321" t="s">
        <v>3816</v>
      </c>
      <c r="K4" s="1322">
        <v>45287</v>
      </c>
      <c r="L4" s="1324" t="s">
        <v>1762</v>
      </c>
      <c r="M4" s="1324" t="s">
        <v>2982</v>
      </c>
      <c r="N4" s="958" t="s">
        <v>3906</v>
      </c>
    </row>
    <row r="5" spans="3:14" x14ac:dyDescent="0.25">
      <c r="C5" s="1605">
        <v>298</v>
      </c>
      <c r="D5" s="1604"/>
      <c r="E5" s="1322">
        <v>45288</v>
      </c>
      <c r="F5" s="125">
        <v>150111</v>
      </c>
      <c r="G5" s="1450">
        <v>7</v>
      </c>
      <c r="H5" s="1450"/>
      <c r="I5" s="125">
        <v>7</v>
      </c>
      <c r="J5" s="1321" t="s">
        <v>3818</v>
      </c>
      <c r="K5" s="1322">
        <v>45287</v>
      </c>
      <c r="L5" s="1324" t="s">
        <v>1762</v>
      </c>
      <c r="M5" s="1324" t="s">
        <v>2982</v>
      </c>
      <c r="N5" s="958" t="s">
        <v>3907</v>
      </c>
    </row>
    <row r="6" spans="3:14" x14ac:dyDescent="0.25">
      <c r="C6" s="1591"/>
      <c r="D6" s="1592"/>
      <c r="E6" s="125"/>
      <c r="F6" s="125"/>
      <c r="G6" s="1450"/>
      <c r="H6" s="1450"/>
      <c r="I6" s="125"/>
      <c r="J6" s="125"/>
      <c r="K6" s="125"/>
      <c r="L6" s="125"/>
      <c r="M6" s="125"/>
      <c r="N6" s="125"/>
    </row>
    <row r="7" spans="3:14" x14ac:dyDescent="0.25">
      <c r="C7" s="1591"/>
      <c r="D7" s="1592"/>
      <c r="E7" s="125"/>
      <c r="F7" s="125"/>
      <c r="G7" s="1450"/>
      <c r="H7" s="1450"/>
      <c r="I7" s="125"/>
      <c r="J7" s="125"/>
      <c r="K7" s="125"/>
      <c r="L7" s="125"/>
      <c r="M7" s="125"/>
      <c r="N7" s="125"/>
    </row>
    <row r="8" spans="3:14" x14ac:dyDescent="0.25">
      <c r="C8" s="1591"/>
      <c r="D8" s="1592"/>
      <c r="E8" s="125"/>
      <c r="F8" s="125"/>
      <c r="G8" s="1450"/>
      <c r="H8" s="1450"/>
      <c r="I8" s="125"/>
      <c r="J8" s="125"/>
      <c r="K8" s="125"/>
      <c r="L8" s="125"/>
      <c r="M8" s="125"/>
      <c r="N8" s="125"/>
    </row>
    <row r="9" spans="3:14" x14ac:dyDescent="0.25">
      <c r="C9" s="1591"/>
      <c r="D9" s="1592"/>
      <c r="E9" s="125"/>
      <c r="F9" s="125"/>
      <c r="G9" s="1450"/>
      <c r="H9" s="1450"/>
      <c r="I9" s="125"/>
      <c r="J9" s="125"/>
      <c r="K9" s="125"/>
      <c r="L9" s="125"/>
      <c r="M9" s="125"/>
      <c r="N9" s="125"/>
    </row>
    <row r="10" spans="3:14" x14ac:dyDescent="0.25">
      <c r="C10" s="1591"/>
      <c r="D10" s="1592"/>
      <c r="E10" s="125"/>
      <c r="F10" s="125"/>
      <c r="G10" s="1450"/>
      <c r="H10" s="1450"/>
      <c r="I10" s="125"/>
      <c r="J10" s="125"/>
      <c r="K10" s="125"/>
      <c r="L10" s="125"/>
      <c r="M10" s="125"/>
      <c r="N10" s="125"/>
    </row>
    <row r="11" spans="3:14" x14ac:dyDescent="0.25">
      <c r="C11" s="1591"/>
      <c r="D11" s="1592"/>
      <c r="E11" s="125"/>
      <c r="F11" s="125"/>
      <c r="G11" s="1450"/>
      <c r="H11" s="1450"/>
      <c r="I11" s="125"/>
      <c r="J11" s="125"/>
      <c r="K11" s="125"/>
      <c r="L11" s="125"/>
      <c r="M11" s="125"/>
      <c r="N11" s="125"/>
    </row>
    <row r="12" spans="3:14" x14ac:dyDescent="0.25">
      <c r="C12" s="1591"/>
      <c r="D12" s="1592"/>
      <c r="E12" s="125"/>
      <c r="F12" s="125"/>
      <c r="G12" s="1450"/>
      <c r="H12" s="1450"/>
      <c r="I12" s="125"/>
      <c r="J12" s="125"/>
      <c r="K12" s="125"/>
      <c r="L12" s="125"/>
      <c r="M12" s="125"/>
      <c r="N12" s="125"/>
    </row>
    <row r="13" spans="3:14" x14ac:dyDescent="0.25">
      <c r="C13" s="1591"/>
      <c r="D13" s="1592"/>
      <c r="E13" s="125"/>
      <c r="F13" s="125"/>
      <c r="G13" s="1450"/>
      <c r="H13" s="1450"/>
      <c r="I13" s="125"/>
      <c r="J13" s="125"/>
      <c r="K13" s="125"/>
      <c r="L13" s="125"/>
      <c r="M13" s="125"/>
      <c r="N13" s="125"/>
    </row>
    <row r="14" spans="3:14" ht="38.4" customHeight="1" x14ac:dyDescent="0.25">
      <c r="C14" s="1296" t="s">
        <v>3904</v>
      </c>
      <c r="D14" s="1326">
        <f>COUNTA(C4:D13)</f>
        <v>2</v>
      </c>
      <c r="G14" s="1296" t="s">
        <v>3900</v>
      </c>
      <c r="H14" s="1326">
        <f>SUM(G4:H13)</f>
        <v>87</v>
      </c>
      <c r="I14" s="1328"/>
    </row>
    <row r="15" spans="3:14" ht="6" customHeight="1" x14ac:dyDescent="0.25"/>
    <row r="16" spans="3:14" ht="1.2" customHeight="1" x14ac:dyDescent="0.25"/>
    <row r="17" spans="3:14" ht="49.95" customHeight="1" x14ac:dyDescent="0.25">
      <c r="C17" s="1593" t="s">
        <v>3903</v>
      </c>
      <c r="D17" s="1596"/>
      <c r="E17" s="1596"/>
      <c r="F17" s="1596"/>
      <c r="G17" s="1596"/>
      <c r="H17" s="1596"/>
      <c r="I17" s="1596"/>
      <c r="J17" s="1596"/>
      <c r="K17" s="1596"/>
      <c r="L17" s="1596"/>
      <c r="M17" s="1596"/>
      <c r="N17" s="1335"/>
    </row>
    <row r="18" spans="3:14" ht="46.2" customHeight="1" x14ac:dyDescent="0.25">
      <c r="C18" s="1595" t="s">
        <v>3896</v>
      </c>
      <c r="D18" s="1482"/>
      <c r="E18" s="1319" t="s">
        <v>1393</v>
      </c>
      <c r="F18" s="1320" t="s">
        <v>2351</v>
      </c>
      <c r="G18" s="1508" t="s">
        <v>3898</v>
      </c>
      <c r="H18" s="1482"/>
      <c r="I18" s="1327" t="s">
        <v>3905</v>
      </c>
      <c r="J18" s="483" t="s">
        <v>3897</v>
      </c>
      <c r="K18" s="483" t="s">
        <v>2356</v>
      </c>
      <c r="L18" s="481" t="s">
        <v>2357</v>
      </c>
      <c r="M18" s="481" t="s">
        <v>2358</v>
      </c>
      <c r="N18" s="481" t="s">
        <v>3901</v>
      </c>
    </row>
    <row r="19" spans="3:14" ht="13.8" x14ac:dyDescent="0.3">
      <c r="C19" s="1599">
        <v>2</v>
      </c>
      <c r="D19" s="1600"/>
      <c r="E19" s="276">
        <v>44928</v>
      </c>
      <c r="F19" s="227">
        <v>130307</v>
      </c>
      <c r="G19" s="1597">
        <v>700</v>
      </c>
      <c r="H19" s="1597"/>
      <c r="I19" s="227">
        <v>700</v>
      </c>
      <c r="J19" s="1040" t="s">
        <v>3646</v>
      </c>
      <c r="K19" s="929">
        <v>44916</v>
      </c>
      <c r="L19" s="146" t="s">
        <v>3647</v>
      </c>
      <c r="M19" s="146" t="s">
        <v>2538</v>
      </c>
      <c r="N19" s="1007" t="s">
        <v>3910</v>
      </c>
    </row>
    <row r="20" spans="3:14" ht="13.8" x14ac:dyDescent="0.3">
      <c r="C20" s="1599">
        <v>3</v>
      </c>
      <c r="D20" s="1600"/>
      <c r="E20" s="276">
        <v>44928</v>
      </c>
      <c r="F20" s="227">
        <v>130205</v>
      </c>
      <c r="G20" s="1597">
        <v>200</v>
      </c>
      <c r="H20" s="1597"/>
      <c r="I20" s="227">
        <v>200</v>
      </c>
      <c r="J20" s="1040" t="s">
        <v>3649</v>
      </c>
      <c r="K20" s="929">
        <v>44916</v>
      </c>
      <c r="L20" s="146" t="s">
        <v>3647</v>
      </c>
      <c r="M20" s="146" t="s">
        <v>2538</v>
      </c>
      <c r="N20" s="1007" t="s">
        <v>3910</v>
      </c>
    </row>
    <row r="21" spans="3:14" ht="13.8" x14ac:dyDescent="0.3">
      <c r="C21" s="1590">
        <v>275</v>
      </c>
      <c r="D21" s="1484"/>
      <c r="E21" s="276">
        <v>45275</v>
      </c>
      <c r="F21" s="227">
        <v>130205</v>
      </c>
      <c r="G21" s="1597">
        <v>300</v>
      </c>
      <c r="H21" s="1597"/>
      <c r="I21" s="227">
        <v>200</v>
      </c>
      <c r="J21" t="s">
        <v>3793</v>
      </c>
      <c r="K21" s="635">
        <v>45267</v>
      </c>
      <c r="L21" s="146" t="s">
        <v>3778</v>
      </c>
      <c r="M21" s="146" t="s">
        <v>3778</v>
      </c>
      <c r="N21" s="1007" t="s">
        <v>3911</v>
      </c>
    </row>
    <row r="22" spans="3:14" x14ac:dyDescent="0.25">
      <c r="C22" s="1598"/>
      <c r="D22" s="1484"/>
      <c r="E22" s="227"/>
      <c r="F22" s="227"/>
      <c r="G22" s="1597"/>
      <c r="H22" s="1597"/>
      <c r="I22" s="227"/>
      <c r="J22" s="227"/>
      <c r="K22" s="227"/>
      <c r="L22" s="227"/>
      <c r="M22" s="227"/>
      <c r="N22" s="227"/>
    </row>
    <row r="23" spans="3:14" x14ac:dyDescent="0.25">
      <c r="C23" s="1590"/>
      <c r="D23" s="1484"/>
      <c r="E23" s="227"/>
      <c r="F23" s="227"/>
      <c r="G23" s="1597"/>
      <c r="H23" s="1597"/>
      <c r="I23" s="227"/>
      <c r="J23" s="227"/>
      <c r="K23" s="227"/>
      <c r="L23" s="227"/>
      <c r="M23" s="227"/>
      <c r="N23" s="227"/>
    </row>
    <row r="24" spans="3:14" x14ac:dyDescent="0.25">
      <c r="C24" s="1590"/>
      <c r="D24" s="1484"/>
      <c r="E24" s="227"/>
      <c r="F24" s="227"/>
      <c r="G24" s="1597"/>
      <c r="H24" s="1597"/>
      <c r="I24" s="227"/>
      <c r="J24" s="227"/>
      <c r="K24" s="227"/>
      <c r="L24" s="227"/>
      <c r="M24" s="227"/>
      <c r="N24" s="227"/>
    </row>
    <row r="25" spans="3:14" x14ac:dyDescent="0.25">
      <c r="C25" s="1590"/>
      <c r="D25" s="1484"/>
      <c r="E25" s="227"/>
      <c r="F25" s="227"/>
      <c r="G25" s="1597"/>
      <c r="H25" s="1597"/>
      <c r="I25" s="227"/>
      <c r="J25" s="227"/>
      <c r="K25" s="227"/>
      <c r="L25" s="227"/>
      <c r="M25" s="227"/>
      <c r="N25" s="227"/>
    </row>
    <row r="26" spans="3:14" x14ac:dyDescent="0.25">
      <c r="C26" s="1590"/>
      <c r="D26" s="1484"/>
      <c r="E26" s="227"/>
      <c r="F26" s="227"/>
      <c r="G26" s="1597"/>
      <c r="H26" s="1597"/>
      <c r="I26" s="227"/>
      <c r="J26" s="227"/>
      <c r="K26" s="227"/>
      <c r="L26" s="227"/>
      <c r="M26" s="227"/>
      <c r="N26" s="227"/>
    </row>
    <row r="27" spans="3:14" x14ac:dyDescent="0.25">
      <c r="C27" s="1590"/>
      <c r="D27" s="1484"/>
      <c r="E27" s="227"/>
      <c r="F27" s="227"/>
      <c r="G27" s="1597"/>
      <c r="H27" s="1597"/>
      <c r="I27" s="227"/>
      <c r="J27" s="227"/>
      <c r="K27" s="227"/>
      <c r="L27" s="227"/>
      <c r="M27" s="227"/>
      <c r="N27" s="227"/>
    </row>
    <row r="28" spans="3:14" x14ac:dyDescent="0.25">
      <c r="C28" s="1590"/>
      <c r="D28" s="1484"/>
      <c r="E28" s="227"/>
      <c r="F28" s="227"/>
      <c r="G28" s="1597"/>
      <c r="H28" s="1597"/>
      <c r="I28" s="227"/>
      <c r="J28" s="227"/>
      <c r="K28" s="227"/>
      <c r="L28" s="227"/>
      <c r="M28" s="227"/>
      <c r="N28" s="227"/>
    </row>
    <row r="29" spans="3:14" ht="38.4" customHeight="1" x14ac:dyDescent="0.25">
      <c r="C29" s="1296" t="s">
        <v>3909</v>
      </c>
      <c r="D29" s="1326">
        <f>COUNTA(C19:D28)</f>
        <v>3</v>
      </c>
      <c r="G29" s="1296" t="s">
        <v>3902</v>
      </c>
      <c r="H29" s="1325">
        <f>SUM(G19:H28)</f>
        <v>1200</v>
      </c>
      <c r="I29" s="14"/>
    </row>
  </sheetData>
  <mergeCells count="46">
    <mergeCell ref="C3:D3"/>
    <mergeCell ref="C4:D4"/>
    <mergeCell ref="C5:D5"/>
    <mergeCell ref="G3:H3"/>
    <mergeCell ref="G4:H4"/>
    <mergeCell ref="G5:H5"/>
    <mergeCell ref="G6:H6"/>
    <mergeCell ref="G7:H7"/>
    <mergeCell ref="C19:D19"/>
    <mergeCell ref="C20:D20"/>
    <mergeCell ref="C21:D21"/>
    <mergeCell ref="C22:D22"/>
    <mergeCell ref="G8:H8"/>
    <mergeCell ref="G9:H9"/>
    <mergeCell ref="G10:H10"/>
    <mergeCell ref="G11:H11"/>
    <mergeCell ref="G12:H12"/>
    <mergeCell ref="G13:H13"/>
    <mergeCell ref="G27:H27"/>
    <mergeCell ref="G28:H28"/>
    <mergeCell ref="G18:H18"/>
    <mergeCell ref="G19:H19"/>
    <mergeCell ref="G20:H20"/>
    <mergeCell ref="G21:H21"/>
    <mergeCell ref="G22:H22"/>
    <mergeCell ref="C28:D28"/>
    <mergeCell ref="C12:D12"/>
    <mergeCell ref="C13:D13"/>
    <mergeCell ref="C2:M2"/>
    <mergeCell ref="C18:D18"/>
    <mergeCell ref="C17:M17"/>
    <mergeCell ref="C6:D6"/>
    <mergeCell ref="C7:D7"/>
    <mergeCell ref="C8:D8"/>
    <mergeCell ref="C9:D9"/>
    <mergeCell ref="C10:D10"/>
    <mergeCell ref="C11:D11"/>
    <mergeCell ref="G23:H23"/>
    <mergeCell ref="G24:H24"/>
    <mergeCell ref="G25:H25"/>
    <mergeCell ref="G26:H26"/>
    <mergeCell ref="C23:D23"/>
    <mergeCell ref="C24:D24"/>
    <mergeCell ref="C25:D25"/>
    <mergeCell ref="C26:D26"/>
    <mergeCell ref="C27:D27"/>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C1:N29"/>
  <sheetViews>
    <sheetView workbookViewId="0">
      <selection activeCell="A11" sqref="A11"/>
    </sheetView>
  </sheetViews>
  <sheetFormatPr defaultRowHeight="13.2" x14ac:dyDescent="0.25"/>
  <cols>
    <col min="1" max="1" width="3.109375" customWidth="1"/>
    <col min="2" max="2" width="0.44140625" customWidth="1"/>
    <col min="3" max="3" width="12.109375" customWidth="1"/>
    <col min="4" max="4" width="9.33203125" customWidth="1"/>
    <col min="5" max="5" width="13.109375" customWidth="1"/>
    <col min="6" max="6" width="11.109375" customWidth="1"/>
    <col min="7" max="7" width="12" customWidth="1"/>
    <col min="8" max="8" width="9.44140625" customWidth="1"/>
    <col min="9" max="9" width="11.33203125" customWidth="1"/>
    <col min="10" max="11" width="14" customWidth="1"/>
    <col min="12" max="12" width="74.33203125" bestFit="1" customWidth="1"/>
    <col min="13" max="13" width="73.44140625" bestFit="1" customWidth="1"/>
    <col min="14" max="14" width="164.6640625" customWidth="1"/>
  </cols>
  <sheetData>
    <row r="1" spans="3:14" ht="18.600000000000001" customHeight="1" x14ac:dyDescent="0.25"/>
    <row r="2" spans="3:14" ht="49.95" customHeight="1" x14ac:dyDescent="0.25">
      <c r="C2" s="1593" t="s">
        <v>3908</v>
      </c>
      <c r="D2" s="1594"/>
      <c r="E2" s="1594"/>
      <c r="F2" s="1594"/>
      <c r="G2" s="1594"/>
      <c r="H2" s="1594"/>
      <c r="I2" s="1594"/>
      <c r="J2" s="1594"/>
      <c r="K2" s="1594"/>
      <c r="L2" s="1594"/>
      <c r="M2" s="1594"/>
      <c r="N2" s="1334"/>
    </row>
    <row r="3" spans="3:14" ht="46.2" customHeight="1" x14ac:dyDescent="0.25">
      <c r="C3" s="1601" t="s">
        <v>3896</v>
      </c>
      <c r="D3" s="1602"/>
      <c r="E3" s="1330" t="s">
        <v>1393</v>
      </c>
      <c r="F3" s="1331" t="s">
        <v>2351</v>
      </c>
      <c r="G3" s="1606" t="s">
        <v>3899</v>
      </c>
      <c r="H3" s="1607"/>
      <c r="I3" s="1327" t="s">
        <v>3905</v>
      </c>
      <c r="J3" s="1332" t="s">
        <v>3897</v>
      </c>
      <c r="K3" s="1332" t="s">
        <v>2356</v>
      </c>
      <c r="L3" s="1333" t="s">
        <v>2357</v>
      </c>
      <c r="M3" s="1333" t="s">
        <v>2358</v>
      </c>
      <c r="N3" s="1333" t="s">
        <v>3901</v>
      </c>
    </row>
    <row r="4" spans="3:14" ht="13.8" x14ac:dyDescent="0.3">
      <c r="C4" s="1609">
        <v>279</v>
      </c>
      <c r="D4" s="1592"/>
      <c r="E4" s="1322">
        <v>45643</v>
      </c>
      <c r="F4" s="1323" t="s">
        <v>2407</v>
      </c>
      <c r="G4" s="1450">
        <v>60</v>
      </c>
      <c r="H4" s="1450"/>
      <c r="I4" s="1329">
        <v>50</v>
      </c>
      <c r="J4" s="1321" t="s">
        <v>3977</v>
      </c>
      <c r="K4" s="1322">
        <v>45642</v>
      </c>
      <c r="L4" s="146" t="s">
        <v>1762</v>
      </c>
      <c r="M4" s="146" t="s">
        <v>2982</v>
      </c>
      <c r="N4" s="958" t="s">
        <v>3978</v>
      </c>
    </row>
    <row r="5" spans="3:14" ht="13.8" x14ac:dyDescent="0.3">
      <c r="C5" s="1591">
        <v>280</v>
      </c>
      <c r="D5" s="1592"/>
      <c r="E5" s="1322">
        <v>45643</v>
      </c>
      <c r="F5" s="125">
        <v>150111</v>
      </c>
      <c r="G5" s="1450">
        <v>40</v>
      </c>
      <c r="H5" s="1450"/>
      <c r="I5" s="1329">
        <v>30</v>
      </c>
      <c r="J5" s="1321" t="s">
        <v>3979</v>
      </c>
      <c r="K5" s="1322">
        <v>45642</v>
      </c>
      <c r="L5" s="146" t="s">
        <v>1762</v>
      </c>
      <c r="M5" s="146" t="s">
        <v>2982</v>
      </c>
      <c r="N5" s="958" t="s">
        <v>3980</v>
      </c>
    </row>
    <row r="6" spans="3:14" x14ac:dyDescent="0.25">
      <c r="C6" s="1591"/>
      <c r="D6" s="1592"/>
      <c r="E6" s="125"/>
      <c r="F6" s="125"/>
      <c r="G6" s="1450"/>
      <c r="H6" s="1450"/>
      <c r="I6" s="125"/>
      <c r="J6" s="125"/>
      <c r="K6" s="125"/>
      <c r="L6" s="125"/>
      <c r="M6" s="125"/>
      <c r="N6" s="125"/>
    </row>
    <row r="7" spans="3:14" x14ac:dyDescent="0.25">
      <c r="C7" s="1591"/>
      <c r="D7" s="1592"/>
      <c r="E7" s="125"/>
      <c r="F7" s="125"/>
      <c r="G7" s="1450"/>
      <c r="H7" s="1450"/>
      <c r="I7" s="125"/>
      <c r="J7" s="125"/>
      <c r="K7" s="125"/>
      <c r="L7" s="125"/>
      <c r="M7" s="125"/>
      <c r="N7" s="125"/>
    </row>
    <row r="8" spans="3:14" x14ac:dyDescent="0.25">
      <c r="C8" s="1591"/>
      <c r="D8" s="1592"/>
      <c r="E8" s="125"/>
      <c r="F8" s="125"/>
      <c r="G8" s="1450"/>
      <c r="H8" s="1450"/>
      <c r="I8" s="125"/>
      <c r="J8" s="125"/>
      <c r="K8" s="125"/>
      <c r="L8" s="125"/>
      <c r="M8" s="125"/>
      <c r="N8" s="125"/>
    </row>
    <row r="9" spans="3:14" x14ac:dyDescent="0.25">
      <c r="C9" s="1591"/>
      <c r="D9" s="1592"/>
      <c r="E9" s="125"/>
      <c r="F9" s="125"/>
      <c r="G9" s="1450"/>
      <c r="H9" s="1450"/>
      <c r="I9" s="125"/>
      <c r="J9" s="125"/>
      <c r="K9" s="125"/>
      <c r="L9" s="125"/>
      <c r="M9" s="125"/>
      <c r="N9" s="125"/>
    </row>
    <row r="10" spans="3:14" x14ac:dyDescent="0.25">
      <c r="C10" s="1591"/>
      <c r="D10" s="1592"/>
      <c r="E10" s="125"/>
      <c r="F10" s="125"/>
      <c r="G10" s="1450"/>
      <c r="H10" s="1450"/>
      <c r="I10" s="125"/>
      <c r="J10" s="125"/>
      <c r="K10" s="125"/>
      <c r="L10" s="125"/>
      <c r="M10" s="125"/>
      <c r="N10" s="125"/>
    </row>
    <row r="11" spans="3:14" x14ac:dyDescent="0.25">
      <c r="C11" s="1591"/>
      <c r="D11" s="1592"/>
      <c r="E11" s="125"/>
      <c r="F11" s="125"/>
      <c r="G11" s="1450"/>
      <c r="H11" s="1450"/>
      <c r="I11" s="125"/>
      <c r="J11" s="125"/>
      <c r="K11" s="125"/>
      <c r="L11" s="125"/>
      <c r="M11" s="125"/>
      <c r="N11" s="125"/>
    </row>
    <row r="12" spans="3:14" x14ac:dyDescent="0.25">
      <c r="C12" s="1591"/>
      <c r="D12" s="1592"/>
      <c r="E12" s="125"/>
      <c r="F12" s="125"/>
      <c r="G12" s="1450"/>
      <c r="H12" s="1450"/>
      <c r="I12" s="125"/>
      <c r="J12" s="125"/>
      <c r="K12" s="125"/>
      <c r="L12" s="125"/>
      <c r="M12" s="125"/>
      <c r="N12" s="125"/>
    </row>
    <row r="13" spans="3:14" x14ac:dyDescent="0.25">
      <c r="C13" s="1591"/>
      <c r="D13" s="1592"/>
      <c r="E13" s="125"/>
      <c r="F13" s="125"/>
      <c r="G13" s="1450"/>
      <c r="H13" s="1450"/>
      <c r="I13" s="125"/>
      <c r="J13" s="125"/>
      <c r="K13" s="125"/>
      <c r="L13" s="125"/>
      <c r="M13" s="125"/>
      <c r="N13" s="125"/>
    </row>
    <row r="14" spans="3:14" ht="38.4" customHeight="1" x14ac:dyDescent="0.25">
      <c r="C14" s="1296" t="s">
        <v>3904</v>
      </c>
      <c r="D14" s="1326">
        <f>COUNTA(C4:D13)</f>
        <v>2</v>
      </c>
      <c r="G14" s="1296" t="s">
        <v>3900</v>
      </c>
      <c r="H14" s="1326">
        <f>SUM(G4:H13)</f>
        <v>100</v>
      </c>
      <c r="I14" s="1328"/>
    </row>
    <row r="15" spans="3:14" ht="6" customHeight="1" x14ac:dyDescent="0.25"/>
    <row r="16" spans="3:14" ht="1.2" customHeight="1" x14ac:dyDescent="0.25"/>
    <row r="17" spans="3:14" ht="49.95" customHeight="1" x14ac:dyDescent="0.25">
      <c r="C17" s="1593" t="s">
        <v>3903</v>
      </c>
      <c r="D17" s="1596"/>
      <c r="E17" s="1596"/>
      <c r="F17" s="1596"/>
      <c r="G17" s="1596"/>
      <c r="H17" s="1596"/>
      <c r="I17" s="1596"/>
      <c r="J17" s="1596"/>
      <c r="K17" s="1596"/>
      <c r="L17" s="1596"/>
      <c r="M17" s="1596"/>
      <c r="N17" s="1335"/>
    </row>
    <row r="18" spans="3:14" ht="46.2" customHeight="1" x14ac:dyDescent="0.25">
      <c r="C18" s="1595" t="s">
        <v>3896</v>
      </c>
      <c r="D18" s="1482"/>
      <c r="E18" s="1319" t="s">
        <v>1393</v>
      </c>
      <c r="F18" s="1320" t="s">
        <v>2351</v>
      </c>
      <c r="G18" s="1508" t="s">
        <v>3898</v>
      </c>
      <c r="H18" s="1482"/>
      <c r="I18" s="1327" t="s">
        <v>3905</v>
      </c>
      <c r="J18" s="483" t="s">
        <v>3897</v>
      </c>
      <c r="K18" s="483" t="s">
        <v>2356</v>
      </c>
      <c r="L18" s="481" t="s">
        <v>2357</v>
      </c>
      <c r="M18" s="481" t="s">
        <v>2358</v>
      </c>
      <c r="N18" s="481" t="s">
        <v>3901</v>
      </c>
    </row>
    <row r="19" spans="3:14" s="21" customFormat="1" ht="13.8" x14ac:dyDescent="0.3">
      <c r="C19" s="1590">
        <v>265</v>
      </c>
      <c r="D19" s="1484"/>
      <c r="E19" s="276">
        <v>45630</v>
      </c>
      <c r="F19" s="227">
        <v>130205</v>
      </c>
      <c r="G19" s="1597">
        <v>200</v>
      </c>
      <c r="H19" s="1597"/>
      <c r="I19" s="1007">
        <v>200</v>
      </c>
      <c r="J19" s="1007" t="s">
        <v>3966</v>
      </c>
      <c r="K19" s="276">
        <v>45628</v>
      </c>
      <c r="L19" s="143" t="s">
        <v>3778</v>
      </c>
      <c r="M19" s="143" t="s">
        <v>3778</v>
      </c>
      <c r="N19" s="1007" t="s">
        <v>3967</v>
      </c>
    </row>
    <row r="20" spans="3:14" s="21" customFormat="1" ht="13.8" x14ac:dyDescent="0.3">
      <c r="C20" s="1590">
        <v>281</v>
      </c>
      <c r="D20" s="1484"/>
      <c r="E20" s="276">
        <v>45643</v>
      </c>
      <c r="F20" s="409" t="s">
        <v>1263</v>
      </c>
      <c r="G20" s="1597">
        <v>21</v>
      </c>
      <c r="H20" s="1597"/>
      <c r="I20" s="1341">
        <v>10</v>
      </c>
      <c r="J20" s="1007" t="s">
        <v>3983</v>
      </c>
      <c r="K20" s="276">
        <v>45642</v>
      </c>
      <c r="L20" s="146" t="s">
        <v>1762</v>
      </c>
      <c r="M20" s="146" t="s">
        <v>2982</v>
      </c>
      <c r="N20" s="1007" t="s">
        <v>3984</v>
      </c>
    </row>
    <row r="21" spans="3:14" x14ac:dyDescent="0.25">
      <c r="C21" s="1480"/>
      <c r="D21" s="1475"/>
      <c r="E21" s="58"/>
      <c r="F21" s="58"/>
      <c r="G21" s="1608"/>
      <c r="H21" s="1608"/>
      <c r="I21" s="58"/>
      <c r="J21" s="227"/>
      <c r="K21" s="227"/>
      <c r="L21" s="227"/>
      <c r="M21" s="227"/>
      <c r="N21" s="58"/>
    </row>
    <row r="22" spans="3:14" x14ac:dyDescent="0.25">
      <c r="C22" s="1473"/>
      <c r="D22" s="1475"/>
      <c r="E22" s="58"/>
      <c r="F22" s="58"/>
      <c r="G22" s="1608"/>
      <c r="H22" s="1608"/>
      <c r="I22" s="58"/>
      <c r="J22" s="227"/>
      <c r="K22" s="227"/>
      <c r="L22" s="227"/>
      <c r="M22" s="227"/>
      <c r="N22" s="58"/>
    </row>
    <row r="23" spans="3:14" x14ac:dyDescent="0.25">
      <c r="C23" s="1480"/>
      <c r="D23" s="1475"/>
      <c r="E23" s="58"/>
      <c r="F23" s="58"/>
      <c r="G23" s="1608"/>
      <c r="H23" s="1608"/>
      <c r="I23" s="58"/>
      <c r="J23" s="227"/>
      <c r="K23" s="227"/>
      <c r="L23" s="227"/>
      <c r="M23" s="227"/>
      <c r="N23" s="58"/>
    </row>
    <row r="24" spans="3:14" x14ac:dyDescent="0.25">
      <c r="C24" s="1480"/>
      <c r="D24" s="1475"/>
      <c r="E24" s="58"/>
      <c r="F24" s="58"/>
      <c r="G24" s="1608"/>
      <c r="H24" s="1608"/>
      <c r="I24" s="58"/>
      <c r="J24" s="227"/>
      <c r="K24" s="227"/>
      <c r="L24" s="227"/>
      <c r="M24" s="227"/>
      <c r="N24" s="58"/>
    </row>
    <row r="25" spans="3:14" x14ac:dyDescent="0.25">
      <c r="C25" s="1480"/>
      <c r="D25" s="1475"/>
      <c r="E25" s="58"/>
      <c r="F25" s="58"/>
      <c r="G25" s="1608"/>
      <c r="H25" s="1608"/>
      <c r="I25" s="58"/>
      <c r="J25" s="227"/>
      <c r="K25" s="227"/>
      <c r="L25" s="227"/>
      <c r="M25" s="227"/>
      <c r="N25" s="58"/>
    </row>
    <row r="26" spans="3:14" x14ac:dyDescent="0.25">
      <c r="C26" s="1480"/>
      <c r="D26" s="1475"/>
      <c r="E26" s="58"/>
      <c r="F26" s="58"/>
      <c r="G26" s="1608"/>
      <c r="H26" s="1608"/>
      <c r="I26" s="58"/>
      <c r="J26" s="227"/>
      <c r="K26" s="227"/>
      <c r="L26" s="227"/>
      <c r="M26" s="227"/>
      <c r="N26" s="58"/>
    </row>
    <row r="27" spans="3:14" x14ac:dyDescent="0.25">
      <c r="C27" s="1480"/>
      <c r="D27" s="1475"/>
      <c r="E27" s="58"/>
      <c r="F27" s="58"/>
      <c r="G27" s="1608"/>
      <c r="H27" s="1608"/>
      <c r="I27" s="58"/>
      <c r="J27" s="227"/>
      <c r="K27" s="227"/>
      <c r="L27" s="227"/>
      <c r="M27" s="227"/>
      <c r="N27" s="58"/>
    </row>
    <row r="28" spans="3:14" x14ac:dyDescent="0.25">
      <c r="C28" s="1480"/>
      <c r="D28" s="1475"/>
      <c r="E28" s="58"/>
      <c r="F28" s="58"/>
      <c r="G28" s="1608"/>
      <c r="H28" s="1608"/>
      <c r="I28" s="58"/>
      <c r="J28" s="227"/>
      <c r="K28" s="227"/>
      <c r="L28" s="227"/>
      <c r="M28" s="227"/>
      <c r="N28" s="58"/>
    </row>
    <row r="29" spans="3:14" ht="38.4" customHeight="1" x14ac:dyDescent="0.25">
      <c r="C29" s="1296" t="s">
        <v>3909</v>
      </c>
      <c r="D29" s="1326">
        <f>COUNTA(C19:D28)</f>
        <v>2</v>
      </c>
      <c r="G29" s="1296" t="s">
        <v>3902</v>
      </c>
      <c r="H29" s="1325">
        <f>SUM(G19:H28)</f>
        <v>221</v>
      </c>
      <c r="I29" s="14"/>
    </row>
  </sheetData>
  <mergeCells count="46">
    <mergeCell ref="C5:D5"/>
    <mergeCell ref="G5:H5"/>
    <mergeCell ref="C2:M2"/>
    <mergeCell ref="C3:D3"/>
    <mergeCell ref="G3:H3"/>
    <mergeCell ref="C4:D4"/>
    <mergeCell ref="G4:H4"/>
    <mergeCell ref="C6:D6"/>
    <mergeCell ref="G6:H6"/>
    <mergeCell ref="C7:D7"/>
    <mergeCell ref="G7:H7"/>
    <mergeCell ref="C8:D8"/>
    <mergeCell ref="G8:H8"/>
    <mergeCell ref="C18:D18"/>
    <mergeCell ref="G18:H18"/>
    <mergeCell ref="C9:D9"/>
    <mergeCell ref="G9:H9"/>
    <mergeCell ref="C10:D10"/>
    <mergeCell ref="G10:H10"/>
    <mergeCell ref="C11:D11"/>
    <mergeCell ref="G11:H11"/>
    <mergeCell ref="C12:D12"/>
    <mergeCell ref="G12:H12"/>
    <mergeCell ref="C13:D13"/>
    <mergeCell ref="G13:H13"/>
    <mergeCell ref="C17:M17"/>
    <mergeCell ref="C19:D19"/>
    <mergeCell ref="G19:H19"/>
    <mergeCell ref="C20:D20"/>
    <mergeCell ref="G20:H20"/>
    <mergeCell ref="C21:D21"/>
    <mergeCell ref="G21:H21"/>
    <mergeCell ref="C22:D22"/>
    <mergeCell ref="G22:H22"/>
    <mergeCell ref="C23:D23"/>
    <mergeCell ref="G23:H23"/>
    <mergeCell ref="C24:D24"/>
    <mergeCell ref="G24:H24"/>
    <mergeCell ref="C28:D28"/>
    <mergeCell ref="G28:H28"/>
    <mergeCell ref="C25:D25"/>
    <mergeCell ref="G25:H25"/>
    <mergeCell ref="C26:D26"/>
    <mergeCell ref="G26:H26"/>
    <mergeCell ref="C27:D27"/>
    <mergeCell ref="G27:H27"/>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B1:N29"/>
  <sheetViews>
    <sheetView workbookViewId="0">
      <selection activeCell="I9" sqref="I9"/>
    </sheetView>
  </sheetViews>
  <sheetFormatPr defaultRowHeight="13.2" x14ac:dyDescent="0.25"/>
  <cols>
    <col min="1" max="1" width="3.109375" customWidth="1"/>
    <col min="2" max="2" width="0.44140625" customWidth="1"/>
    <col min="3" max="3" width="12.109375" customWidth="1"/>
    <col min="4" max="4" width="9.33203125" customWidth="1"/>
    <col min="5" max="5" width="13.109375" customWidth="1"/>
    <col min="6" max="6" width="11.109375" customWidth="1"/>
    <col min="7" max="7" width="12" customWidth="1"/>
    <col min="8" max="8" width="9.44140625" customWidth="1"/>
    <col min="9" max="9" width="11.33203125" customWidth="1"/>
    <col min="10" max="10" width="18.77734375" customWidth="1"/>
    <col min="11" max="11" width="14" customWidth="1"/>
    <col min="12" max="12" width="74.33203125" bestFit="1" customWidth="1"/>
    <col min="13" max="13" width="73.44140625" bestFit="1" customWidth="1"/>
    <col min="14" max="14" width="145.6640625" bestFit="1" customWidth="1"/>
  </cols>
  <sheetData>
    <row r="1" spans="2:14" ht="18.600000000000001" customHeight="1" x14ac:dyDescent="0.25"/>
    <row r="2" spans="2:14" ht="49.95" customHeight="1" x14ac:dyDescent="0.25">
      <c r="C2" s="1593" t="s">
        <v>3908</v>
      </c>
      <c r="D2" s="1594"/>
      <c r="E2" s="1594"/>
      <c r="F2" s="1594"/>
      <c r="G2" s="1594"/>
      <c r="H2" s="1594"/>
      <c r="I2" s="1594"/>
      <c r="J2" s="1594"/>
      <c r="K2" s="1594"/>
      <c r="L2" s="1594"/>
      <c r="M2" s="1594"/>
      <c r="N2" s="1334"/>
    </row>
    <row r="3" spans="2:14" ht="46.2" customHeight="1" x14ac:dyDescent="0.25">
      <c r="C3" s="1601" t="s">
        <v>3896</v>
      </c>
      <c r="D3" s="1602"/>
      <c r="E3" s="1330" t="s">
        <v>1393</v>
      </c>
      <c r="F3" s="1331" t="s">
        <v>2351</v>
      </c>
      <c r="G3" s="1606" t="s">
        <v>3899</v>
      </c>
      <c r="H3" s="1607"/>
      <c r="I3" s="1327" t="s">
        <v>3905</v>
      </c>
      <c r="J3" s="1332" t="s">
        <v>3897</v>
      </c>
      <c r="K3" s="1332" t="s">
        <v>2356</v>
      </c>
      <c r="L3" s="1333" t="s">
        <v>2357</v>
      </c>
      <c r="M3" s="1333" t="s">
        <v>2358</v>
      </c>
      <c r="N3" s="1333" t="s">
        <v>3901</v>
      </c>
    </row>
    <row r="4" spans="2:14" s="968" customFormat="1" ht="13.8" x14ac:dyDescent="0.3">
      <c r="C4" s="1610">
        <v>336</v>
      </c>
      <c r="D4" s="1611"/>
      <c r="E4" s="1426">
        <v>46020</v>
      </c>
      <c r="F4" s="1427" t="s">
        <v>2407</v>
      </c>
      <c r="G4" s="1612">
        <v>24</v>
      </c>
      <c r="H4" s="1612"/>
      <c r="I4" s="1429">
        <v>20</v>
      </c>
      <c r="J4" s="1321" t="s">
        <v>4193</v>
      </c>
      <c r="K4" s="1322">
        <v>46015</v>
      </c>
      <c r="L4" s="642" t="s">
        <v>4034</v>
      </c>
      <c r="M4" s="146" t="s">
        <v>2982</v>
      </c>
      <c r="N4" s="231" t="s">
        <v>4197</v>
      </c>
    </row>
    <row r="5" spans="2:14" ht="13.8" x14ac:dyDescent="0.3">
      <c r="B5">
        <v>337</v>
      </c>
      <c r="C5" s="1591">
        <v>337</v>
      </c>
      <c r="D5" s="1592"/>
      <c r="E5" s="1322">
        <v>46020</v>
      </c>
      <c r="F5" s="125">
        <v>150111</v>
      </c>
      <c r="G5" s="1450">
        <v>13</v>
      </c>
      <c r="H5" s="1450"/>
      <c r="I5" s="1429">
        <v>20</v>
      </c>
      <c r="J5" s="1321" t="s">
        <v>4195</v>
      </c>
      <c r="K5" s="1322">
        <v>46015</v>
      </c>
      <c r="L5" s="642" t="s">
        <v>4034</v>
      </c>
      <c r="M5" s="146" t="s">
        <v>2982</v>
      </c>
      <c r="N5" s="231" t="s">
        <v>4200</v>
      </c>
    </row>
    <row r="6" spans="2:14" x14ac:dyDescent="0.25">
      <c r="C6" s="1591"/>
      <c r="D6" s="1592"/>
      <c r="E6" s="125"/>
      <c r="F6" s="125"/>
      <c r="G6" s="1450"/>
      <c r="H6" s="1450"/>
      <c r="I6" s="125"/>
      <c r="J6" s="125"/>
      <c r="K6" s="125"/>
      <c r="L6" s="125"/>
      <c r="M6" s="125"/>
      <c r="N6" s="125"/>
    </row>
    <row r="7" spans="2:14" x14ac:dyDescent="0.25">
      <c r="C7" s="1591"/>
      <c r="D7" s="1592"/>
      <c r="E7" s="125"/>
      <c r="F7" s="125"/>
      <c r="G7" s="1450"/>
      <c r="H7" s="1450"/>
      <c r="I7" s="125"/>
      <c r="J7" s="125"/>
      <c r="K7" s="125"/>
      <c r="L7" s="125"/>
      <c r="M7" s="125"/>
      <c r="N7" s="125"/>
    </row>
    <row r="8" spans="2:14" x14ac:dyDescent="0.25">
      <c r="C8" s="1591"/>
      <c r="D8" s="1592"/>
      <c r="E8" s="125"/>
      <c r="F8" s="125"/>
      <c r="G8" s="1450"/>
      <c r="H8" s="1450"/>
      <c r="I8" s="125"/>
      <c r="J8" s="125"/>
      <c r="K8" s="125"/>
      <c r="L8" s="125"/>
      <c r="M8" s="125"/>
      <c r="N8" s="125"/>
    </row>
    <row r="9" spans="2:14" x14ac:dyDescent="0.25">
      <c r="C9" s="1591"/>
      <c r="D9" s="1592"/>
      <c r="E9" s="125"/>
      <c r="F9" s="125"/>
      <c r="G9" s="1450"/>
      <c r="H9" s="1450"/>
      <c r="I9" s="125"/>
      <c r="J9" s="125"/>
      <c r="K9" s="125"/>
      <c r="L9" s="125"/>
      <c r="M9" s="125"/>
      <c r="N9" s="125"/>
    </row>
    <row r="10" spans="2:14" x14ac:dyDescent="0.25">
      <c r="C10" s="1591"/>
      <c r="D10" s="1592"/>
      <c r="E10" s="125"/>
      <c r="F10" s="125"/>
      <c r="G10" s="1450"/>
      <c r="H10" s="1450"/>
      <c r="I10" s="125"/>
      <c r="J10" s="125"/>
      <c r="K10" s="125"/>
      <c r="L10" s="125"/>
      <c r="M10" s="125"/>
      <c r="N10" s="125"/>
    </row>
    <row r="11" spans="2:14" x14ac:dyDescent="0.25">
      <c r="C11" s="1591"/>
      <c r="D11" s="1592"/>
      <c r="E11" s="125"/>
      <c r="F11" s="125"/>
      <c r="G11" s="1450"/>
      <c r="H11" s="1450"/>
      <c r="I11" s="125"/>
      <c r="J11" s="125"/>
      <c r="K11" s="125"/>
      <c r="L11" s="125"/>
      <c r="M11" s="125"/>
      <c r="N11" s="125"/>
    </row>
    <row r="12" spans="2:14" x14ac:dyDescent="0.25">
      <c r="C12" s="1591"/>
      <c r="D12" s="1592"/>
      <c r="E12" s="125"/>
      <c r="F12" s="125"/>
      <c r="G12" s="1450"/>
      <c r="H12" s="1450"/>
      <c r="I12" s="125"/>
      <c r="J12" s="125"/>
      <c r="K12" s="125"/>
      <c r="L12" s="125"/>
      <c r="M12" s="125"/>
      <c r="N12" s="125"/>
    </row>
    <row r="13" spans="2:14" x14ac:dyDescent="0.25">
      <c r="C13" s="1591"/>
      <c r="D13" s="1592"/>
      <c r="E13" s="125"/>
      <c r="F13" s="125"/>
      <c r="G13" s="1450"/>
      <c r="H13" s="1450"/>
      <c r="I13" s="125"/>
      <c r="J13" s="125"/>
      <c r="K13" s="125"/>
      <c r="L13" s="125"/>
      <c r="M13" s="125"/>
      <c r="N13" s="125"/>
    </row>
    <row r="14" spans="2:14" ht="38.4" customHeight="1" x14ac:dyDescent="0.25">
      <c r="C14" s="1296" t="s">
        <v>3904</v>
      </c>
      <c r="D14" s="1326">
        <f>COUNTA(C4:D13)</f>
        <v>2</v>
      </c>
      <c r="G14" s="1296" t="s">
        <v>3900</v>
      </c>
      <c r="H14" s="1326">
        <f>SUM(G4:H13)</f>
        <v>37</v>
      </c>
      <c r="I14" s="1328"/>
    </row>
    <row r="15" spans="2:14" ht="6" customHeight="1" x14ac:dyDescent="0.25"/>
    <row r="16" spans="2:14" ht="1.2" customHeight="1" x14ac:dyDescent="0.25"/>
    <row r="17" spans="3:14" ht="49.95" customHeight="1" x14ac:dyDescent="0.25">
      <c r="C17" s="1593" t="s">
        <v>3903</v>
      </c>
      <c r="D17" s="1596"/>
      <c r="E17" s="1596"/>
      <c r="F17" s="1596"/>
      <c r="G17" s="1596"/>
      <c r="H17" s="1596"/>
      <c r="I17" s="1596"/>
      <c r="J17" s="1596"/>
      <c r="K17" s="1596"/>
      <c r="L17" s="1596"/>
      <c r="M17" s="1596"/>
      <c r="N17" s="1335"/>
    </row>
    <row r="18" spans="3:14" ht="46.2" customHeight="1" x14ac:dyDescent="0.25">
      <c r="C18" s="1595" t="s">
        <v>3896</v>
      </c>
      <c r="D18" s="1482"/>
      <c r="E18" s="1319" t="s">
        <v>1393</v>
      </c>
      <c r="F18" s="1320" t="s">
        <v>2351</v>
      </c>
      <c r="G18" s="1508" t="s">
        <v>3898</v>
      </c>
      <c r="H18" s="1482"/>
      <c r="I18" s="1327" t="s">
        <v>3905</v>
      </c>
      <c r="J18" s="483" t="s">
        <v>3897</v>
      </c>
      <c r="K18" s="483" t="s">
        <v>2356</v>
      </c>
      <c r="L18" s="481" t="s">
        <v>2357</v>
      </c>
      <c r="M18" s="481" t="s">
        <v>2358</v>
      </c>
      <c r="N18" s="481" t="s">
        <v>3901</v>
      </c>
    </row>
    <row r="19" spans="3:14" s="21" customFormat="1" ht="13.8" x14ac:dyDescent="0.3">
      <c r="C19" s="1590">
        <v>339</v>
      </c>
      <c r="D19" s="1484"/>
      <c r="E19" s="276">
        <v>46020</v>
      </c>
      <c r="F19" s="409" t="s">
        <v>1263</v>
      </c>
      <c r="G19" s="1597">
        <v>35</v>
      </c>
      <c r="H19" s="1597"/>
      <c r="I19" s="1429">
        <v>40</v>
      </c>
      <c r="J19" s="1321" t="s">
        <v>4202</v>
      </c>
      <c r="K19" s="1322">
        <v>46015</v>
      </c>
      <c r="L19" s="642" t="s">
        <v>4034</v>
      </c>
      <c r="M19" s="146" t="s">
        <v>2982</v>
      </c>
      <c r="N19" s="230" t="s">
        <v>4217</v>
      </c>
    </row>
    <row r="20" spans="3:14" x14ac:dyDescent="0.25">
      <c r="C20" s="1480"/>
      <c r="D20" s="1475"/>
      <c r="E20" s="58"/>
      <c r="F20" s="58"/>
      <c r="G20" s="1608"/>
      <c r="H20" s="1608"/>
      <c r="I20" s="58"/>
      <c r="J20" s="227"/>
      <c r="K20" s="227"/>
      <c r="L20" s="227"/>
      <c r="M20" s="227"/>
      <c r="N20" s="58"/>
    </row>
    <row r="21" spans="3:14" x14ac:dyDescent="0.25">
      <c r="C21" s="1480"/>
      <c r="D21" s="1475"/>
      <c r="E21" s="58"/>
      <c r="F21" s="58"/>
      <c r="G21" s="1608"/>
      <c r="H21" s="1608"/>
      <c r="I21" s="58"/>
      <c r="J21" s="227"/>
      <c r="K21" s="227"/>
      <c r="L21" s="227"/>
      <c r="M21" s="227"/>
      <c r="N21" s="58"/>
    </row>
    <row r="22" spans="3:14" x14ac:dyDescent="0.25">
      <c r="C22" s="1473"/>
      <c r="D22" s="1475"/>
      <c r="E22" s="58"/>
      <c r="F22" s="58"/>
      <c r="G22" s="1608"/>
      <c r="H22" s="1608"/>
      <c r="I22" s="58"/>
      <c r="J22" s="227"/>
      <c r="K22" s="227"/>
      <c r="L22" s="227"/>
      <c r="M22" s="227"/>
      <c r="N22" s="58"/>
    </row>
    <row r="23" spans="3:14" x14ac:dyDescent="0.25">
      <c r="C23" s="1480"/>
      <c r="D23" s="1475"/>
      <c r="E23" s="58"/>
      <c r="F23" s="58"/>
      <c r="G23" s="1608"/>
      <c r="H23" s="1608"/>
      <c r="I23" s="58"/>
      <c r="J23" s="227"/>
      <c r="K23" s="227"/>
      <c r="L23" s="227"/>
      <c r="M23" s="227"/>
      <c r="N23" s="58"/>
    </row>
    <row r="24" spans="3:14" x14ac:dyDescent="0.25">
      <c r="C24" s="1480"/>
      <c r="D24" s="1475"/>
      <c r="E24" s="58"/>
      <c r="F24" s="58"/>
      <c r="G24" s="1608"/>
      <c r="H24" s="1608"/>
      <c r="I24" s="58"/>
      <c r="J24" s="227"/>
      <c r="K24" s="227"/>
      <c r="L24" s="227"/>
      <c r="M24" s="227"/>
      <c r="N24" s="58"/>
    </row>
    <row r="25" spans="3:14" x14ac:dyDescent="0.25">
      <c r="C25" s="1480"/>
      <c r="D25" s="1475"/>
      <c r="E25" s="58"/>
      <c r="F25" s="58"/>
      <c r="G25" s="1608"/>
      <c r="H25" s="1608"/>
      <c r="I25" s="58"/>
      <c r="J25" s="227"/>
      <c r="K25" s="227"/>
      <c r="L25" s="227"/>
      <c r="M25" s="227"/>
      <c r="N25" s="58"/>
    </row>
    <row r="26" spans="3:14" x14ac:dyDescent="0.25">
      <c r="C26" s="1480"/>
      <c r="D26" s="1475"/>
      <c r="E26" s="58"/>
      <c r="F26" s="58"/>
      <c r="G26" s="1608"/>
      <c r="H26" s="1608"/>
      <c r="I26" s="58"/>
      <c r="J26" s="227"/>
      <c r="K26" s="227"/>
      <c r="L26" s="227"/>
      <c r="M26" s="227"/>
      <c r="N26" s="58"/>
    </row>
    <row r="27" spans="3:14" x14ac:dyDescent="0.25">
      <c r="C27" s="1480"/>
      <c r="D27" s="1475"/>
      <c r="E27" s="58"/>
      <c r="F27" s="58"/>
      <c r="G27" s="1608"/>
      <c r="H27" s="1608"/>
      <c r="I27" s="58"/>
      <c r="J27" s="227"/>
      <c r="K27" s="227"/>
      <c r="L27" s="227"/>
      <c r="M27" s="227"/>
      <c r="N27" s="58"/>
    </row>
    <row r="28" spans="3:14" x14ac:dyDescent="0.25">
      <c r="C28" s="1480"/>
      <c r="D28" s="1475"/>
      <c r="E28" s="58"/>
      <c r="F28" s="58"/>
      <c r="G28" s="1608"/>
      <c r="H28" s="1608"/>
      <c r="I28" s="58"/>
      <c r="J28" s="227"/>
      <c r="K28" s="227"/>
      <c r="L28" s="227"/>
      <c r="M28" s="227"/>
      <c r="N28" s="58"/>
    </row>
    <row r="29" spans="3:14" ht="38.4" customHeight="1" x14ac:dyDescent="0.25">
      <c r="C29" s="1296" t="s">
        <v>3909</v>
      </c>
      <c r="D29" s="1326">
        <f>COUNTA(C19:D28)</f>
        <v>1</v>
      </c>
      <c r="G29" s="1296" t="s">
        <v>3902</v>
      </c>
      <c r="H29" s="1325">
        <f>SUM(G19:H28)</f>
        <v>35</v>
      </c>
      <c r="I29" s="14"/>
    </row>
  </sheetData>
  <mergeCells count="46">
    <mergeCell ref="C5:D5"/>
    <mergeCell ref="G5:H5"/>
    <mergeCell ref="C2:M2"/>
    <mergeCell ref="C3:D3"/>
    <mergeCell ref="G3:H3"/>
    <mergeCell ref="C4:D4"/>
    <mergeCell ref="G4:H4"/>
    <mergeCell ref="C6:D6"/>
    <mergeCell ref="G6:H6"/>
    <mergeCell ref="C7:D7"/>
    <mergeCell ref="G7:H7"/>
    <mergeCell ref="C8:D8"/>
    <mergeCell ref="G8:H8"/>
    <mergeCell ref="C18:D18"/>
    <mergeCell ref="G18:H18"/>
    <mergeCell ref="C9:D9"/>
    <mergeCell ref="G9:H9"/>
    <mergeCell ref="C10:D10"/>
    <mergeCell ref="G10:H10"/>
    <mergeCell ref="C11:D11"/>
    <mergeCell ref="G11:H11"/>
    <mergeCell ref="C12:D12"/>
    <mergeCell ref="G12:H12"/>
    <mergeCell ref="C13:D13"/>
    <mergeCell ref="G13:H13"/>
    <mergeCell ref="C17:M17"/>
    <mergeCell ref="C19:D19"/>
    <mergeCell ref="G19:H19"/>
    <mergeCell ref="C20:D20"/>
    <mergeCell ref="G20:H20"/>
    <mergeCell ref="C21:D21"/>
    <mergeCell ref="G21:H21"/>
    <mergeCell ref="C22:D22"/>
    <mergeCell ref="G22:H22"/>
    <mergeCell ref="C23:D23"/>
    <mergeCell ref="G23:H23"/>
    <mergeCell ref="C24:D24"/>
    <mergeCell ref="G24:H24"/>
    <mergeCell ref="C28:D28"/>
    <mergeCell ref="G28:H28"/>
    <mergeCell ref="C25:D25"/>
    <mergeCell ref="G25:H25"/>
    <mergeCell ref="C26:D26"/>
    <mergeCell ref="G26:H26"/>
    <mergeCell ref="C27:D27"/>
    <mergeCell ref="G27:H27"/>
  </mergeCells>
  <hyperlinks>
    <hyperlink ref="N4" r:id="rId1" xr:uid="{88FB543E-B6F9-422D-9D24-6EB2AF9A317C}"/>
    <hyperlink ref="N5" r:id="rId2" xr:uid="{818054AD-7A46-48AA-9D2C-3A7C9859262C}"/>
    <hyperlink ref="N19" r:id="rId3" xr:uid="{E28A632E-0532-41EC-A3C4-CA6FD446A14E}"/>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EEC0D-4348-40A5-B250-41128E088295}">
  <dimension ref="C1:N29"/>
  <sheetViews>
    <sheetView workbookViewId="0">
      <selection activeCell="L11" sqref="L11"/>
    </sheetView>
  </sheetViews>
  <sheetFormatPr defaultRowHeight="13.2" x14ac:dyDescent="0.25"/>
  <cols>
    <col min="1" max="1" width="3.109375" customWidth="1"/>
    <col min="2" max="2" width="0.44140625" customWidth="1"/>
    <col min="3" max="3" width="12.109375" customWidth="1"/>
    <col min="4" max="4" width="9.33203125" customWidth="1"/>
    <col min="5" max="5" width="13.109375" customWidth="1"/>
    <col min="6" max="6" width="11.109375" customWidth="1"/>
    <col min="7" max="7" width="12" customWidth="1"/>
    <col min="8" max="8" width="9.44140625" customWidth="1"/>
    <col min="9" max="9" width="11.33203125" customWidth="1"/>
    <col min="10" max="11" width="14" customWidth="1"/>
    <col min="12" max="12" width="74.33203125" bestFit="1" customWidth="1"/>
    <col min="13" max="13" width="73.44140625" bestFit="1" customWidth="1"/>
    <col min="14" max="14" width="145.6640625" bestFit="1" customWidth="1"/>
  </cols>
  <sheetData>
    <row r="1" spans="3:14" ht="18.600000000000001" customHeight="1" x14ac:dyDescent="0.25"/>
    <row r="2" spans="3:14" ht="49.95" customHeight="1" x14ac:dyDescent="0.25">
      <c r="C2" s="1593" t="s">
        <v>3908</v>
      </c>
      <c r="D2" s="1594"/>
      <c r="E2" s="1594"/>
      <c r="F2" s="1594"/>
      <c r="G2" s="1594"/>
      <c r="H2" s="1594"/>
      <c r="I2" s="1594"/>
      <c r="J2" s="1594"/>
      <c r="K2" s="1594"/>
      <c r="L2" s="1594"/>
      <c r="M2" s="1594"/>
      <c r="N2" s="1334"/>
    </row>
    <row r="3" spans="3:14" ht="46.2" customHeight="1" x14ac:dyDescent="0.25">
      <c r="C3" s="1601" t="s">
        <v>3896</v>
      </c>
      <c r="D3" s="1602"/>
      <c r="E3" s="1330" t="s">
        <v>1393</v>
      </c>
      <c r="F3" s="1331" t="s">
        <v>2351</v>
      </c>
      <c r="G3" s="1606" t="s">
        <v>3899</v>
      </c>
      <c r="H3" s="1607"/>
      <c r="I3" s="1327" t="s">
        <v>3905</v>
      </c>
      <c r="J3" s="1332" t="s">
        <v>3897</v>
      </c>
      <c r="K3" s="1332" t="s">
        <v>2356</v>
      </c>
      <c r="L3" s="1333" t="s">
        <v>2357</v>
      </c>
      <c r="M3" s="1333" t="s">
        <v>2358</v>
      </c>
      <c r="N3" s="1333" t="s">
        <v>3901</v>
      </c>
    </row>
    <row r="4" spans="3:14" x14ac:dyDescent="0.25">
      <c r="C4" s="1609"/>
      <c r="D4" s="1592"/>
      <c r="E4" s="1322"/>
      <c r="F4" s="1323"/>
      <c r="G4" s="1450"/>
      <c r="H4" s="1450"/>
      <c r="I4" s="1329"/>
      <c r="J4" s="1321"/>
      <c r="K4" s="1322"/>
      <c r="L4" s="1324"/>
      <c r="M4" s="1324"/>
      <c r="N4" s="958"/>
    </row>
    <row r="5" spans="3:14" x14ac:dyDescent="0.25">
      <c r="C5" s="1591"/>
      <c r="D5" s="1592"/>
      <c r="E5" s="1322"/>
      <c r="F5" s="125"/>
      <c r="G5" s="1450"/>
      <c r="H5" s="1450"/>
      <c r="I5" s="125"/>
      <c r="J5" s="1321"/>
      <c r="K5" s="1322"/>
      <c r="L5" s="1324"/>
      <c r="M5" s="1324"/>
      <c r="N5" s="958"/>
    </row>
    <row r="6" spans="3:14" x14ac:dyDescent="0.25">
      <c r="C6" s="1591"/>
      <c r="D6" s="1592"/>
      <c r="E6" s="125"/>
      <c r="F6" s="125"/>
      <c r="G6" s="1450"/>
      <c r="H6" s="1450"/>
      <c r="I6" s="125"/>
      <c r="J6" s="125"/>
      <c r="K6" s="125"/>
      <c r="L6" s="125"/>
      <c r="M6" s="125"/>
      <c r="N6" s="125"/>
    </row>
    <row r="7" spans="3:14" x14ac:dyDescent="0.25">
      <c r="C7" s="1591"/>
      <c r="D7" s="1592"/>
      <c r="E7" s="125"/>
      <c r="F7" s="125"/>
      <c r="G7" s="1450"/>
      <c r="H7" s="1450"/>
      <c r="I7" s="125"/>
      <c r="J7" s="125"/>
      <c r="K7" s="125"/>
      <c r="L7" s="125"/>
      <c r="M7" s="125"/>
      <c r="N7" s="125"/>
    </row>
    <row r="8" spans="3:14" x14ac:dyDescent="0.25">
      <c r="C8" s="1591"/>
      <c r="D8" s="1592"/>
      <c r="E8" s="125"/>
      <c r="F8" s="125"/>
      <c r="G8" s="1450"/>
      <c r="H8" s="1450"/>
      <c r="I8" s="125"/>
      <c r="J8" s="125"/>
      <c r="K8" s="125"/>
      <c r="L8" s="125"/>
      <c r="M8" s="125"/>
      <c r="N8" s="125"/>
    </row>
    <row r="9" spans="3:14" x14ac:dyDescent="0.25">
      <c r="C9" s="1591"/>
      <c r="D9" s="1592"/>
      <c r="E9" s="125"/>
      <c r="F9" s="125"/>
      <c r="G9" s="1450"/>
      <c r="H9" s="1450"/>
      <c r="I9" s="125"/>
      <c r="J9" s="125"/>
      <c r="K9" s="125"/>
      <c r="L9" s="125"/>
      <c r="M9" s="125"/>
      <c r="N9" s="125"/>
    </row>
    <row r="10" spans="3:14" x14ac:dyDescent="0.25">
      <c r="C10" s="1591"/>
      <c r="D10" s="1592"/>
      <c r="E10" s="125"/>
      <c r="F10" s="125"/>
      <c r="G10" s="1450"/>
      <c r="H10" s="1450"/>
      <c r="I10" s="125"/>
      <c r="J10" s="125"/>
      <c r="K10" s="125"/>
      <c r="L10" s="125"/>
      <c r="M10" s="125"/>
      <c r="N10" s="125"/>
    </row>
    <row r="11" spans="3:14" x14ac:dyDescent="0.25">
      <c r="C11" s="1591"/>
      <c r="D11" s="1592"/>
      <c r="E11" s="125"/>
      <c r="F11" s="125"/>
      <c r="G11" s="1450"/>
      <c r="H11" s="1450"/>
      <c r="I11" s="125"/>
      <c r="J11" s="125"/>
      <c r="K11" s="125"/>
      <c r="L11" s="125"/>
      <c r="M11" s="125"/>
      <c r="N11" s="125"/>
    </row>
    <row r="12" spans="3:14" x14ac:dyDescent="0.25">
      <c r="C12" s="1591"/>
      <c r="D12" s="1592"/>
      <c r="E12" s="125"/>
      <c r="F12" s="125"/>
      <c r="G12" s="1450"/>
      <c r="H12" s="1450"/>
      <c r="I12" s="125"/>
      <c r="J12" s="125"/>
      <c r="K12" s="125"/>
      <c r="L12" s="125"/>
      <c r="M12" s="125"/>
      <c r="N12" s="125"/>
    </row>
    <row r="13" spans="3:14" x14ac:dyDescent="0.25">
      <c r="C13" s="1591"/>
      <c r="D13" s="1592"/>
      <c r="E13" s="125"/>
      <c r="F13" s="125"/>
      <c r="G13" s="1450"/>
      <c r="H13" s="1450"/>
      <c r="I13" s="125"/>
      <c r="J13" s="125"/>
      <c r="K13" s="125"/>
      <c r="L13" s="125"/>
      <c r="M13" s="125"/>
      <c r="N13" s="125"/>
    </row>
    <row r="14" spans="3:14" ht="38.4" customHeight="1" x14ac:dyDescent="0.25">
      <c r="C14" s="1296" t="s">
        <v>3904</v>
      </c>
      <c r="D14" s="1326">
        <f>COUNTA(C4:D13)</f>
        <v>0</v>
      </c>
      <c r="G14" s="1296" t="s">
        <v>3900</v>
      </c>
      <c r="H14" s="1326">
        <f>SUM(G4:H13)</f>
        <v>0</v>
      </c>
      <c r="I14" s="1328"/>
    </row>
    <row r="15" spans="3:14" ht="6" customHeight="1" x14ac:dyDescent="0.25"/>
    <row r="16" spans="3:14" ht="1.2" customHeight="1" x14ac:dyDescent="0.25"/>
    <row r="17" spans="3:14" ht="49.95" customHeight="1" x14ac:dyDescent="0.25">
      <c r="C17" s="1593" t="s">
        <v>3903</v>
      </c>
      <c r="D17" s="1596"/>
      <c r="E17" s="1596"/>
      <c r="F17" s="1596"/>
      <c r="G17" s="1596"/>
      <c r="H17" s="1596"/>
      <c r="I17" s="1596"/>
      <c r="J17" s="1596"/>
      <c r="K17" s="1596"/>
      <c r="L17" s="1596"/>
      <c r="M17" s="1596"/>
      <c r="N17" s="1335"/>
    </row>
    <row r="18" spans="3:14" ht="46.2" customHeight="1" x14ac:dyDescent="0.25">
      <c r="C18" s="1595" t="s">
        <v>3896</v>
      </c>
      <c r="D18" s="1482"/>
      <c r="E18" s="1319" t="s">
        <v>1393</v>
      </c>
      <c r="F18" s="1320" t="s">
        <v>2351</v>
      </c>
      <c r="G18" s="1508" t="s">
        <v>3898</v>
      </c>
      <c r="H18" s="1482"/>
      <c r="I18" s="1327" t="s">
        <v>3905</v>
      </c>
      <c r="J18" s="483" t="s">
        <v>3897</v>
      </c>
      <c r="K18" s="483" t="s">
        <v>2356</v>
      </c>
      <c r="L18" s="481" t="s">
        <v>2357</v>
      </c>
      <c r="M18" s="481" t="s">
        <v>2358</v>
      </c>
      <c r="N18" s="481" t="s">
        <v>3901</v>
      </c>
    </row>
    <row r="19" spans="3:14" x14ac:dyDescent="0.25">
      <c r="C19" s="1480"/>
      <c r="D19" s="1475"/>
      <c r="E19" s="58"/>
      <c r="F19" s="58"/>
      <c r="G19" s="1608"/>
      <c r="H19" s="1608"/>
      <c r="I19" s="58"/>
      <c r="J19" s="227"/>
      <c r="K19" s="227"/>
      <c r="L19" s="227"/>
      <c r="M19" s="227"/>
      <c r="N19" s="58"/>
    </row>
    <row r="20" spans="3:14" x14ac:dyDescent="0.25">
      <c r="C20" s="1480"/>
      <c r="D20" s="1475"/>
      <c r="E20" s="58"/>
      <c r="F20" s="58"/>
      <c r="G20" s="1608"/>
      <c r="H20" s="1608"/>
      <c r="I20" s="58"/>
      <c r="J20" s="227"/>
      <c r="K20" s="227"/>
      <c r="L20" s="227"/>
      <c r="M20" s="227"/>
      <c r="N20" s="58"/>
    </row>
    <row r="21" spans="3:14" x14ac:dyDescent="0.25">
      <c r="C21" s="1480"/>
      <c r="D21" s="1475"/>
      <c r="E21" s="58"/>
      <c r="F21" s="58"/>
      <c r="G21" s="1608"/>
      <c r="H21" s="1608"/>
      <c r="I21" s="58"/>
      <c r="J21" s="227"/>
      <c r="K21" s="227"/>
      <c r="L21" s="227"/>
      <c r="M21" s="227"/>
      <c r="N21" s="58"/>
    </row>
    <row r="22" spans="3:14" x14ac:dyDescent="0.25">
      <c r="C22" s="1473"/>
      <c r="D22" s="1475"/>
      <c r="E22" s="58"/>
      <c r="F22" s="58"/>
      <c r="G22" s="1608"/>
      <c r="H22" s="1608"/>
      <c r="I22" s="58"/>
      <c r="J22" s="227"/>
      <c r="K22" s="227"/>
      <c r="L22" s="227"/>
      <c r="M22" s="227"/>
      <c r="N22" s="58"/>
    </row>
    <row r="23" spans="3:14" x14ac:dyDescent="0.25">
      <c r="C23" s="1480"/>
      <c r="D23" s="1475"/>
      <c r="E23" s="58"/>
      <c r="F23" s="58"/>
      <c r="G23" s="1608"/>
      <c r="H23" s="1608"/>
      <c r="I23" s="58"/>
      <c r="J23" s="227"/>
      <c r="K23" s="227"/>
      <c r="L23" s="227"/>
      <c r="M23" s="227"/>
      <c r="N23" s="58"/>
    </row>
    <row r="24" spans="3:14" x14ac:dyDescent="0.25">
      <c r="C24" s="1480"/>
      <c r="D24" s="1475"/>
      <c r="E24" s="58"/>
      <c r="F24" s="58"/>
      <c r="G24" s="1608"/>
      <c r="H24" s="1608"/>
      <c r="I24" s="58"/>
      <c r="J24" s="227"/>
      <c r="K24" s="227"/>
      <c r="L24" s="227"/>
      <c r="M24" s="227"/>
      <c r="N24" s="58"/>
    </row>
    <row r="25" spans="3:14" x14ac:dyDescent="0.25">
      <c r="C25" s="1480"/>
      <c r="D25" s="1475"/>
      <c r="E25" s="58"/>
      <c r="F25" s="58"/>
      <c r="G25" s="1608"/>
      <c r="H25" s="1608"/>
      <c r="I25" s="58"/>
      <c r="J25" s="227"/>
      <c r="K25" s="227"/>
      <c r="L25" s="227"/>
      <c r="M25" s="227"/>
      <c r="N25" s="58"/>
    </row>
    <row r="26" spans="3:14" x14ac:dyDescent="0.25">
      <c r="C26" s="1480"/>
      <c r="D26" s="1475"/>
      <c r="E26" s="58"/>
      <c r="F26" s="58"/>
      <c r="G26" s="1608"/>
      <c r="H26" s="1608"/>
      <c r="I26" s="58"/>
      <c r="J26" s="227"/>
      <c r="K26" s="227"/>
      <c r="L26" s="227"/>
      <c r="M26" s="227"/>
      <c r="N26" s="58"/>
    </row>
    <row r="27" spans="3:14" x14ac:dyDescent="0.25">
      <c r="C27" s="1480"/>
      <c r="D27" s="1475"/>
      <c r="E27" s="58"/>
      <c r="F27" s="58"/>
      <c r="G27" s="1608"/>
      <c r="H27" s="1608"/>
      <c r="I27" s="58"/>
      <c r="J27" s="227"/>
      <c r="K27" s="227"/>
      <c r="L27" s="227"/>
      <c r="M27" s="227"/>
      <c r="N27" s="58"/>
    </row>
    <row r="28" spans="3:14" x14ac:dyDescent="0.25">
      <c r="C28" s="1480"/>
      <c r="D28" s="1475"/>
      <c r="E28" s="58"/>
      <c r="F28" s="58"/>
      <c r="G28" s="1608"/>
      <c r="H28" s="1608"/>
      <c r="I28" s="58"/>
      <c r="J28" s="227"/>
      <c r="K28" s="227"/>
      <c r="L28" s="227"/>
      <c r="M28" s="227"/>
      <c r="N28" s="58"/>
    </row>
    <row r="29" spans="3:14" ht="38.4" customHeight="1" x14ac:dyDescent="0.25">
      <c r="C29" s="1296" t="s">
        <v>3909</v>
      </c>
      <c r="D29" s="1326">
        <f>COUNTA(C19:D28)</f>
        <v>0</v>
      </c>
      <c r="G29" s="1296" t="s">
        <v>3902</v>
      </c>
      <c r="H29" s="1325">
        <f>SUM(G19:H28)</f>
        <v>0</v>
      </c>
      <c r="I29" s="14"/>
    </row>
  </sheetData>
  <mergeCells count="46">
    <mergeCell ref="C28:D28"/>
    <mergeCell ref="G28:H28"/>
    <mergeCell ref="C25:D25"/>
    <mergeCell ref="G25:H25"/>
    <mergeCell ref="C26:D26"/>
    <mergeCell ref="G26:H26"/>
    <mergeCell ref="C27:D27"/>
    <mergeCell ref="G27:H27"/>
    <mergeCell ref="C22:D22"/>
    <mergeCell ref="G22:H22"/>
    <mergeCell ref="C23:D23"/>
    <mergeCell ref="G23:H23"/>
    <mergeCell ref="C24:D24"/>
    <mergeCell ref="G24:H24"/>
    <mergeCell ref="C19:D19"/>
    <mergeCell ref="G19:H19"/>
    <mergeCell ref="C20:D20"/>
    <mergeCell ref="G20:H20"/>
    <mergeCell ref="C21:D21"/>
    <mergeCell ref="G21:H21"/>
    <mergeCell ref="C18:D18"/>
    <mergeCell ref="G18:H18"/>
    <mergeCell ref="C9:D9"/>
    <mergeCell ref="G9:H9"/>
    <mergeCell ref="C10:D10"/>
    <mergeCell ref="G10:H10"/>
    <mergeCell ref="C11:D11"/>
    <mergeCell ref="G11:H11"/>
    <mergeCell ref="C12:D12"/>
    <mergeCell ref="G12:H12"/>
    <mergeCell ref="C13:D13"/>
    <mergeCell ref="G13:H13"/>
    <mergeCell ref="C17:M17"/>
    <mergeCell ref="C6:D6"/>
    <mergeCell ref="G6:H6"/>
    <mergeCell ref="C7:D7"/>
    <mergeCell ref="G7:H7"/>
    <mergeCell ref="C8:D8"/>
    <mergeCell ref="G8:H8"/>
    <mergeCell ref="C5:D5"/>
    <mergeCell ref="G5:H5"/>
    <mergeCell ref="C2:M2"/>
    <mergeCell ref="C3:D3"/>
    <mergeCell ref="G3:H3"/>
    <mergeCell ref="C4:D4"/>
    <mergeCell ref="G4:H4"/>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B3:J11"/>
  <sheetViews>
    <sheetView workbookViewId="0">
      <selection activeCell="E10" sqref="E10"/>
    </sheetView>
  </sheetViews>
  <sheetFormatPr defaultRowHeight="13.2" x14ac:dyDescent="0.25"/>
  <cols>
    <col min="2" max="2" width="10.44140625" style="21" customWidth="1"/>
    <col min="3" max="3" width="25.33203125" style="21" customWidth="1"/>
    <col min="4" max="4" width="20.109375" style="21" customWidth="1"/>
    <col min="5" max="5" width="19.6640625" style="21" customWidth="1"/>
    <col min="6" max="6" width="14.5546875" style="21" customWidth="1"/>
    <col min="7" max="7" width="14.88671875" style="21" customWidth="1"/>
    <col min="8" max="8" width="18.44140625" style="21" customWidth="1"/>
    <col min="9" max="9" width="15.6640625" customWidth="1"/>
    <col min="10" max="10" width="28.5546875" customWidth="1"/>
  </cols>
  <sheetData>
    <row r="3" spans="2:10" ht="22.5" customHeight="1" x14ac:dyDescent="0.25">
      <c r="B3" s="1613" t="s">
        <v>3577</v>
      </c>
      <c r="C3" s="1614"/>
      <c r="D3" s="1615"/>
    </row>
    <row r="5" spans="2:10" s="14" customFormat="1" ht="33" customHeight="1" x14ac:dyDescent="0.25">
      <c r="B5" s="1081" t="s">
        <v>2483</v>
      </c>
      <c r="C5" s="1081" t="s">
        <v>3566</v>
      </c>
      <c r="D5" s="1082" t="s">
        <v>3571</v>
      </c>
      <c r="E5" s="1081" t="s">
        <v>3569</v>
      </c>
      <c r="F5" s="1082" t="s">
        <v>3570</v>
      </c>
      <c r="G5" s="1082" t="s">
        <v>3573</v>
      </c>
      <c r="H5" s="1082" t="s">
        <v>3575</v>
      </c>
      <c r="I5" s="1082" t="s">
        <v>3574</v>
      </c>
      <c r="J5" s="1082" t="s">
        <v>3833</v>
      </c>
    </row>
    <row r="6" spans="2:10" x14ac:dyDescent="0.25">
      <c r="B6" s="1007" t="s">
        <v>3567</v>
      </c>
      <c r="C6" s="1007" t="s">
        <v>3568</v>
      </c>
      <c r="D6" s="276">
        <v>44413</v>
      </c>
      <c r="E6" s="1007" t="s">
        <v>3572</v>
      </c>
      <c r="F6" s="276">
        <v>44413</v>
      </c>
      <c r="G6" s="1083">
        <v>1000</v>
      </c>
      <c r="H6" s="958" t="s">
        <v>3576</v>
      </c>
      <c r="I6" s="958" t="s">
        <v>4061</v>
      </c>
      <c r="J6" s="227" t="s">
        <v>1531</v>
      </c>
    </row>
    <row r="7" spans="2:10" x14ac:dyDescent="0.25">
      <c r="B7" s="1007" t="s">
        <v>3567</v>
      </c>
      <c r="C7" s="1007" t="s">
        <v>3568</v>
      </c>
      <c r="D7" s="276">
        <v>44770</v>
      </c>
      <c r="E7" s="230" t="s">
        <v>3677</v>
      </c>
      <c r="F7" s="276">
        <v>44770</v>
      </c>
      <c r="G7" s="1083">
        <v>1000</v>
      </c>
      <c r="H7" s="231" t="s">
        <v>3576</v>
      </c>
      <c r="I7" s="125" t="s">
        <v>3832</v>
      </c>
      <c r="J7" s="230" t="s">
        <v>1531</v>
      </c>
    </row>
    <row r="8" spans="2:10" x14ac:dyDescent="0.25">
      <c r="B8" s="1007" t="s">
        <v>3567</v>
      </c>
      <c r="C8" s="1007" t="s">
        <v>3568</v>
      </c>
      <c r="D8" s="276">
        <v>45127</v>
      </c>
      <c r="E8" s="1275" t="s">
        <v>3834</v>
      </c>
      <c r="F8" s="1274">
        <v>45127</v>
      </c>
      <c r="G8" s="1413">
        <v>2000</v>
      </c>
      <c r="H8" s="231" t="s">
        <v>3576</v>
      </c>
      <c r="I8" s="125" t="s">
        <v>3832</v>
      </c>
      <c r="J8" s="230" t="s">
        <v>1531</v>
      </c>
    </row>
    <row r="9" spans="2:10" x14ac:dyDescent="0.25">
      <c r="B9" s="227" t="s">
        <v>3567</v>
      </c>
      <c r="C9" s="1007" t="s">
        <v>3568</v>
      </c>
      <c r="D9" s="276">
        <v>45470</v>
      </c>
      <c r="E9" s="913" t="s">
        <v>4077</v>
      </c>
      <c r="F9" s="961"/>
      <c r="G9" s="1388"/>
      <c r="H9" s="1389"/>
      <c r="I9" s="1389"/>
      <c r="J9" s="961"/>
    </row>
    <row r="10" spans="2:10" x14ac:dyDescent="0.25">
      <c r="B10" s="227" t="s">
        <v>3567</v>
      </c>
      <c r="C10" s="1007" t="s">
        <v>3568</v>
      </c>
      <c r="D10" s="276">
        <v>45855</v>
      </c>
      <c r="E10" s="1415" t="s">
        <v>4135</v>
      </c>
      <c r="F10" s="977" t="s">
        <v>4134</v>
      </c>
      <c r="G10" s="1083">
        <v>4000</v>
      </c>
      <c r="H10" s="1414" t="s">
        <v>4134</v>
      </c>
      <c r="I10" s="1414" t="s">
        <v>4134</v>
      </c>
      <c r="J10" s="977" t="s">
        <v>4134</v>
      </c>
    </row>
    <row r="11" spans="2:10" x14ac:dyDescent="0.25">
      <c r="B11" s="227" t="s">
        <v>3567</v>
      </c>
      <c r="C11" s="1007" t="s">
        <v>3568</v>
      </c>
      <c r="D11" s="1072" t="s">
        <v>4133</v>
      </c>
      <c r="E11" s="227"/>
      <c r="F11" s="227"/>
      <c r="G11" s="1083"/>
      <c r="H11" s="227"/>
      <c r="I11" s="58"/>
      <c r="J11" s="58"/>
    </row>
  </sheetData>
  <mergeCells count="1">
    <mergeCell ref="B3:D3"/>
  </mergeCells>
  <hyperlinks>
    <hyperlink ref="E7" r:id="rId1" xr:uid="{00000000-0004-0000-2700-000000000000}"/>
    <hyperlink ref="H7" r:id="rId2" xr:uid="{00000000-0004-0000-2700-000001000000}"/>
    <hyperlink ref="J7" r:id="rId3" xr:uid="{00000000-0004-0000-2700-000002000000}"/>
    <hyperlink ref="E8" r:id="rId4" xr:uid="{00000000-0004-0000-2700-000003000000}"/>
    <hyperlink ref="H8" r:id="rId5" xr:uid="{00000000-0004-0000-2700-000004000000}"/>
    <hyperlink ref="J8" r:id="rId6" xr:uid="{00000000-0004-0000-2700-000005000000}"/>
    <hyperlink ref="E10" r:id="rId7" xr:uid="{49B68199-5F55-46CC-8A2B-20B5D6BBC6D4}"/>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B2:X70"/>
  <sheetViews>
    <sheetView workbookViewId="0">
      <pane xSplit="4" ySplit="6" topLeftCell="E7" activePane="bottomRight" state="frozen"/>
      <selection pane="topRight" activeCell="E1" sqref="E1"/>
      <selection pane="bottomLeft" activeCell="A7" sqref="A7"/>
      <selection pane="bottomRight" activeCell="A70" sqref="A70"/>
    </sheetView>
  </sheetViews>
  <sheetFormatPr defaultRowHeight="13.2" x14ac:dyDescent="0.25"/>
  <cols>
    <col min="2" max="2" width="39.5546875" customWidth="1"/>
    <col min="3" max="3" width="10.5546875" customWidth="1"/>
    <col min="4" max="4" width="16.33203125" customWidth="1"/>
    <col min="5" max="5" width="10.5546875" customWidth="1"/>
    <col min="6" max="18" width="10.33203125" customWidth="1"/>
  </cols>
  <sheetData>
    <row r="2" spans="2:24" x14ac:dyDescent="0.25">
      <c r="B2" s="1636" t="s">
        <v>2506</v>
      </c>
    </row>
    <row r="3" spans="2:24" x14ac:dyDescent="0.25">
      <c r="B3" s="1637"/>
    </row>
    <row r="4" spans="2:24" x14ac:dyDescent="0.25">
      <c r="B4" s="1638"/>
    </row>
    <row r="5" spans="2:24" s="24" customFormat="1" ht="21.75" customHeight="1" x14ac:dyDescent="0.25">
      <c r="E5" s="1630" t="s">
        <v>2485</v>
      </c>
      <c r="F5" s="1631"/>
      <c r="G5" s="1631"/>
      <c r="H5" s="1631"/>
      <c r="I5" s="1631"/>
      <c r="J5" s="1631"/>
      <c r="K5" s="1631"/>
      <c r="L5" s="1631"/>
      <c r="M5" s="1631"/>
      <c r="N5" s="1631"/>
      <c r="O5" s="1631"/>
      <c r="P5" s="1631"/>
      <c r="Q5" s="1631"/>
    </row>
    <row r="6" spans="2:24" s="14" customFormat="1" ht="37.5" customHeight="1" x14ac:dyDescent="0.25">
      <c r="B6" s="405" t="s">
        <v>2484</v>
      </c>
      <c r="C6" s="405" t="s">
        <v>2483</v>
      </c>
      <c r="D6" s="578" t="s">
        <v>1883</v>
      </c>
      <c r="E6" s="405">
        <v>2008</v>
      </c>
      <c r="F6" s="405">
        <v>2009</v>
      </c>
      <c r="G6" s="405">
        <v>2010</v>
      </c>
      <c r="H6" s="405">
        <v>2011</v>
      </c>
      <c r="I6" s="405">
        <v>2012</v>
      </c>
      <c r="J6" s="480" t="s">
        <v>2486</v>
      </c>
      <c r="K6" s="480" t="s">
        <v>2487</v>
      </c>
      <c r="L6" s="405">
        <v>2014</v>
      </c>
      <c r="M6" s="405">
        <v>2015</v>
      </c>
      <c r="N6" s="405">
        <v>2016</v>
      </c>
      <c r="O6" s="405">
        <v>2017</v>
      </c>
      <c r="P6" s="405">
        <v>2018</v>
      </c>
      <c r="Q6" s="405">
        <v>2019</v>
      </c>
      <c r="R6" s="405">
        <v>2020</v>
      </c>
      <c r="S6" s="405">
        <v>2021</v>
      </c>
      <c r="T6" s="405">
        <v>2022</v>
      </c>
      <c r="U6" s="405">
        <v>2023</v>
      </c>
      <c r="V6" s="405">
        <v>2024</v>
      </c>
      <c r="W6" s="405">
        <v>2025</v>
      </c>
      <c r="X6" s="405">
        <v>2026</v>
      </c>
    </row>
    <row r="7" spans="2:24" ht="13.5" customHeight="1" x14ac:dyDescent="0.25">
      <c r="B7" s="1639" t="s">
        <v>2505</v>
      </c>
      <c r="C7" s="1640" t="s">
        <v>1982</v>
      </c>
      <c r="D7" s="1628"/>
      <c r="E7" s="1620"/>
      <c r="F7" s="1620"/>
      <c r="G7" s="1620"/>
      <c r="H7" s="1620"/>
      <c r="I7" s="1620"/>
      <c r="J7" s="1620"/>
      <c r="K7" s="1620"/>
      <c r="L7" s="1620"/>
      <c r="M7" s="1620"/>
      <c r="N7" s="1620"/>
      <c r="O7" s="1620"/>
      <c r="P7" s="1620"/>
      <c r="Q7" s="1620"/>
      <c r="R7" s="1627" t="s">
        <v>1531</v>
      </c>
      <c r="S7" s="1627" t="s">
        <v>1531</v>
      </c>
      <c r="T7" s="1616"/>
      <c r="U7" s="1621" t="s">
        <v>1531</v>
      </c>
      <c r="V7" s="1621" t="s">
        <v>1531</v>
      </c>
      <c r="W7" s="1624" t="s">
        <v>4053</v>
      </c>
      <c r="X7" s="1620"/>
    </row>
    <row r="8" spans="2:24" ht="13.5" customHeight="1" x14ac:dyDescent="0.25">
      <c r="B8" s="1634"/>
      <c r="C8" s="1634"/>
      <c r="D8" s="1629"/>
      <c r="E8" s="1616"/>
      <c r="F8" s="1616"/>
      <c r="G8" s="1616"/>
      <c r="H8" s="1616"/>
      <c r="I8" s="1616"/>
      <c r="J8" s="1616"/>
      <c r="K8" s="1616"/>
      <c r="L8" s="1616"/>
      <c r="M8" s="1616"/>
      <c r="N8" s="1616"/>
      <c r="O8" s="1616"/>
      <c r="P8" s="1616"/>
      <c r="Q8" s="1616"/>
      <c r="R8" s="1627"/>
      <c r="S8" s="1627"/>
      <c r="T8" s="1616"/>
      <c r="U8" s="1621"/>
      <c r="V8" s="1621"/>
      <c r="W8" s="1624"/>
      <c r="X8" s="1616"/>
    </row>
    <row r="9" spans="2:24" ht="13.5" customHeight="1" x14ac:dyDescent="0.25">
      <c r="B9" s="1639" t="s">
        <v>2504</v>
      </c>
      <c r="C9" s="1640" t="s">
        <v>1982</v>
      </c>
      <c r="D9" s="1628"/>
      <c r="E9" s="1620"/>
      <c r="F9" s="1620"/>
      <c r="G9" s="1627" t="s">
        <v>1531</v>
      </c>
      <c r="H9" s="1620"/>
      <c r="I9" s="1620"/>
      <c r="J9" s="1620"/>
      <c r="K9" s="1620"/>
      <c r="L9" s="1620"/>
      <c r="M9" s="1620"/>
      <c r="N9" s="1620"/>
      <c r="O9" s="1620"/>
      <c r="P9" s="1620"/>
      <c r="Q9" s="1620"/>
      <c r="R9" s="1616"/>
      <c r="S9" s="1616"/>
      <c r="T9" s="1616"/>
      <c r="U9" s="1616"/>
      <c r="V9" s="1616"/>
      <c r="W9" s="1616"/>
      <c r="X9" s="1620"/>
    </row>
    <row r="10" spans="2:24" ht="13.5" customHeight="1" x14ac:dyDescent="0.25">
      <c r="B10" s="1634"/>
      <c r="C10" s="1634"/>
      <c r="D10" s="1629"/>
      <c r="E10" s="1616"/>
      <c r="F10" s="1616"/>
      <c r="G10" s="1627"/>
      <c r="H10" s="1616"/>
      <c r="I10" s="1616"/>
      <c r="J10" s="1616"/>
      <c r="K10" s="1616"/>
      <c r="L10" s="1616"/>
      <c r="M10" s="1616"/>
      <c r="N10" s="1616"/>
      <c r="O10" s="1616"/>
      <c r="P10" s="1616"/>
      <c r="Q10" s="1616"/>
      <c r="R10" s="1616"/>
      <c r="S10" s="1616"/>
      <c r="T10" s="1616"/>
      <c r="U10" s="1616"/>
      <c r="V10" s="1616"/>
      <c r="W10" s="1616"/>
      <c r="X10" s="1616"/>
    </row>
    <row r="11" spans="2:24" ht="13.5" customHeight="1" x14ac:dyDescent="0.25">
      <c r="B11" s="1634" t="s">
        <v>1588</v>
      </c>
      <c r="C11" s="1634" t="s">
        <v>1649</v>
      </c>
      <c r="D11" s="1628"/>
      <c r="E11" s="1616"/>
      <c r="F11" s="1616"/>
      <c r="G11" s="1616"/>
      <c r="H11" s="1616"/>
      <c r="I11" s="1616"/>
      <c r="J11" s="1616"/>
      <c r="K11" s="1616"/>
      <c r="L11" s="1616"/>
      <c r="M11" s="1616"/>
      <c r="N11" s="1616"/>
      <c r="O11" s="1616"/>
      <c r="P11" s="1616"/>
      <c r="Q11" s="1616"/>
      <c r="R11" s="1616"/>
      <c r="S11" s="1622"/>
      <c r="T11" s="1622"/>
      <c r="U11" s="1622"/>
      <c r="V11" s="1622"/>
      <c r="W11" s="1622"/>
      <c r="X11" s="1616"/>
    </row>
    <row r="12" spans="2:24" ht="13.5" customHeight="1" x14ac:dyDescent="0.25">
      <c r="B12" s="1634"/>
      <c r="C12" s="1634"/>
      <c r="D12" s="1629"/>
      <c r="E12" s="1616"/>
      <c r="F12" s="1616"/>
      <c r="G12" s="1616"/>
      <c r="H12" s="1616"/>
      <c r="I12" s="1616"/>
      <c r="J12" s="1616"/>
      <c r="K12" s="1616"/>
      <c r="L12" s="1616"/>
      <c r="M12" s="1616"/>
      <c r="N12" s="1616"/>
      <c r="O12" s="1616"/>
      <c r="P12" s="1616"/>
      <c r="Q12" s="1616"/>
      <c r="R12" s="1616"/>
      <c r="S12" s="1622"/>
      <c r="T12" s="1622"/>
      <c r="U12" s="1622"/>
      <c r="V12" s="1622"/>
      <c r="W12" s="1622"/>
      <c r="X12" s="1616"/>
    </row>
    <row r="13" spans="2:24" ht="13.5" customHeight="1" x14ac:dyDescent="0.25">
      <c r="B13" s="1634" t="s">
        <v>1254</v>
      </c>
      <c r="C13" s="1635" t="s">
        <v>1253</v>
      </c>
      <c r="D13" s="1628"/>
      <c r="E13" s="1632"/>
      <c r="F13" s="1632"/>
      <c r="G13" s="1632"/>
      <c r="H13" s="1632"/>
      <c r="I13" s="1632"/>
      <c r="J13" s="1632"/>
      <c r="K13" s="1632"/>
      <c r="L13" s="1633" t="s">
        <v>1531</v>
      </c>
      <c r="M13" s="1627" t="s">
        <v>1531</v>
      </c>
      <c r="N13" s="1627" t="s">
        <v>1531</v>
      </c>
      <c r="O13" s="1627" t="s">
        <v>1531</v>
      </c>
      <c r="P13" s="1627" t="s">
        <v>1531</v>
      </c>
      <c r="Q13" s="1623" t="s">
        <v>1531</v>
      </c>
      <c r="R13" s="1627" t="s">
        <v>1531</v>
      </c>
      <c r="S13" s="1627" t="s">
        <v>1531</v>
      </c>
      <c r="T13" s="1623" t="s">
        <v>1531</v>
      </c>
      <c r="U13" s="1623" t="s">
        <v>1531</v>
      </c>
      <c r="V13" s="1623" t="s">
        <v>1531</v>
      </c>
      <c r="W13" s="1623" t="s">
        <v>1531</v>
      </c>
      <c r="X13" s="1616"/>
    </row>
    <row r="14" spans="2:24" ht="13.5" customHeight="1" x14ac:dyDescent="0.25">
      <c r="B14" s="1634"/>
      <c r="C14" s="1635"/>
      <c r="D14" s="1629"/>
      <c r="E14" s="1632"/>
      <c r="F14" s="1632"/>
      <c r="G14" s="1632"/>
      <c r="H14" s="1632"/>
      <c r="I14" s="1632"/>
      <c r="J14" s="1632"/>
      <c r="K14" s="1632"/>
      <c r="L14" s="1633"/>
      <c r="M14" s="1627"/>
      <c r="N14" s="1627"/>
      <c r="O14" s="1627"/>
      <c r="P14" s="1627"/>
      <c r="Q14" s="1623"/>
      <c r="R14" s="1627"/>
      <c r="S14" s="1627"/>
      <c r="T14" s="1623"/>
      <c r="U14" s="1623"/>
      <c r="V14" s="1623"/>
      <c r="W14" s="1623"/>
      <c r="X14" s="1616"/>
    </row>
    <row r="15" spans="2:24" ht="13.5" customHeight="1" x14ac:dyDescent="0.25">
      <c r="B15" s="1634" t="s">
        <v>163</v>
      </c>
      <c r="C15" s="1635" t="s">
        <v>164</v>
      </c>
      <c r="D15" s="1628"/>
      <c r="E15" s="1632"/>
      <c r="F15" s="1632"/>
      <c r="G15" s="1632"/>
      <c r="H15" s="1632"/>
      <c r="I15" s="1632"/>
      <c r="J15" s="1632"/>
      <c r="K15" s="1632"/>
      <c r="L15" s="1633" t="s">
        <v>1531</v>
      </c>
      <c r="M15" s="1627" t="s">
        <v>1531</v>
      </c>
      <c r="N15" s="1627" t="s">
        <v>1531</v>
      </c>
      <c r="O15" s="1627" t="s">
        <v>1531</v>
      </c>
      <c r="P15" s="1627" t="s">
        <v>1531</v>
      </c>
      <c r="Q15" s="1623" t="s">
        <v>1531</v>
      </c>
      <c r="R15" s="1627" t="s">
        <v>1531</v>
      </c>
      <c r="S15" s="1627" t="s">
        <v>1531</v>
      </c>
      <c r="T15" s="1623" t="s">
        <v>1531</v>
      </c>
      <c r="U15" s="1616"/>
      <c r="V15" s="1621" t="s">
        <v>1531</v>
      </c>
      <c r="W15" s="1623" t="s">
        <v>1531</v>
      </c>
      <c r="X15" s="1620"/>
    </row>
    <row r="16" spans="2:24" ht="13.5" customHeight="1" x14ac:dyDescent="0.25">
      <c r="B16" s="1634"/>
      <c r="C16" s="1635"/>
      <c r="D16" s="1629"/>
      <c r="E16" s="1632"/>
      <c r="F16" s="1632"/>
      <c r="G16" s="1632"/>
      <c r="H16" s="1632"/>
      <c r="I16" s="1632"/>
      <c r="J16" s="1632"/>
      <c r="K16" s="1632"/>
      <c r="L16" s="1633"/>
      <c r="M16" s="1627"/>
      <c r="N16" s="1627"/>
      <c r="O16" s="1627"/>
      <c r="P16" s="1627"/>
      <c r="Q16" s="1623"/>
      <c r="R16" s="1627"/>
      <c r="S16" s="1627"/>
      <c r="T16" s="1623"/>
      <c r="U16" s="1616"/>
      <c r="V16" s="1621"/>
      <c r="W16" s="1623"/>
      <c r="X16" s="1616"/>
    </row>
    <row r="17" spans="2:24" ht="13.5" customHeight="1" x14ac:dyDescent="0.25">
      <c r="B17" s="1634" t="s">
        <v>873</v>
      </c>
      <c r="C17" s="1635" t="s">
        <v>1777</v>
      </c>
      <c r="D17" s="1628"/>
      <c r="E17" s="1632"/>
      <c r="F17" s="1633" t="s">
        <v>1531</v>
      </c>
      <c r="G17" s="1633" t="s">
        <v>1531</v>
      </c>
      <c r="H17" s="1632"/>
      <c r="I17" s="1632"/>
      <c r="J17" s="1632"/>
      <c r="K17" s="1632"/>
      <c r="L17" s="1633" t="s">
        <v>1531</v>
      </c>
      <c r="M17" s="1633" t="s">
        <v>1531</v>
      </c>
      <c r="N17" s="1627" t="s">
        <v>1531</v>
      </c>
      <c r="O17" s="1627" t="s">
        <v>1531</v>
      </c>
      <c r="P17" s="1627" t="s">
        <v>1531</v>
      </c>
      <c r="Q17" s="1627" t="s">
        <v>1531</v>
      </c>
      <c r="R17" s="1627" t="s">
        <v>1531</v>
      </c>
      <c r="S17" s="1627" t="s">
        <v>1531</v>
      </c>
      <c r="T17" s="1627" t="s">
        <v>1531</v>
      </c>
      <c r="U17" s="1616"/>
      <c r="V17" s="1621" t="s">
        <v>1531</v>
      </c>
      <c r="W17" s="1623" t="s">
        <v>1531</v>
      </c>
      <c r="X17" s="1620"/>
    </row>
    <row r="18" spans="2:24" ht="13.5" customHeight="1" x14ac:dyDescent="0.25">
      <c r="B18" s="1634"/>
      <c r="C18" s="1635"/>
      <c r="D18" s="1629"/>
      <c r="E18" s="1632"/>
      <c r="F18" s="1633"/>
      <c r="G18" s="1633"/>
      <c r="H18" s="1632"/>
      <c r="I18" s="1632"/>
      <c r="J18" s="1632"/>
      <c r="K18" s="1632"/>
      <c r="L18" s="1633"/>
      <c r="M18" s="1633"/>
      <c r="N18" s="1627"/>
      <c r="O18" s="1627"/>
      <c r="P18" s="1627"/>
      <c r="Q18" s="1627"/>
      <c r="R18" s="1627"/>
      <c r="S18" s="1627"/>
      <c r="T18" s="1627"/>
      <c r="U18" s="1616"/>
      <c r="V18" s="1621"/>
      <c r="W18" s="1623"/>
      <c r="X18" s="1616"/>
    </row>
    <row r="19" spans="2:24" ht="13.5" customHeight="1" x14ac:dyDescent="0.25">
      <c r="B19" s="1634" t="s">
        <v>1598</v>
      </c>
      <c r="C19" s="1634" t="s">
        <v>1597</v>
      </c>
      <c r="D19" s="1628"/>
      <c r="E19" s="1616"/>
      <c r="F19" s="1616"/>
      <c r="G19" s="1616"/>
      <c r="H19" s="1616"/>
      <c r="I19" s="1616"/>
      <c r="J19" s="1616"/>
      <c r="K19" s="1616"/>
      <c r="L19" s="1616"/>
      <c r="M19" s="1616"/>
      <c r="N19" s="1616"/>
      <c r="O19" s="1627" t="s">
        <v>1531</v>
      </c>
      <c r="P19" s="1616"/>
      <c r="Q19" s="1627" t="s">
        <v>1531</v>
      </c>
      <c r="R19" s="1627" t="s">
        <v>1531</v>
      </c>
      <c r="S19" s="1627" t="s">
        <v>1531</v>
      </c>
      <c r="T19" s="1627" t="s">
        <v>1531</v>
      </c>
      <c r="U19" s="1627" t="s">
        <v>1531</v>
      </c>
      <c r="V19" s="1621" t="s">
        <v>1531</v>
      </c>
      <c r="W19" s="1621" t="s">
        <v>1531</v>
      </c>
      <c r="X19" s="1616"/>
    </row>
    <row r="20" spans="2:24" ht="13.5" customHeight="1" x14ac:dyDescent="0.25">
      <c r="B20" s="1634"/>
      <c r="C20" s="1634"/>
      <c r="D20" s="1629"/>
      <c r="E20" s="1616"/>
      <c r="F20" s="1616"/>
      <c r="G20" s="1616"/>
      <c r="H20" s="1616"/>
      <c r="I20" s="1616"/>
      <c r="J20" s="1616"/>
      <c r="K20" s="1616"/>
      <c r="L20" s="1616"/>
      <c r="M20" s="1616"/>
      <c r="N20" s="1616"/>
      <c r="O20" s="1627"/>
      <c r="P20" s="1616"/>
      <c r="Q20" s="1627"/>
      <c r="R20" s="1627"/>
      <c r="S20" s="1627"/>
      <c r="T20" s="1627"/>
      <c r="U20" s="1627"/>
      <c r="V20" s="1621"/>
      <c r="W20" s="1621"/>
      <c r="X20" s="1616"/>
    </row>
    <row r="21" spans="2:24" ht="13.5" customHeight="1" x14ac:dyDescent="0.25">
      <c r="B21" s="1628" t="s">
        <v>296</v>
      </c>
      <c r="C21" s="1634" t="s">
        <v>1698</v>
      </c>
      <c r="D21" s="672"/>
      <c r="E21" s="1616"/>
      <c r="F21" s="1616"/>
      <c r="G21" s="1616"/>
      <c r="H21" s="1616"/>
      <c r="I21" s="1616"/>
      <c r="J21" s="1616"/>
      <c r="K21" s="1616"/>
      <c r="L21" s="1616"/>
      <c r="M21" s="1616"/>
      <c r="N21" s="1616"/>
      <c r="O21" s="1627" t="s">
        <v>1531</v>
      </c>
      <c r="P21" s="1616"/>
      <c r="Q21" s="1627" t="s">
        <v>1531</v>
      </c>
      <c r="R21" s="1627" t="s">
        <v>1531</v>
      </c>
      <c r="S21" s="1627" t="s">
        <v>1531</v>
      </c>
      <c r="T21" s="1627" t="s">
        <v>1531</v>
      </c>
      <c r="U21" s="1627" t="s">
        <v>1531</v>
      </c>
      <c r="V21" s="1621" t="s">
        <v>1531</v>
      </c>
      <c r="W21" s="1621" t="s">
        <v>1531</v>
      </c>
      <c r="X21" s="1616"/>
    </row>
    <row r="22" spans="2:24" ht="13.5" customHeight="1" x14ac:dyDescent="0.25">
      <c r="B22" s="1629"/>
      <c r="C22" s="1634"/>
      <c r="D22" s="672"/>
      <c r="E22" s="1616"/>
      <c r="F22" s="1616"/>
      <c r="G22" s="1616"/>
      <c r="H22" s="1616"/>
      <c r="I22" s="1616"/>
      <c r="J22" s="1616"/>
      <c r="K22" s="1616"/>
      <c r="L22" s="1616"/>
      <c r="M22" s="1616"/>
      <c r="N22" s="1616"/>
      <c r="O22" s="1627"/>
      <c r="P22" s="1616"/>
      <c r="Q22" s="1627"/>
      <c r="R22" s="1627"/>
      <c r="S22" s="1627"/>
      <c r="T22" s="1627"/>
      <c r="U22" s="1627"/>
      <c r="V22" s="1621"/>
      <c r="W22" s="1621"/>
      <c r="X22" s="1616"/>
    </row>
    <row r="23" spans="2:24" ht="13.5" customHeight="1" x14ac:dyDescent="0.25">
      <c r="B23" s="1634" t="s">
        <v>1586</v>
      </c>
      <c r="C23" s="1634" t="s">
        <v>1587</v>
      </c>
      <c r="D23" s="1628"/>
      <c r="E23" s="1616"/>
      <c r="F23" s="1627" t="s">
        <v>1531</v>
      </c>
      <c r="G23" s="1616"/>
      <c r="H23" s="1627" t="s">
        <v>1531</v>
      </c>
      <c r="I23" s="1627" t="s">
        <v>1531</v>
      </c>
      <c r="J23" s="1616"/>
      <c r="K23" s="1616"/>
      <c r="L23" s="1616"/>
      <c r="M23" s="1616"/>
      <c r="N23" s="1616"/>
      <c r="O23" s="1616"/>
      <c r="P23" s="1616"/>
      <c r="Q23" s="1627" t="s">
        <v>1531</v>
      </c>
      <c r="R23" s="1627" t="s">
        <v>1531</v>
      </c>
      <c r="S23" s="1627" t="s">
        <v>1531</v>
      </c>
      <c r="T23" s="1627" t="s">
        <v>1531</v>
      </c>
      <c r="U23" s="1627" t="s">
        <v>1531</v>
      </c>
      <c r="V23" s="1623" t="s">
        <v>1531</v>
      </c>
      <c r="W23" s="1621" t="s">
        <v>1531</v>
      </c>
      <c r="X23" s="1620"/>
    </row>
    <row r="24" spans="2:24" ht="13.5" customHeight="1" x14ac:dyDescent="0.25">
      <c r="B24" s="1634"/>
      <c r="C24" s="1634"/>
      <c r="D24" s="1629"/>
      <c r="E24" s="1616"/>
      <c r="F24" s="1627"/>
      <c r="G24" s="1616"/>
      <c r="H24" s="1627"/>
      <c r="I24" s="1627"/>
      <c r="J24" s="1616"/>
      <c r="K24" s="1616"/>
      <c r="L24" s="1616"/>
      <c r="M24" s="1616"/>
      <c r="N24" s="1616"/>
      <c r="O24" s="1616"/>
      <c r="P24" s="1616"/>
      <c r="Q24" s="1627"/>
      <c r="R24" s="1627"/>
      <c r="S24" s="1627"/>
      <c r="T24" s="1627"/>
      <c r="U24" s="1627"/>
      <c r="V24" s="1623"/>
      <c r="W24" s="1621"/>
      <c r="X24" s="1616"/>
    </row>
    <row r="25" spans="2:24" ht="13.5" customHeight="1" x14ac:dyDescent="0.25">
      <c r="B25" s="1634" t="s">
        <v>1123</v>
      </c>
      <c r="C25" s="1634" t="s">
        <v>1124</v>
      </c>
      <c r="D25" s="1628"/>
      <c r="E25" s="1616"/>
      <c r="F25" s="1616"/>
      <c r="G25" s="1616"/>
      <c r="H25" s="1627" t="s">
        <v>1531</v>
      </c>
      <c r="I25" s="1627" t="s">
        <v>1531</v>
      </c>
      <c r="J25" s="1616"/>
      <c r="K25" s="1616"/>
      <c r="L25" s="1616"/>
      <c r="M25" s="1616"/>
      <c r="N25" s="1616"/>
      <c r="O25" s="1616"/>
      <c r="P25" s="1616"/>
      <c r="Q25" s="1616"/>
      <c r="R25" s="1616"/>
      <c r="S25" s="1616"/>
      <c r="T25" s="1616"/>
      <c r="U25" s="1616"/>
      <c r="V25" s="1616"/>
      <c r="W25" s="1616"/>
      <c r="X25" s="1620"/>
    </row>
    <row r="26" spans="2:24" ht="13.5" customHeight="1" x14ac:dyDescent="0.25">
      <c r="B26" s="1634"/>
      <c r="C26" s="1634"/>
      <c r="D26" s="1629"/>
      <c r="E26" s="1616"/>
      <c r="F26" s="1616"/>
      <c r="G26" s="1616"/>
      <c r="H26" s="1627"/>
      <c r="I26" s="1627"/>
      <c r="J26" s="1616"/>
      <c r="K26" s="1616"/>
      <c r="L26" s="1616"/>
      <c r="M26" s="1616"/>
      <c r="N26" s="1616"/>
      <c r="O26" s="1616"/>
      <c r="P26" s="1616"/>
      <c r="Q26" s="1616"/>
      <c r="R26" s="1616"/>
      <c r="S26" s="1616"/>
      <c r="T26" s="1616"/>
      <c r="U26" s="1616"/>
      <c r="V26" s="1616"/>
      <c r="W26" s="1616"/>
      <c r="X26" s="1616"/>
    </row>
    <row r="27" spans="2:24" ht="13.5" customHeight="1" x14ac:dyDescent="0.25">
      <c r="B27" s="1634" t="s">
        <v>153</v>
      </c>
      <c r="C27" s="1634">
        <v>150101</v>
      </c>
      <c r="D27" s="1628"/>
      <c r="E27" s="1616"/>
      <c r="F27" s="1616"/>
      <c r="G27" s="1616"/>
      <c r="H27" s="1616"/>
      <c r="I27" s="1616"/>
      <c r="J27" s="1627" t="s">
        <v>1531</v>
      </c>
      <c r="K27" s="1616"/>
      <c r="L27" s="1616"/>
      <c r="M27" s="1616"/>
      <c r="N27" s="1616"/>
      <c r="O27" s="1616"/>
      <c r="P27" s="1616"/>
      <c r="Q27" s="1616"/>
      <c r="R27" s="1616"/>
      <c r="S27" s="1616"/>
      <c r="T27" s="1616"/>
      <c r="U27" s="1616"/>
      <c r="V27" s="1616"/>
      <c r="W27" s="1616"/>
      <c r="X27" s="1616"/>
    </row>
    <row r="28" spans="2:24" ht="13.5" customHeight="1" x14ac:dyDescent="0.25">
      <c r="B28" s="1634"/>
      <c r="C28" s="1634"/>
      <c r="D28" s="1629"/>
      <c r="E28" s="1616"/>
      <c r="F28" s="1616"/>
      <c r="G28" s="1616"/>
      <c r="H28" s="1616"/>
      <c r="I28" s="1616"/>
      <c r="J28" s="1627"/>
      <c r="K28" s="1616"/>
      <c r="L28" s="1616"/>
      <c r="M28" s="1616"/>
      <c r="N28" s="1616"/>
      <c r="O28" s="1616"/>
      <c r="P28" s="1616"/>
      <c r="Q28" s="1616"/>
      <c r="R28" s="1616"/>
      <c r="S28" s="1616"/>
      <c r="T28" s="1616"/>
      <c r="U28" s="1616"/>
      <c r="V28" s="1616"/>
      <c r="W28" s="1616"/>
      <c r="X28" s="1616"/>
    </row>
    <row r="29" spans="2:24" ht="13.5" customHeight="1" x14ac:dyDescent="0.25">
      <c r="B29" s="1634" t="s">
        <v>316</v>
      </c>
      <c r="C29" s="1634">
        <v>150103</v>
      </c>
      <c r="D29" s="1628"/>
      <c r="E29" s="1616"/>
      <c r="F29" s="1616"/>
      <c r="G29" s="1616"/>
      <c r="H29" s="1616"/>
      <c r="I29" s="1616"/>
      <c r="J29" s="1616"/>
      <c r="K29" s="1616"/>
      <c r="L29" s="1616"/>
      <c r="M29" s="1616"/>
      <c r="N29" s="1616"/>
      <c r="O29" s="1616"/>
      <c r="P29" s="1616"/>
      <c r="Q29" s="1616"/>
      <c r="R29" s="1620"/>
      <c r="S29" s="1616"/>
      <c r="T29" s="1616"/>
      <c r="U29" s="1616"/>
      <c r="V29" s="1616"/>
      <c r="W29" s="1616"/>
      <c r="X29" s="1616"/>
    </row>
    <row r="30" spans="2:24" ht="13.5" customHeight="1" x14ac:dyDescent="0.25">
      <c r="B30" s="1634"/>
      <c r="C30" s="1634"/>
      <c r="D30" s="1629"/>
      <c r="E30" s="1616"/>
      <c r="F30" s="1616"/>
      <c r="G30" s="1616"/>
      <c r="H30" s="1616"/>
      <c r="I30" s="1616"/>
      <c r="J30" s="1616"/>
      <c r="K30" s="1616"/>
      <c r="L30" s="1616"/>
      <c r="M30" s="1616"/>
      <c r="N30" s="1616"/>
      <c r="O30" s="1616"/>
      <c r="P30" s="1616"/>
      <c r="Q30" s="1616"/>
      <c r="R30" s="1616"/>
      <c r="S30" s="1616"/>
      <c r="T30" s="1616"/>
      <c r="U30" s="1616"/>
      <c r="V30" s="1616"/>
      <c r="W30" s="1616"/>
      <c r="X30" s="1616"/>
    </row>
    <row r="31" spans="2:24" ht="13.5" customHeight="1" x14ac:dyDescent="0.25">
      <c r="B31" s="1634" t="s">
        <v>154</v>
      </c>
      <c r="C31" s="1634">
        <v>150106</v>
      </c>
      <c r="D31" s="1628"/>
      <c r="E31" s="1627" t="s">
        <v>1531</v>
      </c>
      <c r="F31" s="1616"/>
      <c r="G31" s="1616"/>
      <c r="H31" s="1616"/>
      <c r="I31" s="1616"/>
      <c r="J31" s="1627" t="s">
        <v>1531</v>
      </c>
      <c r="K31" s="1616"/>
      <c r="L31" s="1645"/>
      <c r="M31" s="1616"/>
      <c r="N31" s="1616"/>
      <c r="O31" s="1616"/>
      <c r="P31" s="1616"/>
      <c r="Q31" s="1616"/>
      <c r="R31" s="1620"/>
      <c r="S31" s="1616"/>
      <c r="T31" s="1616"/>
      <c r="U31" s="1616"/>
      <c r="V31" s="1616"/>
      <c r="W31" s="1622"/>
      <c r="X31" s="1616"/>
    </row>
    <row r="32" spans="2:24" ht="13.5" customHeight="1" x14ac:dyDescent="0.25">
      <c r="B32" s="1634"/>
      <c r="C32" s="1634"/>
      <c r="D32" s="1629"/>
      <c r="E32" s="1627"/>
      <c r="F32" s="1616"/>
      <c r="G32" s="1616"/>
      <c r="H32" s="1616"/>
      <c r="I32" s="1616"/>
      <c r="J32" s="1627"/>
      <c r="K32" s="1616"/>
      <c r="L32" s="1646"/>
      <c r="M32" s="1616"/>
      <c r="N32" s="1616"/>
      <c r="O32" s="1616"/>
      <c r="P32" s="1616"/>
      <c r="Q32" s="1616"/>
      <c r="R32" s="1616"/>
      <c r="S32" s="1616"/>
      <c r="T32" s="1616"/>
      <c r="U32" s="1616"/>
      <c r="V32" s="1616"/>
      <c r="W32" s="1622"/>
      <c r="X32" s="1616"/>
    </row>
    <row r="33" spans="2:24" ht="13.5" customHeight="1" x14ac:dyDescent="0.25">
      <c r="B33" s="1634" t="s">
        <v>2488</v>
      </c>
      <c r="C33" s="1634" t="s">
        <v>222</v>
      </c>
      <c r="D33" s="1641" t="s">
        <v>1531</v>
      </c>
      <c r="E33" s="1616"/>
      <c r="F33" s="1616"/>
      <c r="G33" s="1627" t="s">
        <v>1531</v>
      </c>
      <c r="H33" s="1616"/>
      <c r="I33" s="1627" t="s">
        <v>1531</v>
      </c>
      <c r="J33" s="1616"/>
      <c r="K33" s="1616"/>
      <c r="L33" s="1627" t="s">
        <v>1531</v>
      </c>
      <c r="M33" s="1627" t="s">
        <v>1531</v>
      </c>
      <c r="N33" s="1627" t="s">
        <v>1531</v>
      </c>
      <c r="O33" s="1627" t="s">
        <v>1531</v>
      </c>
      <c r="P33" s="1627" t="s">
        <v>1531</v>
      </c>
      <c r="Q33" s="1623" t="s">
        <v>1531</v>
      </c>
      <c r="R33" s="1627" t="s">
        <v>1531</v>
      </c>
      <c r="S33" s="1627" t="s">
        <v>1531</v>
      </c>
      <c r="T33" s="1623" t="s">
        <v>1531</v>
      </c>
      <c r="U33" s="1617" t="s">
        <v>1531</v>
      </c>
      <c r="V33" s="1617" t="s">
        <v>1531</v>
      </c>
      <c r="W33" s="1617" t="s">
        <v>1531</v>
      </c>
      <c r="X33" s="1617"/>
    </row>
    <row r="34" spans="2:24" ht="13.5" customHeight="1" x14ac:dyDescent="0.25">
      <c r="B34" s="1634"/>
      <c r="C34" s="1634"/>
      <c r="D34" s="1643"/>
      <c r="E34" s="1616"/>
      <c r="F34" s="1616"/>
      <c r="G34" s="1627"/>
      <c r="H34" s="1616"/>
      <c r="I34" s="1627"/>
      <c r="J34" s="1616"/>
      <c r="K34" s="1616"/>
      <c r="L34" s="1627"/>
      <c r="M34" s="1627"/>
      <c r="N34" s="1627"/>
      <c r="O34" s="1627"/>
      <c r="P34" s="1627"/>
      <c r="Q34" s="1623"/>
      <c r="R34" s="1627"/>
      <c r="S34" s="1627"/>
      <c r="T34" s="1623"/>
      <c r="U34" s="1618"/>
      <c r="V34" s="1618"/>
      <c r="W34" s="1618"/>
      <c r="X34" s="1618"/>
    </row>
    <row r="35" spans="2:24" ht="13.5" customHeight="1" x14ac:dyDescent="0.25">
      <c r="B35" s="1634" t="s">
        <v>2499</v>
      </c>
      <c r="C35" s="1634" t="s">
        <v>222</v>
      </c>
      <c r="D35" s="1644"/>
      <c r="E35" s="1616"/>
      <c r="F35" s="1616"/>
      <c r="G35" s="1627" t="s">
        <v>1531</v>
      </c>
      <c r="H35" s="1627" t="s">
        <v>1531</v>
      </c>
      <c r="I35" s="1627" t="s">
        <v>1531</v>
      </c>
      <c r="J35" s="1616"/>
      <c r="K35" s="1616"/>
      <c r="L35" s="1627" t="s">
        <v>1531</v>
      </c>
      <c r="M35" s="1627" t="s">
        <v>1531</v>
      </c>
      <c r="N35" s="1627" t="s">
        <v>1531</v>
      </c>
      <c r="O35" s="1627" t="s">
        <v>1531</v>
      </c>
      <c r="P35" s="1627" t="s">
        <v>1531</v>
      </c>
      <c r="Q35" s="1623" t="s">
        <v>1531</v>
      </c>
      <c r="R35" s="1627" t="s">
        <v>1531</v>
      </c>
      <c r="S35" s="1627" t="s">
        <v>1531</v>
      </c>
      <c r="T35" s="1623" t="s">
        <v>1531</v>
      </c>
      <c r="U35" s="1618"/>
      <c r="V35" s="1625"/>
      <c r="W35" s="1618"/>
      <c r="X35" s="1618"/>
    </row>
    <row r="36" spans="2:24" ht="13.5" customHeight="1" x14ac:dyDescent="0.25">
      <c r="B36" s="1634"/>
      <c r="C36" s="1634"/>
      <c r="D36" s="1644"/>
      <c r="E36" s="1616"/>
      <c r="F36" s="1616"/>
      <c r="G36" s="1627"/>
      <c r="H36" s="1627"/>
      <c r="I36" s="1627"/>
      <c r="J36" s="1616"/>
      <c r="K36" s="1616"/>
      <c r="L36" s="1627"/>
      <c r="M36" s="1627"/>
      <c r="N36" s="1627"/>
      <c r="O36" s="1627"/>
      <c r="P36" s="1627"/>
      <c r="Q36" s="1623"/>
      <c r="R36" s="1627"/>
      <c r="S36" s="1627"/>
      <c r="T36" s="1623"/>
      <c r="U36" s="1618"/>
      <c r="V36" s="1625"/>
      <c r="W36" s="1618"/>
      <c r="X36" s="1618"/>
    </row>
    <row r="37" spans="2:24" ht="13.5" customHeight="1" x14ac:dyDescent="0.25">
      <c r="B37" s="1634" t="s">
        <v>2501</v>
      </c>
      <c r="C37" s="1634" t="s">
        <v>222</v>
      </c>
      <c r="D37" s="1644"/>
      <c r="E37" s="1616"/>
      <c r="F37" s="1616"/>
      <c r="G37" s="1616"/>
      <c r="H37" s="1627" t="s">
        <v>1531</v>
      </c>
      <c r="I37" s="1627" t="s">
        <v>1531</v>
      </c>
      <c r="J37" s="1616"/>
      <c r="K37" s="1616"/>
      <c r="L37" s="1627" t="s">
        <v>1531</v>
      </c>
      <c r="M37" s="1627" t="s">
        <v>1531</v>
      </c>
      <c r="N37" s="1627" t="s">
        <v>1531</v>
      </c>
      <c r="O37" s="1627" t="s">
        <v>1531</v>
      </c>
      <c r="P37" s="1627" t="s">
        <v>1531</v>
      </c>
      <c r="Q37" s="1623" t="s">
        <v>1531</v>
      </c>
      <c r="R37" s="1627" t="s">
        <v>1531</v>
      </c>
      <c r="S37" s="1627" t="s">
        <v>1531</v>
      </c>
      <c r="T37" s="1623" t="s">
        <v>1531</v>
      </c>
      <c r="U37" s="1618"/>
      <c r="V37" s="1625"/>
      <c r="W37" s="1618"/>
      <c r="X37" s="1618"/>
    </row>
    <row r="38" spans="2:24" ht="13.5" customHeight="1" x14ac:dyDescent="0.25">
      <c r="B38" s="1634"/>
      <c r="C38" s="1634"/>
      <c r="D38" s="1607"/>
      <c r="E38" s="1616"/>
      <c r="F38" s="1616"/>
      <c r="G38" s="1616"/>
      <c r="H38" s="1627"/>
      <c r="I38" s="1627"/>
      <c r="J38" s="1616"/>
      <c r="K38" s="1616"/>
      <c r="L38" s="1627"/>
      <c r="M38" s="1627"/>
      <c r="N38" s="1627"/>
      <c r="O38" s="1627"/>
      <c r="P38" s="1627"/>
      <c r="Q38" s="1623"/>
      <c r="R38" s="1627"/>
      <c r="S38" s="1627"/>
      <c r="T38" s="1623"/>
      <c r="U38" s="1619"/>
      <c r="V38" s="1626"/>
      <c r="W38" s="1619"/>
      <c r="X38" s="1619"/>
    </row>
    <row r="39" spans="2:24" ht="13.5" customHeight="1" x14ac:dyDescent="0.25">
      <c r="B39" s="1634" t="s">
        <v>1650</v>
      </c>
      <c r="C39" s="1634" t="s">
        <v>1653</v>
      </c>
      <c r="D39" s="1628"/>
      <c r="E39" s="1616"/>
      <c r="F39" s="1616"/>
      <c r="G39" s="1616"/>
      <c r="H39" s="1616"/>
      <c r="I39" s="1616"/>
      <c r="J39" s="1616"/>
      <c r="K39" s="1616"/>
      <c r="L39" s="1627" t="s">
        <v>1531</v>
      </c>
      <c r="M39" s="1627" t="s">
        <v>1531</v>
      </c>
      <c r="N39" s="1627" t="s">
        <v>1531</v>
      </c>
      <c r="O39" s="1627" t="s">
        <v>1531</v>
      </c>
      <c r="P39" s="1627" t="s">
        <v>1531</v>
      </c>
      <c r="Q39" s="1627" t="s">
        <v>1531</v>
      </c>
      <c r="R39" s="1627" t="s">
        <v>1531</v>
      </c>
      <c r="S39" s="1627" t="s">
        <v>1531</v>
      </c>
      <c r="T39" s="1623" t="s">
        <v>1531</v>
      </c>
      <c r="U39" s="1616"/>
      <c r="V39" s="1621" t="s">
        <v>1531</v>
      </c>
      <c r="W39" s="1623" t="s">
        <v>1531</v>
      </c>
      <c r="X39" s="1616"/>
    </row>
    <row r="40" spans="2:24" ht="13.5" customHeight="1" x14ac:dyDescent="0.25">
      <c r="B40" s="1634"/>
      <c r="C40" s="1634"/>
      <c r="D40" s="1629"/>
      <c r="E40" s="1616"/>
      <c r="F40" s="1616"/>
      <c r="G40" s="1616"/>
      <c r="H40" s="1616"/>
      <c r="I40" s="1616"/>
      <c r="J40" s="1616"/>
      <c r="K40" s="1616"/>
      <c r="L40" s="1627"/>
      <c r="M40" s="1627"/>
      <c r="N40" s="1627"/>
      <c r="O40" s="1627"/>
      <c r="P40" s="1627"/>
      <c r="Q40" s="1627"/>
      <c r="R40" s="1627"/>
      <c r="S40" s="1627"/>
      <c r="T40" s="1623"/>
      <c r="U40" s="1616"/>
      <c r="V40" s="1621"/>
      <c r="W40" s="1623"/>
      <c r="X40" s="1616"/>
    </row>
    <row r="41" spans="2:24" ht="13.5" customHeight="1" x14ac:dyDescent="0.25">
      <c r="B41" s="1634" t="s">
        <v>221</v>
      </c>
      <c r="C41" s="1634" t="s">
        <v>1599</v>
      </c>
      <c r="D41" s="1641" t="s">
        <v>1531</v>
      </c>
      <c r="E41" s="1616"/>
      <c r="F41" s="1616"/>
      <c r="G41" s="1627" t="s">
        <v>1531</v>
      </c>
      <c r="H41" s="1627" t="s">
        <v>1531</v>
      </c>
      <c r="I41" s="1627" t="s">
        <v>1531</v>
      </c>
      <c r="J41" s="1616"/>
      <c r="K41" s="1616"/>
      <c r="L41" s="1627" t="s">
        <v>1531</v>
      </c>
      <c r="M41" s="1627" t="s">
        <v>1531</v>
      </c>
      <c r="N41" s="1627" t="s">
        <v>1531</v>
      </c>
      <c r="O41" s="1627" t="s">
        <v>1531</v>
      </c>
      <c r="P41" s="1627" t="s">
        <v>1531</v>
      </c>
      <c r="Q41" s="1623" t="s">
        <v>1531</v>
      </c>
      <c r="R41" s="1627" t="s">
        <v>1531</v>
      </c>
      <c r="S41" s="1627" t="s">
        <v>1531</v>
      </c>
      <c r="T41" s="1623" t="s">
        <v>1531</v>
      </c>
      <c r="U41" s="1623" t="s">
        <v>1531</v>
      </c>
      <c r="V41" s="1621" t="s">
        <v>1531</v>
      </c>
      <c r="W41" s="1623" t="s">
        <v>1531</v>
      </c>
      <c r="X41" s="1616"/>
    </row>
    <row r="42" spans="2:24" ht="13.5" customHeight="1" x14ac:dyDescent="0.25">
      <c r="B42" s="1634"/>
      <c r="C42" s="1634"/>
      <c r="D42" s="1642"/>
      <c r="E42" s="1616"/>
      <c r="F42" s="1616"/>
      <c r="G42" s="1627"/>
      <c r="H42" s="1627"/>
      <c r="I42" s="1627"/>
      <c r="J42" s="1616"/>
      <c r="K42" s="1616"/>
      <c r="L42" s="1627"/>
      <c r="M42" s="1627"/>
      <c r="N42" s="1627"/>
      <c r="O42" s="1627"/>
      <c r="P42" s="1627"/>
      <c r="Q42" s="1623"/>
      <c r="R42" s="1627"/>
      <c r="S42" s="1627"/>
      <c r="T42" s="1623"/>
      <c r="U42" s="1623"/>
      <c r="V42" s="1621"/>
      <c r="W42" s="1623"/>
      <c r="X42" s="1616"/>
    </row>
    <row r="43" spans="2:24" ht="13.5" customHeight="1" x14ac:dyDescent="0.25">
      <c r="B43" s="1634" t="s">
        <v>1986</v>
      </c>
      <c r="C43" s="1634">
        <v>150203</v>
      </c>
      <c r="D43" s="1641" t="s">
        <v>1531</v>
      </c>
      <c r="E43" s="1616"/>
      <c r="F43" s="1627" t="s">
        <v>1531</v>
      </c>
      <c r="G43" s="1627" t="s">
        <v>1531</v>
      </c>
      <c r="H43" s="1627" t="s">
        <v>1531</v>
      </c>
      <c r="I43" s="1627" t="s">
        <v>1531</v>
      </c>
      <c r="J43" s="1616"/>
      <c r="K43" s="1616"/>
      <c r="L43" s="1627" t="s">
        <v>1531</v>
      </c>
      <c r="M43" s="1627" t="s">
        <v>1531</v>
      </c>
      <c r="N43" s="1627" t="s">
        <v>1531</v>
      </c>
      <c r="O43" s="1627" t="s">
        <v>1531</v>
      </c>
      <c r="P43" s="1627" t="s">
        <v>1531</v>
      </c>
      <c r="Q43" s="1623" t="s">
        <v>1531</v>
      </c>
      <c r="R43" s="1627" t="s">
        <v>1531</v>
      </c>
      <c r="S43" s="1627" t="s">
        <v>1531</v>
      </c>
      <c r="T43" s="1623" t="s">
        <v>1531</v>
      </c>
      <c r="U43" s="1621" t="s">
        <v>1531</v>
      </c>
      <c r="V43" s="1621" t="s">
        <v>1531</v>
      </c>
      <c r="W43" s="1623" t="s">
        <v>1531</v>
      </c>
      <c r="X43" s="1616"/>
    </row>
    <row r="44" spans="2:24" ht="13.5" customHeight="1" x14ac:dyDescent="0.25">
      <c r="B44" s="1634"/>
      <c r="C44" s="1634"/>
      <c r="D44" s="1642"/>
      <c r="E44" s="1616"/>
      <c r="F44" s="1627"/>
      <c r="G44" s="1627"/>
      <c r="H44" s="1627"/>
      <c r="I44" s="1627"/>
      <c r="J44" s="1616"/>
      <c r="K44" s="1616"/>
      <c r="L44" s="1627"/>
      <c r="M44" s="1627"/>
      <c r="N44" s="1627"/>
      <c r="O44" s="1627"/>
      <c r="P44" s="1627"/>
      <c r="Q44" s="1623"/>
      <c r="R44" s="1627"/>
      <c r="S44" s="1627"/>
      <c r="T44" s="1623"/>
      <c r="U44" s="1621"/>
      <c r="V44" s="1621"/>
      <c r="W44" s="1623"/>
      <c r="X44" s="1616"/>
    </row>
    <row r="45" spans="2:24" ht="13.5" customHeight="1" x14ac:dyDescent="0.25">
      <c r="B45" s="1634" t="s">
        <v>2001</v>
      </c>
      <c r="C45" s="1634" t="s">
        <v>1596</v>
      </c>
      <c r="D45" s="1628"/>
      <c r="E45" s="1616"/>
      <c r="F45" s="1616"/>
      <c r="G45" s="1616"/>
      <c r="H45" s="1616"/>
      <c r="I45" s="1616"/>
      <c r="J45" s="1616"/>
      <c r="K45" s="1616"/>
      <c r="L45" s="1616"/>
      <c r="M45" s="1616"/>
      <c r="N45" s="1616"/>
      <c r="O45" s="1616"/>
      <c r="P45" s="1616"/>
      <c r="Q45" s="1616"/>
      <c r="R45" s="1616"/>
      <c r="S45" s="1616"/>
      <c r="T45" s="1616"/>
      <c r="U45" s="1616"/>
      <c r="V45" s="1616"/>
      <c r="W45" s="1616"/>
      <c r="X45" s="1616"/>
    </row>
    <row r="46" spans="2:24" ht="13.5" customHeight="1" x14ac:dyDescent="0.25">
      <c r="B46" s="1634"/>
      <c r="C46" s="1634"/>
      <c r="D46" s="1629"/>
      <c r="E46" s="1616"/>
      <c r="F46" s="1616"/>
      <c r="G46" s="1616"/>
      <c r="H46" s="1616"/>
      <c r="I46" s="1616"/>
      <c r="J46" s="1616"/>
      <c r="K46" s="1616"/>
      <c r="L46" s="1616"/>
      <c r="M46" s="1616"/>
      <c r="N46" s="1616"/>
      <c r="O46" s="1616"/>
      <c r="P46" s="1616"/>
      <c r="Q46" s="1616"/>
      <c r="R46" s="1616"/>
      <c r="S46" s="1616"/>
      <c r="T46" s="1616"/>
      <c r="U46" s="1616"/>
      <c r="V46" s="1616"/>
      <c r="W46" s="1616"/>
      <c r="X46" s="1616"/>
    </row>
    <row r="47" spans="2:24" ht="13.5" customHeight="1" x14ac:dyDescent="0.25">
      <c r="B47" s="1634" t="s">
        <v>2002</v>
      </c>
      <c r="C47" s="1634">
        <v>160214</v>
      </c>
      <c r="D47" s="1628"/>
      <c r="E47" s="1616"/>
      <c r="F47" s="1616"/>
      <c r="G47" s="1616"/>
      <c r="H47" s="1616"/>
      <c r="I47" s="1616"/>
      <c r="J47" s="1616"/>
      <c r="K47" s="1616"/>
      <c r="L47" s="1616"/>
      <c r="M47" s="1616"/>
      <c r="N47" s="1616"/>
      <c r="O47" s="1616"/>
      <c r="P47" s="1616"/>
      <c r="Q47" s="1616"/>
      <c r="R47" s="1620"/>
      <c r="S47" s="1616"/>
      <c r="T47" s="1616"/>
      <c r="U47" s="1616"/>
      <c r="V47" s="1616"/>
      <c r="W47" s="1616"/>
      <c r="X47" s="1616"/>
    </row>
    <row r="48" spans="2:24" ht="13.5" customHeight="1" x14ac:dyDescent="0.25">
      <c r="B48" s="1634"/>
      <c r="C48" s="1634"/>
      <c r="D48" s="1629"/>
      <c r="E48" s="1616"/>
      <c r="F48" s="1616"/>
      <c r="G48" s="1616"/>
      <c r="H48" s="1616"/>
      <c r="I48" s="1616"/>
      <c r="J48" s="1616"/>
      <c r="K48" s="1616"/>
      <c r="L48" s="1616"/>
      <c r="M48" s="1616"/>
      <c r="N48" s="1616"/>
      <c r="O48" s="1616"/>
      <c r="P48" s="1616"/>
      <c r="Q48" s="1616"/>
      <c r="R48" s="1616"/>
      <c r="S48" s="1616"/>
      <c r="T48" s="1616"/>
      <c r="U48" s="1616"/>
      <c r="V48" s="1616"/>
      <c r="W48" s="1616"/>
      <c r="X48" s="1616"/>
    </row>
    <row r="49" spans="2:24" ht="13.5" customHeight="1" x14ac:dyDescent="0.25">
      <c r="B49" s="1634" t="s">
        <v>2053</v>
      </c>
      <c r="C49" s="1634" t="s">
        <v>2052</v>
      </c>
      <c r="D49" s="1628"/>
      <c r="E49" s="1616"/>
      <c r="F49" s="1616"/>
      <c r="G49" s="1616"/>
      <c r="H49" s="1616"/>
      <c r="I49" s="1616"/>
      <c r="J49" s="1616"/>
      <c r="K49" s="1616"/>
      <c r="L49" s="1616"/>
      <c r="M49" s="1616"/>
      <c r="N49" s="1616"/>
      <c r="O49" s="1616"/>
      <c r="P49" s="1616"/>
      <c r="Q49" s="1616"/>
      <c r="R49" s="1620"/>
      <c r="S49" s="1620"/>
      <c r="T49" s="1620"/>
      <c r="U49" s="1620"/>
      <c r="V49" s="1620"/>
      <c r="W49" s="1620"/>
      <c r="X49" s="1620"/>
    </row>
    <row r="50" spans="2:24" ht="13.5" customHeight="1" x14ac:dyDescent="0.25">
      <c r="B50" s="1634"/>
      <c r="C50" s="1634"/>
      <c r="D50" s="1629"/>
      <c r="E50" s="1616"/>
      <c r="F50" s="1616"/>
      <c r="G50" s="1616"/>
      <c r="H50" s="1616"/>
      <c r="I50" s="1616"/>
      <c r="J50" s="1616"/>
      <c r="K50" s="1616"/>
      <c r="L50" s="1616"/>
      <c r="M50" s="1616"/>
      <c r="N50" s="1616"/>
      <c r="O50" s="1616"/>
      <c r="P50" s="1616"/>
      <c r="Q50" s="1616"/>
      <c r="R50" s="1616"/>
      <c r="S50" s="1616"/>
      <c r="T50" s="1616"/>
      <c r="U50" s="1616"/>
      <c r="V50" s="1616"/>
      <c r="W50" s="1616"/>
      <c r="X50" s="1616"/>
    </row>
    <row r="51" spans="2:24" ht="13.5" customHeight="1" x14ac:dyDescent="0.25">
      <c r="B51" s="1634" t="s">
        <v>2586</v>
      </c>
      <c r="C51" s="1634">
        <v>160216</v>
      </c>
      <c r="D51" s="1628"/>
      <c r="E51" s="1616"/>
      <c r="F51" s="1616"/>
      <c r="G51" s="1616"/>
      <c r="H51" s="1616"/>
      <c r="I51" s="1616"/>
      <c r="J51" s="1616"/>
      <c r="K51" s="1616"/>
      <c r="L51" s="1616"/>
      <c r="M51" s="1616"/>
      <c r="N51" s="1616"/>
      <c r="O51" s="1616"/>
      <c r="P51" s="1616"/>
      <c r="Q51" s="1616"/>
      <c r="R51" s="1620"/>
      <c r="S51" s="1620"/>
      <c r="T51" s="1620"/>
      <c r="U51" s="1620"/>
      <c r="V51" s="1620"/>
      <c r="W51" s="1620"/>
      <c r="X51" s="1620"/>
    </row>
    <row r="52" spans="2:24" ht="13.5" customHeight="1" x14ac:dyDescent="0.25">
      <c r="B52" s="1634"/>
      <c r="C52" s="1634"/>
      <c r="D52" s="1629"/>
      <c r="E52" s="1616"/>
      <c r="F52" s="1616"/>
      <c r="G52" s="1616"/>
      <c r="H52" s="1616"/>
      <c r="I52" s="1616"/>
      <c r="J52" s="1616"/>
      <c r="K52" s="1616"/>
      <c r="L52" s="1616"/>
      <c r="M52" s="1616"/>
      <c r="N52" s="1616"/>
      <c r="O52" s="1616"/>
      <c r="P52" s="1616"/>
      <c r="Q52" s="1616"/>
      <c r="R52" s="1616"/>
      <c r="S52" s="1616"/>
      <c r="T52" s="1616"/>
      <c r="U52" s="1616"/>
      <c r="V52" s="1616"/>
      <c r="W52" s="1616"/>
      <c r="X52" s="1616"/>
    </row>
    <row r="53" spans="2:24" ht="13.5" customHeight="1" x14ac:dyDescent="0.25">
      <c r="B53" s="1634" t="s">
        <v>649</v>
      </c>
      <c r="C53" s="1634" t="s">
        <v>1640</v>
      </c>
      <c r="D53" s="1628"/>
      <c r="E53" s="1616"/>
      <c r="F53" s="1616"/>
      <c r="G53" s="1616"/>
      <c r="H53" s="1616"/>
      <c r="I53" s="1616"/>
      <c r="J53" s="1616"/>
      <c r="K53" s="1616"/>
      <c r="L53" s="1616"/>
      <c r="M53" s="1616"/>
      <c r="N53" s="1616"/>
      <c r="O53" s="1616"/>
      <c r="P53" s="1616"/>
      <c r="Q53" s="1623" t="s">
        <v>1531</v>
      </c>
      <c r="R53" s="1620"/>
      <c r="S53" s="1620"/>
      <c r="T53" s="1620"/>
      <c r="U53" s="1620"/>
      <c r="V53" s="1620"/>
      <c r="W53" s="1620"/>
      <c r="X53" s="1620"/>
    </row>
    <row r="54" spans="2:24" ht="13.5" customHeight="1" x14ac:dyDescent="0.25">
      <c r="B54" s="1634"/>
      <c r="C54" s="1634"/>
      <c r="D54" s="1629"/>
      <c r="E54" s="1616"/>
      <c r="F54" s="1616"/>
      <c r="G54" s="1616"/>
      <c r="H54" s="1616"/>
      <c r="I54" s="1616"/>
      <c r="J54" s="1616"/>
      <c r="K54" s="1616"/>
      <c r="L54" s="1616"/>
      <c r="M54" s="1616"/>
      <c r="N54" s="1616"/>
      <c r="O54" s="1616"/>
      <c r="P54" s="1616"/>
      <c r="Q54" s="1623"/>
      <c r="R54" s="1616"/>
      <c r="S54" s="1616"/>
      <c r="T54" s="1616"/>
      <c r="U54" s="1616"/>
      <c r="V54" s="1616"/>
      <c r="W54" s="1616"/>
      <c r="X54" s="1616"/>
    </row>
    <row r="55" spans="2:24" ht="13.5" customHeight="1" x14ac:dyDescent="0.25">
      <c r="B55" s="1634" t="s">
        <v>2585</v>
      </c>
      <c r="C55" s="1634">
        <v>170203</v>
      </c>
      <c r="D55" s="1628"/>
      <c r="E55" s="1616"/>
      <c r="F55" s="1616"/>
      <c r="G55" s="1616"/>
      <c r="H55" s="1616"/>
      <c r="I55" s="1616"/>
      <c r="J55" s="1616"/>
      <c r="K55" s="1616"/>
      <c r="L55" s="1616"/>
      <c r="M55" s="1616"/>
      <c r="N55" s="1616"/>
      <c r="O55" s="1616"/>
      <c r="P55" s="1616"/>
      <c r="Q55" s="1616"/>
      <c r="R55" s="1620"/>
      <c r="S55" s="1620"/>
      <c r="T55" s="1620"/>
      <c r="U55" s="1620"/>
      <c r="V55" s="1620"/>
      <c r="W55" s="1620"/>
      <c r="X55" s="1620"/>
    </row>
    <row r="56" spans="2:24" ht="13.5" customHeight="1" x14ac:dyDescent="0.25">
      <c r="B56" s="1634"/>
      <c r="C56" s="1634"/>
      <c r="D56" s="1629"/>
      <c r="E56" s="1616"/>
      <c r="F56" s="1616"/>
      <c r="G56" s="1616"/>
      <c r="H56" s="1616"/>
      <c r="I56" s="1616"/>
      <c r="J56" s="1616"/>
      <c r="K56" s="1616"/>
      <c r="L56" s="1616"/>
      <c r="M56" s="1616"/>
      <c r="N56" s="1616"/>
      <c r="O56" s="1616"/>
      <c r="P56" s="1616"/>
      <c r="Q56" s="1616"/>
      <c r="R56" s="1616"/>
      <c r="S56" s="1616"/>
      <c r="T56" s="1616"/>
      <c r="U56" s="1616"/>
      <c r="V56" s="1616"/>
      <c r="W56" s="1616"/>
      <c r="X56" s="1616"/>
    </row>
    <row r="57" spans="2:24" ht="13.5" customHeight="1" x14ac:dyDescent="0.25">
      <c r="B57" s="1634" t="s">
        <v>646</v>
      </c>
      <c r="C57" s="1634">
        <v>170405</v>
      </c>
      <c r="D57" s="1628"/>
      <c r="E57" s="1616"/>
      <c r="F57" s="1616"/>
      <c r="G57" s="1616"/>
      <c r="H57" s="1616"/>
      <c r="I57" s="1616"/>
      <c r="J57" s="1616"/>
      <c r="K57" s="1616"/>
      <c r="L57" s="1616"/>
      <c r="M57" s="1616"/>
      <c r="N57" s="1616"/>
      <c r="O57" s="1616"/>
      <c r="P57" s="1616"/>
      <c r="Q57" s="1616"/>
      <c r="R57" s="1620"/>
      <c r="S57" s="1620"/>
      <c r="T57" s="1616"/>
      <c r="U57" s="1616"/>
      <c r="V57" s="1616"/>
      <c r="W57" s="1616"/>
      <c r="X57" s="1616"/>
    </row>
    <row r="58" spans="2:24" ht="13.5" customHeight="1" x14ac:dyDescent="0.25">
      <c r="B58" s="1634"/>
      <c r="C58" s="1634"/>
      <c r="D58" s="1629"/>
      <c r="E58" s="1616"/>
      <c r="F58" s="1616"/>
      <c r="G58" s="1616"/>
      <c r="H58" s="1616"/>
      <c r="I58" s="1616"/>
      <c r="J58" s="1616"/>
      <c r="K58" s="1616"/>
      <c r="L58" s="1616"/>
      <c r="M58" s="1616"/>
      <c r="N58" s="1616"/>
      <c r="O58" s="1616"/>
      <c r="P58" s="1616"/>
      <c r="Q58" s="1616"/>
      <c r="R58" s="1616"/>
      <c r="S58" s="1616"/>
      <c r="T58" s="1616"/>
      <c r="U58" s="1616"/>
      <c r="V58" s="1616"/>
      <c r="W58" s="1616"/>
      <c r="X58" s="1616"/>
    </row>
    <row r="59" spans="2:24" ht="13.5" customHeight="1" x14ac:dyDescent="0.25">
      <c r="B59" s="1634" t="s">
        <v>645</v>
      </c>
      <c r="C59" s="1634" t="s">
        <v>644</v>
      </c>
      <c r="D59" s="1628"/>
      <c r="E59" s="1616"/>
      <c r="F59" s="1616"/>
      <c r="G59" s="1616"/>
      <c r="H59" s="1616"/>
      <c r="I59" s="1616"/>
      <c r="J59" s="1616"/>
      <c r="K59" s="1616"/>
      <c r="L59" s="1616"/>
      <c r="M59" s="1616"/>
      <c r="N59" s="1616"/>
      <c r="O59" s="1616"/>
      <c r="P59" s="1616"/>
      <c r="Q59" s="1616"/>
      <c r="R59" s="1620"/>
      <c r="S59" s="1620"/>
      <c r="T59" s="1620"/>
      <c r="U59" s="1620"/>
      <c r="V59" s="1620"/>
      <c r="W59" s="1620"/>
      <c r="X59" s="1620"/>
    </row>
    <row r="60" spans="2:24" ht="13.5" customHeight="1" x14ac:dyDescent="0.25">
      <c r="B60" s="1634"/>
      <c r="C60" s="1634"/>
      <c r="D60" s="1629"/>
      <c r="E60" s="1616"/>
      <c r="F60" s="1616"/>
      <c r="G60" s="1616"/>
      <c r="H60" s="1616"/>
      <c r="I60" s="1616"/>
      <c r="J60" s="1616"/>
      <c r="K60" s="1616"/>
      <c r="L60" s="1616"/>
      <c r="M60" s="1616"/>
      <c r="N60" s="1616"/>
      <c r="O60" s="1616"/>
      <c r="P60" s="1616"/>
      <c r="Q60" s="1616"/>
      <c r="R60" s="1616"/>
      <c r="S60" s="1616"/>
      <c r="T60" s="1616"/>
      <c r="U60" s="1616"/>
      <c r="V60" s="1616"/>
      <c r="W60" s="1616"/>
      <c r="X60" s="1616"/>
    </row>
    <row r="61" spans="2:24" ht="13.5" customHeight="1" x14ac:dyDescent="0.25">
      <c r="B61" s="1628" t="s">
        <v>3049</v>
      </c>
      <c r="C61" s="1628">
        <v>170604</v>
      </c>
      <c r="D61" s="1628"/>
      <c r="E61" s="1616"/>
      <c r="F61" s="1616"/>
      <c r="G61" s="1616"/>
      <c r="H61" s="1616"/>
      <c r="I61" s="1616"/>
      <c r="J61" s="1616"/>
      <c r="K61" s="1616"/>
      <c r="L61" s="1616"/>
      <c r="M61" s="1616"/>
      <c r="N61" s="1616"/>
      <c r="O61" s="1616"/>
      <c r="P61" s="1616"/>
      <c r="Q61" s="1616"/>
      <c r="R61" s="1616"/>
      <c r="S61" s="1616"/>
      <c r="T61" s="1616"/>
      <c r="U61" s="1616"/>
      <c r="V61" s="1616"/>
      <c r="W61" s="1616"/>
      <c r="X61" s="1616"/>
    </row>
    <row r="62" spans="2:24" ht="13.5" customHeight="1" x14ac:dyDescent="0.25">
      <c r="B62" s="1629"/>
      <c r="C62" s="1629"/>
      <c r="D62" s="1629"/>
      <c r="E62" s="1616"/>
      <c r="F62" s="1616"/>
      <c r="G62" s="1616"/>
      <c r="H62" s="1616"/>
      <c r="I62" s="1616"/>
      <c r="J62" s="1616"/>
      <c r="K62" s="1616"/>
      <c r="L62" s="1616"/>
      <c r="M62" s="1616"/>
      <c r="N62" s="1616"/>
      <c r="O62" s="1616"/>
      <c r="P62" s="1616"/>
      <c r="Q62" s="1616"/>
      <c r="R62" s="1616"/>
      <c r="S62" s="1616"/>
      <c r="T62" s="1616"/>
      <c r="U62" s="1616"/>
      <c r="V62" s="1616"/>
      <c r="W62" s="1616"/>
      <c r="X62" s="1616"/>
    </row>
    <row r="63" spans="2:24" ht="13.5" customHeight="1" x14ac:dyDescent="0.25">
      <c r="B63" s="1634" t="s">
        <v>2589</v>
      </c>
      <c r="C63" s="1634">
        <v>170904</v>
      </c>
      <c r="D63" s="1628"/>
      <c r="E63" s="1616"/>
      <c r="F63" s="1616"/>
      <c r="G63" s="1616"/>
      <c r="H63" s="1616"/>
      <c r="I63" s="1616"/>
      <c r="J63" s="1616"/>
      <c r="K63" s="1616"/>
      <c r="L63" s="1616"/>
      <c r="M63" s="1616"/>
      <c r="N63" s="1616"/>
      <c r="O63" s="1616"/>
      <c r="P63" s="1616"/>
      <c r="Q63" s="1616"/>
      <c r="R63" s="1616"/>
      <c r="S63" s="1616"/>
      <c r="T63" s="1616"/>
      <c r="U63" s="1616"/>
      <c r="V63" s="1616"/>
      <c r="W63" s="1616"/>
      <c r="X63" s="1616"/>
    </row>
    <row r="64" spans="2:24" ht="13.5" customHeight="1" x14ac:dyDescent="0.25">
      <c r="B64" s="1634"/>
      <c r="C64" s="1634"/>
      <c r="D64" s="1629"/>
      <c r="E64" s="1616"/>
      <c r="F64" s="1616"/>
      <c r="G64" s="1616"/>
      <c r="H64" s="1616"/>
      <c r="I64" s="1616"/>
      <c r="J64" s="1616"/>
      <c r="K64" s="1616"/>
      <c r="L64" s="1616"/>
      <c r="M64" s="1616"/>
      <c r="N64" s="1616"/>
      <c r="O64" s="1616"/>
      <c r="P64" s="1616"/>
      <c r="Q64" s="1616"/>
      <c r="R64" s="1616"/>
      <c r="S64" s="1616"/>
      <c r="T64" s="1616"/>
      <c r="U64" s="1616"/>
      <c r="V64" s="1616"/>
      <c r="W64" s="1616"/>
      <c r="X64" s="1616"/>
    </row>
    <row r="65" spans="2:24" ht="13.5" customHeight="1" x14ac:dyDescent="0.25">
      <c r="B65" s="1634" t="s">
        <v>155</v>
      </c>
      <c r="C65" s="1634">
        <v>190906</v>
      </c>
      <c r="D65" s="1641" t="s">
        <v>1531</v>
      </c>
      <c r="E65" s="1616"/>
      <c r="F65" s="1627" t="s">
        <v>1531</v>
      </c>
      <c r="G65" s="1616"/>
      <c r="H65" s="1627" t="s">
        <v>1531</v>
      </c>
      <c r="I65" s="1627" t="s">
        <v>1531</v>
      </c>
      <c r="J65" s="1616"/>
      <c r="K65" s="1627" t="s">
        <v>1531</v>
      </c>
      <c r="L65" s="1627" t="s">
        <v>1531</v>
      </c>
      <c r="M65" s="1627" t="s">
        <v>1531</v>
      </c>
      <c r="N65" s="1627" t="s">
        <v>1531</v>
      </c>
      <c r="O65" s="1627" t="s">
        <v>1531</v>
      </c>
      <c r="P65" s="1627" t="s">
        <v>1531</v>
      </c>
      <c r="Q65" s="1627" t="s">
        <v>1531</v>
      </c>
      <c r="R65" s="1627" t="s">
        <v>1531</v>
      </c>
      <c r="S65" s="1627" t="s">
        <v>1531</v>
      </c>
      <c r="T65" s="1627" t="s">
        <v>1531</v>
      </c>
      <c r="U65" s="1627" t="s">
        <v>1531</v>
      </c>
      <c r="V65" s="1621" t="s">
        <v>1531</v>
      </c>
      <c r="W65" s="1621" t="s">
        <v>1531</v>
      </c>
      <c r="X65" s="1620"/>
    </row>
    <row r="66" spans="2:24" ht="13.5" customHeight="1" x14ac:dyDescent="0.25">
      <c r="B66" s="1634"/>
      <c r="C66" s="1634"/>
      <c r="D66" s="1642"/>
      <c r="E66" s="1616"/>
      <c r="F66" s="1627"/>
      <c r="G66" s="1616"/>
      <c r="H66" s="1627"/>
      <c r="I66" s="1627"/>
      <c r="J66" s="1616"/>
      <c r="K66" s="1627"/>
      <c r="L66" s="1627"/>
      <c r="M66" s="1627"/>
      <c r="N66" s="1627"/>
      <c r="O66" s="1627"/>
      <c r="P66" s="1627"/>
      <c r="Q66" s="1627"/>
      <c r="R66" s="1627"/>
      <c r="S66" s="1627"/>
      <c r="T66" s="1627"/>
      <c r="U66" s="1627"/>
      <c r="V66" s="1621"/>
      <c r="W66" s="1621"/>
      <c r="X66" s="1616"/>
    </row>
    <row r="67" spans="2:24" ht="13.5" customHeight="1" x14ac:dyDescent="0.25">
      <c r="B67" s="1634" t="s">
        <v>318</v>
      </c>
      <c r="C67" s="1634" t="s">
        <v>317</v>
      </c>
      <c r="D67" s="1628"/>
      <c r="E67" s="1616"/>
      <c r="F67" s="1616"/>
      <c r="G67" s="1616"/>
      <c r="H67" s="1616"/>
      <c r="I67" s="1616"/>
      <c r="J67" s="1616"/>
      <c r="K67" s="1616"/>
      <c r="L67" s="1616"/>
      <c r="M67" s="1616"/>
      <c r="N67" s="1616"/>
      <c r="O67" s="1616"/>
      <c r="P67" s="1616"/>
      <c r="Q67" s="1616"/>
      <c r="R67" s="1620"/>
      <c r="S67" s="1616"/>
      <c r="T67" s="1620"/>
      <c r="U67" s="1620"/>
      <c r="V67" s="1620"/>
      <c r="W67" s="1620"/>
      <c r="X67" s="1616"/>
    </row>
    <row r="68" spans="2:24" ht="13.5" customHeight="1" x14ac:dyDescent="0.25">
      <c r="B68" s="1634"/>
      <c r="C68" s="1634"/>
      <c r="D68" s="1629"/>
      <c r="E68" s="1616"/>
      <c r="F68" s="1616"/>
      <c r="G68" s="1616"/>
      <c r="H68" s="1616"/>
      <c r="I68" s="1616"/>
      <c r="J68" s="1616"/>
      <c r="K68" s="1616"/>
      <c r="L68" s="1616"/>
      <c r="M68" s="1616"/>
      <c r="N68" s="1616"/>
      <c r="O68" s="1616"/>
      <c r="P68" s="1616"/>
      <c r="Q68" s="1616"/>
      <c r="R68" s="1616"/>
      <c r="S68" s="1616"/>
      <c r="T68" s="1616"/>
      <c r="U68" s="1616"/>
      <c r="V68" s="1616"/>
      <c r="W68" s="1616"/>
      <c r="X68" s="1616"/>
    </row>
    <row r="69" spans="2:24" ht="13.5" customHeight="1" x14ac:dyDescent="0.25">
      <c r="B69" s="1634" t="s">
        <v>1589</v>
      </c>
      <c r="C69" s="1634">
        <v>200304</v>
      </c>
      <c r="D69" s="1628"/>
      <c r="E69" s="1616"/>
      <c r="F69" s="1616"/>
      <c r="G69" s="1616"/>
      <c r="H69" s="1616"/>
      <c r="I69" s="1616"/>
      <c r="J69" s="1616"/>
      <c r="K69" s="1616"/>
      <c r="L69" s="1616"/>
      <c r="M69" s="1616"/>
      <c r="N69" s="1616"/>
      <c r="O69" s="1616"/>
      <c r="P69" s="1616"/>
      <c r="Q69" s="1616"/>
      <c r="R69" s="1620"/>
      <c r="S69" s="1620"/>
      <c r="T69" s="1620"/>
      <c r="U69" s="1620"/>
      <c r="V69" s="1620"/>
      <c r="W69" s="1620"/>
      <c r="X69" s="1616"/>
    </row>
    <row r="70" spans="2:24" ht="13.5" customHeight="1" x14ac:dyDescent="0.25">
      <c r="B70" s="1634"/>
      <c r="C70" s="1634"/>
      <c r="D70" s="1629"/>
      <c r="E70" s="1616"/>
      <c r="F70" s="1616"/>
      <c r="G70" s="1616"/>
      <c r="H70" s="1616"/>
      <c r="I70" s="1616"/>
      <c r="J70" s="1616"/>
      <c r="K70" s="1616"/>
      <c r="L70" s="1616"/>
      <c r="M70" s="1616"/>
      <c r="N70" s="1616"/>
      <c r="O70" s="1616"/>
      <c r="P70" s="1616"/>
      <c r="Q70" s="1616"/>
      <c r="R70" s="1616"/>
      <c r="S70" s="1616"/>
      <c r="T70" s="1616"/>
      <c r="U70" s="1616"/>
      <c r="V70" s="1616"/>
      <c r="W70" s="1616"/>
      <c r="X70" s="1616"/>
    </row>
  </sheetData>
  <mergeCells count="727">
    <mergeCell ref="U61:U62"/>
    <mergeCell ref="U63:U64"/>
    <mergeCell ref="U65:U66"/>
    <mergeCell ref="U67:U68"/>
    <mergeCell ref="U69:U70"/>
    <mergeCell ref="U43:U44"/>
    <mergeCell ref="U45:U46"/>
    <mergeCell ref="U47:U48"/>
    <mergeCell ref="U49:U50"/>
    <mergeCell ref="U51:U52"/>
    <mergeCell ref="U53:U54"/>
    <mergeCell ref="U55:U56"/>
    <mergeCell ref="U57:U58"/>
    <mergeCell ref="U59:U60"/>
    <mergeCell ref="U25:U26"/>
    <mergeCell ref="U27:U28"/>
    <mergeCell ref="U29:U30"/>
    <mergeCell ref="U31:U32"/>
    <mergeCell ref="U39:U40"/>
    <mergeCell ref="U41:U42"/>
    <mergeCell ref="U33:U38"/>
    <mergeCell ref="U7:U8"/>
    <mergeCell ref="U9:U10"/>
    <mergeCell ref="U11:U12"/>
    <mergeCell ref="U13:U14"/>
    <mergeCell ref="U15:U16"/>
    <mergeCell ref="U17:U18"/>
    <mergeCell ref="U19:U20"/>
    <mergeCell ref="U21:U22"/>
    <mergeCell ref="U23:U24"/>
    <mergeCell ref="S61:S62"/>
    <mergeCell ref="S63:S64"/>
    <mergeCell ref="S65:S66"/>
    <mergeCell ref="S67:S68"/>
    <mergeCell ref="S69:S70"/>
    <mergeCell ref="S43:S44"/>
    <mergeCell ref="S45:S46"/>
    <mergeCell ref="S47:S48"/>
    <mergeCell ref="S49:S50"/>
    <mergeCell ref="S51:S52"/>
    <mergeCell ref="S53:S54"/>
    <mergeCell ref="S55:S56"/>
    <mergeCell ref="S57:S58"/>
    <mergeCell ref="S59:S60"/>
    <mergeCell ref="S25:S26"/>
    <mergeCell ref="S27:S28"/>
    <mergeCell ref="S29:S30"/>
    <mergeCell ref="S31:S32"/>
    <mergeCell ref="S33:S34"/>
    <mergeCell ref="S35:S36"/>
    <mergeCell ref="S37:S38"/>
    <mergeCell ref="S39:S40"/>
    <mergeCell ref="S41:S42"/>
    <mergeCell ref="S7:S8"/>
    <mergeCell ref="S9:S10"/>
    <mergeCell ref="S11:S12"/>
    <mergeCell ref="S13:S14"/>
    <mergeCell ref="S15:S16"/>
    <mergeCell ref="S17:S18"/>
    <mergeCell ref="S19:S20"/>
    <mergeCell ref="S21:S22"/>
    <mergeCell ref="S23:S24"/>
    <mergeCell ref="K19:K20"/>
    <mergeCell ref="P69:P70"/>
    <mergeCell ref="P55:P56"/>
    <mergeCell ref="P57:P58"/>
    <mergeCell ref="P59:P60"/>
    <mergeCell ref="P63:P64"/>
    <mergeCell ref="P47:P48"/>
    <mergeCell ref="P49:P50"/>
    <mergeCell ref="P35:P36"/>
    <mergeCell ref="P37:P38"/>
    <mergeCell ref="P65:P66"/>
    <mergeCell ref="P67:P68"/>
    <mergeCell ref="P23:P24"/>
    <mergeCell ref="P25:P26"/>
    <mergeCell ref="P51:P52"/>
    <mergeCell ref="P53:P54"/>
    <mergeCell ref="P39:P40"/>
    <mergeCell ref="P41:P42"/>
    <mergeCell ref="P43:P44"/>
    <mergeCell ref="P45:P46"/>
    <mergeCell ref="P33:P34"/>
    <mergeCell ref="P19:P20"/>
    <mergeCell ref="L45:L46"/>
    <mergeCell ref="K49:K50"/>
    <mergeCell ref="F31:F32"/>
    <mergeCell ref="L23:L24"/>
    <mergeCell ref="L25:L26"/>
    <mergeCell ref="L27:L28"/>
    <mergeCell ref="L29:L30"/>
    <mergeCell ref="L31:L32"/>
    <mergeCell ref="O25:O26"/>
    <mergeCell ref="O27:O28"/>
    <mergeCell ref="K25:K26"/>
    <mergeCell ref="J25:J26"/>
    <mergeCell ref="J27:J28"/>
    <mergeCell ref="I31:I32"/>
    <mergeCell ref="I27:I28"/>
    <mergeCell ref="P7:P8"/>
    <mergeCell ref="P9:P10"/>
    <mergeCell ref="P11:P12"/>
    <mergeCell ref="P13:P14"/>
    <mergeCell ref="O21:O22"/>
    <mergeCell ref="F17:F18"/>
    <mergeCell ref="J21:J22"/>
    <mergeCell ref="K21:K22"/>
    <mergeCell ref="L21:L22"/>
    <mergeCell ref="L7:L8"/>
    <mergeCell ref="J9:J10"/>
    <mergeCell ref="I7:I8"/>
    <mergeCell ref="L9:L10"/>
    <mergeCell ref="K7:K8"/>
    <mergeCell ref="J7:J8"/>
    <mergeCell ref="K9:K10"/>
    <mergeCell ref="I9:I10"/>
    <mergeCell ref="L19:L20"/>
    <mergeCell ref="L17:L18"/>
    <mergeCell ref="L11:L12"/>
    <mergeCell ref="K11:K12"/>
    <mergeCell ref="L15:L16"/>
    <mergeCell ref="L13:L14"/>
    <mergeCell ref="J11:J12"/>
    <mergeCell ref="C15:C16"/>
    <mergeCell ref="G19:G20"/>
    <mergeCell ref="F21:F22"/>
    <mergeCell ref="G21:G22"/>
    <mergeCell ref="F15:F16"/>
    <mergeCell ref="E19:E20"/>
    <mergeCell ref="F19:F20"/>
    <mergeCell ref="E15:E16"/>
    <mergeCell ref="E17:E18"/>
    <mergeCell ref="G15:G16"/>
    <mergeCell ref="C17:C18"/>
    <mergeCell ref="D19:D20"/>
    <mergeCell ref="E21:E22"/>
    <mergeCell ref="C25:C26"/>
    <mergeCell ref="D23:D24"/>
    <mergeCell ref="D29:D30"/>
    <mergeCell ref="D27:D28"/>
    <mergeCell ref="C27:C28"/>
    <mergeCell ref="C29:C30"/>
    <mergeCell ref="D25:D26"/>
    <mergeCell ref="H29:H30"/>
    <mergeCell ref="F23:F24"/>
    <mergeCell ref="H25:H26"/>
    <mergeCell ref="E23:E24"/>
    <mergeCell ref="B15:B16"/>
    <mergeCell ref="B19:B20"/>
    <mergeCell ref="F29:F30"/>
    <mergeCell ref="K27:K28"/>
    <mergeCell ref="B29:B30"/>
    <mergeCell ref="B27:B28"/>
    <mergeCell ref="K23:K24"/>
    <mergeCell ref="J23:J24"/>
    <mergeCell ref="F25:F26"/>
    <mergeCell ref="H23:H24"/>
    <mergeCell ref="F27:F28"/>
    <mergeCell ref="G27:G28"/>
    <mergeCell ref="G23:G24"/>
    <mergeCell ref="H27:H28"/>
    <mergeCell ref="E29:E30"/>
    <mergeCell ref="E25:E26"/>
    <mergeCell ref="E27:E28"/>
    <mergeCell ref="H17:H18"/>
    <mergeCell ref="B21:B22"/>
    <mergeCell ref="C21:C22"/>
    <mergeCell ref="C19:C20"/>
    <mergeCell ref="B25:B26"/>
    <mergeCell ref="B23:B24"/>
    <mergeCell ref="C23:C24"/>
    <mergeCell ref="E37:E38"/>
    <mergeCell ref="E31:E32"/>
    <mergeCell ref="C41:C42"/>
    <mergeCell ref="C37:C38"/>
    <mergeCell ref="C39:C40"/>
    <mergeCell ref="D39:D40"/>
    <mergeCell ref="C35:C36"/>
    <mergeCell ref="D31:D32"/>
    <mergeCell ref="E33:E34"/>
    <mergeCell ref="E39:E40"/>
    <mergeCell ref="E35:E36"/>
    <mergeCell ref="D33:D38"/>
    <mergeCell ref="B33:B34"/>
    <mergeCell ref="D41:D42"/>
    <mergeCell ref="B35:B36"/>
    <mergeCell ref="C33:C34"/>
    <mergeCell ref="B41:B42"/>
    <mergeCell ref="B37:B38"/>
    <mergeCell ref="B39:B40"/>
    <mergeCell ref="C47:C48"/>
    <mergeCell ref="C43:C44"/>
    <mergeCell ref="B63:B64"/>
    <mergeCell ref="C57:C58"/>
    <mergeCell ref="B59:B60"/>
    <mergeCell ref="C59:C60"/>
    <mergeCell ref="B57:B58"/>
    <mergeCell ref="B49:B50"/>
    <mergeCell ref="C63:C64"/>
    <mergeCell ref="B45:B46"/>
    <mergeCell ref="C53:C54"/>
    <mergeCell ref="C51:C52"/>
    <mergeCell ref="B55:B56"/>
    <mergeCell ref="E63:E64"/>
    <mergeCell ref="D59:D60"/>
    <mergeCell ref="E57:E58"/>
    <mergeCell ref="E51:E52"/>
    <mergeCell ref="E55:E56"/>
    <mergeCell ref="D63:D64"/>
    <mergeCell ref="F69:F70"/>
    <mergeCell ref="F65:F66"/>
    <mergeCell ref="F67:F68"/>
    <mergeCell ref="E69:E70"/>
    <mergeCell ref="E67:E68"/>
    <mergeCell ref="E65:E66"/>
    <mergeCell ref="D69:D70"/>
    <mergeCell ref="D67:D68"/>
    <mergeCell ref="D65:D66"/>
    <mergeCell ref="E59:E60"/>
    <mergeCell ref="F53:F54"/>
    <mergeCell ref="F57:F58"/>
    <mergeCell ref="F59:F60"/>
    <mergeCell ref="F55:F56"/>
    <mergeCell ref="F63:F64"/>
    <mergeCell ref="F51:F52"/>
    <mergeCell ref="E43:E44"/>
    <mergeCell ref="E41:E42"/>
    <mergeCell ref="E49:E50"/>
    <mergeCell ref="F49:F50"/>
    <mergeCell ref="E53:E54"/>
    <mergeCell ref="H49:H50"/>
    <mergeCell ref="H51:H52"/>
    <mergeCell ref="B69:B70"/>
    <mergeCell ref="C69:C70"/>
    <mergeCell ref="B65:B66"/>
    <mergeCell ref="C65:C66"/>
    <mergeCell ref="B67:B68"/>
    <mergeCell ref="C67:C68"/>
    <mergeCell ref="B43:B44"/>
    <mergeCell ref="C45:C46"/>
    <mergeCell ref="D43:D44"/>
    <mergeCell ref="C55:C56"/>
    <mergeCell ref="D49:D50"/>
    <mergeCell ref="B53:B54"/>
    <mergeCell ref="D53:D54"/>
    <mergeCell ref="B51:B52"/>
    <mergeCell ref="B47:B48"/>
    <mergeCell ref="C49:C50"/>
    <mergeCell ref="D55:D56"/>
    <mergeCell ref="F47:F48"/>
    <mergeCell ref="F45:F46"/>
    <mergeCell ref="D47:D48"/>
    <mergeCell ref="G57:G58"/>
    <mergeCell ref="G53:G54"/>
    <mergeCell ref="G55:G56"/>
    <mergeCell ref="G47:G48"/>
    <mergeCell ref="G49:G50"/>
    <mergeCell ref="G51:G52"/>
    <mergeCell ref="G45:G46"/>
    <mergeCell ref="E45:E46"/>
    <mergeCell ref="E47:E48"/>
    <mergeCell ref="D57:D58"/>
    <mergeCell ref="D45:D46"/>
    <mergeCell ref="D51:D52"/>
    <mergeCell ref="I47:I48"/>
    <mergeCell ref="K45:K46"/>
    <mergeCell ref="J45:J46"/>
    <mergeCell ref="L47:L48"/>
    <mergeCell ref="L49:L50"/>
    <mergeCell ref="L53:L54"/>
    <mergeCell ref="H47:H48"/>
    <mergeCell ref="H53:H54"/>
    <mergeCell ref="K47:K48"/>
    <mergeCell ref="J47:J48"/>
    <mergeCell ref="J49:J50"/>
    <mergeCell ref="I49:I50"/>
    <mergeCell ref="K53:K54"/>
    <mergeCell ref="K51:K52"/>
    <mergeCell ref="L51:L52"/>
    <mergeCell ref="H45:H46"/>
    <mergeCell ref="H57:H58"/>
    <mergeCell ref="L63:L64"/>
    <mergeCell ref="J63:J64"/>
    <mergeCell ref="I63:I64"/>
    <mergeCell ref="J57:J58"/>
    <mergeCell ref="L55:L56"/>
    <mergeCell ref="L57:L58"/>
    <mergeCell ref="K63:K64"/>
    <mergeCell ref="L59:L60"/>
    <mergeCell ref="K59:K60"/>
    <mergeCell ref="K57:K58"/>
    <mergeCell ref="K55:K56"/>
    <mergeCell ref="I55:I56"/>
    <mergeCell ref="J55:J56"/>
    <mergeCell ref="H55:H56"/>
    <mergeCell ref="M49:M50"/>
    <mergeCell ref="M63:M64"/>
    <mergeCell ref="M59:M60"/>
    <mergeCell ref="M51:M52"/>
    <mergeCell ref="M55:M56"/>
    <mergeCell ref="M53:M54"/>
    <mergeCell ref="M57:M58"/>
    <mergeCell ref="J69:J70"/>
    <mergeCell ref="I57:I58"/>
    <mergeCell ref="J59:J60"/>
    <mergeCell ref="J51:J52"/>
    <mergeCell ref="I51:I52"/>
    <mergeCell ref="J53:J54"/>
    <mergeCell ref="I53:I54"/>
    <mergeCell ref="M67:M68"/>
    <mergeCell ref="K67:K68"/>
    <mergeCell ref="M65:M66"/>
    <mergeCell ref="K69:K70"/>
    <mergeCell ref="K65:K66"/>
    <mergeCell ref="L69:L70"/>
    <mergeCell ref="L65:L66"/>
    <mergeCell ref="L67:L68"/>
    <mergeCell ref="J65:J66"/>
    <mergeCell ref="M69:M70"/>
    <mergeCell ref="G67:G68"/>
    <mergeCell ref="J67:J68"/>
    <mergeCell ref="H67:H68"/>
    <mergeCell ref="I67:I68"/>
    <mergeCell ref="G65:G66"/>
    <mergeCell ref="H65:H66"/>
    <mergeCell ref="I69:I70"/>
    <mergeCell ref="G59:G60"/>
    <mergeCell ref="H63:H64"/>
    <mergeCell ref="H59:H60"/>
    <mergeCell ref="G63:G64"/>
    <mergeCell ref="G69:G70"/>
    <mergeCell ref="H69:H70"/>
    <mergeCell ref="I59:I60"/>
    <mergeCell ref="I65:I66"/>
    <mergeCell ref="B2:B4"/>
    <mergeCell ref="F9:F10"/>
    <mergeCell ref="D9:D10"/>
    <mergeCell ref="G9:G10"/>
    <mergeCell ref="G7:G8"/>
    <mergeCell ref="E7:E8"/>
    <mergeCell ref="E9:E10"/>
    <mergeCell ref="B7:B8"/>
    <mergeCell ref="C7:C8"/>
    <mergeCell ref="B9:B10"/>
    <mergeCell ref="C9:C10"/>
    <mergeCell ref="D7:D8"/>
    <mergeCell ref="H43:H44"/>
    <mergeCell ref="I45:I46"/>
    <mergeCell ref="I41:I42"/>
    <mergeCell ref="I43:I44"/>
    <mergeCell ref="G35:G36"/>
    <mergeCell ref="H35:H36"/>
    <mergeCell ref="H37:H38"/>
    <mergeCell ref="I21:I22"/>
    <mergeCell ref="H21:H22"/>
    <mergeCell ref="G37:G38"/>
    <mergeCell ref="G31:G32"/>
    <mergeCell ref="G33:G34"/>
    <mergeCell ref="H31:H32"/>
    <mergeCell ref="G25:G26"/>
    <mergeCell ref="I33:I34"/>
    <mergeCell ref="G41:G42"/>
    <mergeCell ref="G29:G30"/>
    <mergeCell ref="I29:I30"/>
    <mergeCell ref="G11:G12"/>
    <mergeCell ref="H7:H8"/>
    <mergeCell ref="H9:H10"/>
    <mergeCell ref="F13:F14"/>
    <mergeCell ref="I17:I18"/>
    <mergeCell ref="I19:I20"/>
    <mergeCell ref="F7:F8"/>
    <mergeCell ref="E11:E12"/>
    <mergeCell ref="H19:H20"/>
    <mergeCell ref="I13:I14"/>
    <mergeCell ref="F11:F12"/>
    <mergeCell ref="H11:H12"/>
    <mergeCell ref="F35:F36"/>
    <mergeCell ref="J33:J34"/>
    <mergeCell ref="J31:J32"/>
    <mergeCell ref="J29:J30"/>
    <mergeCell ref="I23:I24"/>
    <mergeCell ref="I25:I26"/>
    <mergeCell ref="G13:G14"/>
    <mergeCell ref="F33:F34"/>
    <mergeCell ref="J43:J44"/>
    <mergeCell ref="I35:I36"/>
    <mergeCell ref="J35:J36"/>
    <mergeCell ref="J37:J38"/>
    <mergeCell ref="J39:J40"/>
    <mergeCell ref="J41:J42"/>
    <mergeCell ref="I37:I38"/>
    <mergeCell ref="H33:H34"/>
    <mergeCell ref="G39:G40"/>
    <mergeCell ref="F39:F40"/>
    <mergeCell ref="G43:G44"/>
    <mergeCell ref="F43:F44"/>
    <mergeCell ref="H39:H40"/>
    <mergeCell ref="H41:H42"/>
    <mergeCell ref="I39:I40"/>
    <mergeCell ref="F37:F38"/>
    <mergeCell ref="F41:F42"/>
    <mergeCell ref="J19:J20"/>
    <mergeCell ref="J15:J16"/>
    <mergeCell ref="K17:K18"/>
    <mergeCell ref="J17:J18"/>
    <mergeCell ref="B11:B12"/>
    <mergeCell ref="B31:B32"/>
    <mergeCell ref="D15:D16"/>
    <mergeCell ref="C13:C14"/>
    <mergeCell ref="D17:D18"/>
    <mergeCell ref="D13:D14"/>
    <mergeCell ref="C31:C32"/>
    <mergeCell ref="B13:B14"/>
    <mergeCell ref="B17:B18"/>
    <mergeCell ref="C11:C12"/>
    <mergeCell ref="D11:D12"/>
    <mergeCell ref="H15:H16"/>
    <mergeCell ref="I11:I12"/>
    <mergeCell ref="E13:E14"/>
    <mergeCell ref="G17:G18"/>
    <mergeCell ref="H13:H14"/>
    <mergeCell ref="J13:J14"/>
    <mergeCell ref="K13:K14"/>
    <mergeCell ref="I15:I16"/>
    <mergeCell ref="K15:K16"/>
    <mergeCell ref="L37:L38"/>
    <mergeCell ref="M39:M40"/>
    <mergeCell ref="L39:L40"/>
    <mergeCell ref="L35:L36"/>
    <mergeCell ref="K29:K30"/>
    <mergeCell ref="L43:L44"/>
    <mergeCell ref="L41:L42"/>
    <mergeCell ref="M37:M38"/>
    <mergeCell ref="M33:M34"/>
    <mergeCell ref="L33:L34"/>
    <mergeCell ref="M31:M32"/>
    <mergeCell ref="M43:M44"/>
    <mergeCell ref="K37:K38"/>
    <mergeCell ref="K35:K36"/>
    <mergeCell ref="K31:K32"/>
    <mergeCell ref="K33:K34"/>
    <mergeCell ref="K43:K44"/>
    <mergeCell ref="M29:M30"/>
    <mergeCell ref="M41:M42"/>
    <mergeCell ref="K41:K42"/>
    <mergeCell ref="K39:K40"/>
    <mergeCell ref="M23:M24"/>
    <mergeCell ref="M17:M18"/>
    <mergeCell ref="M45:M46"/>
    <mergeCell ref="M47:M48"/>
    <mergeCell ref="M35:M36"/>
    <mergeCell ref="N39:N40"/>
    <mergeCell ref="M9:M10"/>
    <mergeCell ref="M27:M28"/>
    <mergeCell ref="N27:N28"/>
    <mergeCell ref="M25:M26"/>
    <mergeCell ref="M21:M22"/>
    <mergeCell ref="N21:N22"/>
    <mergeCell ref="M11:M12"/>
    <mergeCell ref="M13:M14"/>
    <mergeCell ref="N19:N20"/>
    <mergeCell ref="N23:N24"/>
    <mergeCell ref="N31:N32"/>
    <mergeCell ref="N29:N30"/>
    <mergeCell ref="N35:N36"/>
    <mergeCell ref="N41:N42"/>
    <mergeCell ref="N47:N48"/>
    <mergeCell ref="N37:N38"/>
    <mergeCell ref="N43:N44"/>
    <mergeCell ref="N45:N46"/>
    <mergeCell ref="N33:N34"/>
    <mergeCell ref="N17:N18"/>
    <mergeCell ref="M7:M8"/>
    <mergeCell ref="M19:M20"/>
    <mergeCell ref="N15:N16"/>
    <mergeCell ref="N7:N8"/>
    <mergeCell ref="N9:N10"/>
    <mergeCell ref="N11:N12"/>
    <mergeCell ref="N13:N14"/>
    <mergeCell ref="M15:M16"/>
    <mergeCell ref="N25:N26"/>
    <mergeCell ref="N55:N56"/>
    <mergeCell ref="N49:N50"/>
    <mergeCell ref="N53:N54"/>
    <mergeCell ref="N51:N52"/>
    <mergeCell ref="O69:O70"/>
    <mergeCell ref="O57:O58"/>
    <mergeCell ref="O59:O60"/>
    <mergeCell ref="O63:O64"/>
    <mergeCell ref="N67:N68"/>
    <mergeCell ref="N69:N70"/>
    <mergeCell ref="N57:N58"/>
    <mergeCell ref="N59:N60"/>
    <mergeCell ref="N63:N64"/>
    <mergeCell ref="N65:N66"/>
    <mergeCell ref="O35:O36"/>
    <mergeCell ref="O65:O66"/>
    <mergeCell ref="O67:O68"/>
    <mergeCell ref="O7:O8"/>
    <mergeCell ref="O9:O10"/>
    <mergeCell ref="O11:O12"/>
    <mergeCell ref="O13:O14"/>
    <mergeCell ref="O53:O54"/>
    <mergeCell ref="O55:O56"/>
    <mergeCell ref="O15:O16"/>
    <mergeCell ref="O19:O20"/>
    <mergeCell ref="O23:O24"/>
    <mergeCell ref="O39:O40"/>
    <mergeCell ref="O41:O42"/>
    <mergeCell ref="O49:O50"/>
    <mergeCell ref="O51:O52"/>
    <mergeCell ref="O47:O48"/>
    <mergeCell ref="O45:O46"/>
    <mergeCell ref="O43:O44"/>
    <mergeCell ref="O37:O38"/>
    <mergeCell ref="O29:O30"/>
    <mergeCell ref="O31:O32"/>
    <mergeCell ref="O17:O18"/>
    <mergeCell ref="Q15:Q16"/>
    <mergeCell ref="Q17:Q18"/>
    <mergeCell ref="Q19:Q20"/>
    <mergeCell ref="Q21:Q22"/>
    <mergeCell ref="Q23:Q24"/>
    <mergeCell ref="O33:O34"/>
    <mergeCell ref="P21:P22"/>
    <mergeCell ref="P27:P28"/>
    <mergeCell ref="P29:P30"/>
    <mergeCell ref="P31:P32"/>
    <mergeCell ref="P15:P16"/>
    <mergeCell ref="P17:P18"/>
    <mergeCell ref="Q69:Q70"/>
    <mergeCell ref="E5:Q5"/>
    <mergeCell ref="Q43:Q44"/>
    <mergeCell ref="Q45:Q46"/>
    <mergeCell ref="Q47:Q48"/>
    <mergeCell ref="Q49:Q50"/>
    <mergeCell ref="Q51:Q52"/>
    <mergeCell ref="Q53:Q54"/>
    <mergeCell ref="Q55:Q56"/>
    <mergeCell ref="Q57:Q58"/>
    <mergeCell ref="Q59:Q60"/>
    <mergeCell ref="Q25:Q26"/>
    <mergeCell ref="Q27:Q28"/>
    <mergeCell ref="Q29:Q30"/>
    <mergeCell ref="Q31:Q32"/>
    <mergeCell ref="Q33:Q34"/>
    <mergeCell ref="Q35:Q36"/>
    <mergeCell ref="Q37:Q38"/>
    <mergeCell ref="Q39:Q40"/>
    <mergeCell ref="Q41:Q42"/>
    <mergeCell ref="Q7:Q8"/>
    <mergeCell ref="Q9:Q10"/>
    <mergeCell ref="Q11:Q12"/>
    <mergeCell ref="Q13:Q14"/>
    <mergeCell ref="R7:R8"/>
    <mergeCell ref="R9:R10"/>
    <mergeCell ref="R11:R12"/>
    <mergeCell ref="R13:R14"/>
    <mergeCell ref="R15:R16"/>
    <mergeCell ref="R17:R18"/>
    <mergeCell ref="R19:R20"/>
    <mergeCell ref="R21:R22"/>
    <mergeCell ref="R23:R24"/>
    <mergeCell ref="R25:R26"/>
    <mergeCell ref="R27:R28"/>
    <mergeCell ref="R29:R30"/>
    <mergeCell ref="R31:R32"/>
    <mergeCell ref="R33:R34"/>
    <mergeCell ref="R35:R36"/>
    <mergeCell ref="R37:R38"/>
    <mergeCell ref="R39:R40"/>
    <mergeCell ref="R41:R42"/>
    <mergeCell ref="R43:R44"/>
    <mergeCell ref="R45:R46"/>
    <mergeCell ref="R47:R48"/>
    <mergeCell ref="R49:R50"/>
    <mergeCell ref="R51:R52"/>
    <mergeCell ref="R53:R54"/>
    <mergeCell ref="R55:R56"/>
    <mergeCell ref="R57:R58"/>
    <mergeCell ref="R59:R60"/>
    <mergeCell ref="R63:R64"/>
    <mergeCell ref="R65:R66"/>
    <mergeCell ref="R67:R68"/>
    <mergeCell ref="R69:R70"/>
    <mergeCell ref="B61:B62"/>
    <mergeCell ref="C61:C62"/>
    <mergeCell ref="E61:E62"/>
    <mergeCell ref="F61:F62"/>
    <mergeCell ref="G61:G62"/>
    <mergeCell ref="H61:H62"/>
    <mergeCell ref="I61:I62"/>
    <mergeCell ref="J61:J62"/>
    <mergeCell ref="K61:K62"/>
    <mergeCell ref="L61:L62"/>
    <mergeCell ref="M61:M62"/>
    <mergeCell ref="N61:N62"/>
    <mergeCell ref="O61:O62"/>
    <mergeCell ref="P61:P62"/>
    <mergeCell ref="Q61:Q62"/>
    <mergeCell ref="R61:R62"/>
    <mergeCell ref="D61:D62"/>
    <mergeCell ref="Q63:Q64"/>
    <mergeCell ref="Q65:Q66"/>
    <mergeCell ref="Q67:Q68"/>
    <mergeCell ref="T7:T8"/>
    <mergeCell ref="T9:T10"/>
    <mergeCell ref="T11:T12"/>
    <mergeCell ref="T13:T14"/>
    <mergeCell ref="T15:T16"/>
    <mergeCell ref="T17:T18"/>
    <mergeCell ref="T19:T20"/>
    <mergeCell ref="T21:T22"/>
    <mergeCell ref="T23:T24"/>
    <mergeCell ref="T25:T26"/>
    <mergeCell ref="T27:T28"/>
    <mergeCell ref="T29:T30"/>
    <mergeCell ref="T31:T32"/>
    <mergeCell ref="T33:T34"/>
    <mergeCell ref="T35:T36"/>
    <mergeCell ref="T37:T38"/>
    <mergeCell ref="T39:T40"/>
    <mergeCell ref="T41:T42"/>
    <mergeCell ref="T61:T62"/>
    <mergeCell ref="T63:T64"/>
    <mergeCell ref="T65:T66"/>
    <mergeCell ref="T67:T68"/>
    <mergeCell ref="T69:T70"/>
    <mergeCell ref="T43:T44"/>
    <mergeCell ref="T45:T46"/>
    <mergeCell ref="T47:T48"/>
    <mergeCell ref="T49:T50"/>
    <mergeCell ref="T51:T52"/>
    <mergeCell ref="T53:T54"/>
    <mergeCell ref="T55:T56"/>
    <mergeCell ref="T57:T58"/>
    <mergeCell ref="T59:T60"/>
    <mergeCell ref="V7:V8"/>
    <mergeCell ref="V9:V10"/>
    <mergeCell ref="V11:V12"/>
    <mergeCell ref="V13:V14"/>
    <mergeCell ref="V15:V16"/>
    <mergeCell ref="V17:V18"/>
    <mergeCell ref="V19:V20"/>
    <mergeCell ref="V21:V22"/>
    <mergeCell ref="V23:V24"/>
    <mergeCell ref="V25:V26"/>
    <mergeCell ref="V27:V28"/>
    <mergeCell ref="V29:V30"/>
    <mergeCell ref="V31:V32"/>
    <mergeCell ref="V39:V40"/>
    <mergeCell ref="V41:V42"/>
    <mergeCell ref="V33:V38"/>
    <mergeCell ref="V61:V62"/>
    <mergeCell ref="V63:V64"/>
    <mergeCell ref="V65:V66"/>
    <mergeCell ref="V67:V68"/>
    <mergeCell ref="V69:V70"/>
    <mergeCell ref="V43:V44"/>
    <mergeCell ref="V45:V46"/>
    <mergeCell ref="V47:V48"/>
    <mergeCell ref="V49:V50"/>
    <mergeCell ref="V51:V52"/>
    <mergeCell ref="V53:V54"/>
    <mergeCell ref="V55:V56"/>
    <mergeCell ref="V57:V58"/>
    <mergeCell ref="V59:V60"/>
    <mergeCell ref="W7:W8"/>
    <mergeCell ref="W9:W10"/>
    <mergeCell ref="W11:W12"/>
    <mergeCell ref="W13:W14"/>
    <mergeCell ref="W15:W16"/>
    <mergeCell ref="W17:W18"/>
    <mergeCell ref="W19:W20"/>
    <mergeCell ref="W21:W22"/>
    <mergeCell ref="W23:W24"/>
    <mergeCell ref="W25:W26"/>
    <mergeCell ref="W27:W28"/>
    <mergeCell ref="W29:W30"/>
    <mergeCell ref="W31:W32"/>
    <mergeCell ref="W33:W38"/>
    <mergeCell ref="W39:W40"/>
    <mergeCell ref="W41:W42"/>
    <mergeCell ref="W43:W44"/>
    <mergeCell ref="W45:W46"/>
    <mergeCell ref="W65:W66"/>
    <mergeCell ref="W67:W68"/>
    <mergeCell ref="W69:W70"/>
    <mergeCell ref="W47:W48"/>
    <mergeCell ref="W49:W50"/>
    <mergeCell ref="W51:W52"/>
    <mergeCell ref="W53:W54"/>
    <mergeCell ref="W55:W56"/>
    <mergeCell ref="W57:W58"/>
    <mergeCell ref="W59:W60"/>
    <mergeCell ref="W61:W62"/>
    <mergeCell ref="W63:W64"/>
    <mergeCell ref="X7:X8"/>
    <mergeCell ref="X9:X10"/>
    <mergeCell ref="X11:X12"/>
    <mergeCell ref="X13:X14"/>
    <mergeCell ref="X15:X16"/>
    <mergeCell ref="X17:X18"/>
    <mergeCell ref="X19:X20"/>
    <mergeCell ref="X21:X22"/>
    <mergeCell ref="X23:X24"/>
    <mergeCell ref="X25:X26"/>
    <mergeCell ref="X27:X28"/>
    <mergeCell ref="X29:X30"/>
    <mergeCell ref="X31:X32"/>
    <mergeCell ref="X39:X40"/>
    <mergeCell ref="X41:X42"/>
    <mergeCell ref="X43:X44"/>
    <mergeCell ref="X45:X46"/>
    <mergeCell ref="X47:X48"/>
    <mergeCell ref="X67:X68"/>
    <mergeCell ref="X69:X70"/>
    <mergeCell ref="X33:X38"/>
    <mergeCell ref="X49:X50"/>
    <mergeCell ref="X51:X52"/>
    <mergeCell ref="X53:X54"/>
    <mergeCell ref="X55:X56"/>
    <mergeCell ref="X57:X58"/>
    <mergeCell ref="X59:X60"/>
    <mergeCell ref="X61:X62"/>
    <mergeCell ref="X63:X64"/>
    <mergeCell ref="X65:X66"/>
  </mergeCells>
  <phoneticPr fontId="0" type="noConversion"/>
  <hyperlinks>
    <hyperlink ref="K65:K66" r:id="rId1" display="SI" xr:uid="{00000000-0004-0000-2800-000000000000}"/>
    <hyperlink ref="J27:J28" r:id="rId2" display="SI" xr:uid="{00000000-0004-0000-2800-000001000000}"/>
    <hyperlink ref="J31:J32" r:id="rId3" display="SI" xr:uid="{00000000-0004-0000-2800-000002000000}"/>
    <hyperlink ref="I23:I24" r:id="rId4" display="SI" xr:uid="{00000000-0004-0000-2800-000003000000}"/>
    <hyperlink ref="I25:I26" r:id="rId5" display="SI" xr:uid="{00000000-0004-0000-2800-000004000000}"/>
    <hyperlink ref="I37:I38" r:id="rId6" display="SI" xr:uid="{00000000-0004-0000-2800-000005000000}"/>
    <hyperlink ref="H43:H44" r:id="rId7" display="SI" xr:uid="{00000000-0004-0000-2800-000006000000}"/>
    <hyperlink ref="H25:H26" r:id="rId8" display="SI" xr:uid="{00000000-0004-0000-2800-000007000000}"/>
    <hyperlink ref="H23:H24" r:id="rId9" display="SI" xr:uid="{00000000-0004-0000-2800-000008000000}"/>
    <hyperlink ref="H65:H66" r:id="rId10" display="SI" xr:uid="{00000000-0004-0000-2800-000009000000}"/>
    <hyperlink ref="H41:H42" r:id="rId11" display="SI" xr:uid="{00000000-0004-0000-2800-00000A000000}"/>
    <hyperlink ref="H35:H36" r:id="rId12" display="SI" xr:uid="{00000000-0004-0000-2800-00000B000000}"/>
    <hyperlink ref="H37:H38" r:id="rId13" display="SI" xr:uid="{00000000-0004-0000-2800-00000C000000}"/>
    <hyperlink ref="G9:G10" r:id="rId14" display="SI" xr:uid="{00000000-0004-0000-2800-00000D000000}"/>
    <hyperlink ref="G41:G42" r:id="rId15" display="SI" xr:uid="{00000000-0004-0000-2800-00000E000000}"/>
    <hyperlink ref="G17:G18" r:id="rId16" display="SI" xr:uid="{00000000-0004-0000-2800-00000F000000}"/>
    <hyperlink ref="G33:G34" r:id="rId17" display="SI" xr:uid="{00000000-0004-0000-2800-000010000000}"/>
    <hyperlink ref="G35:G36" r:id="rId18" display="SI" xr:uid="{00000000-0004-0000-2800-000011000000}"/>
    <hyperlink ref="G43:G44" r:id="rId19" display="SI" xr:uid="{00000000-0004-0000-2800-000012000000}"/>
    <hyperlink ref="E31:E32" r:id="rId20" display="SI" xr:uid="{00000000-0004-0000-2800-000013000000}"/>
    <hyperlink ref="F17:F18" r:id="rId21" display="SI" xr:uid="{00000000-0004-0000-2800-000014000000}"/>
    <hyperlink ref="F23:F24" r:id="rId22" display="SI" xr:uid="{00000000-0004-0000-2800-000015000000}"/>
    <hyperlink ref="F65:F66" r:id="rId23" display="SI" xr:uid="{00000000-0004-0000-2800-000016000000}"/>
    <hyperlink ref="F43:F44" r:id="rId24" display="SI" xr:uid="{00000000-0004-0000-2800-000017000000}"/>
    <hyperlink ref="I35:I36" r:id="rId25" display="SI" xr:uid="{00000000-0004-0000-2800-000018000000}"/>
    <hyperlink ref="I33:I34" r:id="rId26" display="SI" xr:uid="{00000000-0004-0000-2800-000019000000}"/>
    <hyperlink ref="L13:L14" r:id="rId27" display="SI" xr:uid="{00000000-0004-0000-2800-00001A000000}"/>
    <hyperlink ref="I41:I42" r:id="rId28" display="SI" xr:uid="{00000000-0004-0000-2800-00001B000000}"/>
    <hyperlink ref="I43:I44" r:id="rId29" display="SI" xr:uid="{00000000-0004-0000-2800-00001C000000}"/>
    <hyperlink ref="I65:I66" r:id="rId30" display="SI" xr:uid="{00000000-0004-0000-2800-00001D000000}"/>
    <hyperlink ref="L41:L42" r:id="rId31" display="SI" xr:uid="{00000000-0004-0000-2800-00001E000000}"/>
    <hyperlink ref="L15:L16" r:id="rId32" display="SI" xr:uid="{00000000-0004-0000-2800-00001F000000}"/>
    <hyperlink ref="L39:L40" r:id="rId33" display="SI" xr:uid="{00000000-0004-0000-2800-000020000000}"/>
    <hyperlink ref="L35:L36" r:id="rId34" display="SI" xr:uid="{00000000-0004-0000-2800-000021000000}"/>
    <hyperlink ref="L33:L34" r:id="rId35" display="SI" xr:uid="{00000000-0004-0000-2800-000022000000}"/>
    <hyperlink ref="L37:L38" r:id="rId36" display="SI" xr:uid="{00000000-0004-0000-2800-000023000000}"/>
    <hyperlink ref="L17:L18" r:id="rId37" display="SI" xr:uid="{00000000-0004-0000-2800-000024000000}"/>
    <hyperlink ref="L43:L44" r:id="rId38" display="SI" xr:uid="{00000000-0004-0000-2800-000025000000}"/>
    <hyperlink ref="M17:M18" r:id="rId39" display="SI" xr:uid="{00000000-0004-0000-2800-000026000000}"/>
    <hyperlink ref="L65:L66" r:id="rId40" display="SI" xr:uid="{00000000-0004-0000-2800-000027000000}"/>
    <hyperlink ref="M43:M44" r:id="rId41" display="SI" xr:uid="{00000000-0004-0000-2800-000028000000}"/>
    <hyperlink ref="M15:M16" r:id="rId42" display="SI" xr:uid="{00000000-0004-0000-2800-000029000000}"/>
    <hyperlink ref="M35:M36" r:id="rId43" display="SI" xr:uid="{00000000-0004-0000-2800-00002A000000}"/>
    <hyperlink ref="M41:M42" r:id="rId44" display="SI" xr:uid="{00000000-0004-0000-2800-00002B000000}"/>
    <hyperlink ref="M39:M40" r:id="rId45" display="SI" xr:uid="{00000000-0004-0000-2800-00002C000000}"/>
    <hyperlink ref="M33:M34" r:id="rId46" display="SI" xr:uid="{00000000-0004-0000-2800-00002D000000}"/>
    <hyperlink ref="M37:M38" r:id="rId47" display="SI" xr:uid="{00000000-0004-0000-2800-00002E000000}"/>
    <hyperlink ref="M13:M14" r:id="rId48" display="SI" xr:uid="{00000000-0004-0000-2800-00002F000000}"/>
    <hyperlink ref="N17:N18" r:id="rId49" display="SI" xr:uid="{00000000-0004-0000-2800-000030000000}"/>
    <hyperlink ref="N13:N14" r:id="rId50" display="SI" xr:uid="{00000000-0004-0000-2800-000031000000}"/>
    <hyperlink ref="N15:N16" r:id="rId51" display="SI" xr:uid="{00000000-0004-0000-2800-000032000000}"/>
    <hyperlink ref="N33:N34" r:id="rId52" display="SI" xr:uid="{00000000-0004-0000-2800-000033000000}"/>
    <hyperlink ref="N35:N36" r:id="rId53" display="SI" xr:uid="{00000000-0004-0000-2800-000034000000}"/>
    <hyperlink ref="N37:N38" r:id="rId54" display="SI" xr:uid="{00000000-0004-0000-2800-000035000000}"/>
    <hyperlink ref="N41:N42" r:id="rId55" display="SI" xr:uid="{00000000-0004-0000-2800-000036000000}"/>
    <hyperlink ref="N39:N40" r:id="rId56" display="SI" xr:uid="{00000000-0004-0000-2800-000037000000}"/>
    <hyperlink ref="M65:M66" r:id="rId57" display="SI" xr:uid="{00000000-0004-0000-2800-000038000000}"/>
    <hyperlink ref="N43:N44" r:id="rId58" display="SI" xr:uid="{00000000-0004-0000-2800-000039000000}"/>
    <hyperlink ref="N65:N66" r:id="rId59" display="SI" xr:uid="{00000000-0004-0000-2800-00003A000000}"/>
    <hyperlink ref="O17:O18" r:id="rId60" display="SI" xr:uid="{00000000-0004-0000-2800-00003B000000}"/>
    <hyperlink ref="O33:O34" r:id="rId61" display="SI" xr:uid="{00000000-0004-0000-2800-00003C000000}"/>
    <hyperlink ref="O35:O36" r:id="rId62" display="SI" xr:uid="{00000000-0004-0000-2800-00003D000000}"/>
    <hyperlink ref="O13:O14" r:id="rId63" display="SI" xr:uid="{00000000-0004-0000-2800-00003E000000}"/>
    <hyperlink ref="O37:O38" r:id="rId64" display="SI" xr:uid="{00000000-0004-0000-2800-00003F000000}"/>
    <hyperlink ref="O15:O16" r:id="rId65" display="SI" xr:uid="{00000000-0004-0000-2800-000040000000}"/>
    <hyperlink ref="O41:O42" r:id="rId66" display="SI" xr:uid="{00000000-0004-0000-2800-000041000000}"/>
    <hyperlink ref="O43:O44" r:id="rId67" display="SI" xr:uid="{00000000-0004-0000-2800-000042000000}"/>
    <hyperlink ref="O39:O40" r:id="rId68" display="SI" xr:uid="{00000000-0004-0000-2800-000043000000}"/>
    <hyperlink ref="O19:O20" r:id="rId69" display="SI" xr:uid="{00000000-0004-0000-2800-000044000000}"/>
    <hyperlink ref="O21:O22" r:id="rId70" display="SI" xr:uid="{00000000-0004-0000-2800-000045000000}"/>
    <hyperlink ref="O65:O66" r:id="rId71" display="SI" xr:uid="{00000000-0004-0000-2800-000046000000}"/>
    <hyperlink ref="P13:P14" r:id="rId72" display="SI" xr:uid="{00000000-0004-0000-2800-000047000000}"/>
    <hyperlink ref="P15:P16" r:id="rId73" display="SI" xr:uid="{00000000-0004-0000-2800-000048000000}"/>
    <hyperlink ref="P17:P18" r:id="rId74" display="SI" xr:uid="{00000000-0004-0000-2800-000049000000}"/>
    <hyperlink ref="P33:P34" r:id="rId75" display="SI" xr:uid="{00000000-0004-0000-2800-00004A000000}"/>
    <hyperlink ref="P35:P36" r:id="rId76" display="SI" xr:uid="{00000000-0004-0000-2800-00004B000000}"/>
    <hyperlink ref="P37:P38" r:id="rId77" display="SI" xr:uid="{00000000-0004-0000-2800-00004C000000}"/>
    <hyperlink ref="P39:P40" r:id="rId78" display="SI" xr:uid="{00000000-0004-0000-2800-00004D000000}"/>
    <hyperlink ref="P41:P42" r:id="rId79" display="SI" xr:uid="{00000000-0004-0000-2800-00004E000000}"/>
    <hyperlink ref="P43:P44" r:id="rId80" display="SI" xr:uid="{00000000-0004-0000-2800-00004F000000}"/>
    <hyperlink ref="P65:P66" r:id="rId81" display="SI" xr:uid="{00000000-0004-0000-2800-000050000000}"/>
    <hyperlink ref="Q17:Q18" r:id="rId82" display="SI" xr:uid="{00000000-0004-0000-2800-000051000000}"/>
    <hyperlink ref="Q39:Q40" r:id="rId83" display="SI" xr:uid="{00000000-0004-0000-2800-000052000000}"/>
    <hyperlink ref="Q37:Q38" r:id="rId84" display="SI" xr:uid="{00000000-0004-0000-2800-000053000000}"/>
    <hyperlink ref="Q35:Q36" r:id="rId85" display="SI" xr:uid="{00000000-0004-0000-2800-000054000000}"/>
    <hyperlink ref="Q41:Q42" r:id="rId86" display="SI" xr:uid="{00000000-0004-0000-2800-000055000000}"/>
    <hyperlink ref="Q33:Q34" r:id="rId87" display="SI" xr:uid="{00000000-0004-0000-2800-000056000000}"/>
    <hyperlink ref="Q15:Q16" r:id="rId88" display="SI" xr:uid="{00000000-0004-0000-2800-000057000000}"/>
    <hyperlink ref="Q53:Q54" r:id="rId89" display="SI" xr:uid="{00000000-0004-0000-2800-000058000000}"/>
    <hyperlink ref="Q13:Q14" r:id="rId90" display="SI" xr:uid="{00000000-0004-0000-2800-000059000000}"/>
    <hyperlink ref="Q43:Q44" r:id="rId91" display="SI" xr:uid="{00000000-0004-0000-2800-00005A000000}"/>
    <hyperlink ref="Q21:Q22" r:id="rId92" display="SI" xr:uid="{00000000-0004-0000-2800-00005B000000}"/>
    <hyperlink ref="Q19:Q20" r:id="rId93" display="SI" xr:uid="{00000000-0004-0000-2800-00005C000000}"/>
    <hyperlink ref="Q23:Q24" r:id="rId94" display="SI" xr:uid="{00000000-0004-0000-2800-00005D000000}"/>
    <hyperlink ref="Q65:Q66" r:id="rId95" display="SI" xr:uid="{00000000-0004-0000-2800-00005E000000}"/>
    <hyperlink ref="R13:R14" r:id="rId96" display="SI" xr:uid="{00000000-0004-0000-2800-00005F000000}"/>
    <hyperlink ref="R15:R16" r:id="rId97" display="SI" xr:uid="{00000000-0004-0000-2800-000060000000}"/>
    <hyperlink ref="R33:R34" r:id="rId98" display="SI" xr:uid="{00000000-0004-0000-2800-000061000000}"/>
    <hyperlink ref="R35:R36" r:id="rId99" display="SI" xr:uid="{00000000-0004-0000-2800-000062000000}"/>
    <hyperlink ref="R37:R38" r:id="rId100" display="SI" xr:uid="{00000000-0004-0000-2800-000063000000}"/>
    <hyperlink ref="R39:R40" r:id="rId101" display="SI" xr:uid="{00000000-0004-0000-2800-000064000000}"/>
    <hyperlink ref="R41:R42" r:id="rId102" display="SI" xr:uid="{00000000-0004-0000-2800-000065000000}"/>
    <hyperlink ref="R23:R24" r:id="rId103" display="SI" xr:uid="{00000000-0004-0000-2800-000066000000}"/>
    <hyperlink ref="R17:R18" r:id="rId104" display="SI" xr:uid="{00000000-0004-0000-2800-000067000000}"/>
    <hyperlink ref="R21:R22" r:id="rId105" display="SI" xr:uid="{00000000-0004-0000-2800-000068000000}"/>
    <hyperlink ref="R19:R20" r:id="rId106" display="SI" xr:uid="{00000000-0004-0000-2800-000069000000}"/>
    <hyperlink ref="R43:R44" r:id="rId107" display="SI" xr:uid="{00000000-0004-0000-2800-00006A000000}"/>
    <hyperlink ref="R7:R8" r:id="rId108" display="SI" xr:uid="{00000000-0004-0000-2800-00006B000000}"/>
    <hyperlink ref="R65:R66" r:id="rId109" display="SI" xr:uid="{00000000-0004-0000-2800-00006C000000}"/>
    <hyperlink ref="S21:S22" r:id="rId110" display="SI" xr:uid="{00000000-0004-0000-2800-00006D000000}"/>
    <hyperlink ref="S23:S24" r:id="rId111" display="SI" xr:uid="{00000000-0004-0000-2800-00006E000000}"/>
    <hyperlink ref="S19:S20" r:id="rId112" display="SI" xr:uid="{00000000-0004-0000-2800-00006F000000}"/>
    <hyperlink ref="S41:S42" r:id="rId113" display="SI" xr:uid="{00000000-0004-0000-2800-000070000000}"/>
    <hyperlink ref="S39:S40" r:id="rId114" display="SI" xr:uid="{00000000-0004-0000-2800-000071000000}"/>
    <hyperlink ref="S37:S38" r:id="rId115" display="SI" xr:uid="{00000000-0004-0000-2800-000072000000}"/>
    <hyperlink ref="S35:S36" r:id="rId116" display="SI" xr:uid="{00000000-0004-0000-2800-000073000000}"/>
    <hyperlink ref="S33:S34" r:id="rId117" display="SI" xr:uid="{00000000-0004-0000-2800-000074000000}"/>
    <hyperlink ref="S17:S18" r:id="rId118" display="SI" xr:uid="{00000000-0004-0000-2800-000075000000}"/>
    <hyperlink ref="S15:S16" r:id="rId119" display="SI" xr:uid="{00000000-0004-0000-2800-000076000000}"/>
    <hyperlink ref="S13:S14" r:id="rId120" display="SI" xr:uid="{00000000-0004-0000-2800-000077000000}"/>
    <hyperlink ref="S43:S44" r:id="rId121" display="SI" xr:uid="{00000000-0004-0000-2800-000078000000}"/>
    <hyperlink ref="S7:S8" r:id="rId122" display="SI" xr:uid="{00000000-0004-0000-2800-000079000000}"/>
    <hyperlink ref="T23:T24" r:id="rId123" display="SI" xr:uid="{00000000-0004-0000-2800-00007A000000}"/>
    <hyperlink ref="T21:T22" r:id="rId124" display="SI" xr:uid="{00000000-0004-0000-2800-00007B000000}"/>
    <hyperlink ref="T19:T20" r:id="rId125" display="SI" xr:uid="{00000000-0004-0000-2800-00007C000000}"/>
    <hyperlink ref="S65:S66" r:id="rId126" display="SI" xr:uid="{00000000-0004-0000-2800-00007D000000}"/>
    <hyperlink ref="T13:T14" r:id="rId127" display="SI" xr:uid="{00000000-0004-0000-2800-00007E000000}"/>
    <hyperlink ref="T41:T42" r:id="rId128" display="SI" xr:uid="{00000000-0004-0000-2800-00007F000000}"/>
    <hyperlink ref="T43:T44" r:id="rId129" display="SI" xr:uid="{00000000-0004-0000-2800-000080000000}"/>
    <hyperlink ref="T33:T34" r:id="rId130" display="SI" xr:uid="{00000000-0004-0000-2800-000081000000}"/>
    <hyperlink ref="T35:T38" r:id="rId131" display="SI" xr:uid="{00000000-0004-0000-2800-000082000000}"/>
    <hyperlink ref="T15:T16" r:id="rId132" display="SI" xr:uid="{00000000-0004-0000-2800-000083000000}"/>
    <hyperlink ref="T39:T40" r:id="rId133" display="SI" xr:uid="{00000000-0004-0000-2800-000084000000}"/>
    <hyperlink ref="T65:T66" r:id="rId134" display="SI" xr:uid="{00000000-0004-0000-2800-000085000000}"/>
    <hyperlink ref="T17:T18" r:id="rId135" display="SI" xr:uid="{00000000-0004-0000-2800-000086000000}"/>
    <hyperlink ref="U23:U24" r:id="rId136" display="SI" xr:uid="{00000000-0004-0000-2800-000087000000}"/>
    <hyperlink ref="U21:U22" r:id="rId137" display="SI" xr:uid="{00000000-0004-0000-2800-000088000000}"/>
    <hyperlink ref="U19:U20" r:id="rId138" display="SI" xr:uid="{00000000-0004-0000-2800-000089000000}"/>
    <hyperlink ref="U33:U38" r:id="rId139" display="SI" xr:uid="{00000000-0004-0000-2800-00008A000000}"/>
    <hyperlink ref="U41:U42" r:id="rId140" display="SI" xr:uid="{00000000-0004-0000-2800-00008B000000}"/>
    <hyperlink ref="U65:U66" r:id="rId141" display="SI" xr:uid="{00000000-0004-0000-2800-00008C000000}"/>
    <hyperlink ref="U13:U14" r:id="rId142" display="SI" xr:uid="{00000000-0004-0000-2800-00008D000000}"/>
    <hyperlink ref="U43:U44" r:id="rId143" display="SI" xr:uid="{00000000-0004-0000-2800-00008E000000}"/>
    <hyperlink ref="U7:U8" r:id="rId144" display="SI" xr:uid="{00000000-0004-0000-2800-00008F000000}"/>
    <hyperlink ref="V7:V8" r:id="rId145" display="SI" xr:uid="{00000000-0004-0000-2800-000090000000}"/>
    <hyperlink ref="V13:V14" r:id="rId146" display="SI" xr:uid="{00000000-0004-0000-2800-000091000000}"/>
    <hyperlink ref="V15:V16" r:id="rId147" display="SI" xr:uid="{00000000-0004-0000-2800-000092000000}"/>
    <hyperlink ref="V17:V18" r:id="rId148" display="SI" xr:uid="{00000000-0004-0000-2800-000093000000}"/>
    <hyperlink ref="V65:V66" r:id="rId149" display="SI" xr:uid="{00000000-0004-0000-2800-000094000000}"/>
    <hyperlink ref="V43:V44" r:id="rId150" display="SI" xr:uid="{00000000-0004-0000-2800-000095000000}"/>
    <hyperlink ref="V41:V42" r:id="rId151" display="SI" xr:uid="{00000000-0004-0000-2800-000096000000}"/>
    <hyperlink ref="V39:V40" r:id="rId152" display="SI" xr:uid="{00000000-0004-0000-2800-000097000000}"/>
    <hyperlink ref="V33:V38" r:id="rId153" display="SI" xr:uid="{00000000-0004-0000-2800-000098000000}"/>
    <hyperlink ref="V21:V22" r:id="rId154" display="SI" xr:uid="{00000000-0004-0000-2800-000099000000}"/>
    <hyperlink ref="V19:V20" r:id="rId155" display="SI" xr:uid="{00000000-0004-0000-2800-00009A000000}"/>
    <hyperlink ref="V23:V24" r:id="rId156" display="SI" xr:uid="{00000000-0004-0000-2800-00009B000000}"/>
    <hyperlink ref="W39:W40" r:id="rId157" display="SI" xr:uid="{00000000-0004-0000-2800-00009C000000}"/>
    <hyperlink ref="W7:W8" r:id="rId158" display="in corso" xr:uid="{00000000-0004-0000-2800-00009F000000}"/>
    <hyperlink ref="W41:W42" r:id="rId159" display="SI" xr:uid="{00000000-0004-0000-2800-0000A1000000}"/>
    <hyperlink ref="W43:W44" r:id="rId160" display="SI" xr:uid="{00000000-0004-0000-2800-0000A4000000}"/>
    <hyperlink ref="W33:W38" r:id="rId161" display="SI" xr:uid="{00000000-0004-0000-2800-0000A5000000}"/>
    <hyperlink ref="W13:W14" r:id="rId162" display="SI" xr:uid="{00000000-0004-0000-2800-0000A6000000}"/>
    <hyperlink ref="W15:W16" r:id="rId163" display="SI" xr:uid="{85A37510-A5F3-40E7-92C0-CD84588BC166}"/>
    <hyperlink ref="W17:W18" r:id="rId164" display="SI" xr:uid="{D88CFE60-23DD-4BCB-A60E-9F19599057C4}"/>
    <hyperlink ref="W65:W66" r:id="rId165" display="SI" xr:uid="{509A25E7-447B-4066-93F1-48F1D3E8246D}"/>
    <hyperlink ref="W19:W20" r:id="rId166" display="SI" xr:uid="{552F2694-2E54-4573-AA73-B32F87547903}"/>
    <hyperlink ref="W21:W22" r:id="rId167" display="SI" xr:uid="{E8999A12-E545-4287-B4C0-2258AD8DA5E1}"/>
    <hyperlink ref="W23:W24" r:id="rId168" display="SI" xr:uid="{FFF0C28E-1FB4-4AF8-8755-809A999E38F1}"/>
  </hyperlinks>
  <pageMargins left="0.75" right="0.75" top="1" bottom="1" header="0.5" footer="0.5"/>
  <pageSetup paperSize="9" orientation="portrait" r:id="rId169"/>
  <headerFooter alignWithMargins="0"/>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R363"/>
  <sheetViews>
    <sheetView topLeftCell="A331" zoomScaleNormal="100" workbookViewId="0">
      <selection activeCell="A349" sqref="A349:F349"/>
    </sheetView>
  </sheetViews>
  <sheetFormatPr defaultColWidth="9.109375" defaultRowHeight="16.2" x14ac:dyDescent="0.4"/>
  <cols>
    <col min="1" max="1" width="8.109375" style="5" customWidth="1"/>
    <col min="2" max="2" width="23.109375" style="5" customWidth="1"/>
    <col min="3" max="3" width="15.5546875" style="1" bestFit="1" customWidth="1"/>
    <col min="4" max="4" width="18.5546875" style="1" customWidth="1"/>
    <col min="5" max="5" width="12.109375" style="1" bestFit="1" customWidth="1"/>
    <col min="6" max="6" width="14.33203125" style="1" customWidth="1"/>
    <col min="7" max="7" width="6.44140625" style="1" customWidth="1"/>
    <col min="8" max="8" width="29" style="1" customWidth="1"/>
    <col min="9" max="11" width="13" style="1" customWidth="1"/>
    <col min="12" max="16384" width="9.109375" style="1"/>
  </cols>
  <sheetData>
    <row r="1" spans="1:8" ht="21" customHeight="1" x14ac:dyDescent="0.4"/>
    <row r="2" spans="1:8" ht="25.2" x14ac:dyDescent="0.6">
      <c r="A2" s="1649" t="s">
        <v>15</v>
      </c>
      <c r="B2" s="1650"/>
      <c r="C2" s="1650"/>
      <c r="D2" s="1650"/>
      <c r="E2" s="1650"/>
    </row>
    <row r="5" spans="1:8" x14ac:dyDescent="0.4">
      <c r="C5" s="2"/>
    </row>
    <row r="6" spans="1:8" ht="33.6" x14ac:dyDescent="0.4">
      <c r="A6" s="34" t="s">
        <v>150</v>
      </c>
      <c r="B6" s="35" t="s">
        <v>84</v>
      </c>
      <c r="C6" s="35" t="s">
        <v>2482</v>
      </c>
      <c r="D6" s="36" t="s">
        <v>1891</v>
      </c>
      <c r="E6" s="37" t="s">
        <v>14</v>
      </c>
      <c r="H6" s="5"/>
    </row>
    <row r="7" spans="1:8" ht="2.25" customHeight="1" x14ac:dyDescent="0.4">
      <c r="A7" s="8"/>
      <c r="B7" s="8"/>
    </row>
    <row r="8" spans="1:8" ht="16.8" x14ac:dyDescent="0.45">
      <c r="A8" s="20" t="s">
        <v>13</v>
      </c>
      <c r="B8" s="54">
        <v>1142480</v>
      </c>
      <c r="C8" s="51">
        <v>11934</v>
      </c>
      <c r="D8" s="52">
        <v>10090521</v>
      </c>
      <c r="E8" s="49">
        <v>223100</v>
      </c>
    </row>
    <row r="9" spans="1:8" ht="3" customHeight="1" x14ac:dyDescent="0.4">
      <c r="A9" s="9"/>
      <c r="B9" s="9"/>
      <c r="C9" s="6"/>
      <c r="D9" s="7"/>
      <c r="E9" s="10"/>
    </row>
    <row r="10" spans="1:8" ht="24.9" customHeight="1" x14ac:dyDescent="0.4">
      <c r="A10" s="1647" t="s">
        <v>18</v>
      </c>
      <c r="B10" s="1648"/>
      <c r="C10" s="1648"/>
      <c r="D10" s="1648"/>
      <c r="E10" s="1484"/>
    </row>
    <row r="11" spans="1:8" ht="24.9" customHeight="1" x14ac:dyDescent="0.45">
      <c r="A11" s="27" t="s">
        <v>1388</v>
      </c>
      <c r="B11" s="44">
        <v>96500</v>
      </c>
      <c r="C11" s="47">
        <v>493</v>
      </c>
      <c r="D11" s="45">
        <v>859415</v>
      </c>
      <c r="E11" s="45">
        <v>28708</v>
      </c>
    </row>
    <row r="12" spans="1:8" ht="24.9" customHeight="1" x14ac:dyDescent="0.45">
      <c r="A12" s="27" t="s">
        <v>2</v>
      </c>
      <c r="B12" s="44">
        <v>93400</v>
      </c>
      <c r="C12" s="47">
        <v>481</v>
      </c>
      <c r="D12" s="44">
        <v>831902</v>
      </c>
      <c r="E12" s="44">
        <v>26300</v>
      </c>
    </row>
    <row r="13" spans="1:8" ht="24.9" customHeight="1" x14ac:dyDescent="0.45">
      <c r="A13" s="27" t="s">
        <v>3</v>
      </c>
      <c r="B13" s="44">
        <v>101060</v>
      </c>
      <c r="C13" s="47">
        <v>558</v>
      </c>
      <c r="D13" s="44">
        <v>906074</v>
      </c>
      <c r="E13" s="44">
        <v>25551</v>
      </c>
    </row>
    <row r="14" spans="1:8" ht="24.9" customHeight="1" x14ac:dyDescent="0.45">
      <c r="A14" s="27" t="s">
        <v>4</v>
      </c>
      <c r="B14" s="44">
        <v>88990</v>
      </c>
      <c r="C14" s="47">
        <v>515</v>
      </c>
      <c r="D14" s="44">
        <v>785117</v>
      </c>
      <c r="E14" s="44">
        <v>14643</v>
      </c>
    </row>
    <row r="15" spans="1:8" ht="24.9" customHeight="1" x14ac:dyDescent="0.45">
      <c r="A15" s="27" t="s">
        <v>5</v>
      </c>
      <c r="B15" s="44">
        <v>76850</v>
      </c>
      <c r="C15" s="47">
        <v>484</v>
      </c>
      <c r="D15" s="44">
        <v>683940</v>
      </c>
      <c r="E15" s="44">
        <v>6652</v>
      </c>
    </row>
    <row r="16" spans="1:8" ht="24.9" customHeight="1" x14ac:dyDescent="0.45">
      <c r="A16" s="27" t="s">
        <v>6</v>
      </c>
      <c r="B16" s="44">
        <v>77490</v>
      </c>
      <c r="C16" s="47">
        <v>479</v>
      </c>
      <c r="D16" s="44">
        <v>677496</v>
      </c>
      <c r="E16" s="44">
        <v>7942</v>
      </c>
    </row>
    <row r="17" spans="1:18" ht="24.9" customHeight="1" x14ac:dyDescent="0.45">
      <c r="A17" s="27" t="s">
        <v>7</v>
      </c>
      <c r="B17" s="44">
        <v>64320</v>
      </c>
      <c r="C17" s="47">
        <v>563</v>
      </c>
      <c r="D17" s="44">
        <v>603403</v>
      </c>
      <c r="E17" s="44">
        <v>4883</v>
      </c>
    </row>
    <row r="18" spans="1:18" ht="24.9" customHeight="1" x14ac:dyDescent="0.45">
      <c r="A18" s="27" t="s">
        <v>8</v>
      </c>
      <c r="B18" s="44">
        <v>79980</v>
      </c>
      <c r="C18" s="53">
        <v>668</v>
      </c>
      <c r="D18" s="44">
        <v>699835</v>
      </c>
      <c r="E18" s="44">
        <v>6609</v>
      </c>
    </row>
    <row r="19" spans="1:18" ht="24.9" customHeight="1" x14ac:dyDescent="0.45">
      <c r="A19" s="27" t="s">
        <v>9</v>
      </c>
      <c r="B19" s="44">
        <v>99270</v>
      </c>
      <c r="C19" s="47">
        <v>824</v>
      </c>
      <c r="D19" s="44">
        <v>863129</v>
      </c>
      <c r="E19" s="44">
        <v>9443</v>
      </c>
      <c r="R19" s="2"/>
    </row>
    <row r="20" spans="1:18" ht="24.9" customHeight="1" x14ac:dyDescent="0.45">
      <c r="A20" s="27" t="s">
        <v>10</v>
      </c>
      <c r="B20" s="44">
        <v>100560</v>
      </c>
      <c r="C20" s="47">
        <v>715</v>
      </c>
      <c r="D20" s="44">
        <v>924118</v>
      </c>
      <c r="E20" s="44">
        <v>15462</v>
      </c>
    </row>
    <row r="21" spans="1:18" ht="24.9" customHeight="1" x14ac:dyDescent="0.45">
      <c r="A21" s="27" t="s">
        <v>11</v>
      </c>
      <c r="B21" s="44">
        <v>100200</v>
      </c>
      <c r="C21" s="47">
        <v>853</v>
      </c>
      <c r="D21" s="44">
        <v>886273</v>
      </c>
      <c r="E21" s="44">
        <v>28553</v>
      </c>
    </row>
    <row r="22" spans="1:18" ht="24.9" customHeight="1" x14ac:dyDescent="0.45">
      <c r="A22" s="27" t="s">
        <v>12</v>
      </c>
      <c r="B22" s="44">
        <v>100900</v>
      </c>
      <c r="C22" s="53">
        <v>746</v>
      </c>
      <c r="D22" s="44">
        <v>899935</v>
      </c>
      <c r="E22" s="44">
        <v>37553</v>
      </c>
    </row>
    <row r="23" spans="1:18" ht="24.9" customHeight="1" x14ac:dyDescent="0.45">
      <c r="A23" s="20" t="s">
        <v>151</v>
      </c>
      <c r="B23" s="46">
        <f>SUM(B11:B22)</f>
        <v>1079520</v>
      </c>
      <c r="C23" s="46">
        <f>SUM(C11:C22)</f>
        <v>7379</v>
      </c>
      <c r="D23" s="46">
        <f>SUM(D11:D22)</f>
        <v>9620637</v>
      </c>
      <c r="E23" s="48">
        <f>SUM(E11:E22)</f>
        <v>212299</v>
      </c>
    </row>
    <row r="24" spans="1:18" x14ac:dyDescent="0.4">
      <c r="A24" s="22"/>
    </row>
    <row r="25" spans="1:18" ht="33.6" x14ac:dyDescent="0.4">
      <c r="A25" s="34" t="s">
        <v>150</v>
      </c>
      <c r="B25" s="35" t="s">
        <v>84</v>
      </c>
      <c r="C25" s="35" t="s">
        <v>2482</v>
      </c>
      <c r="D25" s="36" t="s">
        <v>1891</v>
      </c>
      <c r="E25" s="37" t="s">
        <v>14</v>
      </c>
      <c r="H25" s="5"/>
    </row>
    <row r="26" spans="1:18" x14ac:dyDescent="0.4">
      <c r="A26" s="1647" t="s">
        <v>35</v>
      </c>
      <c r="B26" s="1648"/>
      <c r="C26" s="1648"/>
      <c r="D26" s="1648"/>
      <c r="E26" s="1484"/>
    </row>
    <row r="27" spans="1:18" ht="3" customHeight="1" x14ac:dyDescent="0.4">
      <c r="A27" s="9"/>
      <c r="B27" s="9"/>
      <c r="C27" s="6"/>
      <c r="D27" s="7"/>
      <c r="E27" s="10"/>
    </row>
    <row r="28" spans="1:18" ht="24.9" customHeight="1" x14ac:dyDescent="0.45">
      <c r="A28" s="11" t="s">
        <v>1388</v>
      </c>
      <c r="B28" s="44">
        <v>85290</v>
      </c>
      <c r="C28" s="47">
        <v>623</v>
      </c>
      <c r="D28" s="44">
        <v>768470</v>
      </c>
      <c r="E28" s="45">
        <v>33934</v>
      </c>
    </row>
    <row r="29" spans="1:18" ht="24.9" customHeight="1" x14ac:dyDescent="0.45">
      <c r="A29" s="12" t="s">
        <v>2</v>
      </c>
      <c r="B29" s="44">
        <v>92020</v>
      </c>
      <c r="C29" s="47">
        <v>869</v>
      </c>
      <c r="D29" s="44">
        <v>803333</v>
      </c>
      <c r="E29" s="44">
        <v>31089</v>
      </c>
    </row>
    <row r="30" spans="1:18" ht="24.9" customHeight="1" x14ac:dyDescent="0.45">
      <c r="A30" s="12" t="s">
        <v>3</v>
      </c>
      <c r="B30" s="44">
        <v>86990</v>
      </c>
      <c r="C30" s="47">
        <v>689</v>
      </c>
      <c r="D30" s="44">
        <v>791689</v>
      </c>
      <c r="E30" s="44">
        <v>23733</v>
      </c>
    </row>
    <row r="31" spans="1:18" ht="24.9" customHeight="1" x14ac:dyDescent="0.45">
      <c r="A31" s="12" t="s">
        <v>4</v>
      </c>
      <c r="B31" s="50">
        <v>81160</v>
      </c>
      <c r="C31" s="47">
        <v>664</v>
      </c>
      <c r="D31" s="50">
        <v>715255</v>
      </c>
      <c r="E31" s="44">
        <v>12861</v>
      </c>
    </row>
    <row r="32" spans="1:18" ht="24.9" customHeight="1" x14ac:dyDescent="0.45">
      <c r="A32" s="12" t="s">
        <v>5</v>
      </c>
      <c r="B32" s="50">
        <v>66680</v>
      </c>
      <c r="C32" s="47">
        <v>569</v>
      </c>
      <c r="D32" s="50">
        <v>611800</v>
      </c>
      <c r="E32" s="50">
        <v>8286</v>
      </c>
    </row>
    <row r="33" spans="1:18" ht="24.9" customHeight="1" x14ac:dyDescent="0.45">
      <c r="A33" s="12" t="s">
        <v>6</v>
      </c>
      <c r="B33" s="50">
        <v>82380</v>
      </c>
      <c r="C33" s="47">
        <v>685</v>
      </c>
      <c r="D33" s="50">
        <v>725150</v>
      </c>
      <c r="E33" s="50">
        <v>10036</v>
      </c>
    </row>
    <row r="34" spans="1:18" ht="24.9" customHeight="1" x14ac:dyDescent="0.45">
      <c r="A34" s="12" t="s">
        <v>7</v>
      </c>
      <c r="B34" s="50">
        <v>70850</v>
      </c>
      <c r="C34" s="47">
        <v>660</v>
      </c>
      <c r="D34" s="50">
        <v>627078</v>
      </c>
      <c r="E34" s="50">
        <v>4857</v>
      </c>
    </row>
    <row r="35" spans="1:18" ht="24.9" customHeight="1" x14ac:dyDescent="0.45">
      <c r="A35" s="12" t="s">
        <v>8</v>
      </c>
      <c r="B35" s="50">
        <v>80750</v>
      </c>
      <c r="C35" s="47">
        <v>734</v>
      </c>
      <c r="D35" s="50">
        <v>728568</v>
      </c>
      <c r="E35" s="50">
        <v>8929</v>
      </c>
    </row>
    <row r="36" spans="1:18" ht="24.9" customHeight="1" x14ac:dyDescent="0.45">
      <c r="A36" s="12" t="s">
        <v>9</v>
      </c>
      <c r="B36" s="50">
        <v>94020</v>
      </c>
      <c r="C36" s="47">
        <v>800</v>
      </c>
      <c r="D36" s="50">
        <v>810194</v>
      </c>
      <c r="E36" s="50">
        <v>13409</v>
      </c>
      <c r="R36" s="2"/>
    </row>
    <row r="37" spans="1:18" ht="24.9" customHeight="1" x14ac:dyDescent="0.45">
      <c r="A37" s="12" t="s">
        <v>10</v>
      </c>
      <c r="B37" s="50">
        <v>87910</v>
      </c>
      <c r="C37" s="50">
        <v>692</v>
      </c>
      <c r="D37" s="50">
        <v>766617</v>
      </c>
      <c r="E37" s="50">
        <v>20731</v>
      </c>
    </row>
    <row r="38" spans="1:18" ht="24.9" customHeight="1" x14ac:dyDescent="0.45">
      <c r="A38" s="12" t="s">
        <v>11</v>
      </c>
      <c r="B38" s="50">
        <v>92780</v>
      </c>
      <c r="C38" s="47">
        <v>686</v>
      </c>
      <c r="D38" s="50">
        <v>805962</v>
      </c>
      <c r="E38" s="50">
        <v>28489</v>
      </c>
    </row>
    <row r="39" spans="1:18" ht="24.9" customHeight="1" x14ac:dyDescent="0.45">
      <c r="A39" s="13" t="s">
        <v>12</v>
      </c>
      <c r="B39" s="50">
        <v>90630</v>
      </c>
      <c r="C39" s="47">
        <v>670</v>
      </c>
      <c r="D39" s="50">
        <v>819917</v>
      </c>
      <c r="E39" s="50">
        <v>39485</v>
      </c>
    </row>
    <row r="40" spans="1:18" ht="24.9" customHeight="1" x14ac:dyDescent="0.45">
      <c r="A40" s="20" t="s">
        <v>152</v>
      </c>
      <c r="B40" s="46">
        <f>SUM(B28:B39)</f>
        <v>1011460</v>
      </c>
      <c r="C40" s="46">
        <f>SUM(C28:C39)</f>
        <v>8341</v>
      </c>
      <c r="D40" s="46">
        <f>SUM(D28:D39)</f>
        <v>8974033</v>
      </c>
      <c r="E40" s="48">
        <f>SUM(E28:E39)</f>
        <v>235839</v>
      </c>
    </row>
    <row r="41" spans="1:18" ht="11.25" customHeight="1" x14ac:dyDescent="0.4">
      <c r="A41" s="4"/>
      <c r="B41" s="4"/>
    </row>
    <row r="42" spans="1:18" ht="36" customHeight="1" x14ac:dyDescent="0.4">
      <c r="A42" s="34" t="s">
        <v>150</v>
      </c>
      <c r="B42" s="35" t="s">
        <v>84</v>
      </c>
      <c r="C42" s="35" t="s">
        <v>2482</v>
      </c>
      <c r="D42" s="36" t="s">
        <v>1891</v>
      </c>
      <c r="E42" s="37" t="s">
        <v>14</v>
      </c>
      <c r="H42" s="109" t="s">
        <v>1757</v>
      </c>
    </row>
    <row r="43" spans="1:18" ht="15" customHeight="1" x14ac:dyDescent="0.4">
      <c r="A43" s="1647" t="s">
        <v>79</v>
      </c>
      <c r="B43" s="1648"/>
      <c r="C43" s="1648"/>
      <c r="D43" s="1648"/>
      <c r="E43" s="1484"/>
      <c r="H43" s="107"/>
    </row>
    <row r="44" spans="1:18" ht="3.75" customHeight="1" x14ac:dyDescent="0.4">
      <c r="A44" s="9"/>
      <c r="B44" s="9"/>
      <c r="C44" s="6"/>
      <c r="D44" s="7"/>
      <c r="E44" s="10"/>
      <c r="H44" s="81"/>
    </row>
    <row r="45" spans="1:18" ht="24.75" customHeight="1" x14ac:dyDescent="0.45">
      <c r="A45" s="11" t="s">
        <v>1388</v>
      </c>
      <c r="B45" s="44">
        <v>96070</v>
      </c>
      <c r="C45" s="47">
        <v>743</v>
      </c>
      <c r="D45" s="44">
        <v>873822</v>
      </c>
      <c r="E45" s="44">
        <v>36762</v>
      </c>
      <c r="H45" s="108"/>
    </row>
    <row r="46" spans="1:18" ht="24.75" customHeight="1" x14ac:dyDescent="0.45">
      <c r="A46" s="12" t="s">
        <v>2</v>
      </c>
      <c r="B46" s="44">
        <v>85570</v>
      </c>
      <c r="C46" s="47">
        <v>713</v>
      </c>
      <c r="D46" s="44">
        <v>771898</v>
      </c>
      <c r="E46" s="44">
        <v>32089</v>
      </c>
      <c r="H46" s="108"/>
    </row>
    <row r="47" spans="1:18" ht="24.75" customHeight="1" x14ac:dyDescent="0.45">
      <c r="A47" s="12" t="s">
        <v>3</v>
      </c>
      <c r="B47" s="44">
        <v>93990</v>
      </c>
      <c r="C47" s="47">
        <v>572</v>
      </c>
      <c r="D47" s="44">
        <v>806792</v>
      </c>
      <c r="E47" s="44">
        <v>25655</v>
      </c>
      <c r="H47" s="108"/>
    </row>
    <row r="48" spans="1:18" ht="24.75" customHeight="1" x14ac:dyDescent="0.45">
      <c r="A48" s="12" t="s">
        <v>4</v>
      </c>
      <c r="B48" s="50">
        <v>88300</v>
      </c>
      <c r="C48" s="47">
        <v>666</v>
      </c>
      <c r="D48" s="50">
        <v>777525</v>
      </c>
      <c r="E48" s="44">
        <v>18110</v>
      </c>
      <c r="H48" s="108"/>
    </row>
    <row r="49" spans="1:8" ht="24.75" customHeight="1" x14ac:dyDescent="0.45">
      <c r="A49" s="12" t="s">
        <v>5</v>
      </c>
      <c r="B49" s="50">
        <v>85730</v>
      </c>
      <c r="C49" s="47">
        <v>650</v>
      </c>
      <c r="D49" s="50">
        <v>750662</v>
      </c>
      <c r="E49" s="50">
        <v>11040</v>
      </c>
      <c r="H49" s="108"/>
    </row>
    <row r="50" spans="1:8" ht="24.75" customHeight="1" x14ac:dyDescent="0.45">
      <c r="A50" s="12" t="s">
        <v>6</v>
      </c>
      <c r="B50" s="50">
        <v>80280</v>
      </c>
      <c r="C50" s="47">
        <v>673</v>
      </c>
      <c r="D50" s="50">
        <v>730275</v>
      </c>
      <c r="E50" s="50">
        <v>7530</v>
      </c>
      <c r="H50" s="108"/>
    </row>
    <row r="51" spans="1:8" ht="24.75" customHeight="1" x14ac:dyDescent="0.45">
      <c r="A51" s="12" t="s">
        <v>7</v>
      </c>
      <c r="B51" s="50">
        <v>58540</v>
      </c>
      <c r="C51" s="47">
        <v>467</v>
      </c>
      <c r="D51" s="50">
        <v>570098</v>
      </c>
      <c r="E51" s="50">
        <v>4508</v>
      </c>
      <c r="H51" s="108"/>
    </row>
    <row r="52" spans="1:8" ht="24.75" customHeight="1" x14ac:dyDescent="0.45">
      <c r="A52" s="12" t="s">
        <v>8</v>
      </c>
      <c r="B52" s="50">
        <v>76800</v>
      </c>
      <c r="C52" s="47">
        <v>637</v>
      </c>
      <c r="D52" s="50">
        <v>707056</v>
      </c>
      <c r="E52" s="50">
        <v>7875</v>
      </c>
      <c r="H52" s="108"/>
    </row>
    <row r="53" spans="1:8" ht="24.75" customHeight="1" x14ac:dyDescent="0.45">
      <c r="A53" s="12" t="s">
        <v>9</v>
      </c>
      <c r="B53" s="50">
        <v>85550</v>
      </c>
      <c r="C53" s="50">
        <v>597</v>
      </c>
      <c r="D53" s="50">
        <v>771470</v>
      </c>
      <c r="E53" s="50">
        <v>14313</v>
      </c>
      <c r="H53" s="108"/>
    </row>
    <row r="54" spans="1:8" ht="24.75" customHeight="1" x14ac:dyDescent="0.45">
      <c r="A54" s="12" t="s">
        <v>10</v>
      </c>
      <c r="B54" s="50">
        <v>114220</v>
      </c>
      <c r="C54" s="47">
        <v>637</v>
      </c>
      <c r="D54" s="50">
        <v>941383</v>
      </c>
      <c r="E54" s="50">
        <v>18954</v>
      </c>
      <c r="H54" s="108"/>
    </row>
    <row r="55" spans="1:8" ht="24.75" customHeight="1" x14ac:dyDescent="0.45">
      <c r="A55" s="12" t="s">
        <v>11</v>
      </c>
      <c r="B55" s="50">
        <v>100150</v>
      </c>
      <c r="C55" s="47">
        <v>782</v>
      </c>
      <c r="D55" s="50">
        <v>867642</v>
      </c>
      <c r="E55" s="50">
        <v>23382</v>
      </c>
      <c r="H55" s="108"/>
    </row>
    <row r="56" spans="1:8" ht="24.75" customHeight="1" x14ac:dyDescent="0.45">
      <c r="A56" s="13" t="s">
        <v>12</v>
      </c>
      <c r="B56" s="50">
        <v>103580</v>
      </c>
      <c r="C56" s="47">
        <v>642</v>
      </c>
      <c r="D56" s="50">
        <v>888100</v>
      </c>
      <c r="E56" s="50">
        <v>36311</v>
      </c>
      <c r="H56" s="108">
        <v>4906</v>
      </c>
    </row>
    <row r="57" spans="1:8" ht="24.75" customHeight="1" x14ac:dyDescent="0.5">
      <c r="A57" s="20" t="s">
        <v>1971</v>
      </c>
      <c r="B57" s="46">
        <f>SUM(B45:B56)</f>
        <v>1068780</v>
      </c>
      <c r="C57" s="46">
        <f>SUM(C45:C56)</f>
        <v>7779</v>
      </c>
      <c r="D57" s="46">
        <f>SUM(D45:D56)</f>
        <v>9456723</v>
      </c>
      <c r="E57" s="48">
        <f>SUM(E45:E56)</f>
        <v>236529</v>
      </c>
      <c r="H57" s="184">
        <f>SUM(H45:H56)</f>
        <v>4906</v>
      </c>
    </row>
    <row r="59" spans="1:8" ht="33.6" x14ac:dyDescent="0.4">
      <c r="A59" s="34" t="s">
        <v>150</v>
      </c>
      <c r="B59" s="35" t="s">
        <v>84</v>
      </c>
      <c r="C59" s="35" t="s">
        <v>2482</v>
      </c>
      <c r="D59" s="36" t="s">
        <v>1891</v>
      </c>
      <c r="E59" s="37" t="s">
        <v>14</v>
      </c>
      <c r="H59" s="109" t="s">
        <v>1757</v>
      </c>
    </row>
    <row r="60" spans="1:8" x14ac:dyDescent="0.4">
      <c r="A60" s="1647" t="s">
        <v>80</v>
      </c>
      <c r="B60" s="1648"/>
      <c r="C60" s="1648"/>
      <c r="D60" s="1648"/>
      <c r="E60" s="1484"/>
      <c r="H60" s="107"/>
    </row>
    <row r="61" spans="1:8" ht="3" customHeight="1" x14ac:dyDescent="0.4">
      <c r="A61" s="9"/>
      <c r="B61" s="9"/>
      <c r="C61" s="6"/>
      <c r="D61" s="7"/>
      <c r="E61" s="10"/>
      <c r="H61" s="81"/>
    </row>
    <row r="62" spans="1:8" ht="24.75" customHeight="1" x14ac:dyDescent="0.45">
      <c r="A62" s="11" t="s">
        <v>1388</v>
      </c>
      <c r="B62" s="44">
        <v>103860</v>
      </c>
      <c r="C62" s="47">
        <v>772</v>
      </c>
      <c r="D62" s="44">
        <v>868737</v>
      </c>
      <c r="E62" s="44">
        <v>38068</v>
      </c>
      <c r="H62" s="108">
        <v>11798</v>
      </c>
    </row>
    <row r="63" spans="1:8" ht="24.75" customHeight="1" x14ac:dyDescent="0.45">
      <c r="A63" s="12" t="s">
        <v>2</v>
      </c>
      <c r="B63" s="44">
        <v>96150</v>
      </c>
      <c r="C63" s="47">
        <v>744</v>
      </c>
      <c r="D63" s="44">
        <v>805944</v>
      </c>
      <c r="E63" s="44">
        <v>28426</v>
      </c>
      <c r="H63" s="108">
        <v>18070</v>
      </c>
    </row>
    <row r="64" spans="1:8" ht="24.75" customHeight="1" x14ac:dyDescent="0.45">
      <c r="A64" s="12" t="s">
        <v>3</v>
      </c>
      <c r="B64" s="44">
        <v>97080</v>
      </c>
      <c r="C64" s="47">
        <v>712</v>
      </c>
      <c r="D64" s="44">
        <v>807595</v>
      </c>
      <c r="E64" s="44">
        <v>23136</v>
      </c>
      <c r="H64" s="108">
        <v>26444</v>
      </c>
    </row>
    <row r="65" spans="1:8" ht="24.75" customHeight="1" x14ac:dyDescent="0.45">
      <c r="A65" s="12" t="s">
        <v>4</v>
      </c>
      <c r="B65" s="50">
        <v>88779</v>
      </c>
      <c r="C65" s="47">
        <v>622</v>
      </c>
      <c r="D65" s="50">
        <v>739652</v>
      </c>
      <c r="E65" s="44">
        <v>18877</v>
      </c>
      <c r="H65" s="108">
        <v>28794</v>
      </c>
    </row>
    <row r="66" spans="1:8" ht="24.75" customHeight="1" x14ac:dyDescent="0.45">
      <c r="A66" s="12" t="s">
        <v>5</v>
      </c>
      <c r="B66" s="190">
        <v>67930</v>
      </c>
      <c r="C66" s="50">
        <v>1367</v>
      </c>
      <c r="D66" s="192">
        <v>577023</v>
      </c>
      <c r="E66" s="191">
        <v>8591</v>
      </c>
      <c r="H66" s="108">
        <v>42515</v>
      </c>
    </row>
    <row r="67" spans="1:8" ht="24.75" customHeight="1" x14ac:dyDescent="0.45">
      <c r="A67" s="12" t="s">
        <v>6</v>
      </c>
      <c r="B67" s="191">
        <v>59590</v>
      </c>
      <c r="C67" s="47">
        <v>475</v>
      </c>
      <c r="D67" s="192">
        <v>397470.93674999999</v>
      </c>
      <c r="E67" s="191">
        <v>7459</v>
      </c>
      <c r="H67" s="108">
        <v>36605</v>
      </c>
    </row>
    <row r="68" spans="1:8" ht="24.75" customHeight="1" x14ac:dyDescent="0.45">
      <c r="A68" s="12" t="s">
        <v>7</v>
      </c>
      <c r="B68" s="191">
        <v>71590</v>
      </c>
      <c r="C68" s="47">
        <v>580</v>
      </c>
      <c r="D68" s="192">
        <v>628942</v>
      </c>
      <c r="E68" s="191">
        <v>7812</v>
      </c>
      <c r="H68" s="108">
        <v>32683</v>
      </c>
    </row>
    <row r="69" spans="1:8" ht="24.75" customHeight="1" x14ac:dyDescent="0.45">
      <c r="A69" s="12" t="s">
        <v>8</v>
      </c>
      <c r="B69" s="50">
        <v>68640</v>
      </c>
      <c r="C69" s="47">
        <v>602</v>
      </c>
      <c r="D69" s="50">
        <v>613478</v>
      </c>
      <c r="E69" s="47">
        <v>6957</v>
      </c>
      <c r="H69" s="108">
        <v>38501</v>
      </c>
    </row>
    <row r="70" spans="1:8" ht="24.75" customHeight="1" x14ac:dyDescent="0.45">
      <c r="A70" s="12" t="s">
        <v>9</v>
      </c>
      <c r="B70" s="50">
        <v>84900</v>
      </c>
      <c r="C70" s="50">
        <v>727</v>
      </c>
      <c r="D70" s="50">
        <v>736426</v>
      </c>
      <c r="E70" s="47">
        <v>13461</v>
      </c>
      <c r="H70" s="108">
        <v>28370</v>
      </c>
    </row>
    <row r="71" spans="1:8" ht="24.75" customHeight="1" x14ac:dyDescent="0.45">
      <c r="A71" s="12" t="s">
        <v>10</v>
      </c>
      <c r="B71" s="50">
        <v>97800</v>
      </c>
      <c r="C71" s="47">
        <v>792</v>
      </c>
      <c r="D71" s="50">
        <v>846381</v>
      </c>
      <c r="E71" s="47">
        <v>19264</v>
      </c>
      <c r="H71" s="108">
        <v>20392</v>
      </c>
    </row>
    <row r="72" spans="1:8" ht="24.75" customHeight="1" x14ac:dyDescent="0.45">
      <c r="A72" s="12" t="s">
        <v>11</v>
      </c>
      <c r="B72" s="50">
        <v>91490</v>
      </c>
      <c r="C72" s="47">
        <v>707</v>
      </c>
      <c r="D72" s="50">
        <v>794742</v>
      </c>
      <c r="E72" s="47">
        <v>36735</v>
      </c>
      <c r="H72" s="108">
        <v>5976</v>
      </c>
    </row>
    <row r="73" spans="1:8" ht="24.75" customHeight="1" x14ac:dyDescent="0.45">
      <c r="A73" s="13" t="s">
        <v>12</v>
      </c>
      <c r="B73" s="50">
        <v>97960</v>
      </c>
      <c r="C73" s="47">
        <v>708</v>
      </c>
      <c r="D73" s="50">
        <v>857305</v>
      </c>
      <c r="E73" s="47">
        <v>41027</v>
      </c>
      <c r="H73" s="108">
        <v>6118</v>
      </c>
    </row>
    <row r="74" spans="1:8" ht="24.75" customHeight="1" x14ac:dyDescent="0.5">
      <c r="A74" s="20" t="s">
        <v>1768</v>
      </c>
      <c r="B74" s="46">
        <f>SUM(B62:B73)</f>
        <v>1025769</v>
      </c>
      <c r="C74" s="46">
        <f>SUM(C62:C73)</f>
        <v>8808</v>
      </c>
      <c r="D74" s="46">
        <f>SUM(D62:D73)</f>
        <v>8673695.9367500003</v>
      </c>
      <c r="E74" s="48">
        <f>SUM(E62:E73)</f>
        <v>249813</v>
      </c>
      <c r="H74" s="184">
        <f>SUM(H62:H73)</f>
        <v>296266</v>
      </c>
    </row>
    <row r="76" spans="1:8" ht="33.6" x14ac:dyDescent="0.4">
      <c r="A76" s="34" t="s">
        <v>150</v>
      </c>
      <c r="B76" s="35" t="s">
        <v>84</v>
      </c>
      <c r="C76" s="35" t="s">
        <v>2482</v>
      </c>
      <c r="D76" s="36" t="s">
        <v>1891</v>
      </c>
      <c r="E76" s="37" t="s">
        <v>14</v>
      </c>
      <c r="H76" s="109" t="s">
        <v>1757</v>
      </c>
    </row>
    <row r="77" spans="1:8" x14ac:dyDescent="0.4">
      <c r="A77" s="1647" t="s">
        <v>1977</v>
      </c>
      <c r="B77" s="1648"/>
      <c r="C77" s="1648"/>
      <c r="D77" s="1648"/>
      <c r="E77" s="1484"/>
      <c r="H77" s="107"/>
    </row>
    <row r="78" spans="1:8" ht="3" customHeight="1" x14ac:dyDescent="0.4">
      <c r="A78" s="9"/>
      <c r="B78" s="9"/>
      <c r="C78" s="6"/>
      <c r="D78" s="7"/>
      <c r="E78" s="10"/>
      <c r="H78" s="81"/>
    </row>
    <row r="79" spans="1:8" ht="24.75" customHeight="1" x14ac:dyDescent="0.45">
      <c r="A79" s="11" t="s">
        <v>1388</v>
      </c>
      <c r="B79" s="44">
        <v>91990</v>
      </c>
      <c r="C79" s="47">
        <v>635</v>
      </c>
      <c r="D79" s="44">
        <v>793774</v>
      </c>
      <c r="E79" s="44">
        <v>38487</v>
      </c>
      <c r="H79" s="108">
        <v>6255</v>
      </c>
    </row>
    <row r="80" spans="1:8" ht="24.75" customHeight="1" x14ac:dyDescent="0.45">
      <c r="A80" s="12" t="s">
        <v>2</v>
      </c>
      <c r="B80" s="44">
        <v>97110</v>
      </c>
      <c r="C80" s="47">
        <v>686</v>
      </c>
      <c r="D80" s="44">
        <v>810735</v>
      </c>
      <c r="E80" s="44">
        <v>34851</v>
      </c>
      <c r="H80" s="108">
        <v>13164</v>
      </c>
    </row>
    <row r="81" spans="1:10" ht="24.75" customHeight="1" x14ac:dyDescent="0.45">
      <c r="A81" s="12" t="s">
        <v>3</v>
      </c>
      <c r="B81" s="44">
        <v>99950</v>
      </c>
      <c r="C81" s="47">
        <v>540</v>
      </c>
      <c r="D81" s="44">
        <v>845716</v>
      </c>
      <c r="E81" s="44">
        <v>32442</v>
      </c>
      <c r="H81" s="108">
        <v>24786</v>
      </c>
    </row>
    <row r="82" spans="1:10" ht="24.75" customHeight="1" x14ac:dyDescent="0.45">
      <c r="A82" s="12" t="s">
        <v>4</v>
      </c>
      <c r="B82" s="50">
        <v>85650</v>
      </c>
      <c r="C82" s="47">
        <v>844</v>
      </c>
      <c r="D82" s="50">
        <v>730830</v>
      </c>
      <c r="E82" s="44">
        <v>21723</v>
      </c>
      <c r="H82" s="108">
        <v>26744</v>
      </c>
    </row>
    <row r="83" spans="1:10" ht="24.75" customHeight="1" x14ac:dyDescent="0.45">
      <c r="A83" s="12" t="s">
        <v>5</v>
      </c>
      <c r="B83" s="190">
        <v>82540</v>
      </c>
      <c r="C83" s="50">
        <v>687</v>
      </c>
      <c r="D83" s="192">
        <v>718307</v>
      </c>
      <c r="E83" s="191">
        <v>19047</v>
      </c>
      <c r="H83" s="108">
        <v>10250</v>
      </c>
    </row>
    <row r="84" spans="1:10" ht="24.75" customHeight="1" x14ac:dyDescent="0.45">
      <c r="A84" s="12" t="s">
        <v>6</v>
      </c>
      <c r="B84" s="191">
        <v>75320</v>
      </c>
      <c r="C84" s="47">
        <v>647</v>
      </c>
      <c r="D84" s="192">
        <v>651134</v>
      </c>
      <c r="E84" s="191">
        <v>13783</v>
      </c>
      <c r="H84" s="108">
        <v>40312</v>
      </c>
    </row>
    <row r="85" spans="1:10" ht="24.75" customHeight="1" x14ac:dyDescent="0.45">
      <c r="A85" s="12" t="s">
        <v>7</v>
      </c>
      <c r="B85" s="191">
        <v>69750</v>
      </c>
      <c r="C85" s="47">
        <v>505</v>
      </c>
      <c r="D85" s="192">
        <v>595284</v>
      </c>
      <c r="E85" s="191">
        <v>5664</v>
      </c>
      <c r="H85" s="108">
        <v>39034</v>
      </c>
    </row>
    <row r="86" spans="1:10" ht="24.75" customHeight="1" x14ac:dyDescent="0.45">
      <c r="A86" s="12" t="s">
        <v>8</v>
      </c>
      <c r="B86" s="50">
        <v>77609</v>
      </c>
      <c r="C86" s="47">
        <v>572</v>
      </c>
      <c r="D86" s="50">
        <v>651458</v>
      </c>
      <c r="E86" s="50">
        <v>7923</v>
      </c>
      <c r="H86" s="108">
        <v>35287</v>
      </c>
    </row>
    <row r="87" spans="1:10" ht="24.75" customHeight="1" x14ac:dyDescent="0.45">
      <c r="A87" s="12" t="s">
        <v>9</v>
      </c>
      <c r="B87" s="50">
        <v>99660</v>
      </c>
      <c r="C87" s="50">
        <v>759</v>
      </c>
      <c r="D87" s="50">
        <v>842259</v>
      </c>
      <c r="E87" s="50">
        <v>11823</v>
      </c>
      <c r="H87" s="108">
        <v>24786</v>
      </c>
    </row>
    <row r="88" spans="1:10" ht="24.75" customHeight="1" x14ac:dyDescent="0.45">
      <c r="A88" s="12" t="s">
        <v>10</v>
      </c>
      <c r="B88" s="50">
        <v>109260</v>
      </c>
      <c r="C88" s="47">
        <v>697</v>
      </c>
      <c r="D88" s="50">
        <v>920166</v>
      </c>
      <c r="E88" s="50">
        <v>20043</v>
      </c>
      <c r="H88" s="108">
        <v>16046</v>
      </c>
    </row>
    <row r="89" spans="1:10" ht="24.75" customHeight="1" x14ac:dyDescent="0.45">
      <c r="A89" s="12" t="s">
        <v>11</v>
      </c>
      <c r="B89" s="50">
        <v>107270</v>
      </c>
      <c r="C89" s="47">
        <v>511</v>
      </c>
      <c r="D89" s="50">
        <v>894427</v>
      </c>
      <c r="E89" s="50">
        <v>27497</v>
      </c>
      <c r="H89" s="108">
        <v>7399</v>
      </c>
    </row>
    <row r="90" spans="1:10" ht="24.75" customHeight="1" x14ac:dyDescent="0.45">
      <c r="A90" s="13" t="s">
        <v>12</v>
      </c>
      <c r="B90" s="50">
        <v>99310</v>
      </c>
      <c r="C90" s="47">
        <v>948</v>
      </c>
      <c r="D90" s="50">
        <v>873594</v>
      </c>
      <c r="E90" s="50">
        <v>41798</v>
      </c>
      <c r="H90" s="108">
        <v>5858</v>
      </c>
    </row>
    <row r="91" spans="1:10" ht="24.75" customHeight="1" x14ac:dyDescent="0.5">
      <c r="A91" s="20" t="s">
        <v>1769</v>
      </c>
      <c r="B91" s="46">
        <f>SUM(B79:B90)</f>
        <v>1095419</v>
      </c>
      <c r="C91" s="46">
        <f>SUM(C79:C90)</f>
        <v>8031</v>
      </c>
      <c r="D91" s="46">
        <f>SUM(D79:D90)</f>
        <v>9327684</v>
      </c>
      <c r="E91" s="48">
        <f>SUM(E79:E90)</f>
        <v>275081</v>
      </c>
      <c r="H91" s="184">
        <f>SUM(H79:H90)</f>
        <v>249921</v>
      </c>
    </row>
    <row r="93" spans="1:10" ht="33.6" x14ac:dyDescent="0.45">
      <c r="A93" s="34" t="s">
        <v>150</v>
      </c>
      <c r="B93" s="35" t="s">
        <v>84</v>
      </c>
      <c r="C93" s="35" t="s">
        <v>2482</v>
      </c>
      <c r="D93" s="36" t="s">
        <v>240</v>
      </c>
      <c r="E93" s="37" t="s">
        <v>14</v>
      </c>
      <c r="H93" s="109" t="s">
        <v>1757</v>
      </c>
      <c r="I93" s="296" t="s">
        <v>1228</v>
      </c>
      <c r="J93" s="296" t="s">
        <v>1229</v>
      </c>
    </row>
    <row r="94" spans="1:10" x14ac:dyDescent="0.4">
      <c r="A94" s="1647" t="s">
        <v>870</v>
      </c>
      <c r="B94" s="1648"/>
      <c r="C94" s="1648"/>
      <c r="D94" s="1648"/>
      <c r="E94" s="1484"/>
      <c r="H94" s="107"/>
      <c r="I94" s="107"/>
      <c r="J94" s="107"/>
    </row>
    <row r="95" spans="1:10" ht="3" customHeight="1" x14ac:dyDescent="0.4">
      <c r="A95" s="9"/>
      <c r="B95" s="9"/>
      <c r="C95" s="6"/>
      <c r="D95" s="7"/>
      <c r="E95" s="10"/>
      <c r="H95" s="81"/>
    </row>
    <row r="96" spans="1:10" ht="24.75" customHeight="1" x14ac:dyDescent="0.45">
      <c r="A96" s="11" t="s">
        <v>1388</v>
      </c>
      <c r="B96" s="44">
        <f>'[1]letture CONTATORI'!$K$25</f>
        <v>25224</v>
      </c>
      <c r="C96" s="50">
        <f>'[1]letture CONTATORI'!$J$6</f>
        <v>696</v>
      </c>
      <c r="D96" s="44" t="str">
        <f>'[1]letture CONTATORI'!$D$25</f>
        <v>MARZO</v>
      </c>
      <c r="E96" s="344">
        <v>31960</v>
      </c>
      <c r="H96" s="108" t="str">
        <f>'[1]letture CONTATORI'!$J$25</f>
        <v>/</v>
      </c>
      <c r="I96" s="297">
        <v>6812</v>
      </c>
      <c r="J96" s="297">
        <v>0</v>
      </c>
    </row>
    <row r="97" spans="1:10" ht="24.75" customHeight="1" x14ac:dyDescent="0.45">
      <c r="A97" s="12" t="s">
        <v>2</v>
      </c>
      <c r="B97" s="44">
        <f>'[1]letture CONTATORI'!$K$26</f>
        <v>16620</v>
      </c>
      <c r="C97" s="50">
        <f>'[1]letture CONTATORI'!$J$7</f>
        <v>609</v>
      </c>
      <c r="D97" s="44" t="str">
        <f>'[1]letture CONTATORI'!$D$26</f>
        <v>APRILE</v>
      </c>
      <c r="E97" s="344">
        <v>35062</v>
      </c>
      <c r="H97" s="108" t="str">
        <f>'[1]letture CONTATORI'!$J$26</f>
        <v>/</v>
      </c>
      <c r="I97" s="297">
        <v>13595</v>
      </c>
      <c r="J97" s="297">
        <v>0</v>
      </c>
    </row>
    <row r="98" spans="1:10" ht="24.75" customHeight="1" x14ac:dyDescent="0.45">
      <c r="A98" s="12" t="s">
        <v>3</v>
      </c>
      <c r="B98" s="44">
        <f>'[1]letture CONTATORI'!$K$27</f>
        <v>9980</v>
      </c>
      <c r="C98" s="50">
        <f>'[1]letture CONTATORI'!$J$8</f>
        <v>665</v>
      </c>
      <c r="D98" s="44" t="str">
        <f>'[1]letture CONTATORI'!$D$27</f>
        <v>MAGGIO</v>
      </c>
      <c r="E98" s="344">
        <v>25224</v>
      </c>
      <c r="H98" s="108" t="str">
        <f>'[1]letture CONTATORI'!$J$27</f>
        <v>/</v>
      </c>
      <c r="I98" s="297">
        <v>23983</v>
      </c>
      <c r="J98" s="297">
        <v>0</v>
      </c>
    </row>
    <row r="99" spans="1:10" ht="24.75" customHeight="1" x14ac:dyDescent="0.45">
      <c r="A99" s="12" t="s">
        <v>4</v>
      </c>
      <c r="B99" s="50">
        <f>'[1]letture CONTATORI'!$K$28</f>
        <v>8607</v>
      </c>
      <c r="C99" s="50">
        <f>'[1]letture CONTATORI'!$J$9</f>
        <v>714</v>
      </c>
      <c r="D99" s="50" t="str">
        <f>'[1]letture CONTATORI'!$D$28</f>
        <v>GIUGNO</v>
      </c>
      <c r="E99" s="344">
        <v>16620</v>
      </c>
      <c r="H99" s="108">
        <v>38343</v>
      </c>
      <c r="I99" s="297">
        <v>32703</v>
      </c>
      <c r="J99" s="297">
        <v>9135</v>
      </c>
    </row>
    <row r="100" spans="1:10" ht="24.75" customHeight="1" x14ac:dyDescent="0.45">
      <c r="A100" s="12" t="s">
        <v>5</v>
      </c>
      <c r="B100" s="190">
        <f>'[1]letture CONTATORI'!$K$29</f>
        <v>10242</v>
      </c>
      <c r="C100" s="50">
        <f>'[1]letture CONTATORI'!$J$10</f>
        <v>658</v>
      </c>
      <c r="D100" s="192" t="str">
        <f>'[1]letture CONTATORI'!$D$29</f>
        <v>LUGLIO</v>
      </c>
      <c r="E100" s="345">
        <v>9980</v>
      </c>
      <c r="H100" s="108">
        <v>85959</v>
      </c>
      <c r="I100" s="297">
        <v>37466</v>
      </c>
      <c r="J100" s="297">
        <v>33220</v>
      </c>
    </row>
    <row r="101" spans="1:10" ht="24.75" customHeight="1" x14ac:dyDescent="0.45">
      <c r="A101" s="12" t="s">
        <v>6</v>
      </c>
      <c r="B101" s="191">
        <f>'[1]letture CONTATORI'!$K$30</f>
        <v>0</v>
      </c>
      <c r="C101" s="50">
        <f>'[1]letture CONTATORI'!$J$11</f>
        <v>544</v>
      </c>
      <c r="D101" s="192" t="str">
        <f>'[1]letture CONTATORI'!$D$30</f>
        <v>AGOSTO</v>
      </c>
      <c r="E101" s="191">
        <f>'[1]letture CONTATORI'!$J$45</f>
        <v>7319.8420000000042</v>
      </c>
      <c r="H101" s="108">
        <v>74545</v>
      </c>
      <c r="I101" s="297">
        <v>33301</v>
      </c>
      <c r="J101" s="297">
        <v>35988</v>
      </c>
    </row>
    <row r="102" spans="1:10" ht="24.75" customHeight="1" x14ac:dyDescent="0.45">
      <c r="A102" s="12" t="s">
        <v>7</v>
      </c>
      <c r="B102" s="191">
        <f>'[1]letture CONTATORI'!$K$31</f>
        <v>0</v>
      </c>
      <c r="C102" s="50">
        <f>'[1]letture CONTATORI'!$J$12</f>
        <v>594</v>
      </c>
      <c r="D102" s="192" t="str">
        <f>'[1]letture CONTATORI'!$D$31</f>
        <v>SETTEMBRE</v>
      </c>
      <c r="E102" s="191">
        <f>'[1]letture CONTATORI'!$J$46</f>
        <v>11773.829999999987</v>
      </c>
      <c r="H102" s="108">
        <v>85139</v>
      </c>
      <c r="I102" s="297">
        <v>38210</v>
      </c>
      <c r="J102" s="297">
        <v>38756</v>
      </c>
    </row>
    <row r="103" spans="1:10" ht="24.75" customHeight="1" x14ac:dyDescent="0.45">
      <c r="A103" s="12" t="s">
        <v>8</v>
      </c>
      <c r="B103" s="50">
        <f>'[1]letture CONTATORI'!$K$32</f>
        <v>0</v>
      </c>
      <c r="C103" s="50">
        <f>'[1]letture CONTATORI'!$J$13</f>
        <v>800</v>
      </c>
      <c r="D103" s="50" t="str">
        <f>'[1]letture CONTATORI'!$D$32</f>
        <v>OTTOBRE</v>
      </c>
      <c r="E103" s="50">
        <f>'[1]letture CONTATORI'!$J$47</f>
        <v>9187.2369999999937</v>
      </c>
      <c r="H103" s="108">
        <v>79325</v>
      </c>
      <c r="I103" s="297">
        <v>34442</v>
      </c>
      <c r="J103" s="297">
        <v>35988</v>
      </c>
    </row>
    <row r="104" spans="1:10" ht="24.75" customHeight="1" x14ac:dyDescent="0.45">
      <c r="A104" s="12" t="s">
        <v>9</v>
      </c>
      <c r="B104" s="50">
        <f>'[1]letture CONTATORI'!$K$33</f>
        <v>0</v>
      </c>
      <c r="C104" s="50">
        <f>'[1]letture CONTATORI'!$J$14</f>
        <v>819</v>
      </c>
      <c r="D104" s="50" t="str">
        <f>'[1]letture CONTATORI'!$D$33</f>
        <v>NOVEMBRE</v>
      </c>
      <c r="E104" s="50">
        <f>'[1]letture CONTATORI'!$J$48</f>
        <v>13966.97100000002</v>
      </c>
      <c r="H104" s="108">
        <v>57079</v>
      </c>
      <c r="I104" s="297">
        <v>22612</v>
      </c>
      <c r="J104" s="297">
        <v>33220</v>
      </c>
    </row>
    <row r="105" spans="1:10" ht="24.75" customHeight="1" x14ac:dyDescent="0.45">
      <c r="A105" s="12" t="s">
        <v>10</v>
      </c>
      <c r="B105" s="50">
        <f>'[1]letture CONTATORI'!$K$34</f>
        <v>0</v>
      </c>
      <c r="C105" s="50">
        <f>'[1]letture CONTATORI'!$J$15</f>
        <v>874</v>
      </c>
      <c r="D105" s="50" t="str">
        <f>'[1]letture CONTATORI'!$D$34</f>
        <v>DICEMBRE</v>
      </c>
      <c r="E105" s="50">
        <f>'[1]letture CONTATORI'!$J$49</f>
        <v>18465.092999999993</v>
      </c>
      <c r="H105" s="108">
        <v>44000</v>
      </c>
      <c r="I105" s="297">
        <v>15462</v>
      </c>
      <c r="J105" s="297">
        <v>27683</v>
      </c>
    </row>
    <row r="106" spans="1:10" ht="24.75" customHeight="1" x14ac:dyDescent="0.45">
      <c r="A106" s="12" t="s">
        <v>11</v>
      </c>
      <c r="B106" s="50">
        <f>'[1]letture CONTATORI'!$K$35</f>
        <v>137695</v>
      </c>
      <c r="C106" s="50">
        <f>'[1]letture CONTATORI'!$J$16</f>
        <v>820</v>
      </c>
      <c r="D106" s="50" t="str">
        <f>'[1]letture CONTATORI'!$D$35</f>
        <v>TOTALE:</v>
      </c>
      <c r="E106" s="50">
        <f>'[1]letture CONTATORI'!$J$50</f>
        <v>28155.500999999989</v>
      </c>
      <c r="H106" s="108">
        <v>22644</v>
      </c>
      <c r="I106" s="297">
        <v>9617</v>
      </c>
      <c r="J106" s="297">
        <v>13027</v>
      </c>
    </row>
    <row r="107" spans="1:10" ht="24.75" customHeight="1" x14ac:dyDescent="0.45">
      <c r="A107" s="13" t="s">
        <v>12</v>
      </c>
      <c r="B107" s="44">
        <f>'[1]letture CONTATORI'!$K$36</f>
        <v>0</v>
      </c>
      <c r="C107" s="50">
        <f>'[1]letture CONTATORI'!$J$17</f>
        <v>820</v>
      </c>
      <c r="D107" s="50">
        <f>'[1]letture CONTATORI'!$D$36</f>
        <v>0</v>
      </c>
      <c r="E107" s="50">
        <f>'[1]letture CONTATORI'!$J$51</f>
        <v>35172.079000000027</v>
      </c>
      <c r="H107" s="108">
        <v>15633</v>
      </c>
      <c r="I107" s="297">
        <v>7189</v>
      </c>
      <c r="J107" s="297">
        <v>8444</v>
      </c>
    </row>
    <row r="108" spans="1:10" ht="24.75" customHeight="1" x14ac:dyDescent="0.5">
      <c r="A108" s="20" t="s">
        <v>1781</v>
      </c>
      <c r="B108" s="46">
        <f>SUM(B96:B107)</f>
        <v>208368</v>
      </c>
      <c r="C108" s="46">
        <f>SUM(C96:C107)</f>
        <v>8613</v>
      </c>
      <c r="D108" s="46">
        <f>SUM(D96:D107)</f>
        <v>0</v>
      </c>
      <c r="E108" s="46">
        <f>SUM(E96:E107)</f>
        <v>242886.55300000001</v>
      </c>
      <c r="H108" s="184">
        <f>SUM(H96:H107)</f>
        <v>502667</v>
      </c>
      <c r="I108" s="297">
        <f>SUM(I96:I107)</f>
        <v>275392</v>
      </c>
      <c r="J108" s="297">
        <f>SUM(J96:J107)</f>
        <v>235461</v>
      </c>
    </row>
    <row r="110" spans="1:10" ht="33.6" x14ac:dyDescent="0.45">
      <c r="A110" s="34" t="s">
        <v>150</v>
      </c>
      <c r="B110" s="35" t="s">
        <v>84</v>
      </c>
      <c r="C110" s="35" t="s">
        <v>2482</v>
      </c>
      <c r="D110" s="36" t="s">
        <v>240</v>
      </c>
      <c r="E110" s="37" t="s">
        <v>14</v>
      </c>
      <c r="H110" s="109" t="s">
        <v>1757</v>
      </c>
      <c r="I110" s="296" t="s">
        <v>1228</v>
      </c>
      <c r="J110" s="296" t="s">
        <v>1229</v>
      </c>
    </row>
    <row r="111" spans="1:10" x14ac:dyDescent="0.4">
      <c r="A111" s="1647" t="s">
        <v>1668</v>
      </c>
      <c r="B111" s="1648"/>
      <c r="C111" s="1648"/>
      <c r="D111" s="1648"/>
      <c r="E111" s="1484"/>
      <c r="H111" s="107"/>
      <c r="I111" s="107"/>
      <c r="J111" s="107"/>
    </row>
    <row r="112" spans="1:10" ht="3" customHeight="1" x14ac:dyDescent="0.4">
      <c r="A112" s="9"/>
      <c r="B112" s="9"/>
      <c r="C112" s="6"/>
      <c r="D112" s="7"/>
      <c r="E112" s="10"/>
      <c r="H112" s="81"/>
    </row>
    <row r="113" spans="1:10" ht="24.75" customHeight="1" x14ac:dyDescent="0.45">
      <c r="A113" s="11" t="s">
        <v>1388</v>
      </c>
      <c r="B113" s="44">
        <v>99360</v>
      </c>
      <c r="C113" s="50">
        <v>742</v>
      </c>
      <c r="D113" s="44">
        <v>852474</v>
      </c>
      <c r="E113" s="44">
        <v>35019.4</v>
      </c>
      <c r="H113" s="108">
        <v>25287</v>
      </c>
      <c r="I113" s="297">
        <v>10745</v>
      </c>
      <c r="J113" s="297">
        <v>14542</v>
      </c>
    </row>
    <row r="114" spans="1:10" ht="24.75" customHeight="1" x14ac:dyDescent="0.45">
      <c r="A114" s="12" t="s">
        <v>2</v>
      </c>
      <c r="B114" s="44">
        <v>103100</v>
      </c>
      <c r="C114" s="50">
        <v>736</v>
      </c>
      <c r="D114" s="44">
        <v>872215</v>
      </c>
      <c r="E114" s="44">
        <v>32037.482</v>
      </c>
      <c r="H114" s="108">
        <v>37662</v>
      </c>
      <c r="I114" s="297">
        <v>15334</v>
      </c>
      <c r="J114" s="297">
        <v>22328</v>
      </c>
    </row>
    <row r="115" spans="1:10" ht="24.75" customHeight="1" x14ac:dyDescent="0.45">
      <c r="A115" s="12" t="s">
        <v>3</v>
      </c>
      <c r="B115" s="44">
        <v>114480</v>
      </c>
      <c r="C115" s="50">
        <v>772</v>
      </c>
      <c r="D115" s="44">
        <v>922198</v>
      </c>
      <c r="E115" s="44">
        <v>19663.170999999998</v>
      </c>
      <c r="H115" s="108">
        <v>61472</v>
      </c>
      <c r="I115" s="297">
        <v>26403</v>
      </c>
      <c r="J115" s="297">
        <v>35069</v>
      </c>
    </row>
    <row r="116" spans="1:10" ht="24.75" customHeight="1" x14ac:dyDescent="0.45">
      <c r="A116" s="12" t="s">
        <v>4</v>
      </c>
      <c r="B116" s="50">
        <v>85240</v>
      </c>
      <c r="C116" s="50">
        <v>639</v>
      </c>
      <c r="D116" s="50">
        <v>712464</v>
      </c>
      <c r="E116" s="44">
        <v>13236.912</v>
      </c>
      <c r="H116" s="108">
        <v>50416</v>
      </c>
      <c r="I116" s="297">
        <v>20864</v>
      </c>
      <c r="J116" s="297">
        <v>29552</v>
      </c>
    </row>
    <row r="117" spans="1:10" ht="24.75" customHeight="1" x14ac:dyDescent="0.45">
      <c r="A117" s="12" t="s">
        <v>5</v>
      </c>
      <c r="B117" s="190">
        <v>79580</v>
      </c>
      <c r="C117" s="50">
        <v>547</v>
      </c>
      <c r="D117" s="192">
        <v>633135</v>
      </c>
      <c r="E117" s="44">
        <v>7521.1369999999997</v>
      </c>
      <c r="H117" s="108">
        <v>71531</v>
      </c>
      <c r="I117" s="297">
        <v>28934</v>
      </c>
      <c r="J117" s="297">
        <v>42597</v>
      </c>
    </row>
    <row r="118" spans="1:10" ht="24.75" customHeight="1" x14ac:dyDescent="0.45">
      <c r="A118" s="12" t="s">
        <v>6</v>
      </c>
      <c r="B118" s="191">
        <v>61770</v>
      </c>
      <c r="C118" s="50">
        <v>457</v>
      </c>
      <c r="D118" s="192">
        <v>527698</v>
      </c>
      <c r="E118" s="192">
        <v>5821.1559999999999</v>
      </c>
      <c r="H118" s="108">
        <v>74279</v>
      </c>
      <c r="I118" s="297">
        <v>33304</v>
      </c>
      <c r="J118" s="297">
        <v>40975</v>
      </c>
    </row>
    <row r="119" spans="1:10" ht="24.75" customHeight="1" x14ac:dyDescent="0.45">
      <c r="A119" s="12" t="s">
        <v>7</v>
      </c>
      <c r="B119" s="191">
        <v>76240</v>
      </c>
      <c r="C119" s="50">
        <v>307</v>
      </c>
      <c r="D119" s="192">
        <v>629010</v>
      </c>
      <c r="E119" s="191">
        <v>5624.0870000000004</v>
      </c>
      <c r="H119" s="108">
        <v>80982</v>
      </c>
      <c r="I119" s="297">
        <v>35090</v>
      </c>
      <c r="J119" s="297">
        <v>45892</v>
      </c>
    </row>
    <row r="120" spans="1:10" ht="24.75" customHeight="1" x14ac:dyDescent="0.45">
      <c r="A120" s="12" t="s">
        <v>8</v>
      </c>
      <c r="B120" s="50">
        <v>102890</v>
      </c>
      <c r="C120" s="50">
        <v>236</v>
      </c>
      <c r="D120" s="50">
        <v>800519</v>
      </c>
      <c r="E120" s="50">
        <v>7899.3760000000002</v>
      </c>
      <c r="H120" s="108">
        <v>74622</v>
      </c>
      <c r="I120" s="297">
        <v>29383</v>
      </c>
      <c r="J120" s="297">
        <v>45239</v>
      </c>
    </row>
    <row r="121" spans="1:10" ht="24.75" customHeight="1" x14ac:dyDescent="0.45">
      <c r="A121" s="12" t="s">
        <v>9</v>
      </c>
      <c r="B121" s="50">
        <v>85970</v>
      </c>
      <c r="C121" s="50">
        <v>763</v>
      </c>
      <c r="D121" s="50">
        <v>754142</v>
      </c>
      <c r="E121" s="50">
        <v>9345</v>
      </c>
      <c r="H121" s="108">
        <v>53776</v>
      </c>
      <c r="I121" s="297">
        <v>23258</v>
      </c>
      <c r="J121" s="297">
        <v>30518</v>
      </c>
    </row>
    <row r="122" spans="1:10" ht="24.75" customHeight="1" x14ac:dyDescent="0.45">
      <c r="A122" s="12" t="s">
        <v>10</v>
      </c>
      <c r="B122" s="50">
        <v>111350</v>
      </c>
      <c r="C122" s="50">
        <v>930</v>
      </c>
      <c r="D122" s="50">
        <v>929967</v>
      </c>
      <c r="E122" s="50">
        <v>17371</v>
      </c>
      <c r="H122" s="108">
        <v>37979</v>
      </c>
      <c r="I122" s="297">
        <v>15066</v>
      </c>
      <c r="J122" s="297">
        <v>22913</v>
      </c>
    </row>
    <row r="123" spans="1:10" ht="24.75" customHeight="1" x14ac:dyDescent="0.45">
      <c r="A123" s="12" t="s">
        <v>11</v>
      </c>
      <c r="B123" s="50">
        <v>96990</v>
      </c>
      <c r="C123" s="50">
        <v>823</v>
      </c>
      <c r="D123" s="50">
        <v>840298</v>
      </c>
      <c r="E123" s="50">
        <v>21706</v>
      </c>
      <c r="H123" s="108">
        <v>20994</v>
      </c>
      <c r="I123" s="297">
        <v>8211</v>
      </c>
      <c r="J123" s="297">
        <v>12783</v>
      </c>
    </row>
    <row r="124" spans="1:10" ht="24.75" customHeight="1" x14ac:dyDescent="0.45">
      <c r="A124" s="13" t="s">
        <v>12</v>
      </c>
      <c r="B124" s="44">
        <v>99990</v>
      </c>
      <c r="C124" s="50">
        <v>1321</v>
      </c>
      <c r="D124" s="50">
        <v>888257</v>
      </c>
      <c r="E124" s="50">
        <v>31451</v>
      </c>
      <c r="H124" s="108">
        <v>12358</v>
      </c>
      <c r="I124" s="297">
        <v>5032</v>
      </c>
      <c r="J124" s="297">
        <v>7326</v>
      </c>
    </row>
    <row r="125" spans="1:10" ht="24.75" customHeight="1" x14ac:dyDescent="0.5">
      <c r="A125" s="20" t="s">
        <v>1782</v>
      </c>
      <c r="B125" s="46">
        <f>SUM(B113:B124)</f>
        <v>1116960</v>
      </c>
      <c r="C125" s="46">
        <f>SUM(C113:C124)</f>
        <v>8273</v>
      </c>
      <c r="D125" s="46">
        <f>SUM(D113:D124)</f>
        <v>9362377</v>
      </c>
      <c r="E125" s="46">
        <f>SUM(E113:E124)</f>
        <v>206695.72100000002</v>
      </c>
      <c r="H125" s="184">
        <f>SUM(H113:H124)</f>
        <v>601358</v>
      </c>
      <c r="I125" s="297">
        <f>SUM(I113:I124)</f>
        <v>251624</v>
      </c>
      <c r="J125" s="297">
        <f>SUM(J113:J124)</f>
        <v>349734</v>
      </c>
    </row>
    <row r="127" spans="1:10" ht="33.6" x14ac:dyDescent="0.45">
      <c r="A127" s="34" t="s">
        <v>150</v>
      </c>
      <c r="B127" s="35" t="s">
        <v>84</v>
      </c>
      <c r="C127" s="35" t="s">
        <v>2482</v>
      </c>
      <c r="D127" s="36" t="s">
        <v>240</v>
      </c>
      <c r="E127" s="37" t="s">
        <v>14</v>
      </c>
      <c r="H127" s="109" t="s">
        <v>1757</v>
      </c>
      <c r="I127" s="296" t="s">
        <v>1228</v>
      </c>
      <c r="J127" s="296" t="s">
        <v>1229</v>
      </c>
    </row>
    <row r="128" spans="1:10" x14ac:dyDescent="0.4">
      <c r="A128" s="1647" t="s">
        <v>1533</v>
      </c>
      <c r="B128" s="1648"/>
      <c r="C128" s="1648"/>
      <c r="D128" s="1648"/>
      <c r="E128" s="1484"/>
      <c r="H128" s="107"/>
      <c r="I128" s="107"/>
      <c r="J128" s="107"/>
    </row>
    <row r="129" spans="1:10" ht="3" customHeight="1" x14ac:dyDescent="0.4">
      <c r="A129" s="9"/>
      <c r="B129" s="9"/>
      <c r="C129" s="6"/>
      <c r="D129" s="7"/>
      <c r="E129" s="10"/>
      <c r="H129" s="81"/>
    </row>
    <row r="130" spans="1:10" ht="18.600000000000001" x14ac:dyDescent="0.45">
      <c r="A130" s="11" t="s">
        <v>1388</v>
      </c>
      <c r="B130" s="44">
        <v>112640</v>
      </c>
      <c r="C130" s="50">
        <v>965</v>
      </c>
      <c r="D130" s="44">
        <v>994617</v>
      </c>
      <c r="E130" s="44">
        <v>37480</v>
      </c>
      <c r="H130" s="108">
        <v>14571</v>
      </c>
      <c r="I130" s="297">
        <v>6234</v>
      </c>
      <c r="J130" s="297">
        <v>8337</v>
      </c>
    </row>
    <row r="131" spans="1:10" ht="18.600000000000001" x14ac:dyDescent="0.45">
      <c r="A131" s="12" t="s">
        <v>2</v>
      </c>
      <c r="B131" s="44">
        <v>100540</v>
      </c>
      <c r="C131" s="50">
        <v>912</v>
      </c>
      <c r="D131" s="44">
        <v>874360</v>
      </c>
      <c r="E131" s="44">
        <v>32992</v>
      </c>
      <c r="H131" s="108">
        <v>32443</v>
      </c>
      <c r="I131" s="297">
        <v>13347</v>
      </c>
      <c r="J131" s="297">
        <v>19096</v>
      </c>
    </row>
    <row r="132" spans="1:10" ht="18.600000000000001" x14ac:dyDescent="0.45">
      <c r="A132" s="12" t="s">
        <v>3</v>
      </c>
      <c r="B132" s="44">
        <v>102690</v>
      </c>
      <c r="C132" s="50">
        <v>913</v>
      </c>
      <c r="D132" s="44">
        <v>913203</v>
      </c>
      <c r="E132" s="44">
        <v>31149</v>
      </c>
      <c r="H132" s="108">
        <v>33745</v>
      </c>
      <c r="I132" s="297">
        <v>11320</v>
      </c>
      <c r="J132" s="297">
        <v>22425</v>
      </c>
    </row>
    <row r="133" spans="1:10" ht="18.600000000000001" x14ac:dyDescent="0.45">
      <c r="A133" s="12" t="s">
        <v>4</v>
      </c>
      <c r="B133" s="50">
        <v>84920</v>
      </c>
      <c r="C133" s="50">
        <v>768</v>
      </c>
      <c r="D133" s="50">
        <v>725420</v>
      </c>
      <c r="E133" s="44">
        <v>18133</v>
      </c>
      <c r="H133" s="108">
        <v>55717</v>
      </c>
      <c r="I133" s="297">
        <v>24190</v>
      </c>
      <c r="J133" s="297">
        <v>31527</v>
      </c>
    </row>
    <row r="134" spans="1:10" ht="18.600000000000001" x14ac:dyDescent="0.45">
      <c r="A134" s="12" t="s">
        <v>5</v>
      </c>
      <c r="B134" s="190">
        <v>95190</v>
      </c>
      <c r="C134" s="50">
        <v>912</v>
      </c>
      <c r="D134" s="192">
        <v>820648</v>
      </c>
      <c r="E134" s="44">
        <v>10582</v>
      </c>
      <c r="H134" s="108">
        <v>67964</v>
      </c>
      <c r="I134" s="297">
        <v>30430</v>
      </c>
      <c r="J134" s="297">
        <v>37534</v>
      </c>
    </row>
    <row r="135" spans="1:10" ht="18.600000000000001" x14ac:dyDescent="0.45">
      <c r="A135" s="12" t="s">
        <v>6</v>
      </c>
      <c r="B135" s="191">
        <v>81600</v>
      </c>
      <c r="C135" s="50">
        <v>485</v>
      </c>
      <c r="D135" s="192">
        <v>686660</v>
      </c>
      <c r="E135" s="192">
        <v>6579.1560000000754</v>
      </c>
      <c r="H135" s="108">
        <v>81638</v>
      </c>
      <c r="I135" s="297">
        <v>37074</v>
      </c>
      <c r="J135" s="297">
        <v>44564</v>
      </c>
    </row>
    <row r="136" spans="1:10" ht="18.600000000000001" x14ac:dyDescent="0.45">
      <c r="A136" s="12" t="s">
        <v>7</v>
      </c>
      <c r="B136" s="191">
        <v>75890</v>
      </c>
      <c r="C136" s="50">
        <v>504</v>
      </c>
      <c r="D136" s="192">
        <v>628546</v>
      </c>
      <c r="E136" s="191">
        <v>6200.454000000027</v>
      </c>
      <c r="H136" s="108">
        <v>82425</v>
      </c>
      <c r="I136" s="297">
        <v>35470</v>
      </c>
      <c r="J136" s="297">
        <v>46955</v>
      </c>
    </row>
    <row r="137" spans="1:10" ht="18.600000000000001" x14ac:dyDescent="0.45">
      <c r="A137" s="12" t="s">
        <v>8</v>
      </c>
      <c r="B137" s="50">
        <v>89400</v>
      </c>
      <c r="C137" s="50">
        <v>401</v>
      </c>
      <c r="D137" s="50">
        <v>743967</v>
      </c>
      <c r="E137" s="50">
        <v>6705.3559999999125</v>
      </c>
      <c r="H137" s="108">
        <v>76510</v>
      </c>
      <c r="I137" s="297">
        <v>30962</v>
      </c>
      <c r="J137" s="297">
        <v>45548</v>
      </c>
    </row>
    <row r="138" spans="1:10" ht="18.600000000000001" x14ac:dyDescent="0.45">
      <c r="A138" s="12" t="s">
        <v>9</v>
      </c>
      <c r="B138" s="50">
        <v>93850</v>
      </c>
      <c r="C138" s="50">
        <v>780</v>
      </c>
      <c r="D138" s="50">
        <v>807393</v>
      </c>
      <c r="E138" s="50">
        <v>10795.584000000032</v>
      </c>
      <c r="H138" s="108">
        <v>54176</v>
      </c>
      <c r="I138" s="297">
        <v>21330</v>
      </c>
      <c r="J138" s="297">
        <v>32846</v>
      </c>
    </row>
    <row r="139" spans="1:10" ht="18.600000000000001" x14ac:dyDescent="0.45">
      <c r="A139" s="12" t="s">
        <v>10</v>
      </c>
      <c r="B139" s="50">
        <v>107220</v>
      </c>
      <c r="C139" s="50">
        <v>875</v>
      </c>
      <c r="D139" s="50">
        <v>936228</v>
      </c>
      <c r="E139" s="50">
        <v>21499</v>
      </c>
      <c r="H139" s="108">
        <v>27209</v>
      </c>
      <c r="I139" s="297">
        <v>10289</v>
      </c>
      <c r="J139" s="297">
        <v>16920</v>
      </c>
    </row>
    <row r="140" spans="1:10" ht="18.600000000000001" x14ac:dyDescent="0.45">
      <c r="A140" s="12" t="s">
        <v>11</v>
      </c>
      <c r="B140" s="50">
        <v>100020</v>
      </c>
      <c r="C140" s="50">
        <v>753</v>
      </c>
      <c r="D140" s="50">
        <v>890026</v>
      </c>
      <c r="E140" s="50">
        <v>22675</v>
      </c>
      <c r="H140" s="108">
        <v>22459</v>
      </c>
      <c r="I140" s="297">
        <v>8705</v>
      </c>
      <c r="J140" s="297">
        <v>13754</v>
      </c>
    </row>
    <row r="141" spans="1:10" ht="18.600000000000001" x14ac:dyDescent="0.45">
      <c r="A141" s="13" t="s">
        <v>12</v>
      </c>
      <c r="B141" s="44">
        <v>87000</v>
      </c>
      <c r="C141" s="50">
        <v>717</v>
      </c>
      <c r="D141" s="50">
        <v>920970</v>
      </c>
      <c r="E141" s="50">
        <v>31783</v>
      </c>
      <c r="H141" s="108">
        <v>15896</v>
      </c>
      <c r="I141" s="297">
        <v>6496</v>
      </c>
      <c r="J141" s="297">
        <v>9400</v>
      </c>
    </row>
    <row r="142" spans="1:10" ht="19.8" x14ac:dyDescent="0.5">
      <c r="A142" s="20" t="s">
        <v>1257</v>
      </c>
      <c r="B142" s="46">
        <f>SUM(B130:B141)</f>
        <v>1130960</v>
      </c>
      <c r="C142" s="46">
        <f>SUM(C130:C141)</f>
        <v>8985</v>
      </c>
      <c r="D142" s="46">
        <f>SUM(D130:D141)</f>
        <v>9942038</v>
      </c>
      <c r="E142" s="46">
        <f>SUM(E130:E141)</f>
        <v>236573.55000000005</v>
      </c>
      <c r="H142" s="184">
        <f>SUM(H130:H141)</f>
        <v>564753</v>
      </c>
      <c r="I142" s="297">
        <f>SUM(I130:I141)</f>
        <v>235847</v>
      </c>
      <c r="J142" s="297">
        <f>SUM(J130:J141)</f>
        <v>328906</v>
      </c>
    </row>
    <row r="144" spans="1:10" ht="65.25" customHeight="1" x14ac:dyDescent="0.45">
      <c r="A144" s="34" t="s">
        <v>150</v>
      </c>
      <c r="B144" s="35" t="s">
        <v>84</v>
      </c>
      <c r="C144" s="35" t="s">
        <v>2482</v>
      </c>
      <c r="D144" s="36" t="s">
        <v>240</v>
      </c>
      <c r="E144" s="37" t="s">
        <v>14</v>
      </c>
      <c r="F144" s="35" t="s">
        <v>2149</v>
      </c>
      <c r="H144" s="109" t="s">
        <v>1757</v>
      </c>
      <c r="I144" s="296" t="s">
        <v>1228</v>
      </c>
      <c r="J144" s="296" t="s">
        <v>1229</v>
      </c>
    </row>
    <row r="145" spans="1:10" x14ac:dyDescent="0.4">
      <c r="A145" s="1647" t="s">
        <v>2175</v>
      </c>
      <c r="B145" s="1648"/>
      <c r="C145" s="1648"/>
      <c r="D145" s="1648"/>
      <c r="E145" s="1648"/>
      <c r="F145" s="1474"/>
      <c r="H145" s="107"/>
      <c r="I145" s="107"/>
      <c r="J145" s="107"/>
    </row>
    <row r="146" spans="1:10" ht="3" customHeight="1" x14ac:dyDescent="0.4">
      <c r="A146" s="9"/>
      <c r="B146" s="9"/>
      <c r="C146" s="6"/>
      <c r="D146" s="7"/>
      <c r="E146" s="10"/>
      <c r="H146" s="81"/>
    </row>
    <row r="147" spans="1:10" ht="18.600000000000001" x14ac:dyDescent="0.45">
      <c r="A147" s="11" t="s">
        <v>1388</v>
      </c>
      <c r="B147" s="44">
        <v>86500</v>
      </c>
      <c r="C147" s="50">
        <v>770</v>
      </c>
      <c r="D147" s="44">
        <v>833754</v>
      </c>
      <c r="E147" s="44">
        <v>27871</v>
      </c>
      <c r="F147" s="44">
        <v>7</v>
      </c>
      <c r="H147" s="108">
        <v>12203</v>
      </c>
      <c r="I147" s="297">
        <v>4671</v>
      </c>
      <c r="J147" s="297">
        <v>7532</v>
      </c>
    </row>
    <row r="148" spans="1:10" ht="18.600000000000001" x14ac:dyDescent="0.45">
      <c r="A148" s="12" t="s">
        <v>2</v>
      </c>
      <c r="B148" s="44">
        <v>98680</v>
      </c>
      <c r="C148" s="50">
        <v>680</v>
      </c>
      <c r="D148" s="44">
        <v>858454</v>
      </c>
      <c r="E148" s="44">
        <v>20845</v>
      </c>
      <c r="F148" s="44">
        <v>0</v>
      </c>
      <c r="H148" s="108">
        <v>22516</v>
      </c>
      <c r="I148" s="297">
        <v>9283</v>
      </c>
      <c r="J148" s="297">
        <v>13233</v>
      </c>
    </row>
    <row r="149" spans="1:10" ht="18.600000000000001" x14ac:dyDescent="0.45">
      <c r="A149" s="12" t="s">
        <v>3</v>
      </c>
      <c r="B149" s="44">
        <v>101520</v>
      </c>
      <c r="C149" s="50">
        <v>703</v>
      </c>
      <c r="D149" s="44">
        <v>865468</v>
      </c>
      <c r="E149" s="44">
        <v>20099</v>
      </c>
      <c r="F149" s="44">
        <v>0</v>
      </c>
      <c r="H149" s="108">
        <v>53900</v>
      </c>
      <c r="I149" s="297">
        <v>20352</v>
      </c>
      <c r="J149" s="297">
        <v>33548</v>
      </c>
    </row>
    <row r="150" spans="1:10" ht="18.600000000000001" x14ac:dyDescent="0.45">
      <c r="A150" s="12" t="s">
        <v>4</v>
      </c>
      <c r="B150" s="50">
        <v>74370</v>
      </c>
      <c r="C150" s="50">
        <v>609</v>
      </c>
      <c r="D150" s="50">
        <v>632726</v>
      </c>
      <c r="E150" s="44">
        <v>10452</v>
      </c>
      <c r="F150" s="44">
        <v>0</v>
      </c>
      <c r="H150" s="108">
        <v>60712</v>
      </c>
      <c r="I150" s="297">
        <v>24046</v>
      </c>
      <c r="J150" s="297">
        <v>36666</v>
      </c>
    </row>
    <row r="151" spans="1:10" ht="18.600000000000001" x14ac:dyDescent="0.45">
      <c r="A151" s="12" t="s">
        <v>5</v>
      </c>
      <c r="B151" s="190">
        <v>76820</v>
      </c>
      <c r="C151" s="50">
        <v>449</v>
      </c>
      <c r="D151" s="192">
        <v>674208</v>
      </c>
      <c r="E151" s="44">
        <v>9414</v>
      </c>
      <c r="F151" s="44">
        <v>275</v>
      </c>
      <c r="H151" s="108">
        <v>67002</v>
      </c>
      <c r="I151" s="297">
        <v>31268</v>
      </c>
      <c r="J151" s="297">
        <v>35734</v>
      </c>
    </row>
    <row r="152" spans="1:10" ht="18.600000000000001" x14ac:dyDescent="0.45">
      <c r="A152" s="12" t="s">
        <v>6</v>
      </c>
      <c r="B152" s="191">
        <v>63150</v>
      </c>
      <c r="C152" s="50">
        <v>152</v>
      </c>
      <c r="D152" s="192">
        <v>537170</v>
      </c>
      <c r="E152" s="192">
        <v>6382</v>
      </c>
      <c r="F152" s="44">
        <v>313</v>
      </c>
      <c r="H152" s="108">
        <v>75856</v>
      </c>
      <c r="I152" s="297">
        <v>34415</v>
      </c>
      <c r="J152" s="297">
        <v>41441</v>
      </c>
    </row>
    <row r="153" spans="1:10" ht="18.600000000000001" x14ac:dyDescent="0.45">
      <c r="A153" s="12" t="s">
        <v>7</v>
      </c>
      <c r="B153" s="191">
        <v>64520</v>
      </c>
      <c r="C153" s="50">
        <v>15</v>
      </c>
      <c r="D153" s="192">
        <v>565637</v>
      </c>
      <c r="E153" s="191">
        <v>6564</v>
      </c>
      <c r="F153" s="44">
        <v>581</v>
      </c>
      <c r="H153" s="108">
        <v>76405</v>
      </c>
      <c r="I153" s="297">
        <v>35636</v>
      </c>
      <c r="J153" s="297">
        <v>40769</v>
      </c>
    </row>
    <row r="154" spans="1:10" ht="18.600000000000001" x14ac:dyDescent="0.45">
      <c r="A154" s="12" t="s">
        <v>8</v>
      </c>
      <c r="B154" s="50">
        <v>84190</v>
      </c>
      <c r="C154" s="50">
        <v>590</v>
      </c>
      <c r="D154" s="50">
        <v>676467</v>
      </c>
      <c r="E154" s="50">
        <v>7529</v>
      </c>
      <c r="F154" s="44">
        <v>36</v>
      </c>
      <c r="H154" s="108">
        <v>73573</v>
      </c>
      <c r="I154" s="297">
        <v>34021</v>
      </c>
      <c r="J154" s="297">
        <v>39552</v>
      </c>
    </row>
    <row r="155" spans="1:10" ht="18.600000000000001" x14ac:dyDescent="0.45">
      <c r="A155" s="12" t="s">
        <v>9</v>
      </c>
      <c r="B155" s="50">
        <v>94230</v>
      </c>
      <c r="C155" s="50">
        <v>736</v>
      </c>
      <c r="D155" s="50">
        <v>794671</v>
      </c>
      <c r="E155" s="50">
        <v>12369</v>
      </c>
      <c r="F155" s="44">
        <v>0</v>
      </c>
      <c r="H155" s="108">
        <v>60474</v>
      </c>
      <c r="I155" s="297">
        <v>27350</v>
      </c>
      <c r="J155" s="297">
        <v>33124</v>
      </c>
    </row>
    <row r="156" spans="1:10" ht="18.600000000000001" x14ac:dyDescent="0.45">
      <c r="A156" s="12" t="s">
        <v>10</v>
      </c>
      <c r="B156" s="50">
        <v>87930</v>
      </c>
      <c r="C156" s="50">
        <v>605</v>
      </c>
      <c r="D156" s="50">
        <v>791655</v>
      </c>
      <c r="E156" s="50">
        <v>17442</v>
      </c>
      <c r="F156" s="44">
        <v>0</v>
      </c>
      <c r="H156" s="108">
        <v>45003</v>
      </c>
      <c r="I156" s="297">
        <v>19469</v>
      </c>
      <c r="J156" s="297">
        <v>25534</v>
      </c>
    </row>
    <row r="157" spans="1:10" ht="18.600000000000001" x14ac:dyDescent="0.45">
      <c r="A157" s="12" t="s">
        <v>11</v>
      </c>
      <c r="B157" s="50">
        <v>95100</v>
      </c>
      <c r="C157" s="50">
        <v>613</v>
      </c>
      <c r="D157" s="50">
        <v>845714</v>
      </c>
      <c r="E157" s="50">
        <v>23905</v>
      </c>
      <c r="F157" s="44">
        <v>0</v>
      </c>
      <c r="H157" s="108">
        <v>16667</v>
      </c>
      <c r="I157" s="297">
        <v>6037</v>
      </c>
      <c r="J157" s="297">
        <v>10630</v>
      </c>
    </row>
    <row r="158" spans="1:10" ht="18.600000000000001" x14ac:dyDescent="0.45">
      <c r="A158" s="13" t="s">
        <v>12</v>
      </c>
      <c r="B158" s="44">
        <v>88370</v>
      </c>
      <c r="C158" s="50">
        <v>601</v>
      </c>
      <c r="D158" s="50">
        <v>813254</v>
      </c>
      <c r="E158" s="50">
        <v>29091</v>
      </c>
      <c r="F158" s="44">
        <v>0</v>
      </c>
      <c r="H158" s="108">
        <v>12910</v>
      </c>
      <c r="I158" s="297">
        <v>5545</v>
      </c>
      <c r="J158" s="297">
        <v>7365</v>
      </c>
    </row>
    <row r="159" spans="1:10" ht="19.8" x14ac:dyDescent="0.5">
      <c r="A159" s="20" t="s">
        <v>2174</v>
      </c>
      <c r="B159" s="46">
        <f>SUM(B147:B158)</f>
        <v>1015380</v>
      </c>
      <c r="C159" s="46">
        <f>SUM(C147:C158)</f>
        <v>6523</v>
      </c>
      <c r="D159" s="46">
        <f>SUM(D147:D158)</f>
        <v>8889178</v>
      </c>
      <c r="E159" s="46">
        <f>SUM(E147:E158)</f>
        <v>191963</v>
      </c>
      <c r="F159" s="46">
        <f>SUM(F147:F158)</f>
        <v>1212</v>
      </c>
      <c r="H159" s="184">
        <f>SUM(H147:H158)</f>
        <v>577221</v>
      </c>
      <c r="I159" s="297">
        <f>SUM(I147:I158)</f>
        <v>252093</v>
      </c>
      <c r="J159" s="297">
        <f>SUM(J147:J158)</f>
        <v>325128</v>
      </c>
    </row>
    <row r="161" spans="1:10" ht="60.6" x14ac:dyDescent="0.45">
      <c r="A161" s="34" t="s">
        <v>150</v>
      </c>
      <c r="B161" s="35" t="s">
        <v>84</v>
      </c>
      <c r="C161" s="35" t="s">
        <v>2482</v>
      </c>
      <c r="D161" s="36" t="s">
        <v>240</v>
      </c>
      <c r="E161" s="37" t="s">
        <v>14</v>
      </c>
      <c r="F161" s="35" t="s">
        <v>2149</v>
      </c>
      <c r="H161" s="109" t="s">
        <v>1757</v>
      </c>
      <c r="I161" s="296" t="s">
        <v>1228</v>
      </c>
      <c r="J161" s="296" t="s">
        <v>1229</v>
      </c>
    </row>
    <row r="162" spans="1:10" x14ac:dyDescent="0.4">
      <c r="A162" s="1647" t="s">
        <v>2176</v>
      </c>
      <c r="B162" s="1648"/>
      <c r="C162" s="1648"/>
      <c r="D162" s="1648"/>
      <c r="E162" s="1648"/>
      <c r="F162" s="1474"/>
      <c r="H162" s="107"/>
      <c r="I162" s="107"/>
      <c r="J162" s="107"/>
    </row>
    <row r="163" spans="1:10" ht="3" customHeight="1" x14ac:dyDescent="0.4">
      <c r="A163" s="9"/>
      <c r="B163" s="9"/>
      <c r="C163" s="6"/>
      <c r="D163" s="7"/>
      <c r="E163" s="10"/>
      <c r="H163" s="81"/>
    </row>
    <row r="164" spans="1:10" ht="18.600000000000001" x14ac:dyDescent="0.45">
      <c r="A164" s="11" t="s">
        <v>1388</v>
      </c>
      <c r="B164" s="44">
        <v>76750</v>
      </c>
      <c r="C164" s="50">
        <v>567</v>
      </c>
      <c r="D164" s="44">
        <v>713834</v>
      </c>
      <c r="E164" s="44">
        <v>30451</v>
      </c>
      <c r="F164" s="44">
        <v>0</v>
      </c>
      <c r="H164" s="108">
        <v>24905</v>
      </c>
      <c r="I164" s="297">
        <v>11267</v>
      </c>
      <c r="J164" s="297">
        <v>13638</v>
      </c>
    </row>
    <row r="165" spans="1:10" ht="18.600000000000001" x14ac:dyDescent="0.45">
      <c r="A165" s="12" t="s">
        <v>2</v>
      </c>
      <c r="B165" s="44">
        <v>86910</v>
      </c>
      <c r="C165" s="50">
        <v>558</v>
      </c>
      <c r="D165" s="44">
        <v>754446</v>
      </c>
      <c r="E165" s="44">
        <v>27395</v>
      </c>
      <c r="F165" s="44">
        <v>0</v>
      </c>
      <c r="H165" s="108">
        <v>33391</v>
      </c>
      <c r="I165" s="297">
        <v>14745</v>
      </c>
      <c r="J165" s="297">
        <v>18646</v>
      </c>
    </row>
    <row r="166" spans="1:10" ht="18.600000000000001" x14ac:dyDescent="0.45">
      <c r="A166" s="12" t="s">
        <v>3</v>
      </c>
      <c r="B166" s="44">
        <v>84070</v>
      </c>
      <c r="C166" s="50">
        <v>629</v>
      </c>
      <c r="D166" s="44">
        <v>748259</v>
      </c>
      <c r="E166" s="44">
        <v>18963</v>
      </c>
      <c r="F166" s="44">
        <v>0</v>
      </c>
      <c r="H166" s="108">
        <v>62675</v>
      </c>
      <c r="I166" s="297">
        <v>27700</v>
      </c>
      <c r="J166" s="297">
        <v>34975</v>
      </c>
    </row>
    <row r="167" spans="1:10" ht="18.600000000000001" x14ac:dyDescent="0.45">
      <c r="A167" s="12" t="s">
        <v>4</v>
      </c>
      <c r="B167" s="50">
        <v>73360</v>
      </c>
      <c r="C167" s="50">
        <v>518</v>
      </c>
      <c r="D167" s="50">
        <v>651327</v>
      </c>
      <c r="E167" s="44">
        <v>12376</v>
      </c>
      <c r="F167" s="44">
        <v>0</v>
      </c>
      <c r="H167" s="108">
        <v>76152</v>
      </c>
      <c r="I167" s="297">
        <v>35206</v>
      </c>
      <c r="J167" s="297">
        <v>40946</v>
      </c>
    </row>
    <row r="168" spans="1:10" ht="18.600000000000001" x14ac:dyDescent="0.45">
      <c r="A168" s="12" t="s">
        <v>5</v>
      </c>
      <c r="B168" s="190">
        <v>66240</v>
      </c>
      <c r="C168" s="50">
        <v>451</v>
      </c>
      <c r="D168" s="192">
        <v>576793</v>
      </c>
      <c r="E168" s="44">
        <v>7893</v>
      </c>
      <c r="F168" s="44">
        <v>3</v>
      </c>
      <c r="H168" s="108">
        <v>74558</v>
      </c>
      <c r="I168" s="297">
        <v>34208</v>
      </c>
      <c r="J168" s="297">
        <v>40350</v>
      </c>
    </row>
    <row r="169" spans="1:10" ht="18.600000000000001" x14ac:dyDescent="0.45">
      <c r="A169" s="12" t="s">
        <v>6</v>
      </c>
      <c r="B169" s="191">
        <v>68550</v>
      </c>
      <c r="C169" s="50">
        <v>121</v>
      </c>
      <c r="D169" s="192">
        <v>565053</v>
      </c>
      <c r="E169" s="192">
        <v>6980</v>
      </c>
      <c r="F169" s="44">
        <v>356</v>
      </c>
      <c r="H169" s="108">
        <v>85456</v>
      </c>
      <c r="I169" s="297">
        <v>41496</v>
      </c>
      <c r="J169" s="297">
        <v>43960</v>
      </c>
    </row>
    <row r="170" spans="1:10" ht="18.600000000000001" x14ac:dyDescent="0.45">
      <c r="A170" s="12" t="s">
        <v>7</v>
      </c>
      <c r="B170" s="191">
        <v>65980</v>
      </c>
      <c r="C170" s="50">
        <v>17</v>
      </c>
      <c r="D170" s="192">
        <v>534906</v>
      </c>
      <c r="E170" s="191">
        <v>5370</v>
      </c>
      <c r="F170" s="44">
        <v>445</v>
      </c>
      <c r="H170" s="108">
        <v>90438</v>
      </c>
      <c r="I170" s="297">
        <v>43634</v>
      </c>
      <c r="J170" s="297">
        <v>46804</v>
      </c>
    </row>
    <row r="171" spans="1:10" ht="18.600000000000001" x14ac:dyDescent="0.45">
      <c r="A171" s="12" t="s">
        <v>8</v>
      </c>
      <c r="B171" s="50">
        <v>59230</v>
      </c>
      <c r="C171" s="50">
        <v>3</v>
      </c>
      <c r="D171" s="50">
        <v>513550</v>
      </c>
      <c r="E171" s="50">
        <v>5619</v>
      </c>
      <c r="F171" s="44">
        <v>461</v>
      </c>
      <c r="H171" s="108">
        <v>75694</v>
      </c>
      <c r="I171" s="297">
        <v>35542</v>
      </c>
      <c r="J171" s="297">
        <v>40152</v>
      </c>
    </row>
    <row r="172" spans="1:10" ht="18.600000000000001" x14ac:dyDescent="0.45">
      <c r="A172" s="12" t="s">
        <v>9</v>
      </c>
      <c r="B172" s="50">
        <v>83920</v>
      </c>
      <c r="C172" s="50">
        <v>55</v>
      </c>
      <c r="D172" s="50">
        <v>708957</v>
      </c>
      <c r="E172" s="50">
        <v>8458</v>
      </c>
      <c r="F172" s="44">
        <v>391</v>
      </c>
      <c r="H172" s="108">
        <v>58268</v>
      </c>
      <c r="I172" s="297">
        <v>26344</v>
      </c>
      <c r="J172" s="297">
        <v>31924</v>
      </c>
    </row>
    <row r="173" spans="1:10" ht="19.5" customHeight="1" x14ac:dyDescent="0.45">
      <c r="A173" s="12" t="s">
        <v>10</v>
      </c>
      <c r="B173" s="50">
        <v>80370</v>
      </c>
      <c r="C173" s="50">
        <v>122</v>
      </c>
      <c r="D173" s="50">
        <v>706598</v>
      </c>
      <c r="E173" s="50">
        <v>9335</v>
      </c>
      <c r="F173" s="44">
        <v>256</v>
      </c>
      <c r="H173" s="108">
        <v>38942</v>
      </c>
      <c r="I173" s="297">
        <v>15995</v>
      </c>
      <c r="J173" s="297">
        <v>22947</v>
      </c>
    </row>
    <row r="174" spans="1:10" ht="19.5" customHeight="1" x14ac:dyDescent="0.45">
      <c r="A174" s="12" t="s">
        <v>11</v>
      </c>
      <c r="B174" s="50">
        <v>74930</v>
      </c>
      <c r="C174" s="50">
        <v>991</v>
      </c>
      <c r="D174" s="50">
        <v>689615</v>
      </c>
      <c r="E174" s="50">
        <v>16312</v>
      </c>
      <c r="F174" s="44">
        <v>0</v>
      </c>
      <c r="H174" s="108">
        <v>25742</v>
      </c>
      <c r="I174" s="297">
        <v>11196</v>
      </c>
      <c r="J174" s="297">
        <v>14546</v>
      </c>
    </row>
    <row r="175" spans="1:10" ht="19.5" customHeight="1" x14ac:dyDescent="0.45">
      <c r="A175" s="13" t="s">
        <v>12</v>
      </c>
      <c r="B175" s="50">
        <v>69680</v>
      </c>
      <c r="C175" s="50">
        <v>520</v>
      </c>
      <c r="D175" s="50">
        <v>686614</v>
      </c>
      <c r="E175" s="50">
        <v>21177</v>
      </c>
      <c r="F175" s="44">
        <v>0</v>
      </c>
      <c r="H175" s="108">
        <v>12696</v>
      </c>
      <c r="I175" s="297">
        <v>5787</v>
      </c>
      <c r="J175" s="297">
        <v>6909</v>
      </c>
    </row>
    <row r="176" spans="1:10" ht="19.8" x14ac:dyDescent="0.5">
      <c r="A176" s="20" t="s">
        <v>219</v>
      </c>
      <c r="B176" s="46">
        <f>SUM(B164:B175)</f>
        <v>889990</v>
      </c>
      <c r="C176" s="46">
        <f>SUM(C164:C175)</f>
        <v>4552</v>
      </c>
      <c r="D176" s="46">
        <f>SUM(D164:D175)</f>
        <v>7849952</v>
      </c>
      <c r="E176" s="46">
        <f>SUM(E164:E175)</f>
        <v>170329</v>
      </c>
      <c r="F176" s="595">
        <f>SUM(F164:F175)</f>
        <v>1912</v>
      </c>
      <c r="H176" s="184">
        <f>SUM(H164:H175)</f>
        <v>658917</v>
      </c>
      <c r="I176" s="297"/>
      <c r="J176" s="297"/>
    </row>
    <row r="178" spans="1:10" ht="60.6" x14ac:dyDescent="0.45">
      <c r="A178" s="34" t="s">
        <v>150</v>
      </c>
      <c r="B178" s="35" t="s">
        <v>84</v>
      </c>
      <c r="C178" s="35" t="s">
        <v>2482</v>
      </c>
      <c r="D178" s="36" t="s">
        <v>240</v>
      </c>
      <c r="E178" s="37" t="s">
        <v>14</v>
      </c>
      <c r="F178" s="35" t="s">
        <v>2149</v>
      </c>
      <c r="H178" s="109" t="s">
        <v>1757</v>
      </c>
      <c r="I178" s="296" t="s">
        <v>1228</v>
      </c>
      <c r="J178" s="296" t="s">
        <v>1229</v>
      </c>
    </row>
    <row r="179" spans="1:10" x14ac:dyDescent="0.4">
      <c r="A179" s="1647" t="s">
        <v>2179</v>
      </c>
      <c r="B179" s="1648"/>
      <c r="C179" s="1648"/>
      <c r="D179" s="1648"/>
      <c r="E179" s="1648"/>
      <c r="F179" s="1474"/>
      <c r="H179" s="107"/>
      <c r="I179" s="107"/>
      <c r="J179" s="107"/>
    </row>
    <row r="180" spans="1:10" ht="3" customHeight="1" x14ac:dyDescent="0.4">
      <c r="A180" s="9"/>
      <c r="B180" s="9"/>
      <c r="C180" s="6"/>
      <c r="D180" s="7"/>
      <c r="E180" s="10"/>
      <c r="H180" s="81"/>
    </row>
    <row r="181" spans="1:10" ht="18.600000000000001" x14ac:dyDescent="0.45">
      <c r="A181" s="11" t="s">
        <v>1388</v>
      </c>
      <c r="B181" s="44">
        <v>63630</v>
      </c>
      <c r="C181" s="50">
        <v>474</v>
      </c>
      <c r="D181" s="44">
        <v>601716</v>
      </c>
      <c r="E181" s="44">
        <v>20333</v>
      </c>
      <c r="F181" s="44">
        <v>150</v>
      </c>
      <c r="H181" s="108">
        <v>22560</v>
      </c>
      <c r="I181" s="297">
        <v>10396</v>
      </c>
      <c r="J181" s="297">
        <v>12164</v>
      </c>
    </row>
    <row r="182" spans="1:10" ht="18.600000000000001" x14ac:dyDescent="0.45">
      <c r="A182" s="12" t="s">
        <v>2</v>
      </c>
      <c r="B182" s="44">
        <v>53710</v>
      </c>
      <c r="C182" s="50">
        <v>438</v>
      </c>
      <c r="D182" s="44">
        <v>541789</v>
      </c>
      <c r="E182" s="44">
        <v>16844</v>
      </c>
      <c r="F182" s="44">
        <v>0</v>
      </c>
      <c r="H182" s="108">
        <v>25984</v>
      </c>
      <c r="I182" s="297">
        <v>12850</v>
      </c>
      <c r="J182" s="297">
        <v>13134</v>
      </c>
    </row>
    <row r="183" spans="1:10" ht="18.600000000000001" x14ac:dyDescent="0.45">
      <c r="A183" s="12" t="s">
        <v>3</v>
      </c>
      <c r="B183" s="44">
        <v>61440</v>
      </c>
      <c r="C183" s="50">
        <v>462</v>
      </c>
      <c r="D183" s="44">
        <v>550428</v>
      </c>
      <c r="E183" s="44">
        <v>11569</v>
      </c>
      <c r="F183" s="44">
        <v>0</v>
      </c>
      <c r="H183" s="108">
        <v>52222</v>
      </c>
      <c r="I183" s="297">
        <v>24790</v>
      </c>
      <c r="J183" s="297">
        <v>27432</v>
      </c>
    </row>
    <row r="184" spans="1:10" ht="18.600000000000001" x14ac:dyDescent="0.45">
      <c r="A184" s="12" t="s">
        <v>4</v>
      </c>
      <c r="B184" s="50">
        <v>49570</v>
      </c>
      <c r="C184" s="50">
        <v>348</v>
      </c>
      <c r="D184" s="50">
        <v>430182</v>
      </c>
      <c r="E184" s="44">
        <v>5012</v>
      </c>
      <c r="F184" s="44">
        <v>0</v>
      </c>
      <c r="H184" s="108">
        <v>68737</v>
      </c>
      <c r="I184" s="297">
        <v>32157</v>
      </c>
      <c r="J184" s="297">
        <v>36580</v>
      </c>
    </row>
    <row r="185" spans="1:10" ht="18.600000000000001" x14ac:dyDescent="0.45">
      <c r="A185" s="12" t="s">
        <v>5</v>
      </c>
      <c r="B185" s="190">
        <v>55300</v>
      </c>
      <c r="C185" s="50">
        <v>432</v>
      </c>
      <c r="D185" s="192">
        <v>459824</v>
      </c>
      <c r="E185" s="44">
        <v>4562</v>
      </c>
      <c r="F185" s="44">
        <v>0</v>
      </c>
      <c r="H185" s="108">
        <v>74142</v>
      </c>
      <c r="I185" s="297">
        <v>35569</v>
      </c>
      <c r="J185" s="297">
        <v>38573</v>
      </c>
    </row>
    <row r="186" spans="1:10" ht="18.600000000000001" x14ac:dyDescent="0.45">
      <c r="A186" s="12" t="s">
        <v>6</v>
      </c>
      <c r="B186" s="191">
        <v>48860</v>
      </c>
      <c r="C186" s="50">
        <v>336</v>
      </c>
      <c r="D186" s="192">
        <v>426675</v>
      </c>
      <c r="E186" s="192">
        <v>4419</v>
      </c>
      <c r="F186" s="44">
        <v>50</v>
      </c>
      <c r="H186" s="108">
        <v>77032</v>
      </c>
      <c r="I186" s="297">
        <v>35515</v>
      </c>
      <c r="J186" s="297">
        <v>41517</v>
      </c>
    </row>
    <row r="187" spans="1:10" ht="18.600000000000001" x14ac:dyDescent="0.45">
      <c r="A187" s="12" t="s">
        <v>7</v>
      </c>
      <c r="B187" s="191">
        <v>44890</v>
      </c>
      <c r="C187" s="50">
        <v>324</v>
      </c>
      <c r="D187" s="192">
        <v>392373</v>
      </c>
      <c r="E187" s="191">
        <v>2571</v>
      </c>
      <c r="F187" s="44">
        <v>0</v>
      </c>
      <c r="H187" s="108">
        <v>86073</v>
      </c>
      <c r="I187" s="297">
        <v>41979</v>
      </c>
      <c r="J187" s="297">
        <v>44094</v>
      </c>
    </row>
    <row r="188" spans="1:10" ht="18.600000000000001" x14ac:dyDescent="0.45">
      <c r="A188" s="12" t="s">
        <v>8</v>
      </c>
      <c r="B188" s="50">
        <v>45550</v>
      </c>
      <c r="C188" s="50">
        <v>301</v>
      </c>
      <c r="D188" s="50">
        <v>391027</v>
      </c>
      <c r="E188" s="50">
        <v>1987</v>
      </c>
      <c r="F188" s="44">
        <v>43</v>
      </c>
      <c r="H188" s="108">
        <v>84463</v>
      </c>
      <c r="I188" s="297">
        <v>40565</v>
      </c>
      <c r="J188" s="297">
        <v>43898</v>
      </c>
    </row>
    <row r="189" spans="1:10" ht="18.600000000000001" x14ac:dyDescent="0.45">
      <c r="A189" s="12" t="s">
        <v>9</v>
      </c>
      <c r="B189" s="50">
        <v>62770</v>
      </c>
      <c r="C189" s="50">
        <v>346</v>
      </c>
      <c r="D189" s="50">
        <v>534950</v>
      </c>
      <c r="E189" s="50">
        <v>4471</v>
      </c>
      <c r="F189" s="44">
        <v>77</v>
      </c>
      <c r="H189" s="108">
        <v>61383</v>
      </c>
      <c r="I189" s="297">
        <v>27546</v>
      </c>
      <c r="J189" s="297">
        <v>33837</v>
      </c>
    </row>
    <row r="190" spans="1:10" ht="18.600000000000001" x14ac:dyDescent="0.45">
      <c r="A190" s="12" t="s">
        <v>10</v>
      </c>
      <c r="B190" s="50">
        <v>68900</v>
      </c>
      <c r="C190" s="50">
        <v>428</v>
      </c>
      <c r="D190" s="50">
        <v>617258</v>
      </c>
      <c r="E190" s="50">
        <v>12549</v>
      </c>
      <c r="F190" s="44">
        <v>29</v>
      </c>
      <c r="H190" s="108">
        <v>36503</v>
      </c>
      <c r="I190" s="297">
        <v>15509</v>
      </c>
      <c r="J190" s="297">
        <v>20994</v>
      </c>
    </row>
    <row r="191" spans="1:10" ht="18.600000000000001" x14ac:dyDescent="0.45">
      <c r="A191" s="12" t="s">
        <v>11</v>
      </c>
      <c r="B191" s="50">
        <v>79070</v>
      </c>
      <c r="C191" s="50">
        <v>518</v>
      </c>
      <c r="D191" s="50">
        <v>723974</v>
      </c>
      <c r="E191" s="50">
        <v>22574</v>
      </c>
      <c r="F191" s="44">
        <v>92</v>
      </c>
      <c r="H191" s="108">
        <v>21829</v>
      </c>
      <c r="I191" s="297">
        <v>9868</v>
      </c>
      <c r="J191" s="297">
        <v>11961</v>
      </c>
    </row>
    <row r="192" spans="1:10" ht="18.600000000000001" x14ac:dyDescent="0.45">
      <c r="A192" s="13" t="s">
        <v>12</v>
      </c>
      <c r="B192" s="44">
        <v>71590</v>
      </c>
      <c r="C192" s="50">
        <v>309</v>
      </c>
      <c r="D192" s="50">
        <v>691282</v>
      </c>
      <c r="E192" s="50">
        <v>23873</v>
      </c>
      <c r="F192" s="44">
        <v>104</v>
      </c>
      <c r="H192" s="108">
        <v>16664</v>
      </c>
      <c r="I192" s="297">
        <v>7973</v>
      </c>
      <c r="J192" s="297">
        <v>8691</v>
      </c>
    </row>
    <row r="193" spans="1:10" ht="19.8" x14ac:dyDescent="0.5">
      <c r="A193" s="20" t="s">
        <v>1233</v>
      </c>
      <c r="B193" s="46">
        <f>SUM(B181:B192)</f>
        <v>705280</v>
      </c>
      <c r="C193" s="46">
        <f>SUM(C181:C192)</f>
        <v>4716</v>
      </c>
      <c r="D193" s="46">
        <f>SUM(D181:D192)</f>
        <v>6361478</v>
      </c>
      <c r="E193" s="46">
        <f>SUM(E181:E192)</f>
        <v>130764</v>
      </c>
      <c r="F193" s="46">
        <f>SUM(F181:F192)</f>
        <v>545</v>
      </c>
      <c r="H193" s="184">
        <f>SUM(H181:H192)</f>
        <v>627592</v>
      </c>
      <c r="I193" s="297"/>
      <c r="J193" s="297"/>
    </row>
    <row r="195" spans="1:10" ht="60.6" x14ac:dyDescent="0.45">
      <c r="A195" s="34" t="s">
        <v>150</v>
      </c>
      <c r="B195" s="35" t="s">
        <v>2840</v>
      </c>
      <c r="C195" s="35" t="s">
        <v>2482</v>
      </c>
      <c r="D195" s="36" t="s">
        <v>240</v>
      </c>
      <c r="E195" s="37" t="s">
        <v>14</v>
      </c>
      <c r="F195" s="35" t="s">
        <v>2149</v>
      </c>
      <c r="H195" s="109" t="s">
        <v>1757</v>
      </c>
      <c r="I195" s="296" t="s">
        <v>1228</v>
      </c>
      <c r="J195" s="296" t="s">
        <v>1229</v>
      </c>
    </row>
    <row r="196" spans="1:10" x14ac:dyDescent="0.4">
      <c r="A196" s="1647" t="s">
        <v>1231</v>
      </c>
      <c r="B196" s="1648"/>
      <c r="C196" s="1648"/>
      <c r="D196" s="1648"/>
      <c r="E196" s="1648"/>
      <c r="F196" s="1474"/>
      <c r="H196" s="107"/>
      <c r="I196" s="107"/>
      <c r="J196" s="107"/>
    </row>
    <row r="197" spans="1:10" ht="3" customHeight="1" x14ac:dyDescent="0.4">
      <c r="A197" s="9"/>
      <c r="B197" s="9"/>
      <c r="C197" s="6"/>
      <c r="D197" s="7"/>
      <c r="E197" s="10"/>
      <c r="H197" s="81"/>
    </row>
    <row r="198" spans="1:10" ht="18.600000000000001" x14ac:dyDescent="0.45">
      <c r="A198" s="11" t="s">
        <v>1388</v>
      </c>
      <c r="B198" s="44">
        <v>6373</v>
      </c>
      <c r="C198" s="50">
        <v>238</v>
      </c>
      <c r="D198" s="44">
        <v>623871</v>
      </c>
      <c r="E198" s="44">
        <v>25959</v>
      </c>
      <c r="F198" s="44">
        <v>219</v>
      </c>
      <c r="H198" s="108">
        <v>31266</v>
      </c>
      <c r="I198" s="297">
        <v>14492</v>
      </c>
      <c r="J198" s="297">
        <v>16774</v>
      </c>
    </row>
    <row r="199" spans="1:10" ht="18.600000000000001" x14ac:dyDescent="0.45">
      <c r="A199" s="12" t="s">
        <v>2</v>
      </c>
      <c r="B199" s="44">
        <v>6892</v>
      </c>
      <c r="C199" s="50">
        <v>230</v>
      </c>
      <c r="D199" s="44">
        <v>645997</v>
      </c>
      <c r="E199" s="44">
        <v>22723</v>
      </c>
      <c r="F199" s="44">
        <v>251</v>
      </c>
      <c r="H199" s="108">
        <v>26791</v>
      </c>
      <c r="I199" s="297">
        <v>11856</v>
      </c>
      <c r="J199" s="297">
        <v>14935</v>
      </c>
    </row>
    <row r="200" spans="1:10" ht="18.600000000000001" x14ac:dyDescent="0.45">
      <c r="A200" s="12" t="s">
        <v>3</v>
      </c>
      <c r="B200" s="44">
        <v>7714</v>
      </c>
      <c r="C200" s="50">
        <v>65</v>
      </c>
      <c r="D200" s="44">
        <v>679270</v>
      </c>
      <c r="E200" s="44">
        <v>16627</v>
      </c>
      <c r="F200" s="44">
        <v>581</v>
      </c>
      <c r="H200" s="108">
        <v>64289</v>
      </c>
      <c r="I200" s="297">
        <v>29159</v>
      </c>
      <c r="J200" s="297">
        <v>35130</v>
      </c>
    </row>
    <row r="201" spans="1:10" ht="18.600000000000001" x14ac:dyDescent="0.45">
      <c r="A201" s="12" t="s">
        <v>4</v>
      </c>
      <c r="B201" s="50">
        <v>6080</v>
      </c>
      <c r="C201" s="50">
        <v>197</v>
      </c>
      <c r="D201" s="50">
        <v>544620</v>
      </c>
      <c r="E201" s="44">
        <v>11425</v>
      </c>
      <c r="F201" s="44">
        <v>265</v>
      </c>
      <c r="H201" s="108">
        <v>64941</v>
      </c>
      <c r="I201" s="297">
        <v>30826</v>
      </c>
      <c r="J201" s="297">
        <v>34115</v>
      </c>
    </row>
    <row r="202" spans="1:10" ht="18.600000000000001" x14ac:dyDescent="0.45">
      <c r="A202" s="12" t="s">
        <v>5</v>
      </c>
      <c r="B202" s="190">
        <v>6815</v>
      </c>
      <c r="C202" s="50">
        <v>449</v>
      </c>
      <c r="D202" s="192">
        <v>599068</v>
      </c>
      <c r="E202" s="44">
        <v>12141</v>
      </c>
      <c r="F202" s="44">
        <v>0</v>
      </c>
      <c r="H202" s="108">
        <v>78285</v>
      </c>
      <c r="I202" s="297">
        <v>37863</v>
      </c>
      <c r="J202" s="297">
        <v>40422</v>
      </c>
    </row>
    <row r="203" spans="1:10" ht="18.600000000000001" x14ac:dyDescent="0.45">
      <c r="A203" s="12" t="s">
        <v>6</v>
      </c>
      <c r="B203" s="191">
        <v>3990</v>
      </c>
      <c r="C203" s="50">
        <v>292</v>
      </c>
      <c r="D203" s="192">
        <v>391516</v>
      </c>
      <c r="E203" s="192">
        <v>3976</v>
      </c>
      <c r="F203" s="44">
        <v>0</v>
      </c>
      <c r="H203" s="108">
        <v>84655</v>
      </c>
      <c r="I203" s="297">
        <v>41765</v>
      </c>
      <c r="J203" s="297">
        <v>42890</v>
      </c>
    </row>
    <row r="204" spans="1:10" ht="18.600000000000001" x14ac:dyDescent="0.45">
      <c r="A204" s="12" t="s">
        <v>7</v>
      </c>
      <c r="B204" s="191">
        <v>4103</v>
      </c>
      <c r="C204" s="50">
        <v>374</v>
      </c>
      <c r="D204" s="192">
        <v>384152</v>
      </c>
      <c r="E204" s="191">
        <v>4264</v>
      </c>
      <c r="F204" s="44">
        <v>0</v>
      </c>
      <c r="H204" s="108">
        <v>90832</v>
      </c>
      <c r="I204" s="297">
        <v>44734</v>
      </c>
      <c r="J204" s="297">
        <v>46098</v>
      </c>
    </row>
    <row r="205" spans="1:10" ht="18.600000000000001" x14ac:dyDescent="0.45">
      <c r="A205" s="12" t="s">
        <v>8</v>
      </c>
      <c r="B205" s="50">
        <v>4186</v>
      </c>
      <c r="C205" s="50">
        <v>385</v>
      </c>
      <c r="D205" s="50">
        <v>379512</v>
      </c>
      <c r="E205" s="50">
        <v>4271</v>
      </c>
      <c r="F205" s="44">
        <v>0</v>
      </c>
      <c r="H205" s="108">
        <v>77056</v>
      </c>
      <c r="I205" s="297">
        <v>36786</v>
      </c>
      <c r="J205" s="297">
        <v>40270</v>
      </c>
    </row>
    <row r="206" spans="1:10" ht="18.600000000000001" x14ac:dyDescent="0.45">
      <c r="A206" s="12" t="s">
        <v>9</v>
      </c>
      <c r="B206" s="50">
        <v>7372</v>
      </c>
      <c r="C206" s="50">
        <v>528</v>
      </c>
      <c r="D206" s="50">
        <v>648071</v>
      </c>
      <c r="E206" s="50">
        <v>8292</v>
      </c>
      <c r="F206" s="44">
        <v>0</v>
      </c>
      <c r="H206" s="108">
        <v>56909</v>
      </c>
      <c r="I206" s="297">
        <v>25982</v>
      </c>
      <c r="J206" s="297">
        <v>30927</v>
      </c>
    </row>
    <row r="207" spans="1:10" ht="18.600000000000001" x14ac:dyDescent="0.45">
      <c r="A207" s="12" t="s">
        <v>10</v>
      </c>
      <c r="B207" s="50">
        <v>8162</v>
      </c>
      <c r="C207" s="50">
        <v>616</v>
      </c>
      <c r="D207" s="50">
        <v>771325</v>
      </c>
      <c r="E207" s="50">
        <v>13636</v>
      </c>
      <c r="F207" s="44">
        <v>0</v>
      </c>
      <c r="H207" s="108">
        <v>43160</v>
      </c>
      <c r="I207" s="297">
        <v>19400</v>
      </c>
      <c r="J207" s="297">
        <v>23760</v>
      </c>
    </row>
    <row r="208" spans="1:10" ht="18.600000000000001" x14ac:dyDescent="0.45">
      <c r="A208" s="12" t="s">
        <v>11</v>
      </c>
      <c r="B208" s="50">
        <v>6831</v>
      </c>
      <c r="C208" s="50">
        <v>515</v>
      </c>
      <c r="D208" s="50">
        <v>664940</v>
      </c>
      <c r="E208" s="50">
        <v>19553</v>
      </c>
      <c r="F208" s="44">
        <v>0</v>
      </c>
      <c r="H208" s="108">
        <v>21913</v>
      </c>
      <c r="I208" s="297">
        <v>9691</v>
      </c>
      <c r="J208" s="297">
        <v>12222</v>
      </c>
    </row>
    <row r="209" spans="1:10" ht="18.600000000000001" x14ac:dyDescent="0.45">
      <c r="A209" s="13" t="s">
        <v>12</v>
      </c>
      <c r="B209" s="44">
        <v>8965</v>
      </c>
      <c r="C209" s="50">
        <v>565</v>
      </c>
      <c r="D209" s="50">
        <v>823725</v>
      </c>
      <c r="E209" s="50">
        <v>26972</v>
      </c>
      <c r="F209" s="44">
        <v>29</v>
      </c>
      <c r="H209" s="108">
        <v>18495</v>
      </c>
      <c r="I209" s="297">
        <v>8738</v>
      </c>
      <c r="J209" s="297">
        <v>9757</v>
      </c>
    </row>
    <row r="210" spans="1:10" ht="19.8" x14ac:dyDescent="0.5">
      <c r="A210" s="20" t="s">
        <v>2308</v>
      </c>
      <c r="B210" s="46">
        <f>SUM(B198:B209)</f>
        <v>77483</v>
      </c>
      <c r="C210" s="46">
        <f>SUM(C198:C209)</f>
        <v>4454</v>
      </c>
      <c r="D210" s="46">
        <f>SUM(D198:D209)</f>
        <v>7156067</v>
      </c>
      <c r="E210" s="46">
        <f>SUM(E198:E209)</f>
        <v>169839</v>
      </c>
      <c r="F210" s="46">
        <f>SUM(F198:F209)</f>
        <v>1345</v>
      </c>
      <c r="H210" s="184">
        <f>SUM(H198:H209)</f>
        <v>658592</v>
      </c>
      <c r="I210" s="297"/>
      <c r="J210" s="297"/>
    </row>
    <row r="212" spans="1:10" ht="60.6" x14ac:dyDescent="0.45">
      <c r="A212" s="34" t="s">
        <v>150</v>
      </c>
      <c r="B212" s="35" t="s">
        <v>2840</v>
      </c>
      <c r="C212" s="35" t="s">
        <v>2482</v>
      </c>
      <c r="D212" s="36" t="s">
        <v>240</v>
      </c>
      <c r="E212" s="37" t="s">
        <v>14</v>
      </c>
      <c r="F212" s="35" t="s">
        <v>2149</v>
      </c>
      <c r="H212" s="109" t="s">
        <v>1757</v>
      </c>
      <c r="I212" s="296" t="s">
        <v>1228</v>
      </c>
      <c r="J212" s="296" t="s">
        <v>1229</v>
      </c>
    </row>
    <row r="213" spans="1:10" x14ac:dyDescent="0.4">
      <c r="A213" s="1647" t="s">
        <v>558</v>
      </c>
      <c r="B213" s="1648"/>
      <c r="C213" s="1648"/>
      <c r="D213" s="1648"/>
      <c r="E213" s="1648"/>
      <c r="F213" s="1474"/>
      <c r="H213" s="107"/>
      <c r="I213" s="107"/>
      <c r="J213" s="107"/>
    </row>
    <row r="214" spans="1:10" ht="3" customHeight="1" x14ac:dyDescent="0.4">
      <c r="A214" s="9"/>
      <c r="B214" s="9"/>
      <c r="C214" s="6"/>
      <c r="D214" s="7"/>
      <c r="E214" s="10"/>
      <c r="H214" s="81"/>
    </row>
    <row r="215" spans="1:10" ht="18.600000000000001" x14ac:dyDescent="0.45">
      <c r="A215" s="11" t="s">
        <v>1388</v>
      </c>
      <c r="B215" s="44">
        <v>6184</v>
      </c>
      <c r="C215" s="50">
        <v>465</v>
      </c>
      <c r="D215" s="44">
        <v>611234</v>
      </c>
      <c r="E215" s="44">
        <v>21701</v>
      </c>
      <c r="F215" s="44">
        <v>0</v>
      </c>
      <c r="H215" s="108">
        <v>24004</v>
      </c>
      <c r="I215" s="297">
        <v>10945</v>
      </c>
      <c r="J215" s="297">
        <v>13059</v>
      </c>
    </row>
    <row r="216" spans="1:10" ht="18.600000000000001" x14ac:dyDescent="0.45">
      <c r="A216" s="12" t="s">
        <v>2</v>
      </c>
      <c r="B216" s="44">
        <v>6569</v>
      </c>
      <c r="C216" s="50">
        <v>505</v>
      </c>
      <c r="D216" s="44">
        <v>618727</v>
      </c>
      <c r="E216" s="44">
        <v>21802</v>
      </c>
      <c r="F216" s="44">
        <v>0</v>
      </c>
      <c r="H216" s="108">
        <v>28516</v>
      </c>
      <c r="I216" s="297">
        <v>12769</v>
      </c>
      <c r="J216" s="297">
        <v>15748</v>
      </c>
    </row>
    <row r="217" spans="1:10" ht="18.600000000000001" x14ac:dyDescent="0.45">
      <c r="A217" s="12" t="s">
        <v>3</v>
      </c>
      <c r="B217" s="44">
        <v>8541</v>
      </c>
      <c r="C217" s="50">
        <v>590</v>
      </c>
      <c r="D217" s="44">
        <v>756868</v>
      </c>
      <c r="E217" s="44">
        <v>24664</v>
      </c>
      <c r="F217" s="44">
        <v>0</v>
      </c>
      <c r="H217" s="108">
        <v>42928</v>
      </c>
      <c r="I217" s="297">
        <v>19388</v>
      </c>
      <c r="J217" s="297">
        <v>23540</v>
      </c>
    </row>
    <row r="218" spans="1:10" ht="18.600000000000001" x14ac:dyDescent="0.45">
      <c r="A218" s="12" t="s">
        <v>4</v>
      </c>
      <c r="B218" s="50">
        <v>5386</v>
      </c>
      <c r="C218" s="50">
        <v>464</v>
      </c>
      <c r="D218" s="50">
        <v>482332</v>
      </c>
      <c r="E218" s="44">
        <v>8998</v>
      </c>
      <c r="F218" s="44">
        <v>0</v>
      </c>
      <c r="H218" s="108">
        <v>72313</v>
      </c>
      <c r="I218" s="297">
        <v>34372</v>
      </c>
      <c r="J218" s="297">
        <v>37940</v>
      </c>
    </row>
    <row r="219" spans="1:10" ht="18.600000000000001" x14ac:dyDescent="0.45">
      <c r="A219" s="12" t="s">
        <v>5</v>
      </c>
      <c r="B219" s="190">
        <v>7318</v>
      </c>
      <c r="C219" s="50">
        <v>542</v>
      </c>
      <c r="D219" s="192">
        <v>628162</v>
      </c>
      <c r="E219" s="44">
        <v>7580</v>
      </c>
      <c r="F219" s="44">
        <v>0</v>
      </c>
      <c r="H219" s="108">
        <v>76100</v>
      </c>
      <c r="I219" s="297">
        <v>37121</v>
      </c>
      <c r="J219" s="297">
        <v>38979</v>
      </c>
    </row>
    <row r="220" spans="1:10" ht="18.600000000000001" x14ac:dyDescent="0.45">
      <c r="A220" s="12" t="s">
        <v>6</v>
      </c>
      <c r="B220" s="191">
        <v>4747</v>
      </c>
      <c r="C220" s="50">
        <v>363</v>
      </c>
      <c r="D220" s="192">
        <v>432741</v>
      </c>
      <c r="E220" s="192">
        <v>4324</v>
      </c>
      <c r="F220" s="44">
        <v>0</v>
      </c>
      <c r="H220" s="108">
        <v>85044</v>
      </c>
      <c r="I220" s="297">
        <v>41730</v>
      </c>
      <c r="J220" s="297">
        <v>43314</v>
      </c>
    </row>
    <row r="221" spans="1:10" ht="18.600000000000001" x14ac:dyDescent="0.45">
      <c r="A221" s="12" t="s">
        <v>7</v>
      </c>
      <c r="B221" s="191">
        <v>5719</v>
      </c>
      <c r="C221" s="50">
        <v>419</v>
      </c>
      <c r="D221" s="192">
        <v>479475</v>
      </c>
      <c r="E221" s="191">
        <v>4947</v>
      </c>
      <c r="F221" s="44">
        <v>0</v>
      </c>
      <c r="H221" s="108">
        <v>86410</v>
      </c>
      <c r="I221" s="297">
        <v>41910</v>
      </c>
      <c r="J221" s="297">
        <v>44500</v>
      </c>
    </row>
    <row r="222" spans="1:10" ht="18.600000000000001" x14ac:dyDescent="0.45">
      <c r="A222" s="12" t="s">
        <v>8</v>
      </c>
      <c r="B222" s="50">
        <v>5201</v>
      </c>
      <c r="C222" s="50">
        <v>382</v>
      </c>
      <c r="D222" s="50">
        <v>466244</v>
      </c>
      <c r="E222" s="50">
        <v>4440</v>
      </c>
      <c r="F222" s="44">
        <v>0</v>
      </c>
      <c r="H222" s="108">
        <v>64419</v>
      </c>
      <c r="I222" s="297">
        <v>35815</v>
      </c>
      <c r="J222" s="297">
        <v>28604</v>
      </c>
    </row>
    <row r="223" spans="1:10" ht="18.600000000000001" x14ac:dyDescent="0.45">
      <c r="A223" s="12" t="s">
        <v>9</v>
      </c>
      <c r="B223" s="50">
        <v>6965</v>
      </c>
      <c r="C223" s="50">
        <v>483</v>
      </c>
      <c r="D223" s="50">
        <v>626367</v>
      </c>
      <c r="E223" s="50">
        <v>7771</v>
      </c>
      <c r="F223" s="44">
        <v>0</v>
      </c>
      <c r="H223" s="108">
        <v>57647</v>
      </c>
      <c r="I223" s="297">
        <v>28391</v>
      </c>
      <c r="J223" s="297">
        <v>29256</v>
      </c>
    </row>
    <row r="224" spans="1:10" ht="18.600000000000001" x14ac:dyDescent="0.45">
      <c r="A224" s="12" t="s">
        <v>10</v>
      </c>
      <c r="B224" s="50">
        <v>8886</v>
      </c>
      <c r="C224" s="50">
        <v>536</v>
      </c>
      <c r="D224" s="50">
        <v>779440</v>
      </c>
      <c r="E224" s="50">
        <v>12616</v>
      </c>
      <c r="F224" s="44">
        <v>0</v>
      </c>
      <c r="H224" s="108">
        <v>44342</v>
      </c>
      <c r="I224" s="297">
        <v>19752</v>
      </c>
      <c r="J224" s="297">
        <v>24590</v>
      </c>
    </row>
    <row r="225" spans="1:10" ht="18.600000000000001" x14ac:dyDescent="0.45">
      <c r="A225" s="12" t="s">
        <v>11</v>
      </c>
      <c r="B225" s="50">
        <v>8440</v>
      </c>
      <c r="C225" s="50">
        <v>462</v>
      </c>
      <c r="D225" s="50">
        <v>770046</v>
      </c>
      <c r="E225" s="50">
        <v>17021</v>
      </c>
      <c r="F225" s="44">
        <v>0</v>
      </c>
      <c r="H225" s="108">
        <v>18948</v>
      </c>
      <c r="I225" s="297">
        <v>8461</v>
      </c>
      <c r="J225" s="297">
        <v>10487</v>
      </c>
    </row>
    <row r="226" spans="1:10" ht="18.600000000000001" x14ac:dyDescent="0.45">
      <c r="A226" s="13" t="s">
        <v>12</v>
      </c>
      <c r="B226" s="44">
        <v>8715</v>
      </c>
      <c r="C226" s="50">
        <v>580</v>
      </c>
      <c r="D226" s="50">
        <v>809263</v>
      </c>
      <c r="E226" s="50">
        <v>26800</v>
      </c>
      <c r="F226" s="44">
        <v>0</v>
      </c>
      <c r="H226" s="108">
        <v>16686</v>
      </c>
      <c r="I226" s="297">
        <v>7900</v>
      </c>
      <c r="J226" s="297">
        <v>8786</v>
      </c>
    </row>
    <row r="227" spans="1:10" ht="19.8" x14ac:dyDescent="0.5">
      <c r="A227" s="20" t="s">
        <v>559</v>
      </c>
      <c r="B227" s="46">
        <f>SUM(B215:B226)</f>
        <v>82671</v>
      </c>
      <c r="C227" s="46">
        <f>SUM(C215:C226)</f>
        <v>5791</v>
      </c>
      <c r="D227" s="46">
        <f>SUM(D215:D226)</f>
        <v>7460899</v>
      </c>
      <c r="E227" s="46">
        <f>SUM(E215:E226)</f>
        <v>162664</v>
      </c>
      <c r="F227" s="46">
        <f>SUM(F215:F226)</f>
        <v>0</v>
      </c>
      <c r="H227" s="184">
        <f>SUM(H215:H226)</f>
        <v>617357</v>
      </c>
      <c r="I227" s="297"/>
      <c r="J227" s="297"/>
    </row>
    <row r="229" spans="1:10" ht="60.6" x14ac:dyDescent="0.45">
      <c r="A229" s="34" t="s">
        <v>150</v>
      </c>
      <c r="B229" s="35" t="s">
        <v>2840</v>
      </c>
      <c r="C229" s="35" t="s">
        <v>2482</v>
      </c>
      <c r="D229" s="36" t="s">
        <v>240</v>
      </c>
      <c r="E229" s="37" t="s">
        <v>14</v>
      </c>
      <c r="F229" s="35" t="s">
        <v>2149</v>
      </c>
      <c r="H229" s="109" t="s">
        <v>1757</v>
      </c>
      <c r="I229" s="296" t="s">
        <v>1228</v>
      </c>
      <c r="J229" s="296" t="s">
        <v>1229</v>
      </c>
    </row>
    <row r="230" spans="1:10" x14ac:dyDescent="0.4">
      <c r="A230" s="1647" t="s">
        <v>2912</v>
      </c>
      <c r="B230" s="1648"/>
      <c r="C230" s="1648"/>
      <c r="D230" s="1648"/>
      <c r="E230" s="1648"/>
      <c r="F230" s="1474"/>
      <c r="H230" s="107"/>
      <c r="I230" s="107"/>
      <c r="J230" s="107"/>
    </row>
    <row r="231" spans="1:10" ht="3" customHeight="1" x14ac:dyDescent="0.4">
      <c r="A231" s="9"/>
      <c r="B231" s="9"/>
      <c r="C231" s="6"/>
      <c r="D231" s="7"/>
      <c r="E231" s="10"/>
      <c r="H231" s="81"/>
    </row>
    <row r="232" spans="1:10" ht="18.600000000000001" x14ac:dyDescent="0.45">
      <c r="A232" s="11" t="s">
        <v>1388</v>
      </c>
      <c r="B232" s="44">
        <v>5416</v>
      </c>
      <c r="C232" s="50">
        <v>369</v>
      </c>
      <c r="D232" s="44">
        <v>561190</v>
      </c>
      <c r="E232" s="44">
        <v>26081</v>
      </c>
      <c r="F232" s="44">
        <v>0</v>
      </c>
      <c r="H232" s="108">
        <v>23624</v>
      </c>
      <c r="I232" s="297">
        <v>10864</v>
      </c>
      <c r="J232" s="297">
        <v>12760</v>
      </c>
    </row>
    <row r="233" spans="1:10" ht="18.600000000000001" x14ac:dyDescent="0.45">
      <c r="A233" s="12" t="s">
        <v>2</v>
      </c>
      <c r="B233" s="44">
        <v>6453</v>
      </c>
      <c r="C233" s="50">
        <v>448</v>
      </c>
      <c r="D233" s="44">
        <v>607333</v>
      </c>
      <c r="E233" s="44">
        <v>22123</v>
      </c>
      <c r="F233" s="44">
        <v>0</v>
      </c>
      <c r="H233" s="108">
        <v>42321</v>
      </c>
      <c r="I233" s="297">
        <v>18485</v>
      </c>
      <c r="J233" s="297">
        <v>23836</v>
      </c>
    </row>
    <row r="234" spans="1:10" ht="18.600000000000001" x14ac:dyDescent="0.45">
      <c r="A234" s="12" t="s">
        <v>3</v>
      </c>
      <c r="B234" s="44">
        <v>7356</v>
      </c>
      <c r="C234" s="50">
        <v>525</v>
      </c>
      <c r="D234" s="44">
        <v>662142</v>
      </c>
      <c r="E234" s="44">
        <v>20041</v>
      </c>
      <c r="F234" s="44">
        <v>0</v>
      </c>
      <c r="H234" s="108">
        <v>67572</v>
      </c>
      <c r="I234" s="297">
        <v>30365</v>
      </c>
      <c r="J234" s="297">
        <v>37207</v>
      </c>
    </row>
    <row r="235" spans="1:10" ht="18.600000000000001" x14ac:dyDescent="0.45">
      <c r="A235" s="12" t="s">
        <v>4</v>
      </c>
      <c r="B235" s="50">
        <v>7131</v>
      </c>
      <c r="C235" s="50">
        <v>561</v>
      </c>
      <c r="D235" s="50">
        <v>638921</v>
      </c>
      <c r="E235" s="44">
        <v>13815</v>
      </c>
      <c r="F235" s="44">
        <v>0</v>
      </c>
      <c r="H235" s="108">
        <v>57829</v>
      </c>
      <c r="I235" s="297">
        <v>26624</v>
      </c>
      <c r="J235" s="297">
        <v>31206</v>
      </c>
    </row>
    <row r="236" spans="1:10" ht="18.600000000000001" x14ac:dyDescent="0.45">
      <c r="A236" s="12" t="s">
        <v>5</v>
      </c>
      <c r="B236" s="190">
        <v>6477</v>
      </c>
      <c r="C236" s="50">
        <v>451</v>
      </c>
      <c r="D236" s="192">
        <v>582922</v>
      </c>
      <c r="E236" s="44">
        <v>9909</v>
      </c>
      <c r="F236" s="44">
        <v>0</v>
      </c>
      <c r="H236" s="108">
        <v>63256</v>
      </c>
      <c r="I236" s="297">
        <v>30270</v>
      </c>
      <c r="J236" s="297">
        <v>32986</v>
      </c>
    </row>
    <row r="237" spans="1:10" ht="18.600000000000001" x14ac:dyDescent="0.45">
      <c r="A237" s="12" t="s">
        <v>6</v>
      </c>
      <c r="B237" s="191">
        <v>4379</v>
      </c>
      <c r="C237" s="50">
        <v>326</v>
      </c>
      <c r="D237" s="192">
        <v>410304</v>
      </c>
      <c r="E237" s="192">
        <v>4571</v>
      </c>
      <c r="F237" s="44">
        <v>0</v>
      </c>
      <c r="H237" s="108">
        <v>88033</v>
      </c>
      <c r="I237" s="297">
        <v>42919</v>
      </c>
      <c r="J237" s="297">
        <v>45114</v>
      </c>
    </row>
    <row r="238" spans="1:10" ht="18.600000000000001" x14ac:dyDescent="0.45">
      <c r="A238" s="12" t="s">
        <v>7</v>
      </c>
      <c r="B238" s="191">
        <v>3906</v>
      </c>
      <c r="C238" s="50">
        <v>367</v>
      </c>
      <c r="D238" s="192">
        <v>399211</v>
      </c>
      <c r="E238" s="191">
        <v>4279</v>
      </c>
      <c r="F238" s="44">
        <v>0</v>
      </c>
      <c r="H238" s="108">
        <v>76647</v>
      </c>
      <c r="I238" s="297">
        <v>35642</v>
      </c>
      <c r="J238" s="297">
        <v>41005</v>
      </c>
    </row>
    <row r="239" spans="1:10" ht="18.600000000000001" x14ac:dyDescent="0.45">
      <c r="A239" s="12" t="s">
        <v>8</v>
      </c>
      <c r="B239" s="50">
        <v>4642</v>
      </c>
      <c r="C239" s="50">
        <v>395</v>
      </c>
      <c r="D239" s="50">
        <v>441029</v>
      </c>
      <c r="E239" s="50">
        <v>4790</v>
      </c>
      <c r="F239" s="44">
        <v>0</v>
      </c>
      <c r="H239" s="108">
        <v>75063</v>
      </c>
      <c r="I239" s="297">
        <v>37313</v>
      </c>
      <c r="J239" s="297">
        <v>37750</v>
      </c>
    </row>
    <row r="240" spans="1:10" ht="18.600000000000001" x14ac:dyDescent="0.45">
      <c r="A240" s="12" t="s">
        <v>9</v>
      </c>
      <c r="B240" s="50">
        <v>6428</v>
      </c>
      <c r="C240" s="50">
        <v>532</v>
      </c>
      <c r="D240" s="50">
        <v>588335</v>
      </c>
      <c r="E240" s="50">
        <v>6234</v>
      </c>
      <c r="F240" s="44">
        <v>0</v>
      </c>
      <c r="H240" s="108">
        <v>58860</v>
      </c>
      <c r="I240" s="297">
        <v>27677</v>
      </c>
      <c r="J240" s="297">
        <v>31183</v>
      </c>
    </row>
    <row r="241" spans="1:10" ht="18.600000000000001" x14ac:dyDescent="0.45">
      <c r="A241" s="12" t="s">
        <v>10</v>
      </c>
      <c r="B241" s="50">
        <v>7128</v>
      </c>
      <c r="C241" s="50">
        <v>586</v>
      </c>
      <c r="D241" s="50">
        <v>685946</v>
      </c>
      <c r="E241" s="50">
        <v>12210</v>
      </c>
      <c r="F241" s="44">
        <v>0</v>
      </c>
      <c r="H241" s="108">
        <v>39774</v>
      </c>
      <c r="I241" s="297">
        <v>19356</v>
      </c>
      <c r="J241" s="297">
        <v>20418</v>
      </c>
    </row>
    <row r="242" spans="1:10" ht="18.600000000000001" x14ac:dyDescent="0.45">
      <c r="A242" s="12" t="s">
        <v>11</v>
      </c>
      <c r="B242" s="50">
        <v>8438</v>
      </c>
      <c r="C242" s="50">
        <v>733</v>
      </c>
      <c r="D242" s="50">
        <v>800908</v>
      </c>
      <c r="E242" s="50">
        <v>21332</v>
      </c>
      <c r="F242" s="44">
        <v>0</v>
      </c>
      <c r="H242" s="108">
        <v>17435</v>
      </c>
      <c r="I242" s="297">
        <v>8081</v>
      </c>
      <c r="J242" s="297">
        <v>9354</v>
      </c>
    </row>
    <row r="243" spans="1:10" ht="18.600000000000001" x14ac:dyDescent="0.45">
      <c r="A243" s="13" t="s">
        <v>12</v>
      </c>
      <c r="B243" s="44">
        <v>8278</v>
      </c>
      <c r="C243" s="50">
        <v>637</v>
      </c>
      <c r="D243" s="50">
        <v>814816</v>
      </c>
      <c r="E243" s="50">
        <v>27863</v>
      </c>
      <c r="F243" s="44">
        <v>0</v>
      </c>
      <c r="H243" s="108">
        <v>14144</v>
      </c>
      <c r="I243" s="297">
        <v>4808</v>
      </c>
      <c r="J243" s="297">
        <v>9336</v>
      </c>
    </row>
    <row r="244" spans="1:10" ht="19.8" x14ac:dyDescent="0.5">
      <c r="A244" s="20" t="s">
        <v>2913</v>
      </c>
      <c r="B244" s="46">
        <f>SUM(B232:B243)</f>
        <v>76032</v>
      </c>
      <c r="C244" s="46">
        <f>SUM(C232:C243)</f>
        <v>5930</v>
      </c>
      <c r="D244" s="46">
        <f>SUM(D232:D243)</f>
        <v>7193057</v>
      </c>
      <c r="E244" s="46">
        <f>SUM(E232:E243)</f>
        <v>173248</v>
      </c>
      <c r="F244" s="46">
        <f>SUM(F232:F243)</f>
        <v>0</v>
      </c>
      <c r="H244" s="184">
        <f>SUM(H232:H243)</f>
        <v>624558</v>
      </c>
      <c r="I244" s="297"/>
      <c r="J244" s="297"/>
    </row>
    <row r="246" spans="1:10" ht="60.6" x14ac:dyDescent="0.45">
      <c r="A246" s="34" t="s">
        <v>150</v>
      </c>
      <c r="B246" s="35" t="s">
        <v>2840</v>
      </c>
      <c r="C246" s="35" t="s">
        <v>2482</v>
      </c>
      <c r="D246" s="36" t="s">
        <v>240</v>
      </c>
      <c r="E246" s="37" t="s">
        <v>14</v>
      </c>
      <c r="F246" s="35" t="s">
        <v>2149</v>
      </c>
      <c r="H246" s="109" t="s">
        <v>1757</v>
      </c>
      <c r="I246" s="296" t="s">
        <v>1228</v>
      </c>
      <c r="J246" s="296" t="s">
        <v>1229</v>
      </c>
    </row>
    <row r="247" spans="1:10" x14ac:dyDescent="0.4">
      <c r="A247" s="1647" t="s">
        <v>3062</v>
      </c>
      <c r="B247" s="1648"/>
      <c r="C247" s="1648"/>
      <c r="D247" s="1648"/>
      <c r="E247" s="1648"/>
      <c r="F247" s="1474"/>
      <c r="H247" s="107"/>
      <c r="I247" s="107"/>
      <c r="J247" s="107"/>
    </row>
    <row r="248" spans="1:10" ht="3" customHeight="1" x14ac:dyDescent="0.4">
      <c r="A248" s="9"/>
      <c r="B248" s="9"/>
      <c r="C248" s="6"/>
      <c r="D248" s="7"/>
      <c r="E248" s="10"/>
      <c r="H248" s="81"/>
    </row>
    <row r="249" spans="1:10" ht="18.600000000000001" x14ac:dyDescent="0.45">
      <c r="A249" s="11" t="s">
        <v>1388</v>
      </c>
      <c r="B249" s="50">
        <v>5558</v>
      </c>
      <c r="C249" s="50">
        <v>497</v>
      </c>
      <c r="D249" s="50">
        <v>591986</v>
      </c>
      <c r="E249" s="44">
        <v>27734</v>
      </c>
      <c r="F249" s="44">
        <v>0</v>
      </c>
      <c r="H249" s="108">
        <v>25802</v>
      </c>
      <c r="I249" s="297">
        <v>11360</v>
      </c>
      <c r="J249" s="297">
        <v>14442</v>
      </c>
    </row>
    <row r="250" spans="1:10" ht="18.600000000000001" x14ac:dyDescent="0.45">
      <c r="A250" s="12" t="s">
        <v>2</v>
      </c>
      <c r="B250" s="50">
        <v>7700</v>
      </c>
      <c r="C250" s="50">
        <v>621</v>
      </c>
      <c r="D250" s="50">
        <v>708358</v>
      </c>
      <c r="E250" s="44">
        <v>28105</v>
      </c>
      <c r="F250" s="44">
        <v>0</v>
      </c>
      <c r="H250" s="108">
        <v>41789</v>
      </c>
      <c r="I250" s="297">
        <v>17897</v>
      </c>
      <c r="J250" s="297">
        <v>23892</v>
      </c>
    </row>
    <row r="251" spans="1:10" ht="18.600000000000001" x14ac:dyDescent="0.45">
      <c r="A251" s="12" t="s">
        <v>3</v>
      </c>
      <c r="B251" s="50">
        <v>10655</v>
      </c>
      <c r="C251" s="50">
        <v>851</v>
      </c>
      <c r="D251" s="50">
        <v>941353</v>
      </c>
      <c r="E251" s="44">
        <v>24743</v>
      </c>
      <c r="F251" s="44">
        <v>0</v>
      </c>
      <c r="H251" s="108">
        <v>55392</v>
      </c>
      <c r="I251" s="297">
        <v>25042</v>
      </c>
      <c r="J251" s="297">
        <v>30350</v>
      </c>
    </row>
    <row r="252" spans="1:10" ht="18.600000000000001" x14ac:dyDescent="0.45">
      <c r="A252" s="12" t="s">
        <v>4</v>
      </c>
      <c r="B252" s="44">
        <v>10902</v>
      </c>
      <c r="C252" s="50">
        <v>875</v>
      </c>
      <c r="D252" s="50">
        <v>903480</v>
      </c>
      <c r="E252" s="44">
        <v>13315</v>
      </c>
      <c r="F252" s="44">
        <v>0</v>
      </c>
      <c r="H252" s="108">
        <v>79455</v>
      </c>
      <c r="I252" s="297">
        <v>37373</v>
      </c>
      <c r="J252" s="297">
        <v>42082</v>
      </c>
    </row>
    <row r="253" spans="1:10" ht="18.600000000000001" x14ac:dyDescent="0.45">
      <c r="A253" s="12" t="s">
        <v>5</v>
      </c>
      <c r="B253" s="190">
        <v>9008</v>
      </c>
      <c r="C253" s="50">
        <v>721</v>
      </c>
      <c r="D253" s="192">
        <v>788276</v>
      </c>
      <c r="E253" s="44">
        <v>10142</v>
      </c>
      <c r="F253" s="44">
        <v>0</v>
      </c>
      <c r="H253" s="108">
        <v>78894</v>
      </c>
      <c r="I253" s="297">
        <v>38211</v>
      </c>
      <c r="J253" s="297">
        <v>40683</v>
      </c>
    </row>
    <row r="254" spans="1:10" ht="18.600000000000001" x14ac:dyDescent="0.45">
      <c r="A254" s="12" t="s">
        <v>6</v>
      </c>
      <c r="B254" s="191">
        <v>1409</v>
      </c>
      <c r="C254" s="50">
        <v>139</v>
      </c>
      <c r="D254" s="192">
        <v>209368</v>
      </c>
      <c r="E254" s="192">
        <v>2394</v>
      </c>
      <c r="F254" s="44">
        <v>0</v>
      </c>
      <c r="H254" s="108">
        <v>71618</v>
      </c>
      <c r="I254" s="297">
        <v>32854</v>
      </c>
      <c r="J254" s="297">
        <v>38764</v>
      </c>
    </row>
    <row r="255" spans="1:10" ht="18.600000000000001" x14ac:dyDescent="0.45">
      <c r="A255" s="12" t="s">
        <v>7</v>
      </c>
      <c r="B255" s="191">
        <v>2449</v>
      </c>
      <c r="C255" s="50">
        <v>207</v>
      </c>
      <c r="D255" s="192">
        <v>275405</v>
      </c>
      <c r="E255" s="191">
        <v>1872</v>
      </c>
      <c r="F255" s="44">
        <v>0</v>
      </c>
      <c r="H255" s="108">
        <v>74456</v>
      </c>
      <c r="I255" s="297">
        <v>28789</v>
      </c>
      <c r="J255" s="297">
        <v>45667</v>
      </c>
    </row>
    <row r="256" spans="1:10" ht="18.600000000000001" x14ac:dyDescent="0.45">
      <c r="A256" s="12" t="s">
        <v>8</v>
      </c>
      <c r="B256" s="50">
        <v>2969</v>
      </c>
      <c r="C256" s="50">
        <v>284</v>
      </c>
      <c r="D256" s="50">
        <v>322994</v>
      </c>
      <c r="E256" s="50">
        <v>4112</v>
      </c>
      <c r="F256" s="44">
        <v>0</v>
      </c>
      <c r="H256" s="108">
        <v>58480</v>
      </c>
      <c r="I256" s="297">
        <v>21447</v>
      </c>
      <c r="J256" s="297">
        <v>37033</v>
      </c>
    </row>
    <row r="257" spans="1:10" ht="18.600000000000001" x14ac:dyDescent="0.45">
      <c r="A257" s="12" t="s">
        <v>9</v>
      </c>
      <c r="B257" s="50">
        <v>5887</v>
      </c>
      <c r="C257" s="50">
        <v>463</v>
      </c>
      <c r="D257" s="50">
        <v>548764</v>
      </c>
      <c r="E257" s="50">
        <v>6859</v>
      </c>
      <c r="F257" s="44">
        <v>0</v>
      </c>
      <c r="H257" s="108">
        <v>52358</v>
      </c>
      <c r="I257" s="297">
        <v>20466</v>
      </c>
      <c r="J257" s="297">
        <v>31893</v>
      </c>
    </row>
    <row r="258" spans="1:10" ht="18.600000000000001" x14ac:dyDescent="0.45">
      <c r="A258" s="12" t="s">
        <v>10</v>
      </c>
      <c r="B258" s="50">
        <v>7303</v>
      </c>
      <c r="C258" s="50">
        <v>564</v>
      </c>
      <c r="D258" s="50">
        <v>688928</v>
      </c>
      <c r="E258" s="50">
        <v>24539</v>
      </c>
      <c r="F258" s="44">
        <v>0</v>
      </c>
      <c r="H258" s="108">
        <v>39467</v>
      </c>
      <c r="I258" s="297">
        <v>18129</v>
      </c>
      <c r="J258" s="297">
        <v>21338</v>
      </c>
    </row>
    <row r="259" spans="1:10" ht="18.600000000000001" x14ac:dyDescent="0.45">
      <c r="A259" s="12" t="s">
        <v>11</v>
      </c>
      <c r="B259" s="50">
        <v>10868</v>
      </c>
      <c r="C259" s="50">
        <v>862</v>
      </c>
      <c r="D259" s="50">
        <v>989543</v>
      </c>
      <c r="E259" s="50">
        <v>39501</v>
      </c>
      <c r="F259" s="44">
        <v>0</v>
      </c>
      <c r="H259" s="108">
        <v>26353</v>
      </c>
      <c r="I259" s="297">
        <v>11871</v>
      </c>
      <c r="J259" s="297">
        <v>14482</v>
      </c>
    </row>
    <row r="260" spans="1:10" ht="18.600000000000001" x14ac:dyDescent="0.45">
      <c r="A260" s="13" t="s">
        <v>12</v>
      </c>
      <c r="B260" s="44">
        <v>3572</v>
      </c>
      <c r="C260" s="50">
        <v>270</v>
      </c>
      <c r="D260" s="50">
        <v>467827</v>
      </c>
      <c r="E260" s="50">
        <v>25109</v>
      </c>
      <c r="F260" s="44">
        <v>0</v>
      </c>
      <c r="H260" s="108">
        <v>8855</v>
      </c>
      <c r="I260" s="297">
        <v>3994</v>
      </c>
      <c r="J260" s="297">
        <v>4862</v>
      </c>
    </row>
    <row r="261" spans="1:10" ht="19.8" x14ac:dyDescent="0.5">
      <c r="A261" s="20" t="s">
        <v>3463</v>
      </c>
      <c r="B261" s="46">
        <f>SUM(B249:B260)</f>
        <v>78280</v>
      </c>
      <c r="C261" s="46">
        <f>SUM(C249:C260)</f>
        <v>6354</v>
      </c>
      <c r="D261" s="46">
        <f>SUM(D249:D260)</f>
        <v>7436282</v>
      </c>
      <c r="E261" s="46">
        <f>SUM(E249:E260)</f>
        <v>208425</v>
      </c>
      <c r="F261" s="46">
        <f>SUM(F249:F260)</f>
        <v>0</v>
      </c>
      <c r="H261" s="184">
        <f>SUM(H249:H260)</f>
        <v>612919</v>
      </c>
      <c r="I261" s="297"/>
      <c r="J261" s="297"/>
    </row>
    <row r="263" spans="1:10" ht="60.6" x14ac:dyDescent="0.45">
      <c r="A263" s="34" t="s">
        <v>150</v>
      </c>
      <c r="B263" s="35" t="s">
        <v>2840</v>
      </c>
      <c r="C263" s="35" t="s">
        <v>2482</v>
      </c>
      <c r="D263" s="36" t="s">
        <v>240</v>
      </c>
      <c r="E263" s="37" t="s">
        <v>14</v>
      </c>
      <c r="F263" s="35" t="s">
        <v>2149</v>
      </c>
      <c r="H263" s="109" t="s">
        <v>1757</v>
      </c>
      <c r="I263" s="296" t="s">
        <v>1228</v>
      </c>
      <c r="J263" s="296" t="s">
        <v>1229</v>
      </c>
    </row>
    <row r="264" spans="1:10" x14ac:dyDescent="0.4">
      <c r="A264" s="1647" t="s">
        <v>3284</v>
      </c>
      <c r="B264" s="1648"/>
      <c r="C264" s="1648"/>
      <c r="D264" s="1648"/>
      <c r="E264" s="1648"/>
      <c r="F264" s="1474"/>
      <c r="H264" s="107"/>
      <c r="I264" s="107"/>
      <c r="J264" s="107"/>
    </row>
    <row r="265" spans="1:10" ht="3" customHeight="1" x14ac:dyDescent="0.4">
      <c r="A265" s="9"/>
      <c r="B265" s="9"/>
      <c r="C265" s="6"/>
      <c r="D265" s="7"/>
      <c r="E265" s="10"/>
      <c r="H265" s="81"/>
    </row>
    <row r="266" spans="1:10" ht="18.600000000000001" x14ac:dyDescent="0.45">
      <c r="A266" s="11" t="s">
        <v>1388</v>
      </c>
      <c r="B266" s="50">
        <v>3294</v>
      </c>
      <c r="C266" s="50">
        <v>251</v>
      </c>
      <c r="D266" s="50">
        <v>423528</v>
      </c>
      <c r="E266" s="44">
        <v>26598</v>
      </c>
      <c r="F266" s="44">
        <v>0</v>
      </c>
      <c r="H266" s="108">
        <v>19394</v>
      </c>
      <c r="I266" s="297">
        <v>8983</v>
      </c>
      <c r="J266" s="297">
        <v>10411</v>
      </c>
    </row>
    <row r="267" spans="1:10" ht="18.600000000000001" x14ac:dyDescent="0.45">
      <c r="A267" s="12" t="s">
        <v>2</v>
      </c>
      <c r="B267" s="50">
        <v>5942</v>
      </c>
      <c r="C267" s="50">
        <v>433</v>
      </c>
      <c r="D267" s="50">
        <v>589711</v>
      </c>
      <c r="E267" s="44">
        <v>27446</v>
      </c>
      <c r="F267" s="44">
        <v>0</v>
      </c>
      <c r="H267" s="108">
        <v>33553</v>
      </c>
      <c r="I267" s="297">
        <v>15265</v>
      </c>
      <c r="J267" s="297">
        <v>18289</v>
      </c>
    </row>
    <row r="268" spans="1:10" ht="18.600000000000001" x14ac:dyDescent="0.45">
      <c r="A268" s="12" t="s">
        <v>3</v>
      </c>
      <c r="B268" s="50">
        <v>7095</v>
      </c>
      <c r="C268" s="50">
        <v>554</v>
      </c>
      <c r="D268" s="50">
        <v>660388</v>
      </c>
      <c r="E268" s="44">
        <v>23540</v>
      </c>
      <c r="F268" s="44">
        <v>0</v>
      </c>
      <c r="H268" s="108">
        <v>67558</v>
      </c>
      <c r="I268" s="297">
        <v>30723</v>
      </c>
      <c r="J268" s="297">
        <v>36835</v>
      </c>
    </row>
    <row r="269" spans="1:10" ht="18.600000000000001" x14ac:dyDescent="0.45">
      <c r="A269" s="12" t="s">
        <v>4</v>
      </c>
      <c r="B269" s="44">
        <v>3738</v>
      </c>
      <c r="C269" s="50">
        <v>269</v>
      </c>
      <c r="D269" s="50">
        <v>404516</v>
      </c>
      <c r="E269" s="44">
        <v>11671</v>
      </c>
      <c r="F269" s="44">
        <v>0</v>
      </c>
      <c r="H269" s="108">
        <v>64280</v>
      </c>
      <c r="I269" s="297">
        <v>30742</v>
      </c>
      <c r="J269" s="297">
        <v>33539</v>
      </c>
    </row>
    <row r="270" spans="1:10" ht="18.600000000000001" x14ac:dyDescent="0.45">
      <c r="A270" s="12" t="s">
        <v>5</v>
      </c>
      <c r="B270" s="190">
        <v>3263</v>
      </c>
      <c r="C270" s="50">
        <v>253</v>
      </c>
      <c r="D270" s="192">
        <v>335993</v>
      </c>
      <c r="E270" s="44">
        <v>6988</v>
      </c>
      <c r="F270" s="44">
        <v>0</v>
      </c>
      <c r="H270" s="108">
        <v>71475</v>
      </c>
      <c r="I270" s="297">
        <v>36884</v>
      </c>
      <c r="J270" s="297">
        <v>34590</v>
      </c>
    </row>
    <row r="271" spans="1:10" ht="18.600000000000001" x14ac:dyDescent="0.45">
      <c r="A271" s="12" t="s">
        <v>6</v>
      </c>
      <c r="B271" s="191">
        <v>3025</v>
      </c>
      <c r="C271" s="50">
        <v>258</v>
      </c>
      <c r="D271" s="192">
        <v>311144</v>
      </c>
      <c r="E271" s="192">
        <v>3319</v>
      </c>
      <c r="F271" s="44">
        <v>0</v>
      </c>
      <c r="H271" s="108">
        <v>78171</v>
      </c>
      <c r="I271" s="297">
        <v>40860</v>
      </c>
      <c r="J271" s="297">
        <v>37312</v>
      </c>
    </row>
    <row r="272" spans="1:10" ht="18.600000000000001" x14ac:dyDescent="0.45">
      <c r="A272" s="12" t="s">
        <v>7</v>
      </c>
      <c r="B272" s="191">
        <v>3251</v>
      </c>
      <c r="C272" s="50">
        <v>265</v>
      </c>
      <c r="D272" s="192">
        <v>358185</v>
      </c>
      <c r="E272" s="191">
        <v>4168</v>
      </c>
      <c r="F272" s="44">
        <v>0</v>
      </c>
      <c r="H272" s="108">
        <v>71238</v>
      </c>
      <c r="I272" s="297">
        <v>37181</v>
      </c>
      <c r="J272" s="297">
        <v>34056</v>
      </c>
    </row>
    <row r="273" spans="1:10" ht="18.600000000000001" x14ac:dyDescent="0.45">
      <c r="A273" s="12" t="s">
        <v>8</v>
      </c>
      <c r="B273" s="50">
        <v>3938</v>
      </c>
      <c r="C273" s="50">
        <v>378</v>
      </c>
      <c r="D273" s="50">
        <v>372021</v>
      </c>
      <c r="E273" s="50">
        <v>4727</v>
      </c>
      <c r="F273" s="44">
        <v>0</v>
      </c>
      <c r="H273" s="108">
        <v>72160</v>
      </c>
      <c r="I273" s="297">
        <v>37766</v>
      </c>
      <c r="J273" s="297">
        <v>34394</v>
      </c>
    </row>
    <row r="274" spans="1:10" ht="18.600000000000001" x14ac:dyDescent="0.45">
      <c r="A274" s="12" t="s">
        <v>9</v>
      </c>
      <c r="B274" s="50">
        <v>5784</v>
      </c>
      <c r="C274" s="50">
        <v>503</v>
      </c>
      <c r="D274" s="50">
        <v>534495</v>
      </c>
      <c r="E274" s="50">
        <v>5440</v>
      </c>
      <c r="F274" s="44">
        <v>0</v>
      </c>
      <c r="H274" s="108">
        <v>54801</v>
      </c>
      <c r="I274" s="297">
        <v>28040</v>
      </c>
      <c r="J274" s="297">
        <v>26761</v>
      </c>
    </row>
    <row r="275" spans="1:10" ht="18.600000000000001" x14ac:dyDescent="0.45">
      <c r="A275" s="12" t="s">
        <v>10</v>
      </c>
      <c r="B275" s="50">
        <v>8283</v>
      </c>
      <c r="C275" s="50">
        <v>700</v>
      </c>
      <c r="D275" s="50">
        <v>767496</v>
      </c>
      <c r="E275" s="50">
        <v>16787</v>
      </c>
      <c r="F275" s="44">
        <v>0</v>
      </c>
      <c r="H275" s="108">
        <v>45536</v>
      </c>
      <c r="I275" s="297">
        <v>21174</v>
      </c>
      <c r="J275" s="297">
        <v>24363</v>
      </c>
    </row>
    <row r="276" spans="1:10" ht="18.600000000000001" x14ac:dyDescent="0.45">
      <c r="A276" s="12" t="s">
        <v>11</v>
      </c>
      <c r="B276" s="50">
        <v>6171</v>
      </c>
      <c r="C276" s="50">
        <v>516</v>
      </c>
      <c r="D276" s="50">
        <v>651821</v>
      </c>
      <c r="E276" s="50">
        <v>22500</v>
      </c>
      <c r="F276" s="44">
        <v>0</v>
      </c>
      <c r="H276" s="108">
        <v>19847</v>
      </c>
      <c r="I276" s="297">
        <v>8810</v>
      </c>
      <c r="J276" s="297">
        <v>11037</v>
      </c>
    </row>
    <row r="277" spans="1:10" ht="18.600000000000001" x14ac:dyDescent="0.45">
      <c r="A277" s="13" t="s">
        <v>12</v>
      </c>
      <c r="B277" s="44">
        <v>3866</v>
      </c>
      <c r="C277" s="50">
        <v>352</v>
      </c>
      <c r="D277" s="50">
        <v>515108</v>
      </c>
      <c r="E277" s="50">
        <v>24357</v>
      </c>
      <c r="F277" s="44">
        <v>0</v>
      </c>
      <c r="H277" s="108">
        <v>14490</v>
      </c>
      <c r="I277" s="297">
        <v>7285</v>
      </c>
      <c r="J277" s="297">
        <v>7205</v>
      </c>
    </row>
    <row r="278" spans="1:10" ht="19.8" x14ac:dyDescent="0.5">
      <c r="A278" s="20" t="s">
        <v>3464</v>
      </c>
      <c r="B278" s="46">
        <f>SUM(B266:B277)</f>
        <v>57650</v>
      </c>
      <c r="C278" s="46">
        <f>SUM(C266:C277)</f>
        <v>4732</v>
      </c>
      <c r="D278" s="46">
        <f>SUM(D266:D277)</f>
        <v>5924406</v>
      </c>
      <c r="E278" s="46">
        <f>SUM(E266:E277)</f>
        <v>177541</v>
      </c>
      <c r="F278" s="46">
        <f>SUM(F266:F277)</f>
        <v>0</v>
      </c>
      <c r="H278" s="184">
        <f>SUM(H266:H277)-1</f>
        <v>612502</v>
      </c>
      <c r="I278" s="297"/>
      <c r="J278" s="297"/>
    </row>
    <row r="280" spans="1:10" ht="60.6" x14ac:dyDescent="0.45">
      <c r="A280" s="34" t="s">
        <v>150</v>
      </c>
      <c r="B280" s="35" t="s">
        <v>2840</v>
      </c>
      <c r="C280" s="35" t="s">
        <v>2482</v>
      </c>
      <c r="D280" s="36" t="s">
        <v>240</v>
      </c>
      <c r="E280" s="37" t="s">
        <v>14</v>
      </c>
      <c r="F280" s="35" t="s">
        <v>2149</v>
      </c>
      <c r="H280" s="109" t="s">
        <v>1757</v>
      </c>
      <c r="I280" s="296" t="s">
        <v>1228</v>
      </c>
      <c r="J280" s="296" t="s">
        <v>1229</v>
      </c>
    </row>
    <row r="281" spans="1:10" x14ac:dyDescent="0.4">
      <c r="A281" s="1647" t="s">
        <v>3462</v>
      </c>
      <c r="B281" s="1648"/>
      <c r="C281" s="1648"/>
      <c r="D281" s="1648"/>
      <c r="E281" s="1648"/>
      <c r="F281" s="1474"/>
      <c r="H281" s="107"/>
      <c r="I281" s="107"/>
      <c r="J281" s="107"/>
    </row>
    <row r="282" spans="1:10" ht="3.75" customHeight="1" x14ac:dyDescent="0.4">
      <c r="A282" s="9"/>
      <c r="B282" s="9"/>
      <c r="C282" s="6"/>
      <c r="D282" s="7"/>
      <c r="E282" s="10"/>
      <c r="H282" s="81"/>
    </row>
    <row r="283" spans="1:10" ht="18.600000000000001" x14ac:dyDescent="0.45">
      <c r="A283" s="11" t="s">
        <v>1388</v>
      </c>
      <c r="B283" s="50">
        <v>3516</v>
      </c>
      <c r="C283" s="50">
        <v>303</v>
      </c>
      <c r="D283" s="50">
        <v>437119</v>
      </c>
      <c r="E283" s="44">
        <v>23202</v>
      </c>
      <c r="F283" s="44">
        <v>0</v>
      </c>
      <c r="G283" s="11"/>
      <c r="H283" s="108">
        <v>24565</v>
      </c>
      <c r="I283" s="297">
        <v>11451</v>
      </c>
      <c r="J283" s="297">
        <v>13114</v>
      </c>
    </row>
    <row r="284" spans="1:10" ht="18.600000000000001" x14ac:dyDescent="0.45">
      <c r="A284" s="12" t="s">
        <v>2</v>
      </c>
      <c r="B284" s="50">
        <v>4886</v>
      </c>
      <c r="C284" s="50">
        <v>400</v>
      </c>
      <c r="D284" s="50">
        <v>530093</v>
      </c>
      <c r="E284" s="44">
        <v>21731</v>
      </c>
      <c r="F284" s="44">
        <v>0</v>
      </c>
      <c r="G284" s="12"/>
      <c r="H284" s="108">
        <v>33312</v>
      </c>
      <c r="I284" s="297">
        <v>17205</v>
      </c>
      <c r="J284" s="297">
        <v>16107</v>
      </c>
    </row>
    <row r="285" spans="1:10" ht="18.600000000000001" x14ac:dyDescent="0.45">
      <c r="A285" s="12" t="s">
        <v>3</v>
      </c>
      <c r="B285" s="50">
        <v>6644</v>
      </c>
      <c r="C285" s="50">
        <v>483</v>
      </c>
      <c r="D285" s="50">
        <v>649942</v>
      </c>
      <c r="E285" s="44">
        <v>14137</v>
      </c>
      <c r="F285" s="44">
        <v>0</v>
      </c>
      <c r="G285" s="12"/>
      <c r="H285" s="108">
        <v>62209</v>
      </c>
      <c r="I285" s="297">
        <v>27922</v>
      </c>
      <c r="J285" s="297">
        <v>34287</v>
      </c>
    </row>
    <row r="286" spans="1:10" ht="18.600000000000001" x14ac:dyDescent="0.45">
      <c r="A286" s="12" t="s">
        <v>4</v>
      </c>
      <c r="B286" s="44">
        <v>3893</v>
      </c>
      <c r="C286" s="50">
        <v>266</v>
      </c>
      <c r="D286" s="50">
        <v>411659</v>
      </c>
      <c r="E286" s="44">
        <v>7976</v>
      </c>
      <c r="F286" s="44">
        <v>0</v>
      </c>
      <c r="G286" s="12"/>
      <c r="H286" s="108">
        <v>66939</v>
      </c>
      <c r="I286" s="297">
        <v>32006</v>
      </c>
      <c r="J286" s="297">
        <v>34933</v>
      </c>
    </row>
    <row r="287" spans="1:10" ht="18.600000000000001" x14ac:dyDescent="0.45">
      <c r="A287" s="12" t="s">
        <v>5</v>
      </c>
      <c r="B287" s="190">
        <v>1044</v>
      </c>
      <c r="C287" s="50">
        <v>106</v>
      </c>
      <c r="D287" s="192">
        <v>176336</v>
      </c>
      <c r="E287" s="44">
        <v>2064</v>
      </c>
      <c r="F287" s="44">
        <v>0</v>
      </c>
      <c r="G287" s="12"/>
      <c r="H287" s="108">
        <v>50963</v>
      </c>
      <c r="I287" s="297">
        <v>18623</v>
      </c>
      <c r="J287" s="297">
        <v>32339</v>
      </c>
    </row>
    <row r="288" spans="1:10" ht="18.600000000000001" x14ac:dyDescent="0.45">
      <c r="A288" s="12" t="s">
        <v>6</v>
      </c>
      <c r="B288" s="191">
        <v>696</v>
      </c>
      <c r="C288" s="50">
        <v>69</v>
      </c>
      <c r="D288" s="192">
        <v>132084</v>
      </c>
      <c r="E288" s="192">
        <v>1042</v>
      </c>
      <c r="F288" s="44">
        <v>0</v>
      </c>
      <c r="H288" s="108">
        <v>73868</v>
      </c>
      <c r="I288" s="297">
        <v>36773</v>
      </c>
      <c r="J288" s="297">
        <v>37094</v>
      </c>
    </row>
    <row r="289" spans="1:11" ht="18.600000000000001" x14ac:dyDescent="0.45">
      <c r="A289" s="12" t="s">
        <v>7</v>
      </c>
      <c r="B289" s="191">
        <v>973</v>
      </c>
      <c r="C289" s="50">
        <v>92</v>
      </c>
      <c r="D289" s="192">
        <v>149436</v>
      </c>
      <c r="E289" s="191">
        <v>1256</v>
      </c>
      <c r="F289" s="44">
        <v>0</v>
      </c>
      <c r="H289" s="108">
        <v>79055</v>
      </c>
      <c r="I289" s="297">
        <v>39231</v>
      </c>
      <c r="J289" s="297">
        <v>39823</v>
      </c>
    </row>
    <row r="290" spans="1:11" ht="18.600000000000001" x14ac:dyDescent="0.45">
      <c r="A290" s="12" t="s">
        <v>8</v>
      </c>
      <c r="B290" s="50">
        <v>2046</v>
      </c>
      <c r="C290" s="50">
        <v>208</v>
      </c>
      <c r="D290" s="50">
        <v>229022</v>
      </c>
      <c r="E290" s="50">
        <v>2702</v>
      </c>
      <c r="F290" s="44">
        <v>0</v>
      </c>
      <c r="H290" s="108">
        <v>66360</v>
      </c>
      <c r="I290" s="297">
        <v>34835</v>
      </c>
      <c r="J290" s="297">
        <v>31525</v>
      </c>
    </row>
    <row r="291" spans="1:11" ht="18.600000000000001" x14ac:dyDescent="0.45">
      <c r="A291" s="12" t="s">
        <v>9</v>
      </c>
      <c r="B291" s="50">
        <v>2724</v>
      </c>
      <c r="C291" s="50">
        <v>195</v>
      </c>
      <c r="D291" s="50">
        <v>297519</v>
      </c>
      <c r="E291" s="50">
        <v>1993</v>
      </c>
      <c r="F291" s="44">
        <v>0</v>
      </c>
      <c r="H291" s="108">
        <v>58081</v>
      </c>
      <c r="I291" s="297">
        <v>26753</v>
      </c>
      <c r="J291" s="297">
        <v>31328</v>
      </c>
    </row>
    <row r="292" spans="1:11" ht="18.600000000000001" x14ac:dyDescent="0.45">
      <c r="A292" s="12" t="s">
        <v>10</v>
      </c>
      <c r="B292" s="50">
        <v>4761</v>
      </c>
      <c r="C292" s="50">
        <v>380</v>
      </c>
      <c r="D292" s="50">
        <v>481353</v>
      </c>
      <c r="E292" s="50">
        <v>6831</v>
      </c>
      <c r="F292" s="44">
        <v>0</v>
      </c>
      <c r="H292" s="108">
        <v>46711</v>
      </c>
      <c r="I292" s="297">
        <v>21095</v>
      </c>
      <c r="J292" s="297">
        <v>25616</v>
      </c>
    </row>
    <row r="293" spans="1:11" ht="18.600000000000001" x14ac:dyDescent="0.45">
      <c r="A293" s="12" t="s">
        <v>11</v>
      </c>
      <c r="B293" s="50">
        <v>3651</v>
      </c>
      <c r="C293" s="50">
        <v>317</v>
      </c>
      <c r="D293" s="50">
        <v>432695</v>
      </c>
      <c r="E293" s="50">
        <v>8820</v>
      </c>
      <c r="F293" s="44">
        <v>0</v>
      </c>
      <c r="H293" s="108">
        <v>23639</v>
      </c>
      <c r="I293" s="297">
        <v>10655</v>
      </c>
      <c r="J293" s="297">
        <v>12984</v>
      </c>
    </row>
    <row r="294" spans="1:11" ht="18.600000000000001" x14ac:dyDescent="0.45">
      <c r="A294" s="13" t="s">
        <v>12</v>
      </c>
      <c r="B294" s="44">
        <v>4501</v>
      </c>
      <c r="C294" s="50">
        <v>405</v>
      </c>
      <c r="D294" s="50">
        <v>510165</v>
      </c>
      <c r="E294" s="50">
        <v>14731</v>
      </c>
      <c r="F294" s="44">
        <v>0</v>
      </c>
      <c r="H294" s="108">
        <v>8926</v>
      </c>
      <c r="I294" s="297">
        <v>4118</v>
      </c>
      <c r="J294" s="297">
        <v>4808</v>
      </c>
    </row>
    <row r="295" spans="1:11" ht="19.8" x14ac:dyDescent="0.5">
      <c r="A295" s="20" t="s">
        <v>3465</v>
      </c>
      <c r="B295" s="46">
        <f>SUM(B283:B294)</f>
        <v>39335</v>
      </c>
      <c r="C295" s="46">
        <f>SUM(C283:C294)</f>
        <v>3224</v>
      </c>
      <c r="D295" s="46">
        <f>SUM(D283:D294)</f>
        <v>4437423</v>
      </c>
      <c r="E295" s="46">
        <f>SUM(E283:E294)</f>
        <v>106485</v>
      </c>
      <c r="F295" s="46">
        <f>SUM(F283:F294)</f>
        <v>0</v>
      </c>
      <c r="H295" s="184">
        <f>SUM(H283:H294)</f>
        <v>594628</v>
      </c>
      <c r="I295" s="297"/>
      <c r="J295" s="297"/>
    </row>
    <row r="297" spans="1:11" ht="60.6" x14ac:dyDescent="0.4">
      <c r="A297" s="34" t="s">
        <v>150</v>
      </c>
      <c r="B297" s="35" t="s">
        <v>2840</v>
      </c>
      <c r="C297" s="35" t="s">
        <v>2482</v>
      </c>
      <c r="D297" s="36" t="s">
        <v>240</v>
      </c>
      <c r="E297" s="37" t="s">
        <v>14</v>
      </c>
      <c r="F297" s="35" t="s">
        <v>2149</v>
      </c>
      <c r="H297" s="1270" t="s">
        <v>1757</v>
      </c>
      <c r="I297" s="1271" t="s">
        <v>1228</v>
      </c>
      <c r="J297" s="1271" t="s">
        <v>1229</v>
      </c>
      <c r="K297" s="1270" t="s">
        <v>3830</v>
      </c>
    </row>
    <row r="298" spans="1:11" x14ac:dyDescent="0.4">
      <c r="A298" s="1647" t="s">
        <v>3585</v>
      </c>
      <c r="B298" s="1648"/>
      <c r="C298" s="1648"/>
      <c r="D298" s="1648"/>
      <c r="E298" s="1648"/>
      <c r="F298" s="1474"/>
      <c r="H298" s="107"/>
      <c r="I298" s="107"/>
      <c r="J298" s="107"/>
      <c r="K298" s="1269"/>
    </row>
    <row r="299" spans="1:11" ht="4.2" customHeight="1" x14ac:dyDescent="0.4">
      <c r="A299" s="9"/>
      <c r="B299" s="9"/>
      <c r="C299" s="6"/>
      <c r="D299" s="7"/>
      <c r="E299" s="10"/>
      <c r="H299" s="81"/>
    </row>
    <row r="300" spans="1:11" ht="18.600000000000001" x14ac:dyDescent="0.45">
      <c r="A300" s="11" t="s">
        <v>1388</v>
      </c>
      <c r="B300" s="50">
        <v>3560</v>
      </c>
      <c r="C300" s="50">
        <v>298</v>
      </c>
      <c r="D300" s="50">
        <v>435087</v>
      </c>
      <c r="E300" s="44">
        <v>16770</v>
      </c>
      <c r="F300" s="44">
        <v>0</v>
      </c>
      <c r="G300" s="11"/>
      <c r="H300" s="108">
        <v>20087</v>
      </c>
      <c r="I300" s="297">
        <v>8999</v>
      </c>
      <c r="J300" s="297">
        <v>11089</v>
      </c>
      <c r="K300" s="297">
        <v>416</v>
      </c>
    </row>
    <row r="301" spans="1:11" ht="18.600000000000001" x14ac:dyDescent="0.45">
      <c r="A301" s="12" t="s">
        <v>2</v>
      </c>
      <c r="B301" s="50">
        <v>4731</v>
      </c>
      <c r="C301" s="50">
        <v>380</v>
      </c>
      <c r="D301" s="50">
        <v>512154</v>
      </c>
      <c r="E301" s="44">
        <v>17571</v>
      </c>
      <c r="F301" s="44">
        <v>0</v>
      </c>
      <c r="G301" s="12"/>
      <c r="H301" s="108">
        <v>34827</v>
      </c>
      <c r="I301" s="297">
        <v>15634</v>
      </c>
      <c r="J301" s="297">
        <v>19193</v>
      </c>
      <c r="K301" s="297">
        <v>444</v>
      </c>
    </row>
    <row r="302" spans="1:11" ht="18.600000000000001" x14ac:dyDescent="0.45">
      <c r="A302" s="12" t="s">
        <v>3</v>
      </c>
      <c r="B302" s="50">
        <v>2963</v>
      </c>
      <c r="C302" s="50">
        <v>269</v>
      </c>
      <c r="D302" s="50">
        <v>365980</v>
      </c>
      <c r="E302" s="44">
        <v>10883</v>
      </c>
      <c r="F302" s="44">
        <v>0</v>
      </c>
      <c r="G302" s="12"/>
      <c r="H302" s="108">
        <v>56002</v>
      </c>
      <c r="I302" s="297">
        <v>25310</v>
      </c>
      <c r="J302" s="297">
        <v>30692</v>
      </c>
      <c r="K302" s="297">
        <v>4260</v>
      </c>
    </row>
    <row r="303" spans="1:11" ht="18.600000000000001" x14ac:dyDescent="0.45">
      <c r="A303" s="12" t="s">
        <v>4</v>
      </c>
      <c r="B303" s="44">
        <v>3855</v>
      </c>
      <c r="C303" s="50">
        <v>297</v>
      </c>
      <c r="D303" s="50">
        <v>383150</v>
      </c>
      <c r="E303" s="44">
        <v>6912</v>
      </c>
      <c r="F303" s="44">
        <v>0</v>
      </c>
      <c r="G303" s="12"/>
      <c r="H303" s="108">
        <v>61959</v>
      </c>
      <c r="I303" s="297">
        <v>30083</v>
      </c>
      <c r="J303" s="297">
        <v>31876</v>
      </c>
      <c r="K303" s="297">
        <v>15164</v>
      </c>
    </row>
    <row r="304" spans="1:11" ht="18.600000000000001" x14ac:dyDescent="0.45">
      <c r="A304" s="12" t="s">
        <v>5</v>
      </c>
      <c r="B304" s="190">
        <v>2573</v>
      </c>
      <c r="C304" s="50">
        <v>190</v>
      </c>
      <c r="D304" s="192">
        <v>282451</v>
      </c>
      <c r="E304" s="44">
        <v>4102</v>
      </c>
      <c r="F304" s="44">
        <v>0</v>
      </c>
      <c r="G304" s="12"/>
      <c r="H304" s="108">
        <v>52025</v>
      </c>
      <c r="I304" s="297">
        <v>30613</v>
      </c>
      <c r="J304" s="297">
        <v>21412</v>
      </c>
      <c r="K304" s="297">
        <v>13128</v>
      </c>
    </row>
    <row r="305" spans="1:11" ht="18.600000000000001" x14ac:dyDescent="0.45">
      <c r="A305" s="12" t="s">
        <v>6</v>
      </c>
      <c r="B305" s="191">
        <v>2599</v>
      </c>
      <c r="C305" s="50">
        <v>193</v>
      </c>
      <c r="D305" s="192">
        <v>272357</v>
      </c>
      <c r="E305" s="192">
        <v>2501</v>
      </c>
      <c r="F305" s="44">
        <v>0</v>
      </c>
      <c r="H305" s="108">
        <v>52727</v>
      </c>
      <c r="I305" s="297">
        <v>24915</v>
      </c>
      <c r="J305" s="297">
        <v>27811</v>
      </c>
      <c r="K305" s="297">
        <v>10976</v>
      </c>
    </row>
    <row r="306" spans="1:11" ht="18.600000000000001" x14ac:dyDescent="0.45">
      <c r="A306" s="12" t="s">
        <v>7</v>
      </c>
      <c r="B306" s="191">
        <v>1440</v>
      </c>
      <c r="C306" s="50">
        <v>121</v>
      </c>
      <c r="D306" s="192">
        <v>178882</v>
      </c>
      <c r="E306" s="191">
        <v>2365</v>
      </c>
      <c r="F306" s="44">
        <v>0</v>
      </c>
      <c r="H306" s="108">
        <v>75960</v>
      </c>
      <c r="I306" s="297">
        <v>37806</v>
      </c>
      <c r="J306" s="297">
        <v>38154</v>
      </c>
      <c r="K306" s="297">
        <v>21628</v>
      </c>
    </row>
    <row r="307" spans="1:11" ht="18.600000000000001" x14ac:dyDescent="0.45">
      <c r="A307" s="12" t="s">
        <v>8</v>
      </c>
      <c r="B307" s="50">
        <v>2913</v>
      </c>
      <c r="C307" s="50">
        <v>212</v>
      </c>
      <c r="D307" s="50">
        <v>287624</v>
      </c>
      <c r="E307" s="50">
        <v>2968</v>
      </c>
      <c r="F307" s="44">
        <v>0</v>
      </c>
      <c r="H307" s="108">
        <v>67383</v>
      </c>
      <c r="I307" s="297">
        <v>32750</v>
      </c>
      <c r="J307" s="297">
        <v>34633</v>
      </c>
      <c r="K307" s="297">
        <v>16692</v>
      </c>
    </row>
    <row r="308" spans="1:11" ht="18.600000000000001" x14ac:dyDescent="0.45">
      <c r="A308" s="12" t="s">
        <v>9</v>
      </c>
      <c r="B308" s="50">
        <v>3664</v>
      </c>
      <c r="C308" s="50">
        <v>250</v>
      </c>
      <c r="D308" s="50">
        <v>370902</v>
      </c>
      <c r="E308" s="50">
        <v>4108</v>
      </c>
      <c r="F308" s="44">
        <v>0</v>
      </c>
      <c r="H308" s="108">
        <v>58725</v>
      </c>
      <c r="I308" s="297">
        <v>27387</v>
      </c>
      <c r="J308" s="297">
        <v>31339</v>
      </c>
      <c r="K308" s="297">
        <v>13836</v>
      </c>
    </row>
    <row r="309" spans="1:11" ht="18.600000000000001" x14ac:dyDescent="0.45">
      <c r="A309" s="12" t="s">
        <v>10</v>
      </c>
      <c r="B309" s="50">
        <v>5041</v>
      </c>
      <c r="C309" s="50">
        <v>346</v>
      </c>
      <c r="D309" s="50">
        <v>521448</v>
      </c>
      <c r="E309" s="50">
        <v>7809</v>
      </c>
      <c r="F309" s="44">
        <v>0</v>
      </c>
      <c r="H309" s="108">
        <v>33510</v>
      </c>
      <c r="I309" s="297">
        <v>14655</v>
      </c>
      <c r="J309" s="297">
        <v>18855</v>
      </c>
      <c r="K309" s="297">
        <v>2964</v>
      </c>
    </row>
    <row r="310" spans="1:11" ht="18.600000000000001" x14ac:dyDescent="0.45">
      <c r="A310" s="12" t="s">
        <v>11</v>
      </c>
      <c r="B310" s="50">
        <v>4172</v>
      </c>
      <c r="C310" s="50">
        <v>335</v>
      </c>
      <c r="D310" s="50">
        <v>467728</v>
      </c>
      <c r="E310" s="50">
        <v>17448</v>
      </c>
      <c r="F310" s="44">
        <v>0</v>
      </c>
      <c r="H310" s="108">
        <f>I310+J310</f>
        <v>25617</v>
      </c>
      <c r="I310" s="297">
        <v>11218</v>
      </c>
      <c r="J310" s="297">
        <v>14399</v>
      </c>
      <c r="K310" s="297">
        <v>940</v>
      </c>
    </row>
    <row r="311" spans="1:11" ht="18.600000000000001" x14ac:dyDescent="0.45">
      <c r="A311" s="13" t="s">
        <v>12</v>
      </c>
      <c r="B311" s="44">
        <v>5806</v>
      </c>
      <c r="C311" s="50">
        <v>459</v>
      </c>
      <c r="D311" s="50">
        <v>602090</v>
      </c>
      <c r="E311" s="50">
        <v>24767</v>
      </c>
      <c r="F311" s="44">
        <v>0</v>
      </c>
      <c r="H311" s="108">
        <f>I311+J311</f>
        <v>15992</v>
      </c>
      <c r="I311" s="297">
        <v>7676</v>
      </c>
      <c r="J311" s="297">
        <v>8316</v>
      </c>
      <c r="K311" s="297">
        <v>536</v>
      </c>
    </row>
    <row r="312" spans="1:11" ht="19.8" x14ac:dyDescent="0.5">
      <c r="A312" s="20" t="s">
        <v>3636</v>
      </c>
      <c r="B312" s="46">
        <f>SUM(B300:B311)</f>
        <v>43317</v>
      </c>
      <c r="C312" s="46">
        <f>SUM(C300:C311)</f>
        <v>3350</v>
      </c>
      <c r="D312" s="46">
        <f>SUM(D300:D311)</f>
        <v>4679853</v>
      </c>
      <c r="E312" s="46">
        <f>SUM(E300:E311)</f>
        <v>118204</v>
      </c>
      <c r="F312" s="46">
        <f>SUM(F300:F311)</f>
        <v>0</v>
      </c>
      <c r="H312" s="184">
        <f>SUM(H300:H311)</f>
        <v>554814</v>
      </c>
      <c r="I312" s="297">
        <f>SUM(I300:I311)</f>
        <v>267046</v>
      </c>
      <c r="J312" s="297">
        <f>SUM(J300:J311)</f>
        <v>287769</v>
      </c>
      <c r="K312" s="1289">
        <f>SUM(K300:K311)</f>
        <v>100984</v>
      </c>
    </row>
    <row r="314" spans="1:11" ht="60.6" x14ac:dyDescent="0.4">
      <c r="A314" s="34" t="s">
        <v>150</v>
      </c>
      <c r="B314" s="35" t="s">
        <v>2840</v>
      </c>
      <c r="C314" s="35" t="s">
        <v>2482</v>
      </c>
      <c r="D314" s="36" t="s">
        <v>240</v>
      </c>
      <c r="E314" s="37" t="s">
        <v>14</v>
      </c>
      <c r="F314" s="35" t="s">
        <v>2149</v>
      </c>
      <c r="H314" s="1270" t="s">
        <v>1757</v>
      </c>
      <c r="I314" s="1271" t="s">
        <v>1228</v>
      </c>
      <c r="J314" s="1271" t="s">
        <v>1229</v>
      </c>
      <c r="K314" s="1270" t="s">
        <v>3830</v>
      </c>
    </row>
    <row r="315" spans="1:11" x14ac:dyDescent="0.4">
      <c r="A315" s="1647" t="s">
        <v>3796</v>
      </c>
      <c r="B315" s="1648"/>
      <c r="C315" s="1648"/>
      <c r="D315" s="1648"/>
      <c r="E315" s="1648"/>
      <c r="F315" s="1474"/>
      <c r="H315" s="107"/>
      <c r="I315" s="107"/>
      <c r="J315" s="107"/>
      <c r="K315" s="1269"/>
    </row>
    <row r="316" spans="1:11" ht="3.6" customHeight="1" x14ac:dyDescent="0.4">
      <c r="A316" s="9"/>
      <c r="B316" s="9"/>
      <c r="C316" s="6"/>
      <c r="D316" s="7"/>
      <c r="E316" s="10"/>
      <c r="H316" s="81"/>
    </row>
    <row r="317" spans="1:11" ht="18.600000000000001" x14ac:dyDescent="0.45">
      <c r="A317" s="11" t="s">
        <v>1388</v>
      </c>
      <c r="B317" s="50">
        <v>4322</v>
      </c>
      <c r="C317" s="50">
        <v>346</v>
      </c>
      <c r="D317" s="50">
        <v>492531</v>
      </c>
      <c r="E317" s="44">
        <v>21580</v>
      </c>
      <c r="F317" s="44">
        <v>0</v>
      </c>
      <c r="G317" s="11"/>
      <c r="H317" s="108">
        <v>19626</v>
      </c>
      <c r="I317" s="297">
        <v>9499</v>
      </c>
      <c r="J317" s="297">
        <v>11247</v>
      </c>
      <c r="K317" s="297">
        <v>1120</v>
      </c>
    </row>
    <row r="318" spans="1:11" ht="18.600000000000001" x14ac:dyDescent="0.45">
      <c r="A318" s="12" t="s">
        <v>2</v>
      </c>
      <c r="B318" s="50">
        <v>4418</v>
      </c>
      <c r="C318" s="50">
        <v>363</v>
      </c>
      <c r="D318" s="50">
        <v>474822</v>
      </c>
      <c r="E318" s="44">
        <v>18188</v>
      </c>
      <c r="F318" s="44">
        <v>0</v>
      </c>
      <c r="G318" s="12"/>
      <c r="H318" s="108">
        <v>23344</v>
      </c>
      <c r="I318" s="297">
        <v>11201</v>
      </c>
      <c r="J318" s="297">
        <v>14363</v>
      </c>
      <c r="K318" s="297">
        <v>2220</v>
      </c>
    </row>
    <row r="319" spans="1:11" ht="18.600000000000001" x14ac:dyDescent="0.45">
      <c r="A319" s="12" t="s">
        <v>3</v>
      </c>
      <c r="B319" s="50">
        <v>5026</v>
      </c>
      <c r="C319" s="50">
        <v>429</v>
      </c>
      <c r="D319" s="50">
        <v>515442</v>
      </c>
      <c r="E319" s="44">
        <v>14872</v>
      </c>
      <c r="F319" s="44">
        <v>0</v>
      </c>
      <c r="G319" s="12"/>
      <c r="H319" s="108">
        <v>35862</v>
      </c>
      <c r="I319" s="297">
        <v>17850</v>
      </c>
      <c r="J319" s="297">
        <v>20967</v>
      </c>
      <c r="K319" s="297">
        <v>2956</v>
      </c>
    </row>
    <row r="320" spans="1:11" ht="18.600000000000001" x14ac:dyDescent="0.45">
      <c r="A320" s="12" t="s">
        <v>4</v>
      </c>
      <c r="B320" s="44">
        <v>4602</v>
      </c>
      <c r="C320" s="50">
        <v>350</v>
      </c>
      <c r="D320" s="50">
        <v>442517</v>
      </c>
      <c r="E320" s="44">
        <v>7430</v>
      </c>
      <c r="F320" s="44">
        <v>0</v>
      </c>
      <c r="G320" s="12"/>
      <c r="H320" s="108">
        <v>44109</v>
      </c>
      <c r="I320" s="297">
        <v>27062</v>
      </c>
      <c r="J320" s="297">
        <v>29103</v>
      </c>
      <c r="K320" s="297">
        <v>12056</v>
      </c>
    </row>
    <row r="321" spans="1:11" ht="18.600000000000001" x14ac:dyDescent="0.45">
      <c r="A321" s="12" t="s">
        <v>5</v>
      </c>
      <c r="B321" s="190">
        <v>3586</v>
      </c>
      <c r="C321" s="50">
        <v>247</v>
      </c>
      <c r="D321" s="192">
        <v>357141</v>
      </c>
      <c r="E321" s="44">
        <v>4248</v>
      </c>
      <c r="F321" s="44">
        <v>0</v>
      </c>
      <c r="G321" s="12"/>
      <c r="H321" s="108">
        <v>40114</v>
      </c>
      <c r="I321" s="297">
        <v>25584</v>
      </c>
      <c r="J321" s="297">
        <v>31226</v>
      </c>
      <c r="K321" s="297">
        <v>16696</v>
      </c>
    </row>
    <row r="322" spans="1:11" ht="18.600000000000001" x14ac:dyDescent="0.45">
      <c r="A322" s="12" t="s">
        <v>6</v>
      </c>
      <c r="B322" s="191">
        <v>2892</v>
      </c>
      <c r="C322" s="50">
        <v>232</v>
      </c>
      <c r="D322" s="192">
        <v>295305</v>
      </c>
      <c r="E322" s="192">
        <v>2861</v>
      </c>
      <c r="F322" s="44">
        <v>0</v>
      </c>
      <c r="H322" s="108">
        <v>46041</v>
      </c>
      <c r="I322" s="297">
        <v>31898</v>
      </c>
      <c r="J322" s="297">
        <v>28051</v>
      </c>
      <c r="K322" s="297">
        <v>13908</v>
      </c>
    </row>
    <row r="323" spans="1:11" ht="18.600000000000001" x14ac:dyDescent="0.45">
      <c r="A323" s="12" t="s">
        <v>7</v>
      </c>
      <c r="B323" s="191">
        <v>3910</v>
      </c>
      <c r="C323" s="50">
        <v>272</v>
      </c>
      <c r="D323" s="192">
        <v>365195</v>
      </c>
      <c r="E323" s="191">
        <v>3690</v>
      </c>
      <c r="F323" s="44">
        <v>0</v>
      </c>
      <c r="H323" s="108">
        <v>58455</v>
      </c>
      <c r="I323" s="297">
        <v>37391</v>
      </c>
      <c r="J323" s="297">
        <v>32372</v>
      </c>
      <c r="K323" s="297">
        <v>11308</v>
      </c>
    </row>
    <row r="324" spans="1:11" ht="18.600000000000001" x14ac:dyDescent="0.45">
      <c r="A324" s="12" t="s">
        <v>8</v>
      </c>
      <c r="B324" s="50">
        <v>3818</v>
      </c>
      <c r="C324" s="50">
        <v>218</v>
      </c>
      <c r="D324" s="50">
        <v>355005</v>
      </c>
      <c r="E324" s="50">
        <v>3459</v>
      </c>
      <c r="F324" s="44">
        <v>0</v>
      </c>
      <c r="H324" s="108">
        <v>49464</v>
      </c>
      <c r="I324" s="297">
        <v>33467</v>
      </c>
      <c r="J324" s="297">
        <v>32233</v>
      </c>
      <c r="K324" s="297">
        <v>16236</v>
      </c>
    </row>
    <row r="325" spans="1:11" ht="18.600000000000001" x14ac:dyDescent="0.45">
      <c r="A325" s="12" t="s">
        <v>9</v>
      </c>
      <c r="B325" s="50">
        <v>4894</v>
      </c>
      <c r="C325" s="50">
        <v>408</v>
      </c>
      <c r="D325" s="50">
        <v>469077</v>
      </c>
      <c r="E325" s="50">
        <v>4592</v>
      </c>
      <c r="F325" s="44">
        <v>0</v>
      </c>
      <c r="H325" s="108">
        <v>31777</v>
      </c>
      <c r="I325" s="297">
        <v>21637</v>
      </c>
      <c r="J325" s="297">
        <v>19296</v>
      </c>
      <c r="K325" s="297">
        <v>9156</v>
      </c>
    </row>
    <row r="326" spans="1:11" ht="18.600000000000001" x14ac:dyDescent="0.45">
      <c r="A326" s="12" t="s">
        <v>10</v>
      </c>
      <c r="B326" s="50">
        <v>5328</v>
      </c>
      <c r="C326" s="50">
        <v>485</v>
      </c>
      <c r="D326" s="50">
        <v>551812</v>
      </c>
      <c r="E326" s="50">
        <v>7059</v>
      </c>
      <c r="F326" s="44">
        <v>0</v>
      </c>
      <c r="H326" s="108">
        <v>20175</v>
      </c>
      <c r="I326" s="297">
        <v>10732</v>
      </c>
      <c r="J326" s="297">
        <v>13707</v>
      </c>
      <c r="K326" s="297">
        <v>4264</v>
      </c>
    </row>
    <row r="327" spans="1:11" ht="18.600000000000001" x14ac:dyDescent="0.45">
      <c r="A327" s="12" t="s">
        <v>11</v>
      </c>
      <c r="B327" s="50">
        <v>6736</v>
      </c>
      <c r="C327" s="50">
        <v>502</v>
      </c>
      <c r="D327" s="50">
        <v>641132</v>
      </c>
      <c r="E327" s="50">
        <v>12461</v>
      </c>
      <c r="F327" s="44">
        <v>0</v>
      </c>
      <c r="H327" s="108">
        <v>24215</v>
      </c>
      <c r="I327" s="297">
        <v>11210</v>
      </c>
      <c r="J327" s="297">
        <v>14089</v>
      </c>
      <c r="K327" s="297">
        <v>1084</v>
      </c>
    </row>
    <row r="328" spans="1:11" ht="18.600000000000001" x14ac:dyDescent="0.45">
      <c r="A328" s="13" t="s">
        <v>12</v>
      </c>
      <c r="B328" s="44">
        <v>4876</v>
      </c>
      <c r="C328" s="50">
        <v>380</v>
      </c>
      <c r="D328" s="50">
        <v>558725</v>
      </c>
      <c r="E328" s="50">
        <v>14708</v>
      </c>
      <c r="F328" s="44">
        <v>0</v>
      </c>
      <c r="H328" s="108">
        <v>17844</v>
      </c>
      <c r="I328" s="297">
        <v>8939</v>
      </c>
      <c r="J328" s="297">
        <v>9386</v>
      </c>
      <c r="K328" s="297">
        <v>480</v>
      </c>
    </row>
    <row r="329" spans="1:11" ht="19.8" x14ac:dyDescent="0.5">
      <c r="A329" s="20" t="s">
        <v>3825</v>
      </c>
      <c r="B329" s="46">
        <f>SUM(B317:B328)</f>
        <v>54408</v>
      </c>
      <c r="C329" s="46">
        <f>SUM(C317:C328)</f>
        <v>4232</v>
      </c>
      <c r="D329" s="46">
        <f>SUM(D317:D328)</f>
        <v>5518704</v>
      </c>
      <c r="E329" s="46">
        <f>SUM(E317:E328)</f>
        <v>115148</v>
      </c>
      <c r="F329" s="46">
        <f>SUM(F317:F328)</f>
        <v>0</v>
      </c>
      <c r="H329" s="184">
        <f>SUM(H317:H328)</f>
        <v>411026</v>
      </c>
      <c r="I329" s="297">
        <f>SUM(I317:I328)</f>
        <v>246470</v>
      </c>
      <c r="J329" s="297">
        <f>SUM(J317:J328)</f>
        <v>256040</v>
      </c>
      <c r="K329" s="1289">
        <f>SUM(K317:K328)</f>
        <v>91484</v>
      </c>
    </row>
    <row r="331" spans="1:11" ht="60.6" x14ac:dyDescent="0.4">
      <c r="A331" s="34" t="s">
        <v>150</v>
      </c>
      <c r="B331" s="35" t="s">
        <v>2840</v>
      </c>
      <c r="C331" s="35" t="s">
        <v>2482</v>
      </c>
      <c r="D331" s="36" t="s">
        <v>240</v>
      </c>
      <c r="E331" s="37" t="s">
        <v>14</v>
      </c>
      <c r="F331" s="35" t="s">
        <v>2149</v>
      </c>
      <c r="H331" s="1270" t="s">
        <v>1757</v>
      </c>
      <c r="I331" s="1271" t="s">
        <v>1228</v>
      </c>
      <c r="J331" s="1271" t="s">
        <v>1229</v>
      </c>
      <c r="K331" s="1270" t="s">
        <v>3830</v>
      </c>
    </row>
    <row r="332" spans="1:11" x14ac:dyDescent="0.4">
      <c r="A332" s="1647" t="s">
        <v>3996</v>
      </c>
      <c r="B332" s="1648"/>
      <c r="C332" s="1648"/>
      <c r="D332" s="1648"/>
      <c r="E332" s="1648"/>
      <c r="F332" s="1474"/>
      <c r="H332" s="107"/>
      <c r="I332" s="107"/>
      <c r="J332" s="107"/>
      <c r="K332" s="1269"/>
    </row>
    <row r="333" spans="1:11" ht="3.6" customHeight="1" x14ac:dyDescent="0.4">
      <c r="A333" s="9"/>
      <c r="B333" s="9"/>
      <c r="C333" s="6"/>
      <c r="D333" s="7"/>
      <c r="E333" s="10"/>
      <c r="H333" s="81"/>
    </row>
    <row r="334" spans="1:11" ht="18.600000000000001" x14ac:dyDescent="0.45">
      <c r="A334" s="11" t="s">
        <v>1388</v>
      </c>
      <c r="B334" s="50">
        <v>5008</v>
      </c>
      <c r="C334" s="50">
        <v>407</v>
      </c>
      <c r="D334" s="50">
        <v>569099</v>
      </c>
      <c r="E334" s="44">
        <v>20574</v>
      </c>
      <c r="F334" s="44">
        <v>0</v>
      </c>
      <c r="G334" s="11"/>
      <c r="H334" s="108">
        <v>16860</v>
      </c>
      <c r="I334" s="297">
        <v>7747</v>
      </c>
      <c r="J334" s="297">
        <v>9277</v>
      </c>
      <c r="K334" s="297">
        <v>164</v>
      </c>
    </row>
    <row r="335" spans="1:11" ht="18.600000000000001" x14ac:dyDescent="0.45">
      <c r="A335" s="12" t="s">
        <v>2</v>
      </c>
      <c r="B335" s="50">
        <v>4949</v>
      </c>
      <c r="C335" s="50">
        <v>384</v>
      </c>
      <c r="D335" s="50">
        <v>518707</v>
      </c>
      <c r="E335" s="44">
        <v>18166</v>
      </c>
      <c r="F335" s="44">
        <v>0</v>
      </c>
      <c r="G335" s="12"/>
      <c r="H335" s="108">
        <v>26834</v>
      </c>
      <c r="I335" s="297">
        <v>11975</v>
      </c>
      <c r="J335" s="297">
        <v>15686</v>
      </c>
      <c r="K335" s="297">
        <v>828</v>
      </c>
    </row>
    <row r="336" spans="1:11" ht="18.600000000000001" x14ac:dyDescent="0.45">
      <c r="A336" s="12" t="s">
        <v>3</v>
      </c>
      <c r="B336" s="50"/>
      <c r="C336" s="50"/>
      <c r="D336" s="50"/>
      <c r="E336" s="44"/>
      <c r="F336" s="44"/>
      <c r="G336" s="12"/>
      <c r="H336" s="108"/>
      <c r="I336" s="297"/>
      <c r="J336" s="297"/>
      <c r="K336" s="297"/>
    </row>
    <row r="337" spans="1:11" ht="18.600000000000001" x14ac:dyDescent="0.45">
      <c r="A337" s="12" t="s">
        <v>4</v>
      </c>
      <c r="B337" s="44"/>
      <c r="C337" s="50"/>
      <c r="D337" s="50"/>
      <c r="E337" s="44"/>
      <c r="F337" s="44"/>
      <c r="G337" s="12"/>
      <c r="H337" s="108"/>
      <c r="I337" s="297"/>
      <c r="J337" s="297"/>
      <c r="K337" s="297"/>
    </row>
    <row r="338" spans="1:11" ht="18.600000000000001" x14ac:dyDescent="0.45">
      <c r="A338" s="12" t="s">
        <v>5</v>
      </c>
      <c r="B338" s="190"/>
      <c r="C338" s="50"/>
      <c r="D338" s="192"/>
      <c r="E338" s="44"/>
      <c r="F338" s="44"/>
      <c r="G338" s="12"/>
      <c r="H338" s="108"/>
      <c r="I338" s="297"/>
      <c r="J338" s="297"/>
      <c r="K338" s="297"/>
    </row>
    <row r="339" spans="1:11" ht="18.600000000000001" x14ac:dyDescent="0.45">
      <c r="A339" s="12" t="s">
        <v>6</v>
      </c>
      <c r="B339" s="191"/>
      <c r="C339" s="50"/>
      <c r="D339" s="192"/>
      <c r="E339" s="192"/>
      <c r="F339" s="44"/>
      <c r="H339" s="108"/>
      <c r="I339" s="297"/>
      <c r="J339" s="297"/>
      <c r="K339" s="297"/>
    </row>
    <row r="340" spans="1:11" ht="18.600000000000001" x14ac:dyDescent="0.45">
      <c r="A340" s="12" t="s">
        <v>7</v>
      </c>
      <c r="B340" s="191"/>
      <c r="C340" s="50"/>
      <c r="D340" s="192"/>
      <c r="E340" s="191"/>
      <c r="F340" s="44"/>
      <c r="H340" s="108"/>
      <c r="I340" s="297"/>
      <c r="J340" s="297"/>
      <c r="K340" s="297"/>
    </row>
    <row r="341" spans="1:11" ht="18.600000000000001" x14ac:dyDescent="0.45">
      <c r="A341" s="12" t="s">
        <v>8</v>
      </c>
      <c r="B341" s="50"/>
      <c r="C341" s="50"/>
      <c r="D341" s="50"/>
      <c r="E341" s="50"/>
      <c r="F341" s="44"/>
      <c r="H341" s="108"/>
      <c r="I341" s="297"/>
      <c r="J341" s="297"/>
      <c r="K341" s="297"/>
    </row>
    <row r="342" spans="1:11" ht="18.600000000000001" x14ac:dyDescent="0.45">
      <c r="A342" s="12" t="s">
        <v>9</v>
      </c>
      <c r="B342" s="50"/>
      <c r="C342" s="50"/>
      <c r="D342" s="50"/>
      <c r="E342" s="50"/>
      <c r="F342" s="44"/>
      <c r="H342" s="108"/>
      <c r="I342" s="297"/>
      <c r="J342" s="297"/>
      <c r="K342" s="297"/>
    </row>
    <row r="343" spans="1:11" ht="18.600000000000001" x14ac:dyDescent="0.45">
      <c r="A343" s="12" t="s">
        <v>10</v>
      </c>
      <c r="B343" s="50"/>
      <c r="C343" s="50"/>
      <c r="D343" s="50"/>
      <c r="E343" s="50"/>
      <c r="F343" s="44"/>
      <c r="H343" s="108"/>
      <c r="I343" s="297"/>
      <c r="J343" s="297"/>
      <c r="K343" s="297"/>
    </row>
    <row r="344" spans="1:11" ht="18.600000000000001" x14ac:dyDescent="0.45">
      <c r="A344" s="12" t="s">
        <v>11</v>
      </c>
      <c r="B344" s="50"/>
      <c r="C344" s="50"/>
      <c r="D344" s="50"/>
      <c r="E344" s="50"/>
      <c r="F344" s="44"/>
      <c r="H344" s="108"/>
      <c r="I344" s="297"/>
      <c r="J344" s="297"/>
      <c r="K344" s="297"/>
    </row>
    <row r="345" spans="1:11" ht="18.600000000000001" x14ac:dyDescent="0.45">
      <c r="A345" s="13" t="s">
        <v>12</v>
      </c>
      <c r="B345" s="44"/>
      <c r="C345" s="50"/>
      <c r="D345" s="50"/>
      <c r="E345" s="50"/>
      <c r="F345" s="44"/>
      <c r="H345" s="108"/>
      <c r="I345" s="297"/>
      <c r="J345" s="297"/>
      <c r="K345" s="297"/>
    </row>
    <row r="346" spans="1:11" ht="19.8" x14ac:dyDescent="0.5">
      <c r="A346" s="20" t="s">
        <v>4040</v>
      </c>
      <c r="B346" s="46">
        <f>SUM(B334:B345)</f>
        <v>9957</v>
      </c>
      <c r="C346" s="46">
        <f>SUM(C334:C345)</f>
        <v>791</v>
      </c>
      <c r="D346" s="46">
        <f>SUM(D334:D345)</f>
        <v>1087806</v>
      </c>
      <c r="E346" s="46">
        <f>SUM(E334:E345)</f>
        <v>38740</v>
      </c>
      <c r="F346" s="46">
        <f>SUM(F334:F345)</f>
        <v>0</v>
      </c>
      <c r="H346" s="184">
        <f>SUM(H334:H345)</f>
        <v>43694</v>
      </c>
      <c r="I346" s="297">
        <f>SUM(I334:I345)</f>
        <v>19722</v>
      </c>
      <c r="J346" s="297">
        <f>SUM(J334:J345)</f>
        <v>24963</v>
      </c>
      <c r="K346" s="1380">
        <f>SUM(K334:K345)</f>
        <v>992</v>
      </c>
    </row>
    <row r="348" spans="1:11" ht="60.6" x14ac:dyDescent="0.4">
      <c r="A348" s="34" t="s">
        <v>150</v>
      </c>
      <c r="B348" s="35" t="s">
        <v>2840</v>
      </c>
      <c r="C348" s="35" t="s">
        <v>2482</v>
      </c>
      <c r="D348" s="36" t="s">
        <v>240</v>
      </c>
      <c r="E348" s="37" t="s">
        <v>14</v>
      </c>
      <c r="F348" s="35" t="s">
        <v>2149</v>
      </c>
      <c r="H348" s="1270" t="s">
        <v>1757</v>
      </c>
      <c r="I348" s="1271" t="s">
        <v>1228</v>
      </c>
      <c r="J348" s="1271" t="s">
        <v>1229</v>
      </c>
      <c r="K348" s="1270" t="s">
        <v>3830</v>
      </c>
    </row>
    <row r="349" spans="1:11" x14ac:dyDescent="0.4">
      <c r="A349" s="1647" t="s">
        <v>4215</v>
      </c>
      <c r="B349" s="1648"/>
      <c r="C349" s="1648"/>
      <c r="D349" s="1648"/>
      <c r="E349" s="1648"/>
      <c r="F349" s="1474"/>
      <c r="H349" s="107"/>
      <c r="I349" s="107"/>
      <c r="J349" s="107"/>
      <c r="K349" s="1269"/>
    </row>
    <row r="350" spans="1:11" ht="3.6" customHeight="1" x14ac:dyDescent="0.4">
      <c r="A350" s="9"/>
      <c r="B350" s="9"/>
      <c r="C350" s="6"/>
      <c r="D350" s="7"/>
      <c r="E350" s="10"/>
      <c r="H350" s="81"/>
    </row>
    <row r="351" spans="1:11" ht="18.600000000000001" x14ac:dyDescent="0.45">
      <c r="A351" s="11" t="s">
        <v>1388</v>
      </c>
      <c r="B351" s="50"/>
      <c r="C351" s="50"/>
      <c r="D351" s="50"/>
      <c r="E351" s="44"/>
      <c r="F351" s="44"/>
      <c r="G351" s="11"/>
      <c r="H351" s="108"/>
      <c r="I351" s="297"/>
      <c r="J351" s="297"/>
      <c r="K351" s="297"/>
    </row>
    <row r="352" spans="1:11" ht="18.600000000000001" x14ac:dyDescent="0.45">
      <c r="A352" s="12" t="s">
        <v>2</v>
      </c>
      <c r="B352" s="50"/>
      <c r="C352" s="50"/>
      <c r="D352" s="50"/>
      <c r="E352" s="44"/>
      <c r="F352" s="44"/>
      <c r="G352" s="12"/>
      <c r="H352" s="108"/>
      <c r="I352" s="297"/>
      <c r="J352" s="297"/>
      <c r="K352" s="297"/>
    </row>
    <row r="353" spans="1:11" ht="18.600000000000001" x14ac:dyDescent="0.45">
      <c r="A353" s="12" t="s">
        <v>3</v>
      </c>
      <c r="B353" s="50"/>
      <c r="C353" s="50"/>
      <c r="D353" s="50"/>
      <c r="E353" s="44"/>
      <c r="F353" s="44"/>
      <c r="G353" s="12"/>
      <c r="H353" s="108"/>
      <c r="I353" s="297"/>
      <c r="J353" s="297"/>
      <c r="K353" s="297"/>
    </row>
    <row r="354" spans="1:11" ht="18.600000000000001" x14ac:dyDescent="0.45">
      <c r="A354" s="12" t="s">
        <v>4</v>
      </c>
      <c r="B354" s="44"/>
      <c r="C354" s="50"/>
      <c r="D354" s="50"/>
      <c r="E354" s="44"/>
      <c r="F354" s="44"/>
      <c r="G354" s="12"/>
      <c r="H354" s="108"/>
      <c r="I354" s="297"/>
      <c r="J354" s="297"/>
      <c r="K354" s="297"/>
    </row>
    <row r="355" spans="1:11" ht="18.600000000000001" x14ac:dyDescent="0.45">
      <c r="A355" s="12" t="s">
        <v>5</v>
      </c>
      <c r="B355" s="190"/>
      <c r="C355" s="50"/>
      <c r="D355" s="192"/>
      <c r="E355" s="44"/>
      <c r="F355" s="44"/>
      <c r="G355" s="12"/>
      <c r="H355" s="108"/>
      <c r="I355" s="297"/>
      <c r="J355" s="297"/>
      <c r="K355" s="297"/>
    </row>
    <row r="356" spans="1:11" ht="18.600000000000001" x14ac:dyDescent="0.45">
      <c r="A356" s="12" t="s">
        <v>6</v>
      </c>
      <c r="B356" s="191"/>
      <c r="C356" s="50"/>
      <c r="D356" s="192"/>
      <c r="E356" s="192"/>
      <c r="F356" s="44"/>
      <c r="H356" s="108"/>
      <c r="I356" s="297"/>
      <c r="J356" s="297"/>
      <c r="K356" s="297"/>
    </row>
    <row r="357" spans="1:11" ht="18.600000000000001" x14ac:dyDescent="0.45">
      <c r="A357" s="12" t="s">
        <v>7</v>
      </c>
      <c r="B357" s="191"/>
      <c r="C357" s="50"/>
      <c r="D357" s="192"/>
      <c r="E357" s="191"/>
      <c r="F357" s="44"/>
      <c r="H357" s="108"/>
      <c r="I357" s="297"/>
      <c r="J357" s="297"/>
      <c r="K357" s="297"/>
    </row>
    <row r="358" spans="1:11" ht="18.600000000000001" x14ac:dyDescent="0.45">
      <c r="A358" s="12" t="s">
        <v>8</v>
      </c>
      <c r="B358" s="50"/>
      <c r="C358" s="50"/>
      <c r="D358" s="50"/>
      <c r="E358" s="50"/>
      <c r="F358" s="44"/>
      <c r="H358" s="108"/>
      <c r="I358" s="297"/>
      <c r="J358" s="297"/>
      <c r="K358" s="297"/>
    </row>
    <row r="359" spans="1:11" ht="18.600000000000001" x14ac:dyDescent="0.45">
      <c r="A359" s="12" t="s">
        <v>9</v>
      </c>
      <c r="B359" s="50"/>
      <c r="C359" s="50"/>
      <c r="D359" s="50"/>
      <c r="E359" s="50"/>
      <c r="F359" s="44"/>
      <c r="H359" s="108"/>
      <c r="I359" s="297"/>
      <c r="J359" s="297"/>
      <c r="K359" s="297"/>
    </row>
    <row r="360" spans="1:11" ht="18.600000000000001" x14ac:dyDescent="0.45">
      <c r="A360" s="12" t="s">
        <v>10</v>
      </c>
      <c r="B360" s="50"/>
      <c r="C360" s="50"/>
      <c r="D360" s="50"/>
      <c r="E360" s="50"/>
      <c r="F360" s="44"/>
      <c r="H360" s="108"/>
      <c r="I360" s="297"/>
      <c r="J360" s="297"/>
      <c r="K360" s="297"/>
    </row>
    <row r="361" spans="1:11" ht="18.600000000000001" x14ac:dyDescent="0.45">
      <c r="A361" s="12" t="s">
        <v>11</v>
      </c>
      <c r="B361" s="50"/>
      <c r="C361" s="50"/>
      <c r="D361" s="50"/>
      <c r="E361" s="50"/>
      <c r="F361" s="44"/>
      <c r="H361" s="108"/>
      <c r="I361" s="297"/>
      <c r="J361" s="297"/>
      <c r="K361" s="297"/>
    </row>
    <row r="362" spans="1:11" ht="18.600000000000001" x14ac:dyDescent="0.45">
      <c r="A362" s="13" t="s">
        <v>12</v>
      </c>
      <c r="B362" s="44"/>
      <c r="C362" s="50"/>
      <c r="D362" s="50"/>
      <c r="E362" s="50"/>
      <c r="F362" s="44"/>
      <c r="H362" s="108"/>
      <c r="I362" s="297"/>
      <c r="J362" s="297"/>
      <c r="K362" s="297"/>
    </row>
    <row r="363" spans="1:11" ht="19.8" x14ac:dyDescent="0.5">
      <c r="A363" s="20" t="s">
        <v>4216</v>
      </c>
      <c r="B363" s="46">
        <f>SUM(B351:B362)</f>
        <v>0</v>
      </c>
      <c r="C363" s="46">
        <f>SUM(C351:C362)</f>
        <v>0</v>
      </c>
      <c r="D363" s="46">
        <f>SUM(D351:D362)</f>
        <v>0</v>
      </c>
      <c r="E363" s="46">
        <f>SUM(E351:E362)</f>
        <v>0</v>
      </c>
      <c r="F363" s="46">
        <f>SUM(F351:F362)</f>
        <v>0</v>
      </c>
      <c r="H363" s="184">
        <f>SUM(H351:H362)</f>
        <v>0</v>
      </c>
      <c r="I363" s="297">
        <f>SUM(I351:I362)</f>
        <v>0</v>
      </c>
      <c r="J363" s="297">
        <f>SUM(J351:J362)</f>
        <v>0</v>
      </c>
      <c r="K363" s="1380">
        <f>SUM(K351:K362)</f>
        <v>0</v>
      </c>
    </row>
  </sheetData>
  <mergeCells count="22">
    <mergeCell ref="A349:F349"/>
    <mergeCell ref="A332:F332"/>
    <mergeCell ref="A315:F315"/>
    <mergeCell ref="A298:F298"/>
    <mergeCell ref="A213:F213"/>
    <mergeCell ref="A196:F196"/>
    <mergeCell ref="A281:F281"/>
    <mergeCell ref="A179:F179"/>
    <mergeCell ref="A264:F264"/>
    <mergeCell ref="A247:F247"/>
    <mergeCell ref="A230:F230"/>
    <mergeCell ref="A2:E2"/>
    <mergeCell ref="A43:E43"/>
    <mergeCell ref="A77:E77"/>
    <mergeCell ref="A60:E60"/>
    <mergeCell ref="A10:E10"/>
    <mergeCell ref="A26:E26"/>
    <mergeCell ref="A94:E94"/>
    <mergeCell ref="A145:F145"/>
    <mergeCell ref="A162:F162"/>
    <mergeCell ref="A128:E128"/>
    <mergeCell ref="A111:E111"/>
  </mergeCells>
  <phoneticPr fontId="0" type="noConversion"/>
  <printOptions horizontalCentered="1"/>
  <pageMargins left="0.39370078740157483" right="0.39370078740157483" top="0" bottom="0" header="0" footer="0"/>
  <pageSetup paperSize="9" scale="78" orientation="portrait" r:id="rId1"/>
  <headerFooter alignWithMargins="0">
    <oddHeader>&amp;L&amp;"Arial,Corsivo"&amp;8Azienda: ........................................................................................&amp;R&amp;"Arial,Corsivo"&amp;8pag. ..... di .....</oddHeader>
  </headerFooter>
  <rowBreaks count="5" manualBreakCount="5">
    <brk id="40" max="16383" man="1"/>
    <brk id="75" max="16383" man="1"/>
    <brk id="109" max="16383" man="1"/>
    <brk id="245" max="16383" man="1"/>
    <brk id="296" max="16383" man="1"/>
  </rowBreaks>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B1:AU37"/>
  <sheetViews>
    <sheetView topLeftCell="A3" zoomScaleNormal="100" zoomScaleSheetLayoutView="40" workbookViewId="0">
      <pane xSplit="3" topLeftCell="AM1" activePane="topRight" state="frozen"/>
      <selection pane="topRight" activeCell="AR16" sqref="AR16"/>
    </sheetView>
  </sheetViews>
  <sheetFormatPr defaultColWidth="12.6640625" defaultRowHeight="13.2" x14ac:dyDescent="0.25"/>
  <cols>
    <col min="2" max="2" width="29.33203125" customWidth="1"/>
    <col min="3" max="3" width="20.6640625" customWidth="1"/>
    <col min="4" max="12" width="17.33203125" customWidth="1"/>
    <col min="13" max="13" width="18" customWidth="1"/>
    <col min="14" max="14" width="17.33203125" style="21" customWidth="1"/>
    <col min="15" max="20" width="17.33203125" customWidth="1"/>
    <col min="21" max="21" width="15.109375" bestFit="1" customWidth="1"/>
    <col min="22" max="24" width="17.33203125" customWidth="1"/>
    <col min="25" max="27" width="17.33203125" style="21" customWidth="1"/>
    <col min="28" max="47" width="17.33203125" customWidth="1"/>
  </cols>
  <sheetData>
    <row r="1" spans="2:47" ht="13.8" thickBot="1" x14ac:dyDescent="0.3"/>
    <row r="2" spans="2:47" ht="60" customHeight="1" thickBot="1" x14ac:dyDescent="0.55000000000000004">
      <c r="B2" s="1651" t="s">
        <v>31</v>
      </c>
      <c r="C2" s="1652"/>
      <c r="D2" s="21"/>
      <c r="E2" s="21"/>
      <c r="F2" s="21"/>
    </row>
    <row r="3" spans="2:47" ht="18" customHeight="1" x14ac:dyDescent="0.25">
      <c r="B3" s="916" t="s">
        <v>3014</v>
      </c>
      <c r="C3" s="917">
        <f ca="1">NOW()</f>
        <v>46084.617595023148</v>
      </c>
    </row>
    <row r="5" spans="2:47" ht="33.75" customHeight="1" x14ac:dyDescent="0.25">
      <c r="B5" s="526" t="s">
        <v>27</v>
      </c>
      <c r="C5" s="526" t="s">
        <v>24</v>
      </c>
      <c r="D5" s="526" t="s">
        <v>81</v>
      </c>
      <c r="E5" s="526" t="s">
        <v>81</v>
      </c>
      <c r="F5" s="526" t="s">
        <v>81</v>
      </c>
      <c r="G5" s="526" t="s">
        <v>81</v>
      </c>
      <c r="H5" s="526" t="s">
        <v>81</v>
      </c>
      <c r="I5" s="526" t="s">
        <v>81</v>
      </c>
      <c r="J5" s="526" t="s">
        <v>81</v>
      </c>
      <c r="K5" s="526" t="s">
        <v>81</v>
      </c>
      <c r="L5" s="526" t="s">
        <v>81</v>
      </c>
      <c r="M5" s="526" t="s">
        <v>81</v>
      </c>
      <c r="N5" s="526" t="s">
        <v>81</v>
      </c>
      <c r="O5" s="526" t="s">
        <v>81</v>
      </c>
      <c r="P5" s="526" t="s">
        <v>81</v>
      </c>
      <c r="Q5" s="526" t="s">
        <v>81</v>
      </c>
      <c r="R5" s="526" t="s">
        <v>81</v>
      </c>
      <c r="S5" s="526" t="s">
        <v>81</v>
      </c>
      <c r="T5" s="526" t="s">
        <v>81</v>
      </c>
      <c r="U5" s="526" t="s">
        <v>81</v>
      </c>
      <c r="V5" s="526" t="s">
        <v>81</v>
      </c>
      <c r="W5" s="526" t="s">
        <v>81</v>
      </c>
      <c r="X5" s="526" t="s">
        <v>81</v>
      </c>
      <c r="Y5" s="526" t="s">
        <v>81</v>
      </c>
      <c r="Z5" s="526" t="s">
        <v>81</v>
      </c>
      <c r="AA5" s="526" t="s">
        <v>81</v>
      </c>
      <c r="AB5" s="526" t="s">
        <v>81</v>
      </c>
      <c r="AC5" s="526" t="s">
        <v>81</v>
      </c>
      <c r="AD5" s="526" t="s">
        <v>81</v>
      </c>
      <c r="AE5" s="526" t="s">
        <v>81</v>
      </c>
      <c r="AF5" s="526" t="s">
        <v>81</v>
      </c>
      <c r="AG5" s="526" t="s">
        <v>81</v>
      </c>
      <c r="AH5" s="526" t="s">
        <v>81</v>
      </c>
      <c r="AI5" s="526" t="s">
        <v>81</v>
      </c>
      <c r="AJ5" s="526" t="s">
        <v>81</v>
      </c>
      <c r="AK5" s="526" t="s">
        <v>81</v>
      </c>
      <c r="AL5" s="526" t="s">
        <v>81</v>
      </c>
      <c r="AM5" s="526" t="s">
        <v>81</v>
      </c>
      <c r="AN5" s="526" t="s">
        <v>81</v>
      </c>
      <c r="AO5" s="526" t="s">
        <v>81</v>
      </c>
      <c r="AP5" s="526" t="s">
        <v>81</v>
      </c>
      <c r="AQ5" s="526" t="s">
        <v>81</v>
      </c>
      <c r="AR5" s="526" t="s">
        <v>81</v>
      </c>
      <c r="AS5" s="526" t="s">
        <v>81</v>
      </c>
      <c r="AT5" s="526" t="s">
        <v>81</v>
      </c>
      <c r="AU5" s="526" t="s">
        <v>81</v>
      </c>
    </row>
    <row r="6" spans="2:47" ht="20.100000000000001" customHeight="1" x14ac:dyDescent="0.4">
      <c r="B6" s="527" t="s">
        <v>85</v>
      </c>
      <c r="C6" s="527" t="s">
        <v>1641</v>
      </c>
      <c r="D6" s="530">
        <v>38768</v>
      </c>
      <c r="E6" s="530">
        <v>38952</v>
      </c>
      <c r="F6" s="533">
        <v>39127</v>
      </c>
      <c r="G6" s="533">
        <v>39316</v>
      </c>
      <c r="H6" s="530">
        <v>39498</v>
      </c>
      <c r="I6" s="530">
        <v>39685</v>
      </c>
      <c r="J6" s="533">
        <v>39874</v>
      </c>
      <c r="K6" s="533">
        <v>40063</v>
      </c>
      <c r="L6" s="530">
        <v>40283</v>
      </c>
      <c r="M6" s="530">
        <v>40492</v>
      </c>
      <c r="N6" s="533">
        <v>40672</v>
      </c>
      <c r="O6" s="533">
        <v>40852</v>
      </c>
      <c r="P6" s="530">
        <v>41017</v>
      </c>
      <c r="Q6" s="530">
        <v>41206</v>
      </c>
      <c r="R6" s="541">
        <v>41386</v>
      </c>
      <c r="S6" s="541">
        <v>41576</v>
      </c>
      <c r="T6" s="539">
        <v>41758</v>
      </c>
      <c r="U6" s="539">
        <v>41941</v>
      </c>
      <c r="V6" s="541">
        <v>42123</v>
      </c>
      <c r="W6" s="541">
        <v>42307</v>
      </c>
      <c r="X6" s="539">
        <v>42488</v>
      </c>
      <c r="Y6" s="539">
        <v>42674</v>
      </c>
      <c r="Z6" s="541">
        <v>42852</v>
      </c>
      <c r="AA6" s="541">
        <v>43038</v>
      </c>
      <c r="AB6" s="539">
        <v>43220</v>
      </c>
      <c r="AC6" s="539">
        <v>43399</v>
      </c>
      <c r="AD6" s="541">
        <v>43585</v>
      </c>
      <c r="AE6" s="541">
        <v>43766</v>
      </c>
      <c r="AF6" s="539">
        <v>43949</v>
      </c>
      <c r="AG6" s="539">
        <v>44132</v>
      </c>
      <c r="AH6" s="994">
        <v>44314</v>
      </c>
      <c r="AI6" s="994">
        <v>44497</v>
      </c>
      <c r="AJ6" s="544">
        <v>44678</v>
      </c>
      <c r="AK6" s="544">
        <v>44861</v>
      </c>
      <c r="AL6" s="994">
        <v>45043</v>
      </c>
      <c r="AM6" s="994">
        <v>45225</v>
      </c>
      <c r="AN6" s="1265">
        <v>45408</v>
      </c>
      <c r="AO6" s="1265">
        <v>45593</v>
      </c>
      <c r="AP6" s="994">
        <v>45776</v>
      </c>
      <c r="AQ6" s="994">
        <v>45957</v>
      </c>
      <c r="AR6" s="1265"/>
      <c r="AS6" s="1265"/>
      <c r="AT6" s="994"/>
      <c r="AU6" s="994"/>
    </row>
    <row r="7" spans="2:47" ht="20.100000000000001" customHeight="1" x14ac:dyDescent="0.4">
      <c r="B7" s="527" t="s">
        <v>1643</v>
      </c>
      <c r="C7" s="527" t="s">
        <v>1646</v>
      </c>
      <c r="D7" s="531" t="s">
        <v>1524</v>
      </c>
      <c r="E7" s="531" t="s">
        <v>1524</v>
      </c>
      <c r="F7" s="534" t="s">
        <v>1524</v>
      </c>
      <c r="G7" s="534" t="s">
        <v>1524</v>
      </c>
      <c r="H7" s="531" t="s">
        <v>1524</v>
      </c>
      <c r="I7" s="531" t="s">
        <v>1524</v>
      </c>
      <c r="J7" s="534" t="s">
        <v>1524</v>
      </c>
      <c r="K7" s="534" t="s">
        <v>1524</v>
      </c>
      <c r="L7" s="531" t="s">
        <v>1524</v>
      </c>
      <c r="M7" s="531" t="s">
        <v>1524</v>
      </c>
      <c r="N7" s="534" t="s">
        <v>1524</v>
      </c>
      <c r="O7" s="534" t="s">
        <v>1524</v>
      </c>
      <c r="P7" s="531" t="s">
        <v>1524</v>
      </c>
      <c r="Q7" s="531" t="s">
        <v>1524</v>
      </c>
      <c r="R7" s="534" t="s">
        <v>1524</v>
      </c>
      <c r="S7" s="534" t="s">
        <v>1524</v>
      </c>
      <c r="T7" s="531" t="s">
        <v>1524</v>
      </c>
      <c r="U7" s="531" t="s">
        <v>1524</v>
      </c>
      <c r="V7" s="534" t="s">
        <v>1524</v>
      </c>
      <c r="W7" s="534" t="s">
        <v>1524</v>
      </c>
      <c r="X7" s="531" t="s">
        <v>1524</v>
      </c>
      <c r="Y7" s="531" t="s">
        <v>1524</v>
      </c>
      <c r="Z7" s="534" t="s">
        <v>1524</v>
      </c>
      <c r="AA7" s="534" t="s">
        <v>1524</v>
      </c>
      <c r="AB7" s="531" t="s">
        <v>1524</v>
      </c>
      <c r="AC7" s="531" t="s">
        <v>1524</v>
      </c>
      <c r="AD7" s="534" t="s">
        <v>1524</v>
      </c>
      <c r="AE7" s="534" t="s">
        <v>1524</v>
      </c>
      <c r="AF7" s="531" t="s">
        <v>1524</v>
      </c>
      <c r="AG7" s="531" t="s">
        <v>1524</v>
      </c>
      <c r="AH7" s="534" t="s">
        <v>1524</v>
      </c>
      <c r="AI7" s="534" t="s">
        <v>1524</v>
      </c>
      <c r="AJ7" s="531" t="s">
        <v>1524</v>
      </c>
      <c r="AK7" s="531" t="s">
        <v>1524</v>
      </c>
      <c r="AL7" s="534" t="s">
        <v>1524</v>
      </c>
      <c r="AM7" s="534" t="s">
        <v>1524</v>
      </c>
      <c r="AN7" s="1264" t="s">
        <v>1524</v>
      </c>
      <c r="AO7" s="1264" t="s">
        <v>1524</v>
      </c>
      <c r="AP7" s="534" t="s">
        <v>1524</v>
      </c>
      <c r="AQ7" s="534" t="s">
        <v>1524</v>
      </c>
      <c r="AR7" s="1264" t="s">
        <v>1524</v>
      </c>
      <c r="AS7" s="1264" t="s">
        <v>1524</v>
      </c>
      <c r="AT7" s="534" t="s">
        <v>1524</v>
      </c>
      <c r="AU7" s="534" t="s">
        <v>1524</v>
      </c>
    </row>
    <row r="8" spans="2:47" ht="30" customHeight="1" x14ac:dyDescent="0.4">
      <c r="B8" s="528" t="s">
        <v>1644</v>
      </c>
      <c r="C8" s="527" t="s">
        <v>83</v>
      </c>
      <c r="D8" s="530">
        <v>38744</v>
      </c>
      <c r="E8" s="530">
        <v>38926</v>
      </c>
      <c r="F8" s="533">
        <v>39094</v>
      </c>
      <c r="G8" s="533">
        <v>39282</v>
      </c>
      <c r="H8" s="530">
        <v>39462</v>
      </c>
      <c r="I8" s="530">
        <v>39636</v>
      </c>
      <c r="J8" s="533">
        <v>39826</v>
      </c>
      <c r="K8" s="533">
        <v>40004</v>
      </c>
      <c r="L8" s="530">
        <v>40207</v>
      </c>
      <c r="M8" s="530">
        <v>40393</v>
      </c>
      <c r="N8" s="533">
        <v>40597</v>
      </c>
      <c r="O8" s="541">
        <v>40784</v>
      </c>
      <c r="P8" s="539">
        <v>40959</v>
      </c>
      <c r="Q8" s="539">
        <v>41127</v>
      </c>
      <c r="R8" s="541">
        <v>41332</v>
      </c>
      <c r="S8" s="541">
        <v>41493</v>
      </c>
      <c r="T8" s="539">
        <v>41689</v>
      </c>
      <c r="U8" s="539">
        <v>41872</v>
      </c>
      <c r="V8" s="541">
        <v>42059</v>
      </c>
      <c r="W8" s="541">
        <v>42223</v>
      </c>
      <c r="X8" s="539">
        <v>42426</v>
      </c>
      <c r="Y8" s="539">
        <v>42605</v>
      </c>
      <c r="Z8" s="541">
        <v>42789</v>
      </c>
      <c r="AA8" s="541">
        <v>42950</v>
      </c>
      <c r="AB8" s="539">
        <v>43143</v>
      </c>
      <c r="AC8" s="904" t="s">
        <v>2972</v>
      </c>
      <c r="AD8" s="541">
        <v>43524</v>
      </c>
      <c r="AE8" s="541">
        <v>43706</v>
      </c>
      <c r="AF8" s="539">
        <v>43886</v>
      </c>
      <c r="AG8" s="539">
        <v>44069</v>
      </c>
      <c r="AH8" s="994">
        <v>44250</v>
      </c>
      <c r="AI8" s="994">
        <v>44412</v>
      </c>
      <c r="AJ8" s="544">
        <v>44613</v>
      </c>
      <c r="AK8" s="544">
        <v>44778</v>
      </c>
      <c r="AL8" s="994">
        <v>44978</v>
      </c>
      <c r="AM8" s="994">
        <v>45156</v>
      </c>
      <c r="AN8" s="1265">
        <v>45345</v>
      </c>
      <c r="AO8" s="1265">
        <v>45534</v>
      </c>
      <c r="AP8" s="994">
        <v>45715</v>
      </c>
      <c r="AQ8" s="994">
        <v>45890</v>
      </c>
      <c r="AR8" s="1264"/>
      <c r="AS8" s="1264"/>
      <c r="AT8" s="994"/>
      <c r="AU8" s="994"/>
    </row>
    <row r="9" spans="2:47" ht="20.100000000000001" customHeight="1" x14ac:dyDescent="0.4">
      <c r="B9" s="527" t="s">
        <v>1645</v>
      </c>
      <c r="C9" s="527" t="s">
        <v>1647</v>
      </c>
      <c r="D9" s="531" t="s">
        <v>1524</v>
      </c>
      <c r="E9" s="531" t="s">
        <v>1524</v>
      </c>
      <c r="F9" s="534" t="s">
        <v>1524</v>
      </c>
      <c r="G9" s="534" t="s">
        <v>1524</v>
      </c>
      <c r="H9" s="531" t="s">
        <v>1524</v>
      </c>
      <c r="I9" s="531" t="s">
        <v>1524</v>
      </c>
      <c r="J9" s="534" t="s">
        <v>1524</v>
      </c>
      <c r="K9" s="534" t="s">
        <v>1524</v>
      </c>
      <c r="L9" s="531" t="s">
        <v>1524</v>
      </c>
      <c r="M9" s="531" t="s">
        <v>1524</v>
      </c>
      <c r="N9" s="533">
        <v>40597</v>
      </c>
      <c r="O9" s="534" t="s">
        <v>1524</v>
      </c>
      <c r="P9" s="531" t="s">
        <v>1524</v>
      </c>
      <c r="Q9" s="531" t="s">
        <v>1524</v>
      </c>
      <c r="R9" s="534" t="s">
        <v>1524</v>
      </c>
      <c r="S9" s="534" t="s">
        <v>1524</v>
      </c>
      <c r="T9" s="531" t="s">
        <v>1524</v>
      </c>
      <c r="U9" s="531" t="s">
        <v>1524</v>
      </c>
      <c r="V9" s="536"/>
      <c r="W9" s="541">
        <v>42244</v>
      </c>
      <c r="X9" s="540"/>
      <c r="Y9" s="540"/>
      <c r="Z9" s="537"/>
      <c r="AA9" s="541">
        <v>42950</v>
      </c>
      <c r="AB9" s="532"/>
      <c r="AC9" s="532"/>
      <c r="AD9" s="536"/>
      <c r="AE9" s="536"/>
      <c r="AF9" s="532"/>
      <c r="AG9" s="532"/>
      <c r="AH9" s="534"/>
      <c r="AI9" s="534"/>
      <c r="AJ9" s="531"/>
      <c r="AK9" s="531"/>
      <c r="AL9" s="534"/>
      <c r="AM9" s="534"/>
      <c r="AN9" s="1264"/>
      <c r="AO9" s="1264"/>
      <c r="AP9" s="1394"/>
      <c r="AQ9" s="534"/>
      <c r="AR9" s="1264"/>
      <c r="AS9" s="1264"/>
      <c r="AT9" s="534"/>
      <c r="AU9" s="534"/>
    </row>
    <row r="10" spans="2:47" ht="20.100000000000001" customHeight="1" x14ac:dyDescent="0.4">
      <c r="B10" s="527" t="s">
        <v>86</v>
      </c>
      <c r="C10" s="527" t="s">
        <v>83</v>
      </c>
      <c r="D10" s="530">
        <v>38862</v>
      </c>
      <c r="E10" s="530">
        <v>39020</v>
      </c>
      <c r="F10" s="533">
        <v>39204</v>
      </c>
      <c r="G10" s="533">
        <v>39398</v>
      </c>
      <c r="H10" s="530">
        <v>39580</v>
      </c>
      <c r="I10" s="530">
        <v>39764</v>
      </c>
      <c r="J10" s="533">
        <v>39945</v>
      </c>
      <c r="K10" s="533">
        <v>40129</v>
      </c>
      <c r="L10" s="530">
        <v>40310</v>
      </c>
      <c r="M10" s="530">
        <v>40506</v>
      </c>
      <c r="N10" s="533">
        <v>40687</v>
      </c>
      <c r="O10" s="533">
        <v>40875</v>
      </c>
      <c r="P10" s="530">
        <v>41053</v>
      </c>
      <c r="Q10" s="530">
        <v>41233</v>
      </c>
      <c r="R10" s="543">
        <v>41422</v>
      </c>
      <c r="S10" s="543">
        <v>41603</v>
      </c>
      <c r="T10" s="545">
        <v>41782</v>
      </c>
      <c r="U10" s="577">
        <v>41968</v>
      </c>
      <c r="V10" s="541">
        <v>42139</v>
      </c>
      <c r="W10" s="543">
        <v>42332</v>
      </c>
      <c r="X10" s="621">
        <v>42514</v>
      </c>
      <c r="Y10" s="621">
        <v>42697</v>
      </c>
      <c r="Z10" s="543">
        <v>42878</v>
      </c>
      <c r="AA10" s="543">
        <v>43060</v>
      </c>
      <c r="AB10" s="548">
        <v>43244</v>
      </c>
      <c r="AC10" s="548">
        <v>43431</v>
      </c>
      <c r="AD10" s="543">
        <v>43606</v>
      </c>
      <c r="AE10" s="543">
        <v>43795</v>
      </c>
      <c r="AF10" s="539">
        <v>43963</v>
      </c>
      <c r="AG10" s="653" t="s">
        <v>3338</v>
      </c>
      <c r="AH10" s="1025" t="s">
        <v>3350</v>
      </c>
      <c r="AI10" s="695" t="s">
        <v>3409</v>
      </c>
      <c r="AJ10" s="1088" t="s">
        <v>3582</v>
      </c>
      <c r="AK10" s="544">
        <v>44894</v>
      </c>
      <c r="AL10" s="1266">
        <v>45075</v>
      </c>
      <c r="AM10" s="994">
        <v>45252</v>
      </c>
      <c r="AN10" s="1265">
        <v>45436</v>
      </c>
      <c r="AO10" s="1265" t="s">
        <v>4058</v>
      </c>
      <c r="AP10" s="1266" t="s">
        <v>4091</v>
      </c>
      <c r="AQ10" s="994"/>
      <c r="AR10" s="1264"/>
      <c r="AS10" s="1264"/>
      <c r="AT10" s="1266"/>
      <c r="AU10" s="994"/>
    </row>
    <row r="11" spans="2:47" ht="20.100000000000001" customHeight="1" x14ac:dyDescent="0.4">
      <c r="B11" s="527" t="s">
        <v>87</v>
      </c>
      <c r="C11" s="527" t="s">
        <v>83</v>
      </c>
      <c r="D11" s="530">
        <v>38862</v>
      </c>
      <c r="E11" s="530">
        <v>39020</v>
      </c>
      <c r="F11" s="533">
        <v>39204</v>
      </c>
      <c r="G11" s="533">
        <v>39398</v>
      </c>
      <c r="H11" s="530">
        <v>39580</v>
      </c>
      <c r="I11" s="530">
        <v>39764</v>
      </c>
      <c r="J11" s="533">
        <v>39945</v>
      </c>
      <c r="K11" s="533">
        <v>40129</v>
      </c>
      <c r="L11" s="530">
        <v>40310</v>
      </c>
      <c r="M11" s="530">
        <v>40506</v>
      </c>
      <c r="N11" s="533">
        <v>40687</v>
      </c>
      <c r="O11" s="533">
        <v>40875</v>
      </c>
      <c r="P11" s="530">
        <v>41053</v>
      </c>
      <c r="Q11" s="530">
        <v>41233</v>
      </c>
      <c r="R11" s="543">
        <v>41422</v>
      </c>
      <c r="S11" s="543">
        <v>41603</v>
      </c>
      <c r="T11" s="545">
        <v>41782</v>
      </c>
      <c r="U11" s="577">
        <v>41968</v>
      </c>
      <c r="V11" s="541">
        <v>42139</v>
      </c>
      <c r="W11" s="543">
        <v>42332</v>
      </c>
      <c r="X11" s="621">
        <v>42514</v>
      </c>
      <c r="Y11" s="621">
        <v>42697</v>
      </c>
      <c r="Z11" s="543">
        <v>42878</v>
      </c>
      <c r="AA11" s="543">
        <v>43060</v>
      </c>
      <c r="AB11" s="548">
        <v>43244</v>
      </c>
      <c r="AC11" s="548">
        <v>43431</v>
      </c>
      <c r="AD11" s="543">
        <v>43606</v>
      </c>
      <c r="AE11" s="543">
        <v>43795</v>
      </c>
      <c r="AF11" s="539">
        <v>43963</v>
      </c>
      <c r="AG11" s="653" t="s">
        <v>3338</v>
      </c>
      <c r="AH11" s="1025" t="s">
        <v>3350</v>
      </c>
      <c r="AI11" s="695" t="s">
        <v>3409</v>
      </c>
      <c r="AJ11" s="1088" t="s">
        <v>3582</v>
      </c>
      <c r="AK11" s="544">
        <v>44894</v>
      </c>
      <c r="AL11" s="1266">
        <v>45075</v>
      </c>
      <c r="AM11" s="994">
        <v>45252</v>
      </c>
      <c r="AN11" s="1265">
        <v>45436</v>
      </c>
      <c r="AO11" s="1265" t="s">
        <v>4058</v>
      </c>
      <c r="AP11" s="1266" t="s">
        <v>4091</v>
      </c>
      <c r="AQ11" s="994"/>
      <c r="AR11" s="1264"/>
      <c r="AS11" s="1264"/>
      <c r="AT11" s="1266"/>
      <c r="AU11" s="994"/>
    </row>
    <row r="12" spans="2:47" ht="30" customHeight="1" x14ac:dyDescent="0.4">
      <c r="B12" s="528" t="s">
        <v>1642</v>
      </c>
      <c r="C12" s="527" t="s">
        <v>83</v>
      </c>
      <c r="D12" s="530">
        <v>38862</v>
      </c>
      <c r="E12" s="530">
        <v>39020</v>
      </c>
      <c r="F12" s="533">
        <v>39204</v>
      </c>
      <c r="G12" s="533">
        <v>39398</v>
      </c>
      <c r="H12" s="530">
        <v>39580</v>
      </c>
      <c r="I12" s="530">
        <v>39764</v>
      </c>
      <c r="J12" s="533">
        <v>39945</v>
      </c>
      <c r="K12" s="533">
        <v>40129</v>
      </c>
      <c r="L12" s="530">
        <v>40310</v>
      </c>
      <c r="M12" s="530">
        <v>40506</v>
      </c>
      <c r="N12" s="533">
        <v>40687</v>
      </c>
      <c r="O12" s="533">
        <v>40875</v>
      </c>
      <c r="P12" s="530">
        <v>41053</v>
      </c>
      <c r="Q12" s="530">
        <v>41233</v>
      </c>
      <c r="R12" s="543">
        <v>41422</v>
      </c>
      <c r="S12" s="543">
        <v>41603</v>
      </c>
      <c r="T12" s="545">
        <v>41782</v>
      </c>
      <c r="U12" s="577">
        <v>41968</v>
      </c>
      <c r="V12" s="543">
        <v>42139</v>
      </c>
      <c r="W12" s="543">
        <v>42332</v>
      </c>
      <c r="X12" s="621">
        <v>42514</v>
      </c>
      <c r="Y12" s="621">
        <v>42697</v>
      </c>
      <c r="Z12" s="543">
        <v>42878</v>
      </c>
      <c r="AA12" s="543">
        <v>43060</v>
      </c>
      <c r="AB12" s="548">
        <v>43244</v>
      </c>
      <c r="AC12" s="548">
        <v>43431</v>
      </c>
      <c r="AD12" s="543">
        <v>43606</v>
      </c>
      <c r="AE12" s="543">
        <v>43795</v>
      </c>
      <c r="AF12" s="539">
        <v>43963</v>
      </c>
      <c r="AG12" s="653" t="s">
        <v>3338</v>
      </c>
      <c r="AH12" s="1025" t="s">
        <v>3350</v>
      </c>
      <c r="AI12" s="695" t="s">
        <v>3409</v>
      </c>
      <c r="AJ12" s="1088" t="s">
        <v>3582</v>
      </c>
      <c r="AK12" s="544">
        <v>44894</v>
      </c>
      <c r="AL12" s="1266">
        <v>45075</v>
      </c>
      <c r="AM12" s="994">
        <v>45252</v>
      </c>
      <c r="AN12" s="1265">
        <v>45436</v>
      </c>
      <c r="AO12" s="1265" t="s">
        <v>4058</v>
      </c>
      <c r="AP12" s="1266"/>
      <c r="AQ12" s="994"/>
      <c r="AR12" s="1264"/>
      <c r="AS12" s="1264"/>
      <c r="AT12" s="1266"/>
      <c r="AU12" s="994"/>
    </row>
    <row r="13" spans="2:47" ht="32.4" x14ac:dyDescent="0.4">
      <c r="B13" s="528" t="s">
        <v>88</v>
      </c>
      <c r="C13" s="527" t="s">
        <v>83</v>
      </c>
      <c r="D13" s="530"/>
      <c r="E13" s="530"/>
      <c r="F13" s="533"/>
      <c r="G13" s="535"/>
      <c r="H13" s="530">
        <v>39540</v>
      </c>
      <c r="I13" s="530">
        <v>39722</v>
      </c>
      <c r="J13" s="533">
        <v>39905</v>
      </c>
      <c r="K13" s="533">
        <v>40074</v>
      </c>
      <c r="L13" s="530">
        <v>40267</v>
      </c>
      <c r="M13" s="530">
        <v>40452</v>
      </c>
      <c r="N13" s="533">
        <v>40637</v>
      </c>
      <c r="O13" s="533">
        <v>40857</v>
      </c>
      <c r="P13" s="530">
        <v>41017</v>
      </c>
      <c r="Q13" s="530">
        <v>41207</v>
      </c>
      <c r="R13" s="541">
        <v>41388</v>
      </c>
      <c r="S13" s="541">
        <v>41577</v>
      </c>
      <c r="T13" s="539">
        <v>41759</v>
      </c>
      <c r="U13" s="539">
        <v>41943</v>
      </c>
      <c r="V13" s="541">
        <v>42122</v>
      </c>
      <c r="W13" s="541">
        <v>42306</v>
      </c>
      <c r="X13" s="539">
        <v>42489</v>
      </c>
      <c r="Y13" s="539">
        <v>42671</v>
      </c>
      <c r="Z13" s="541">
        <v>42853</v>
      </c>
      <c r="AA13" s="541">
        <v>43038</v>
      </c>
      <c r="AB13" s="539">
        <v>43217</v>
      </c>
      <c r="AC13" s="539">
        <v>43398</v>
      </c>
      <c r="AD13" s="541">
        <v>43584</v>
      </c>
      <c r="AE13" s="541">
        <v>43767</v>
      </c>
      <c r="AF13" s="539">
        <v>43950</v>
      </c>
      <c r="AG13" s="539">
        <v>44130</v>
      </c>
      <c r="AH13" s="994">
        <v>44315</v>
      </c>
      <c r="AI13" s="994">
        <v>44498</v>
      </c>
      <c r="AJ13" s="544">
        <v>44679</v>
      </c>
      <c r="AK13" s="544">
        <v>44862</v>
      </c>
      <c r="AL13" s="994">
        <v>45044</v>
      </c>
      <c r="AM13" s="994">
        <v>45226</v>
      </c>
      <c r="AN13" s="1265">
        <v>45411</v>
      </c>
      <c r="AO13" s="1265">
        <v>45594</v>
      </c>
      <c r="AP13" s="994">
        <v>45775</v>
      </c>
      <c r="AQ13" s="994">
        <v>45958</v>
      </c>
      <c r="AR13" s="1264"/>
      <c r="AS13" s="1264"/>
      <c r="AT13" s="994"/>
      <c r="AU13" s="994"/>
    </row>
    <row r="14" spans="2:47" ht="58.5" customHeight="1" x14ac:dyDescent="0.4">
      <c r="B14" s="528" t="s">
        <v>2319</v>
      </c>
      <c r="C14" s="527" t="s">
        <v>82</v>
      </c>
      <c r="D14" s="530"/>
      <c r="E14" s="530"/>
      <c r="F14" s="533"/>
      <c r="G14" s="535"/>
      <c r="H14" s="530"/>
      <c r="I14" s="530"/>
      <c r="J14" s="533"/>
      <c r="K14" s="533"/>
      <c r="L14" s="530"/>
      <c r="M14" s="530"/>
      <c r="N14" s="533"/>
      <c r="O14" s="533"/>
      <c r="P14" s="530"/>
      <c r="Q14" s="530"/>
      <c r="R14" s="541"/>
      <c r="S14" s="541"/>
      <c r="T14" s="539">
        <v>41654</v>
      </c>
      <c r="U14" s="531" t="s">
        <v>1524</v>
      </c>
      <c r="V14" s="596">
        <v>42040</v>
      </c>
      <c r="W14" s="536"/>
      <c r="X14" s="539">
        <v>42404</v>
      </c>
      <c r="Y14" s="540"/>
      <c r="Z14" s="541">
        <v>42772</v>
      </c>
      <c r="AA14" s="537"/>
      <c r="AB14" s="539">
        <v>43133</v>
      </c>
      <c r="AC14" s="532"/>
      <c r="AD14" s="541">
        <v>43497</v>
      </c>
      <c r="AE14" s="536"/>
      <c r="AF14" s="539">
        <v>43861</v>
      </c>
      <c r="AG14" s="532"/>
      <c r="AH14" s="994">
        <v>44225</v>
      </c>
      <c r="AI14" s="534"/>
      <c r="AJ14" s="531"/>
      <c r="AK14" s="531"/>
      <c r="AL14" s="994">
        <v>44953</v>
      </c>
      <c r="AM14" s="534"/>
      <c r="AN14" s="1265">
        <v>45317</v>
      </c>
      <c r="AO14" s="1264"/>
      <c r="AP14" s="994">
        <v>45681</v>
      </c>
      <c r="AQ14" s="534"/>
      <c r="AR14" s="1264"/>
      <c r="AS14" s="1264"/>
      <c r="AT14" s="1273"/>
      <c r="AU14" s="534"/>
    </row>
    <row r="15" spans="2:47" ht="16.2" x14ac:dyDescent="0.4">
      <c r="B15" s="527" t="s">
        <v>89</v>
      </c>
      <c r="C15" s="527" t="s">
        <v>1641</v>
      </c>
      <c r="D15" s="530">
        <v>38799</v>
      </c>
      <c r="E15" s="530">
        <v>39051</v>
      </c>
      <c r="F15" s="533">
        <v>39218</v>
      </c>
      <c r="G15" s="533">
        <v>39433</v>
      </c>
      <c r="H15" s="530">
        <v>39630</v>
      </c>
      <c r="I15" s="530">
        <v>39787</v>
      </c>
      <c r="J15" s="533"/>
      <c r="K15" s="533">
        <v>40059</v>
      </c>
      <c r="L15" s="530">
        <v>40199</v>
      </c>
      <c r="M15" s="530">
        <v>40358</v>
      </c>
      <c r="N15" s="533">
        <v>40528</v>
      </c>
      <c r="O15" s="542" t="s">
        <v>1691</v>
      </c>
      <c r="P15" s="539">
        <v>40926</v>
      </c>
      <c r="Q15" s="544">
        <v>41046</v>
      </c>
      <c r="R15" s="541">
        <v>41425</v>
      </c>
      <c r="S15" s="541">
        <v>41591</v>
      </c>
      <c r="T15" s="539">
        <v>41782</v>
      </c>
      <c r="U15" s="539">
        <v>41962</v>
      </c>
      <c r="V15" s="541">
        <v>42142</v>
      </c>
      <c r="W15" s="541">
        <v>42329</v>
      </c>
      <c r="X15" s="539">
        <v>42580</v>
      </c>
      <c r="Y15" s="539">
        <v>42732</v>
      </c>
      <c r="Z15" s="541">
        <v>42907</v>
      </c>
      <c r="AA15" s="541">
        <v>43055</v>
      </c>
      <c r="AB15" s="539">
        <v>43265</v>
      </c>
      <c r="AC15" s="539">
        <v>43418</v>
      </c>
      <c r="AD15" s="543">
        <v>43616</v>
      </c>
      <c r="AE15" s="957">
        <v>43790</v>
      </c>
      <c r="AF15" s="1028" t="s">
        <v>3160</v>
      </c>
      <c r="AG15" s="1006" t="s">
        <v>3338</v>
      </c>
      <c r="AH15" s="542">
        <v>44358</v>
      </c>
      <c r="AI15" s="994">
        <v>44511</v>
      </c>
      <c r="AJ15" s="545">
        <v>44708</v>
      </c>
      <c r="AK15" s="545">
        <v>44889</v>
      </c>
      <c r="AL15" s="994" t="s">
        <v>3674</v>
      </c>
      <c r="AM15" s="994">
        <v>45253</v>
      </c>
      <c r="AN15" s="1265" t="s">
        <v>3915</v>
      </c>
      <c r="AO15" s="1264" t="s">
        <v>4060</v>
      </c>
      <c r="AP15" s="994">
        <v>45799</v>
      </c>
      <c r="AQ15" s="994"/>
      <c r="AR15" s="1264"/>
      <c r="AS15" s="1264"/>
      <c r="AT15" s="994"/>
      <c r="AU15" s="994"/>
    </row>
    <row r="16" spans="2:47" ht="16.2" x14ac:dyDescent="0.4">
      <c r="B16" s="527" t="s">
        <v>1717</v>
      </c>
      <c r="C16" s="527" t="s">
        <v>83</v>
      </c>
      <c r="D16" s="530"/>
      <c r="E16" s="530"/>
      <c r="F16" s="533"/>
      <c r="G16" s="533"/>
      <c r="H16" s="530"/>
      <c r="I16" s="530"/>
      <c r="J16" s="533"/>
      <c r="K16" s="533">
        <v>40052</v>
      </c>
      <c r="L16" s="530">
        <v>40198</v>
      </c>
      <c r="M16" s="530" t="s">
        <v>1959</v>
      </c>
      <c r="N16" s="533">
        <v>40722</v>
      </c>
      <c r="O16" s="541">
        <v>40921</v>
      </c>
      <c r="P16" s="530">
        <v>41044</v>
      </c>
      <c r="Q16" s="539">
        <v>41264</v>
      </c>
      <c r="R16" s="541">
        <v>41418</v>
      </c>
      <c r="S16" s="541">
        <v>41590</v>
      </c>
      <c r="T16" s="539">
        <v>41781</v>
      </c>
      <c r="U16" s="576">
        <v>41961</v>
      </c>
      <c r="V16" s="541">
        <v>42138</v>
      </c>
      <c r="W16" s="541">
        <v>42340</v>
      </c>
      <c r="X16" s="539">
        <v>42579</v>
      </c>
      <c r="Y16" s="539">
        <v>42725</v>
      </c>
      <c r="Z16" s="541">
        <v>42906</v>
      </c>
      <c r="AA16" s="541">
        <v>43053</v>
      </c>
      <c r="AB16" s="539">
        <v>43263</v>
      </c>
      <c r="AC16" s="905">
        <v>43417</v>
      </c>
      <c r="AD16" s="541">
        <v>43613</v>
      </c>
      <c r="AE16" s="541">
        <v>43789</v>
      </c>
      <c r="AF16" s="539">
        <v>43976</v>
      </c>
      <c r="AG16" s="539">
        <v>44152</v>
      </c>
      <c r="AH16" s="542">
        <v>44356</v>
      </c>
      <c r="AI16" s="994">
        <v>44510</v>
      </c>
      <c r="AJ16" s="544">
        <v>44706</v>
      </c>
      <c r="AK16" s="544">
        <v>44887</v>
      </c>
      <c r="AL16" s="994" t="s">
        <v>3685</v>
      </c>
      <c r="AM16" s="994">
        <v>45251</v>
      </c>
      <c r="AN16" s="1265">
        <v>45434</v>
      </c>
      <c r="AO16" s="1387" t="s">
        <v>4060</v>
      </c>
      <c r="AP16" s="994">
        <v>45797</v>
      </c>
      <c r="AQ16" s="994"/>
      <c r="AR16" s="1264"/>
      <c r="AS16" s="1264"/>
      <c r="AT16" s="994"/>
      <c r="AU16" s="994"/>
    </row>
    <row r="17" spans="2:47" ht="16.2" x14ac:dyDescent="0.4">
      <c r="B17" s="527" t="s">
        <v>1718</v>
      </c>
      <c r="C17" s="527" t="s">
        <v>82</v>
      </c>
      <c r="D17" s="530"/>
      <c r="E17" s="530"/>
      <c r="F17" s="533"/>
      <c r="G17" s="533"/>
      <c r="H17" s="530"/>
      <c r="I17" s="530"/>
      <c r="J17" s="533"/>
      <c r="K17" s="533">
        <v>40024</v>
      </c>
      <c r="L17" s="530"/>
      <c r="M17" s="530">
        <v>40381</v>
      </c>
      <c r="N17" s="547"/>
      <c r="O17" s="541">
        <v>40751</v>
      </c>
      <c r="P17" s="539"/>
      <c r="Q17" s="539">
        <v>41158</v>
      </c>
      <c r="R17" s="534"/>
      <c r="S17" s="541">
        <v>41677</v>
      </c>
      <c r="T17" s="559"/>
      <c r="U17" s="539">
        <v>41927</v>
      </c>
      <c r="V17" s="536"/>
      <c r="W17" s="541">
        <v>42311</v>
      </c>
      <c r="X17" s="539">
        <v>42640</v>
      </c>
      <c r="Y17" s="540"/>
      <c r="Z17" s="537"/>
      <c r="AA17" s="541">
        <v>43027</v>
      </c>
      <c r="AB17" s="532"/>
      <c r="AC17" s="539">
        <v>43375</v>
      </c>
      <c r="AD17" s="962" t="s">
        <v>3168</v>
      </c>
      <c r="AE17" s="536"/>
      <c r="AF17" s="532"/>
      <c r="AG17" s="532"/>
      <c r="AH17" s="534"/>
      <c r="AI17" s="534"/>
      <c r="AJ17" s="531"/>
      <c r="AK17" s="531"/>
      <c r="AL17" s="534"/>
      <c r="AM17" s="534"/>
      <c r="AN17" s="1264"/>
      <c r="AO17" s="1264"/>
      <c r="AP17" s="534" t="s">
        <v>1690</v>
      </c>
      <c r="AQ17" s="534" t="s">
        <v>1690</v>
      </c>
      <c r="AR17" s="1264"/>
      <c r="AS17" s="1264"/>
      <c r="AT17" s="534"/>
      <c r="AU17" s="534"/>
    </row>
    <row r="18" spans="2:47" ht="58.5" customHeight="1" x14ac:dyDescent="0.4">
      <c r="B18" s="527" t="s">
        <v>1723</v>
      </c>
      <c r="C18" s="528" t="s">
        <v>3199</v>
      </c>
      <c r="D18" s="530"/>
      <c r="E18" s="530"/>
      <c r="F18" s="533"/>
      <c r="G18" s="533"/>
      <c r="H18" s="530"/>
      <c r="I18" s="530"/>
      <c r="J18" s="533"/>
      <c r="K18" s="533">
        <v>40000</v>
      </c>
      <c r="L18" s="540" t="s">
        <v>1690</v>
      </c>
      <c r="M18" s="530">
        <v>40504</v>
      </c>
      <c r="N18" s="533">
        <v>40637</v>
      </c>
      <c r="O18" s="541"/>
      <c r="P18" s="539">
        <v>41046</v>
      </c>
      <c r="Q18" s="532"/>
      <c r="R18" s="541">
        <v>41424</v>
      </c>
      <c r="S18" s="541">
        <v>41555</v>
      </c>
      <c r="T18" s="539">
        <v>41806</v>
      </c>
      <c r="U18" s="539">
        <v>41997</v>
      </c>
      <c r="V18" s="541">
        <v>42174</v>
      </c>
      <c r="W18" s="541">
        <v>42362</v>
      </c>
      <c r="X18" s="539">
        <v>42545</v>
      </c>
      <c r="Y18" s="539">
        <v>42731</v>
      </c>
      <c r="Z18" s="541">
        <v>42884</v>
      </c>
      <c r="AA18" s="541">
        <v>43096</v>
      </c>
      <c r="AB18" s="539" t="s">
        <v>2839</v>
      </c>
      <c r="AC18" s="539">
        <v>43432</v>
      </c>
      <c r="AD18" s="957">
        <v>43643</v>
      </c>
      <c r="AE18" s="541">
        <v>43823</v>
      </c>
      <c r="AF18" s="539">
        <v>44004</v>
      </c>
      <c r="AG18" s="539">
        <v>44130</v>
      </c>
      <c r="AH18" s="534"/>
      <c r="AI18" s="534"/>
      <c r="AJ18" s="545">
        <v>44725</v>
      </c>
      <c r="AK18" s="531"/>
      <c r="AL18" s="994">
        <v>45072</v>
      </c>
      <c r="AM18" s="994">
        <v>45250</v>
      </c>
      <c r="AN18" s="1265">
        <v>45390</v>
      </c>
      <c r="AO18" s="1264"/>
      <c r="AP18" s="994">
        <v>45785</v>
      </c>
      <c r="AQ18" s="994"/>
      <c r="AR18" s="1264"/>
      <c r="AS18" s="1264"/>
      <c r="AT18" s="994"/>
      <c r="AU18" s="994"/>
    </row>
    <row r="19" spans="2:47" ht="15" customHeight="1" x14ac:dyDescent="0.4">
      <c r="B19" s="341" t="s">
        <v>650</v>
      </c>
      <c r="C19" s="341" t="s">
        <v>651</v>
      </c>
      <c r="D19" s="532"/>
      <c r="E19" s="532"/>
      <c r="F19" s="536"/>
      <c r="G19" s="536"/>
      <c r="H19" s="530">
        <v>39485</v>
      </c>
      <c r="I19" s="532"/>
      <c r="J19" s="533"/>
      <c r="K19" s="537" t="s">
        <v>1690</v>
      </c>
      <c r="L19" s="530">
        <v>40227</v>
      </c>
      <c r="M19" s="532"/>
      <c r="N19" s="543"/>
      <c r="O19" s="536"/>
      <c r="P19" s="539">
        <v>40953</v>
      </c>
      <c r="Q19" s="531"/>
      <c r="R19" s="534"/>
      <c r="S19" s="536"/>
      <c r="T19" s="548">
        <v>41682</v>
      </c>
      <c r="U19" s="532"/>
      <c r="V19" s="536"/>
      <c r="W19" s="536"/>
      <c r="X19" s="539">
        <v>42402</v>
      </c>
      <c r="Y19" s="540"/>
      <c r="Z19" s="537"/>
      <c r="AA19" s="537"/>
      <c r="AB19" s="696">
        <v>43123</v>
      </c>
      <c r="AC19" s="532"/>
      <c r="AD19" s="536"/>
      <c r="AE19" s="536"/>
      <c r="AF19" s="539">
        <v>43850</v>
      </c>
      <c r="AG19" s="532"/>
      <c r="AH19" s="534"/>
      <c r="AI19" s="534"/>
      <c r="AJ19" s="544">
        <v>44580</v>
      </c>
      <c r="AK19" s="531"/>
      <c r="AL19" s="534"/>
      <c r="AM19" s="534"/>
      <c r="AN19" s="1265">
        <v>45303</v>
      </c>
      <c r="AO19" s="1264"/>
      <c r="AP19" s="534"/>
      <c r="AQ19" s="534"/>
      <c r="AR19" s="1272" t="s">
        <v>3831</v>
      </c>
      <c r="AS19" s="1264"/>
      <c r="AT19" s="534"/>
      <c r="AU19" s="534"/>
    </row>
    <row r="20" spans="2:47" ht="15" customHeight="1" x14ac:dyDescent="0.4">
      <c r="B20" s="341" t="s">
        <v>656</v>
      </c>
      <c r="C20" s="341" t="s">
        <v>651</v>
      </c>
      <c r="D20" s="532"/>
      <c r="E20" s="532"/>
      <c r="F20" s="536"/>
      <c r="G20" s="536"/>
      <c r="H20" s="530">
        <v>39485</v>
      </c>
      <c r="I20" s="532"/>
      <c r="J20" s="533"/>
      <c r="K20" s="537" t="s">
        <v>1690</v>
      </c>
      <c r="L20" s="530">
        <v>40227</v>
      </c>
      <c r="M20" s="546"/>
      <c r="N20" s="543"/>
      <c r="O20" s="536"/>
      <c r="P20" s="539">
        <v>40953</v>
      </c>
      <c r="Q20" s="531"/>
      <c r="R20" s="534"/>
      <c r="S20" s="536"/>
      <c r="T20" s="548">
        <v>41682</v>
      </c>
      <c r="U20" s="532"/>
      <c r="V20" s="536"/>
      <c r="W20" s="536"/>
      <c r="X20" s="539">
        <v>42402</v>
      </c>
      <c r="Y20" s="540"/>
      <c r="Z20" s="537"/>
      <c r="AA20" s="537"/>
      <c r="AB20" s="696">
        <v>43127</v>
      </c>
      <c r="AC20" s="532"/>
      <c r="AD20" s="536"/>
      <c r="AE20" s="536"/>
      <c r="AF20" s="904" t="s">
        <v>3177</v>
      </c>
      <c r="AG20" s="532"/>
      <c r="AH20" s="534"/>
      <c r="AI20" s="534"/>
      <c r="AJ20" s="531"/>
      <c r="AK20" s="531"/>
      <c r="AL20" s="534"/>
      <c r="AM20" s="534"/>
      <c r="AN20" s="1264"/>
      <c r="AO20" s="1264"/>
      <c r="AP20" s="534"/>
      <c r="AQ20" s="534"/>
      <c r="AR20" s="1264"/>
      <c r="AS20" s="1264"/>
      <c r="AT20" s="534"/>
      <c r="AU20" s="534"/>
    </row>
    <row r="21" spans="2:47" ht="28.5" customHeight="1" x14ac:dyDescent="0.4">
      <c r="B21" s="529" t="s">
        <v>659</v>
      </c>
      <c r="C21" s="341" t="s">
        <v>651</v>
      </c>
      <c r="D21" s="532"/>
      <c r="E21" s="532"/>
      <c r="F21" s="536"/>
      <c r="G21" s="536"/>
      <c r="H21" s="530">
        <v>39539</v>
      </c>
      <c r="I21" s="532"/>
      <c r="J21" s="533"/>
      <c r="K21" s="537" t="s">
        <v>1690</v>
      </c>
      <c r="L21" s="530">
        <v>40227</v>
      </c>
      <c r="M21" s="532"/>
      <c r="N21" s="547"/>
      <c r="O21" s="536"/>
      <c r="P21" s="539">
        <v>40953</v>
      </c>
      <c r="Q21" s="531"/>
      <c r="R21" s="534"/>
      <c r="S21" s="536"/>
      <c r="T21" s="539">
        <v>41682</v>
      </c>
      <c r="U21" s="532"/>
      <c r="V21" s="536"/>
      <c r="W21" s="536"/>
      <c r="X21" s="539">
        <v>42402</v>
      </c>
      <c r="Y21" s="540"/>
      <c r="Z21" s="537"/>
      <c r="AA21" s="537"/>
      <c r="AB21" s="696">
        <v>43127</v>
      </c>
      <c r="AC21" s="532"/>
      <c r="AD21" s="536"/>
      <c r="AE21" s="536"/>
      <c r="AF21" s="905">
        <v>43850</v>
      </c>
      <c r="AG21" s="532"/>
      <c r="AH21" s="534"/>
      <c r="AI21" s="534"/>
      <c r="AJ21" s="544">
        <v>44580</v>
      </c>
      <c r="AK21" s="531"/>
      <c r="AL21" s="534"/>
      <c r="AM21" s="534"/>
      <c r="AN21" s="1265">
        <v>45303</v>
      </c>
      <c r="AO21" s="1264"/>
      <c r="AP21" s="534"/>
      <c r="AQ21" s="534"/>
      <c r="AR21" s="1272" t="s">
        <v>3831</v>
      </c>
      <c r="AS21" s="1264"/>
      <c r="AT21" s="534"/>
      <c r="AU21" s="534"/>
    </row>
    <row r="22" spans="2:47" ht="28.5" customHeight="1" x14ac:dyDescent="0.4">
      <c r="B22" s="529" t="s">
        <v>1249</v>
      </c>
      <c r="C22" s="341" t="s">
        <v>157</v>
      </c>
      <c r="D22" s="532"/>
      <c r="E22" s="532"/>
      <c r="F22" s="536"/>
      <c r="G22" s="536"/>
      <c r="H22" s="530">
        <v>39574</v>
      </c>
      <c r="I22" s="530"/>
      <c r="J22" s="533"/>
      <c r="K22" s="538"/>
      <c r="L22" s="540"/>
      <c r="M22" s="540"/>
      <c r="N22" s="533">
        <v>40681</v>
      </c>
      <c r="O22" s="534"/>
      <c r="P22" s="531"/>
      <c r="Q22" s="531"/>
      <c r="R22" s="534"/>
      <c r="S22" s="536"/>
      <c r="T22" s="560">
        <v>41781</v>
      </c>
      <c r="U22" s="532"/>
      <c r="V22" s="536"/>
      <c r="W22" s="596" t="s">
        <v>2656</v>
      </c>
      <c r="X22" s="540"/>
      <c r="Y22" s="540"/>
      <c r="Z22" s="541">
        <v>42879</v>
      </c>
      <c r="AA22" s="537"/>
      <c r="AB22" s="539">
        <v>43244</v>
      </c>
      <c r="AC22" s="532"/>
      <c r="AD22" s="536"/>
      <c r="AE22" s="536"/>
      <c r="AF22" s="905">
        <v>43970</v>
      </c>
      <c r="AG22" s="532"/>
      <c r="AH22" s="534"/>
      <c r="AI22" s="534"/>
      <c r="AJ22" s="1099"/>
      <c r="AK22" s="531"/>
      <c r="AL22" s="994">
        <v>45062</v>
      </c>
      <c r="AM22" s="534"/>
      <c r="AN22" s="1264"/>
      <c r="AO22" s="1264"/>
      <c r="AP22" s="994"/>
      <c r="AQ22" s="534"/>
      <c r="AR22" s="1272" t="s">
        <v>3835</v>
      </c>
      <c r="AS22" s="1264"/>
      <c r="AT22" s="994"/>
      <c r="AU22" s="534"/>
    </row>
    <row r="23" spans="2:47" ht="15" customHeight="1" x14ac:dyDescent="0.4">
      <c r="B23" s="358" t="s">
        <v>1783</v>
      </c>
      <c r="C23" s="527" t="s">
        <v>83</v>
      </c>
      <c r="D23" s="531" t="s">
        <v>1524</v>
      </c>
      <c r="E23" s="531" t="s">
        <v>1524</v>
      </c>
      <c r="F23" s="534" t="s">
        <v>1524</v>
      </c>
      <c r="G23" s="534" t="s">
        <v>1524</v>
      </c>
      <c r="H23" s="531" t="s">
        <v>1524</v>
      </c>
      <c r="I23" s="531" t="s">
        <v>1524</v>
      </c>
      <c r="J23" s="534" t="s">
        <v>1524</v>
      </c>
      <c r="K23" s="534" t="s">
        <v>1524</v>
      </c>
      <c r="L23" s="531" t="s">
        <v>1524</v>
      </c>
      <c r="M23" s="531" t="s">
        <v>1524</v>
      </c>
      <c r="N23" s="534" t="s">
        <v>1524</v>
      </c>
      <c r="O23" s="534" t="s">
        <v>1524</v>
      </c>
      <c r="P23" s="539">
        <v>40963</v>
      </c>
      <c r="Q23" s="539">
        <v>41148</v>
      </c>
      <c r="R23" s="541">
        <v>41338</v>
      </c>
      <c r="S23" s="541">
        <v>41512</v>
      </c>
      <c r="T23" s="539">
        <v>41689</v>
      </c>
      <c r="U23" s="539">
        <v>41872</v>
      </c>
      <c r="V23" s="541">
        <v>42059</v>
      </c>
      <c r="W23" s="541">
        <v>42223</v>
      </c>
      <c r="X23" s="539">
        <v>42426</v>
      </c>
      <c r="Y23" s="539">
        <v>42605</v>
      </c>
      <c r="Z23" s="541">
        <v>42789</v>
      </c>
      <c r="AA23" s="541">
        <v>42950</v>
      </c>
      <c r="AB23" s="539">
        <v>43144</v>
      </c>
      <c r="AC23" s="905">
        <v>43320</v>
      </c>
      <c r="AD23" s="541">
        <v>43524</v>
      </c>
      <c r="AE23" s="541">
        <v>43706</v>
      </c>
      <c r="AF23" s="539">
        <v>43887</v>
      </c>
      <c r="AG23" s="539">
        <v>44069</v>
      </c>
      <c r="AH23" s="994">
        <v>44250</v>
      </c>
      <c r="AI23" s="534"/>
      <c r="AJ23" s="544">
        <v>44613</v>
      </c>
      <c r="AK23" s="544">
        <v>44778</v>
      </c>
      <c r="AL23" s="994">
        <v>44978</v>
      </c>
      <c r="AM23" s="994">
        <v>45156</v>
      </c>
      <c r="AN23" s="1265">
        <v>45345</v>
      </c>
      <c r="AO23" s="1265">
        <v>45534</v>
      </c>
      <c r="AP23" s="994">
        <v>45715</v>
      </c>
      <c r="AQ23" s="994">
        <v>45890</v>
      </c>
      <c r="AR23" s="1264"/>
      <c r="AS23" s="1264"/>
      <c r="AT23" s="994"/>
      <c r="AU23" s="994"/>
    </row>
    <row r="24" spans="2:47" ht="15" customHeight="1" x14ac:dyDescent="0.4">
      <c r="B24" s="529" t="s">
        <v>1784</v>
      </c>
      <c r="C24" s="527" t="s">
        <v>83</v>
      </c>
      <c r="D24" s="531" t="s">
        <v>1524</v>
      </c>
      <c r="E24" s="531" t="s">
        <v>1524</v>
      </c>
      <c r="F24" s="534" t="s">
        <v>1524</v>
      </c>
      <c r="G24" s="534" t="s">
        <v>1524</v>
      </c>
      <c r="H24" s="531" t="s">
        <v>1524</v>
      </c>
      <c r="I24" s="531" t="s">
        <v>1524</v>
      </c>
      <c r="J24" s="534" t="s">
        <v>1524</v>
      </c>
      <c r="K24" s="534" t="s">
        <v>1524</v>
      </c>
      <c r="L24" s="531" t="s">
        <v>1524</v>
      </c>
      <c r="M24" s="531" t="s">
        <v>1524</v>
      </c>
      <c r="N24" s="534" t="s">
        <v>1524</v>
      </c>
      <c r="O24" s="534" t="s">
        <v>1524</v>
      </c>
      <c r="P24" s="539">
        <v>40963</v>
      </c>
      <c r="Q24" s="539">
        <v>41148</v>
      </c>
      <c r="R24" s="541">
        <v>41338</v>
      </c>
      <c r="S24" s="541">
        <v>41512</v>
      </c>
      <c r="T24" s="539">
        <v>41689</v>
      </c>
      <c r="U24" s="539">
        <v>41872</v>
      </c>
      <c r="V24" s="541">
        <v>42059</v>
      </c>
      <c r="W24" s="541">
        <v>42223</v>
      </c>
      <c r="X24" s="539">
        <v>42426</v>
      </c>
      <c r="Y24" s="539">
        <v>42605</v>
      </c>
      <c r="Z24" s="541">
        <v>42789</v>
      </c>
      <c r="AA24" s="541">
        <v>42950</v>
      </c>
      <c r="AB24" s="539">
        <v>43144</v>
      </c>
      <c r="AC24" s="539">
        <v>43320</v>
      </c>
      <c r="AD24" s="541">
        <v>43524</v>
      </c>
      <c r="AE24" s="541">
        <v>43706</v>
      </c>
      <c r="AF24" s="539">
        <v>43887</v>
      </c>
      <c r="AG24" s="539">
        <v>44069</v>
      </c>
      <c r="AH24" s="994">
        <v>44250</v>
      </c>
      <c r="AI24" s="534"/>
      <c r="AJ24" s="544">
        <v>44613</v>
      </c>
      <c r="AK24" s="544">
        <v>44778</v>
      </c>
      <c r="AL24" s="994">
        <v>44978</v>
      </c>
      <c r="AM24" s="994">
        <v>45156</v>
      </c>
      <c r="AN24" s="1265">
        <v>45345</v>
      </c>
      <c r="AO24" s="1265">
        <v>45534</v>
      </c>
      <c r="AP24" s="994">
        <v>45715</v>
      </c>
      <c r="AQ24" s="994">
        <v>45890</v>
      </c>
      <c r="AR24" s="1264"/>
      <c r="AS24" s="1264"/>
      <c r="AT24" s="994"/>
      <c r="AU24" s="994"/>
    </row>
    <row r="25" spans="2:47" ht="15" customHeight="1" x14ac:dyDescent="0.4">
      <c r="B25" s="529" t="s">
        <v>2509</v>
      </c>
      <c r="C25" s="527" t="s">
        <v>82</v>
      </c>
      <c r="D25" s="531" t="s">
        <v>1524</v>
      </c>
      <c r="E25" s="531" t="s">
        <v>1524</v>
      </c>
      <c r="F25" s="534" t="s">
        <v>1524</v>
      </c>
      <c r="G25" s="534" t="s">
        <v>1524</v>
      </c>
      <c r="H25" s="531" t="s">
        <v>1524</v>
      </c>
      <c r="I25" s="531" t="s">
        <v>1524</v>
      </c>
      <c r="J25" s="534" t="s">
        <v>1524</v>
      </c>
      <c r="K25" s="534" t="s">
        <v>1524</v>
      </c>
      <c r="L25" s="531" t="s">
        <v>1524</v>
      </c>
      <c r="M25" s="531" t="s">
        <v>1524</v>
      </c>
      <c r="N25" s="534" t="s">
        <v>1524</v>
      </c>
      <c r="O25" s="534" t="s">
        <v>1524</v>
      </c>
      <c r="P25" s="531" t="s">
        <v>1524</v>
      </c>
      <c r="Q25" s="531" t="s">
        <v>1524</v>
      </c>
      <c r="R25" s="534" t="s">
        <v>1524</v>
      </c>
      <c r="S25" s="534" t="s">
        <v>1524</v>
      </c>
      <c r="T25" s="539">
        <v>41689</v>
      </c>
      <c r="U25" s="539"/>
      <c r="V25" s="541">
        <v>42059</v>
      </c>
      <c r="W25" s="541">
        <v>42223</v>
      </c>
      <c r="X25" s="540"/>
      <c r="Y25" s="653">
        <v>42614</v>
      </c>
      <c r="Z25" s="652">
        <v>42795</v>
      </c>
      <c r="AA25" s="537"/>
      <c r="AB25" s="654">
        <v>43132</v>
      </c>
      <c r="AC25" s="532"/>
      <c r="AD25" s="541">
        <v>43567</v>
      </c>
      <c r="AE25" s="536"/>
      <c r="AF25" s="970" t="s">
        <v>3200</v>
      </c>
      <c r="AG25" s="532"/>
      <c r="AH25" s="534"/>
      <c r="AI25" s="994">
        <v>44512</v>
      </c>
      <c r="AJ25" s="531"/>
      <c r="AK25" s="1265">
        <v>44947</v>
      </c>
      <c r="AL25" s="994"/>
      <c r="AM25" s="994">
        <v>45211</v>
      </c>
      <c r="AN25" s="1264"/>
      <c r="AO25" s="1265">
        <v>45551</v>
      </c>
      <c r="AP25" s="994">
        <v>45737</v>
      </c>
      <c r="AQ25" s="1276"/>
      <c r="AR25" s="1264"/>
      <c r="AS25" s="1264"/>
      <c r="AT25" s="994"/>
      <c r="AU25" s="994"/>
    </row>
    <row r="26" spans="2:47" ht="15" customHeight="1" x14ac:dyDescent="0.4">
      <c r="B26" s="529" t="s">
        <v>2473</v>
      </c>
      <c r="C26" s="527" t="s">
        <v>82</v>
      </c>
      <c r="D26" s="531" t="s">
        <v>1524</v>
      </c>
      <c r="E26" s="531" t="s">
        <v>1524</v>
      </c>
      <c r="F26" s="534" t="s">
        <v>1524</v>
      </c>
      <c r="G26" s="534" t="s">
        <v>1524</v>
      </c>
      <c r="H26" s="531" t="s">
        <v>1524</v>
      </c>
      <c r="I26" s="531" t="s">
        <v>1524</v>
      </c>
      <c r="J26" s="534" t="s">
        <v>1524</v>
      </c>
      <c r="K26" s="534" t="s">
        <v>1524</v>
      </c>
      <c r="L26" s="531" t="s">
        <v>1524</v>
      </c>
      <c r="M26" s="531" t="s">
        <v>1524</v>
      </c>
      <c r="N26" s="534" t="s">
        <v>1524</v>
      </c>
      <c r="O26" s="534" t="s">
        <v>1524</v>
      </c>
      <c r="P26" s="531" t="s">
        <v>1524</v>
      </c>
      <c r="Q26" s="531" t="s">
        <v>1524</v>
      </c>
      <c r="R26" s="534" t="s">
        <v>1524</v>
      </c>
      <c r="S26" s="534" t="s">
        <v>1524</v>
      </c>
      <c r="T26" s="539"/>
      <c r="U26" s="539">
        <v>41939</v>
      </c>
      <c r="V26" s="536"/>
      <c r="W26" s="541">
        <v>42306</v>
      </c>
      <c r="X26" s="540"/>
      <c r="Y26" s="654">
        <v>42614</v>
      </c>
      <c r="Z26" s="537"/>
      <c r="AA26" s="695" t="s">
        <v>2757</v>
      </c>
      <c r="AB26" s="532"/>
      <c r="AC26" s="539">
        <v>43410</v>
      </c>
      <c r="AD26" s="536"/>
      <c r="AE26" s="957">
        <v>43803</v>
      </c>
      <c r="AF26" s="532"/>
      <c r="AG26" s="532"/>
      <c r="AH26" s="957">
        <v>44187</v>
      </c>
      <c r="AI26" s="994">
        <v>44550</v>
      </c>
      <c r="AJ26" s="531"/>
      <c r="AK26" s="531"/>
      <c r="AL26" s="957">
        <v>44995</v>
      </c>
      <c r="AM26" s="994"/>
      <c r="AN26" s="1265">
        <v>45337</v>
      </c>
      <c r="AO26" s="1264"/>
      <c r="AP26" s="957"/>
      <c r="AQ26" s="994"/>
      <c r="AR26" s="1264"/>
      <c r="AS26" s="1264"/>
      <c r="AT26" s="957"/>
      <c r="AU26" s="994"/>
    </row>
    <row r="27" spans="2:47" ht="15" customHeight="1" x14ac:dyDescent="0.4">
      <c r="B27" s="529" t="s">
        <v>403</v>
      </c>
      <c r="C27" s="527" t="s">
        <v>82</v>
      </c>
      <c r="D27" s="531" t="s">
        <v>1524</v>
      </c>
      <c r="E27" s="531" t="s">
        <v>1524</v>
      </c>
      <c r="F27" s="534" t="s">
        <v>1524</v>
      </c>
      <c r="G27" s="534" t="s">
        <v>1524</v>
      </c>
      <c r="H27" s="531" t="s">
        <v>1524</v>
      </c>
      <c r="I27" s="531" t="s">
        <v>1524</v>
      </c>
      <c r="J27" s="534" t="s">
        <v>1524</v>
      </c>
      <c r="K27" s="534" t="s">
        <v>1524</v>
      </c>
      <c r="L27" s="531" t="s">
        <v>1524</v>
      </c>
      <c r="M27" s="531" t="s">
        <v>1524</v>
      </c>
      <c r="N27" s="534" t="s">
        <v>1524</v>
      </c>
      <c r="O27" s="534" t="s">
        <v>1524</v>
      </c>
      <c r="P27" s="539">
        <v>41148</v>
      </c>
      <c r="Q27" s="532"/>
      <c r="R27" s="534" t="s">
        <v>1524</v>
      </c>
      <c r="S27" s="542">
        <v>41575</v>
      </c>
      <c r="T27" s="532"/>
      <c r="U27" s="539">
        <v>41939</v>
      </c>
      <c r="V27" s="536"/>
      <c r="W27" s="541">
        <v>42306</v>
      </c>
      <c r="X27" s="539">
        <v>39049</v>
      </c>
      <c r="Y27" s="540"/>
      <c r="Z27" s="537"/>
      <c r="AA27" s="543">
        <v>43090</v>
      </c>
      <c r="AB27" s="532"/>
      <c r="AC27" s="539">
        <v>43462</v>
      </c>
      <c r="AD27" s="536"/>
      <c r="AE27" s="541">
        <v>43822</v>
      </c>
      <c r="AF27" s="532"/>
      <c r="AG27" s="532"/>
      <c r="AH27" s="957">
        <v>44169</v>
      </c>
      <c r="AI27" s="1054" t="s">
        <v>3426</v>
      </c>
      <c r="AJ27" s="531"/>
      <c r="AK27" s="544">
        <v>44924</v>
      </c>
      <c r="AL27" s="957"/>
      <c r="AM27" s="1054" t="s">
        <v>3782</v>
      </c>
      <c r="AN27" s="1264"/>
      <c r="AO27" s="1265" t="s">
        <v>4059</v>
      </c>
      <c r="AP27" s="957"/>
      <c r="AQ27" s="1266">
        <v>46020</v>
      </c>
      <c r="AR27" s="1264"/>
      <c r="AS27" s="1264"/>
      <c r="AT27" s="957"/>
      <c r="AU27" s="1054"/>
    </row>
    <row r="28" spans="2:47" ht="15" customHeight="1" x14ac:dyDescent="0.4">
      <c r="B28" s="529" t="s">
        <v>404</v>
      </c>
      <c r="C28" s="527" t="s">
        <v>82</v>
      </c>
      <c r="D28" s="531" t="s">
        <v>1524</v>
      </c>
      <c r="E28" s="531" t="s">
        <v>1524</v>
      </c>
      <c r="F28" s="534" t="s">
        <v>1524</v>
      </c>
      <c r="G28" s="534" t="s">
        <v>1524</v>
      </c>
      <c r="H28" s="531" t="s">
        <v>1524</v>
      </c>
      <c r="I28" s="531" t="s">
        <v>1524</v>
      </c>
      <c r="J28" s="534" t="s">
        <v>1524</v>
      </c>
      <c r="K28" s="534" t="s">
        <v>1524</v>
      </c>
      <c r="L28" s="531" t="s">
        <v>1524</v>
      </c>
      <c r="M28" s="531" t="s">
        <v>1524</v>
      </c>
      <c r="N28" s="534" t="s">
        <v>1524</v>
      </c>
      <c r="O28" s="534" t="s">
        <v>1524</v>
      </c>
      <c r="P28" s="539">
        <v>41148</v>
      </c>
      <c r="Q28" s="532"/>
      <c r="R28" s="534" t="s">
        <v>1524</v>
      </c>
      <c r="S28" s="542">
        <v>41575</v>
      </c>
      <c r="T28" s="532"/>
      <c r="U28" s="539">
        <v>41939</v>
      </c>
      <c r="V28" s="536"/>
      <c r="W28" s="541">
        <v>42306</v>
      </c>
      <c r="X28" s="539">
        <v>42706</v>
      </c>
      <c r="Y28" s="540"/>
      <c r="Z28" s="537"/>
      <c r="AA28" s="543">
        <v>43090</v>
      </c>
      <c r="AB28" s="532"/>
      <c r="AC28" s="539">
        <v>43462</v>
      </c>
      <c r="AD28" s="536"/>
      <c r="AE28" s="541">
        <v>43822</v>
      </c>
      <c r="AF28" s="532"/>
      <c r="AG28" s="532"/>
      <c r="AH28" s="957">
        <v>44169</v>
      </c>
      <c r="AI28" s="1054" t="s">
        <v>3426</v>
      </c>
      <c r="AJ28" s="531"/>
      <c r="AK28" s="544">
        <v>44924</v>
      </c>
      <c r="AL28" s="957"/>
      <c r="AM28" s="1054" t="s">
        <v>3782</v>
      </c>
      <c r="AN28" s="1264"/>
      <c r="AO28" s="1265" t="s">
        <v>4059</v>
      </c>
      <c r="AP28" s="957"/>
      <c r="AQ28" s="1266">
        <v>46020</v>
      </c>
      <c r="AR28" s="1264"/>
      <c r="AS28" s="1264"/>
      <c r="AT28" s="957"/>
      <c r="AU28" s="1054"/>
    </row>
    <row r="29" spans="2:47" ht="15" customHeight="1" x14ac:dyDescent="0.4">
      <c r="B29" s="529" t="s">
        <v>3082</v>
      </c>
      <c r="C29" s="527" t="s">
        <v>82</v>
      </c>
      <c r="D29" s="531"/>
      <c r="E29" s="531"/>
      <c r="F29" s="534"/>
      <c r="G29" s="534"/>
      <c r="H29" s="531"/>
      <c r="I29" s="531"/>
      <c r="J29" s="534"/>
      <c r="K29" s="534"/>
      <c r="L29" s="531"/>
      <c r="M29" s="531"/>
      <c r="N29" s="534"/>
      <c r="O29" s="534"/>
      <c r="P29" s="539"/>
      <c r="Q29" s="532"/>
      <c r="R29" s="534"/>
      <c r="S29" s="542"/>
      <c r="T29" s="532"/>
      <c r="U29" s="539"/>
      <c r="V29" s="536"/>
      <c r="W29" s="541"/>
      <c r="X29" s="539"/>
      <c r="Y29" s="540"/>
      <c r="Z29" s="537"/>
      <c r="AA29" s="543"/>
      <c r="AB29" s="532"/>
      <c r="AC29" s="539"/>
      <c r="AD29" s="536"/>
      <c r="AE29" s="541">
        <v>43818</v>
      </c>
      <c r="AF29" s="532"/>
      <c r="AG29" s="532"/>
      <c r="AH29" s="957">
        <v>44193</v>
      </c>
      <c r="AI29" s="695" t="s">
        <v>3484</v>
      </c>
      <c r="AJ29" s="531"/>
      <c r="AK29" s="544">
        <v>44923</v>
      </c>
      <c r="AL29" s="957"/>
      <c r="AM29" s="994">
        <v>45261</v>
      </c>
      <c r="AN29" s="1264"/>
      <c r="AO29" s="1265" t="s">
        <v>4059</v>
      </c>
      <c r="AP29" s="957"/>
      <c r="AQ29" s="1276" t="s">
        <v>3837</v>
      </c>
      <c r="AR29" s="1264"/>
      <c r="AS29" s="1264"/>
      <c r="AT29" s="957"/>
      <c r="AU29" s="994"/>
    </row>
    <row r="30" spans="2:47" ht="21.75" customHeight="1" x14ac:dyDescent="0.4">
      <c r="B30" s="529" t="s">
        <v>156</v>
      </c>
      <c r="C30" s="527" t="s">
        <v>157</v>
      </c>
      <c r="D30" s="531"/>
      <c r="E30" s="531"/>
      <c r="F30" s="534"/>
      <c r="G30" s="534"/>
      <c r="H30" s="531"/>
      <c r="I30" s="531"/>
      <c r="J30" s="534"/>
      <c r="K30" s="534"/>
      <c r="L30" s="531"/>
      <c r="M30" s="531"/>
      <c r="N30" s="534"/>
      <c r="O30" s="534"/>
      <c r="P30" s="539"/>
      <c r="Q30" s="532"/>
      <c r="R30" s="534"/>
      <c r="S30" s="542"/>
      <c r="T30" s="539">
        <v>41823</v>
      </c>
      <c r="U30" s="532"/>
      <c r="V30" s="536"/>
      <c r="W30" s="536"/>
      <c r="X30" s="540"/>
      <c r="Y30" s="540"/>
      <c r="Z30" s="537"/>
      <c r="AA30" s="541">
        <v>42929</v>
      </c>
      <c r="AB30" s="532"/>
      <c r="AC30" s="532"/>
      <c r="AD30" s="957">
        <v>43630</v>
      </c>
      <c r="AE30" s="536"/>
      <c r="AF30" s="532"/>
      <c r="AG30" s="532"/>
      <c r="AH30" s="994">
        <v>44350</v>
      </c>
      <c r="AI30" s="534"/>
      <c r="AJ30" s="1087" t="s">
        <v>3916</v>
      </c>
      <c r="AK30" s="531"/>
      <c r="AL30" s="994"/>
      <c r="AM30" s="534"/>
      <c r="AN30" s="1265" t="s">
        <v>3922</v>
      </c>
      <c r="AO30" s="1264"/>
      <c r="AP30" s="1276"/>
      <c r="AQ30" s="534"/>
      <c r="AR30" s="1272" t="s">
        <v>3923</v>
      </c>
      <c r="AS30" s="1264"/>
      <c r="AT30" s="994"/>
      <c r="AU30" s="534"/>
    </row>
    <row r="31" spans="2:47" ht="21.75" customHeight="1" x14ac:dyDescent="0.4">
      <c r="B31" s="529" t="s">
        <v>4187</v>
      </c>
      <c r="C31" s="527" t="s">
        <v>82</v>
      </c>
      <c r="D31" s="531"/>
      <c r="E31" s="531"/>
      <c r="F31" s="534"/>
      <c r="G31" s="534"/>
      <c r="H31" s="531"/>
      <c r="I31" s="531"/>
      <c r="J31" s="534"/>
      <c r="K31" s="534"/>
      <c r="L31" s="531"/>
      <c r="M31" s="531"/>
      <c r="N31" s="534"/>
      <c r="O31" s="534"/>
      <c r="P31" s="539"/>
      <c r="Q31" s="532"/>
      <c r="R31" s="534"/>
      <c r="S31" s="542"/>
      <c r="T31" s="539"/>
      <c r="U31" s="532"/>
      <c r="V31" s="536"/>
      <c r="W31" s="536"/>
      <c r="X31" s="540"/>
      <c r="Y31" s="540"/>
      <c r="Z31" s="537"/>
      <c r="AA31" s="541"/>
      <c r="AB31" s="532"/>
      <c r="AC31" s="532"/>
      <c r="AD31" s="957"/>
      <c r="AE31" s="536"/>
      <c r="AF31" s="532"/>
      <c r="AG31" s="532"/>
      <c r="AH31" s="994"/>
      <c r="AI31" s="534"/>
      <c r="AJ31" s="1087"/>
      <c r="AK31" s="531"/>
      <c r="AL31" s="994"/>
      <c r="AM31" s="534"/>
      <c r="AN31" s="1265"/>
      <c r="AO31" s="1264"/>
      <c r="AP31" s="1276"/>
      <c r="AQ31" s="695" t="s">
        <v>4188</v>
      </c>
      <c r="AR31" s="1272"/>
      <c r="AS31" s="1264"/>
      <c r="AT31" s="994"/>
      <c r="AU31" s="534"/>
    </row>
    <row r="32" spans="2:47" ht="21.75" customHeight="1" x14ac:dyDescent="0.4">
      <c r="B32" s="529" t="s">
        <v>3789</v>
      </c>
      <c r="C32" s="341" t="s">
        <v>651</v>
      </c>
      <c r="D32" s="531"/>
      <c r="E32" s="531"/>
      <c r="F32" s="534"/>
      <c r="G32" s="534"/>
      <c r="H32" s="531"/>
      <c r="I32" s="531"/>
      <c r="J32" s="534"/>
      <c r="K32" s="534"/>
      <c r="L32" s="531"/>
      <c r="M32" s="531"/>
      <c r="N32" s="534"/>
      <c r="O32" s="534"/>
      <c r="P32" s="539"/>
      <c r="Q32" s="532"/>
      <c r="R32" s="534"/>
      <c r="S32" s="542"/>
      <c r="T32" s="539"/>
      <c r="U32" s="532"/>
      <c r="V32" s="536"/>
      <c r="W32" s="536"/>
      <c r="X32" s="540"/>
      <c r="Y32" s="540"/>
      <c r="Z32" s="537"/>
      <c r="AA32" s="541"/>
      <c r="AB32" s="532"/>
      <c r="AC32" s="532"/>
      <c r="AD32" s="957"/>
      <c r="AE32" s="536"/>
      <c r="AF32" s="532"/>
      <c r="AG32" s="532"/>
      <c r="AH32" s="994"/>
      <c r="AI32" s="534"/>
      <c r="AJ32" s="1087"/>
      <c r="AK32" s="531"/>
      <c r="AL32" s="994"/>
      <c r="AM32" s="994">
        <v>45267</v>
      </c>
      <c r="AN32" s="1264"/>
      <c r="AO32" s="1264"/>
      <c r="AP32" s="994"/>
      <c r="AQ32" s="1276" t="s">
        <v>3836</v>
      </c>
      <c r="AR32" s="1264"/>
      <c r="AS32" s="1264"/>
      <c r="AT32" s="994"/>
      <c r="AU32" s="534"/>
    </row>
    <row r="33" spans="2:2" ht="20.25" customHeight="1" x14ac:dyDescent="0.25"/>
    <row r="34" spans="2:2" ht="16.2" x14ac:dyDescent="0.4">
      <c r="B34" s="1" t="s">
        <v>1736</v>
      </c>
    </row>
    <row r="35" spans="2:2" ht="16.2" x14ac:dyDescent="0.4">
      <c r="B35" s="1" t="s">
        <v>1648</v>
      </c>
    </row>
    <row r="37" spans="2:2" x14ac:dyDescent="0.25">
      <c r="B37" t="s">
        <v>1033</v>
      </c>
    </row>
  </sheetData>
  <mergeCells count="1">
    <mergeCell ref="B2:C2"/>
  </mergeCells>
  <phoneticPr fontId="0" type="noConversion"/>
  <hyperlinks>
    <hyperlink ref="P8" r:id="rId1" display="PREVENZIONE INCENDI_verbali controlli eseguiti\CONTROLLI ESTINTORI\estintori controllo periodico 20_02_2012.pdf" xr:uid="{00000000-0004-0000-2A00-000000000000}"/>
    <hyperlink ref="O8" r:id="rId2" display="PREVENZIONE INCENDI_verbali controlli eseguiti\CONTROLLI ESTINTORI\estintori controllo periodico 29_08_2011.pdf" xr:uid="{00000000-0004-0000-2A00-000001000000}"/>
    <hyperlink ref="P15" r:id="rId3" display="PREVENZIONE INCENDI_verbali controlli eseguiti\CONTROLLI SISTEMA PREVENZIONE INCENDI\controllo sistema prevenzione incendi 18_01_2012.pdf" xr:uid="{00000000-0004-0000-2A00-000002000000}"/>
    <hyperlink ref="O16" r:id="rId4" display="PREVENZIONE INCENDI_verbali controlli eseguiti\CONTROLLI SMOKE OUT\controlli smoke out 13_01_2012.pdf" xr:uid="{00000000-0004-0000-2A00-000003000000}"/>
    <hyperlink ref="P23" r:id="rId5" display="PREVENZIONE INCENDI_verbali controlli eseguiti\CONTROLLI PORTE REI\controlli porte REI 24_02_2012.pdf" xr:uid="{00000000-0004-0000-2A00-000004000000}"/>
    <hyperlink ref="P24" r:id="rId6" display="PREVENZIONE INCENDI_verbali controlli eseguiti\CONTROLLI USCITE DI SICUREZZA\controlli uscite di sicurezza 24_02_2012.pdf" xr:uid="{00000000-0004-0000-2A00-000005000000}"/>
    <hyperlink ref="Q15" r:id="rId7" display="PREVENZIONE INCENDI_verbali controlli eseguiti\CONTROLLI SISTEMA PREVENZIONE INCENDI\VERBALE  vsd  impianto rilevazione incendi maggio 2012.pdf" xr:uid="{00000000-0004-0000-2A00-000006000000}"/>
    <hyperlink ref="Q8" r:id="rId8" display="PREVENZIONE INCENDI_verbali controlli eseguiti\CONTROLLI ESTINTORI\contr estintori_06-08-2012.pdf" xr:uid="{00000000-0004-0000-2A00-000007000000}"/>
    <hyperlink ref="P27" r:id="rId9" display="PREVENZIONE INCENDI_verbali controlli eseguiti\CONTROLLI IMBRACATURE E CORDINI\controllo imbracature_2012.pdf" xr:uid="{00000000-0004-0000-2A00-000008000000}"/>
    <hyperlink ref="P28" r:id="rId10" display="PREVENZIONE INCENDI_verbali controlli eseguiti\CONTROLLI IMBRACATURE E CORDINI\controllo cordini_2012.pdf" xr:uid="{00000000-0004-0000-2A00-000009000000}"/>
    <hyperlink ref="Q24" r:id="rId11" display="PREVENZIONE INCENDI_verbali controlli eseguiti\CONTROLLI USCITE DI SICUREZZA\controlo uscite sicurezza_27_08_2012.pdf" xr:uid="{00000000-0004-0000-2A00-00000A000000}"/>
    <hyperlink ref="R23" r:id="rId12" display="PREVENZIONE INCENDI_verbali controlli eseguiti\CONTROLLI PORTE REI\controlli porte REI 05_03_2013.pdf" xr:uid="{00000000-0004-0000-2A00-00000B000000}"/>
    <hyperlink ref="Q23" r:id="rId13" display="PREVENZIONE INCENDI_verbali controlli eseguiti\CONTROLLI PORTE REI\controllo porte rei_27_08_2012.pdf" xr:uid="{00000000-0004-0000-2A00-00000C000000}"/>
    <hyperlink ref="R24" r:id="rId14" display="PREVENZIONE INCENDI_verbali controlli eseguiti\CONTROLLI USCITE DI SICUREZZA\controlli uscite di sicurezza 05_03_2013.pdf" xr:uid="{00000000-0004-0000-2A00-00000D000000}"/>
    <hyperlink ref="R16" r:id="rId15" display="PREVENZIONE INCENDI_verbali controlli eseguiti\CONTROLLI SMOKE OUT\controlli smoke out 24_05_2013.pdf" xr:uid="{00000000-0004-0000-2A00-00000E000000}"/>
    <hyperlink ref="Q16" r:id="rId16" display="PREVENZIONE INCENDI_verbali controlli eseguiti\CONTROLLI SMOKE OUT\controlli smoke out 21_12_2012.pdf" xr:uid="{00000000-0004-0000-2A00-00000F000000}"/>
    <hyperlink ref="R8" r:id="rId17" display="PREVENZIONE INCENDI_verbali controlli eseguiti\CONTROLLI ESTINTORI\estintori controllo periodico 27_02_2013.pdf" xr:uid="{00000000-0004-0000-2A00-000010000000}"/>
    <hyperlink ref="R6" r:id="rId18" display="PREVENZIONE INCENDI_verbali controlli eseguiti\CONTROLLO LUCI EMERGENZA\CONTROLLO LUCI 22_04_2013.pdf" xr:uid="{00000000-0004-0000-2A00-000011000000}"/>
    <hyperlink ref="R13" r:id="rId19" display="PREVENZIONE INCENDI_verbali controlli eseguiti\CONTROLLI GRUPPO ELETTROGENO\CONTROLLO GRUPPO ELETTROGENO 24_04_2013.pdf" xr:uid="{00000000-0004-0000-2A00-000012000000}"/>
    <hyperlink ref="R15" r:id="rId20" display="PREVENZIONE INCENDI_verbali controlli eseguiti\CONTROLLI SISTEMA PREVENZIONE INCENDI\MANUTENZIONE ANTINCENDIO report_di collaudo 31-05-2013.pdf" xr:uid="{00000000-0004-0000-2A00-000013000000}"/>
    <hyperlink ref="S8" r:id="rId21" display="PREVENZIONE INCENDI_verbali controlli eseguiti\CONTROLLI ESTINTORI\controllo estintori_07_08_2013.pdf" xr:uid="{00000000-0004-0000-2A00-000014000000}"/>
    <hyperlink ref="S24" r:id="rId22" display="PREVENZIONE INCENDI_verbali controlli eseguiti\CONTROLLI USCITE DI SICUREZZA\controllo uscite sicurezza 26_08_2013.pdf" xr:uid="{00000000-0004-0000-2A00-000015000000}"/>
    <hyperlink ref="S23" r:id="rId23" display="PREVENZIONE INCENDI_verbali controlli eseguiti\CONTROLLI PORTE REI\contollo porte Rei _26_08_2013.pdf" xr:uid="{00000000-0004-0000-2A00-000016000000}"/>
    <hyperlink ref="S16" r:id="rId24" display="PREVENZIONE INCENDI_verbali controlli eseguiti\CONTROLLI SMOKE OUT\report smoke out_nov 2013.pdf" xr:uid="{00000000-0004-0000-2A00-000017000000}"/>
    <hyperlink ref="S15" r:id="rId25" display="PREVENZIONE INCENDI_verbali controlli eseguiti\CONTROLLI SISTEMA PREVENZIONE INCENDI\report antincendio  nov 2013.pdf" xr:uid="{00000000-0004-0000-2A00-000018000000}"/>
    <hyperlink ref="S6" r:id="rId26" display="PREVENZIONE INCENDI_verbali controlli eseguiti\CONTROLLO LUCI EMERGENZA\Controllo Luci Emergenza 29_10_2013.pdf" xr:uid="{00000000-0004-0000-2A00-000019000000}"/>
    <hyperlink ref="S13" r:id="rId27" display="PREVENZIONE INCENDI_verbali controlli eseguiti\CONTROLLI GRUPPO ELETTROGENO\Controllo Gruppo Elettrogeno 30_10_2013.pdf" xr:uid="{00000000-0004-0000-2A00-00001A000000}"/>
    <hyperlink ref="T6" r:id="rId28" display="PREVENZIONE INCENDI_verbali controlli eseguiti\CONTROLLO LUCI EMERGENZA\CONTROLLO LAMPADE DI EMERGENZA 29-04-14.pdf" xr:uid="{00000000-0004-0000-2A00-00001B000000}"/>
    <hyperlink ref="T8" r:id="rId29" display="PREVENZIONE INCENDI_verbali controlli eseguiti\CONTROLLI ESTINTORI\report controllo estintori_19_02_2014.pdf" xr:uid="{00000000-0004-0000-2A00-00001C000000}"/>
    <hyperlink ref="T13" r:id="rId30" display="PREVENZIONE INCENDI_verbali controlli eseguiti\CONTROLLI GRUPPO ELETTROGENO\CONTROLLO GRUPPO ELETTROGENO 30-04-14.pdf" xr:uid="{00000000-0004-0000-2A00-00001D000000}"/>
    <hyperlink ref="O17" r:id="rId31" display="PREVENZIONE INCENDI_verbali controlli eseguiti\CONTROLLI IMPIANTO ANTIESPLOSIONE\MANUTENZIONE IMPIANTO ANTIESPLOSIONE 27_07_2011.pdf" xr:uid="{00000000-0004-0000-2A00-00001E000000}"/>
    <hyperlink ref="Q17" r:id="rId32" display="PREVENZIONE INCENDI_verbali controlli eseguiti\CONTROLLI IMPIANTO ANTIESPLOSIONE\rapportino smi controllo impianto antiesplosione 06-09-12.pdf" xr:uid="{00000000-0004-0000-2A00-00001F000000}"/>
    <hyperlink ref="S17" r:id="rId33" display="PREVENZIONE INCENDI_verbali controlli eseguiti\CONTROLLI IMPIANTO ANTIESPLOSIONE\MANUTENZIONE IMPIANTO ANTIESPLOSIONE 07-02-2014.pdf" xr:uid="{00000000-0004-0000-2A00-000020000000}"/>
    <hyperlink ref="R18" r:id="rId34" display="PREVENZIONE INCENDI_verbali controlli eseguiti\PROVE EVACUAZIONE\verbale prova di evacuazione_30_05_2013.pdf" xr:uid="{00000000-0004-0000-2A00-000021000000}"/>
    <hyperlink ref="S18" r:id="rId35" display="PREVENZIONE INCENDI_verbali controlli eseguiti\PROVE EVACUAZIONE\Verbale prova di evacuazione  _08_10_2013.pdf" xr:uid="{00000000-0004-0000-2A00-000022000000}"/>
    <hyperlink ref="P21" r:id="rId36" display="PREVENZIONE INCENDI_verbali controlli eseguiti\CONTROLLI IMPIANTI ELETTRICI A RISCHIO ESPLOSIONE\controlli impianti elettrici luoghi a rischio esplosione 14_02_2012.pdf" xr:uid="{00000000-0004-0000-2A00-000023000000}"/>
    <hyperlink ref="T23" r:id="rId37" display="PREVENZIONE INCENDI_verbali controlli eseguiti\CONTROLLI PORTE REI\report controllo porte rei_19_02_2014.pdf" xr:uid="{00000000-0004-0000-2A00-000024000000}"/>
    <hyperlink ref="T24" r:id="rId38" display="PREVENZIONE INCENDI_verbali controlli eseguiti\CONTROLLI USCITE DI SICUREZZA\report controllo uscite sicurezza_19_02_2014.pdf" xr:uid="{00000000-0004-0000-2A00-000025000000}"/>
    <hyperlink ref="P19" r:id="rId39" display="PREVENZIONE INCENDI_verbali controlli eseguiti\CONTROLLI IMPIANTO MESSA A TERRA\controlli impianto messa a terra 14_02_2012.pdf" xr:uid="{00000000-0004-0000-2A00-000026000000}"/>
    <hyperlink ref="P20" r:id="rId40" display="PREVENZIONE INCENDI_verbali controlli eseguiti\CONTROLLI SCARICHE ATMOSFERICHE\controlli scariche atmosferiche 14_02_12.pdf" xr:uid="{00000000-0004-0000-2A00-000027000000}"/>
    <hyperlink ref="T16" r:id="rId41" display="PREVENZIONE INCENDI_verbali controlli eseguiti\CONTROLLI SMOKE OUT\report smoke out_05_2014.pdf" xr:uid="{00000000-0004-0000-2A00-000028000000}"/>
    <hyperlink ref="T15" r:id="rId42" display="PREVENZIONE INCENDI_verbali controlli eseguiti\CONTROLLI SISTEMA PREVENZIONE INCENDI\report impianto rilevazione incendi_05_2014.pdf" xr:uid="{00000000-0004-0000-2A00-000029000000}"/>
    <hyperlink ref="T25" r:id="rId43" display="PREVENZIONE INCENDI_verbali controlli eseguiti\CONTROLLI MASCHERE FACCIALI ANTIGAS\report controllo maschere_antincendio 19_02_2014.pdf" xr:uid="{00000000-0004-0000-2A00-00002A000000}"/>
    <hyperlink ref="P18" r:id="rId44" display="PREVENZIONE INCENDI_verbali controlli eseguiti\SIMULAZIONI EVACUAZIONE\verbale  prova evacuazione_2012.pdf" xr:uid="{00000000-0004-0000-2A00-00002B000000}"/>
    <hyperlink ref="T22" r:id="rId45" display="PREVENZIONE INCENDI_verbali controlli eseguiti\VERIFICA RECIPIENTI A PRESSIONE\verbale verifica 2014 recipienti a presione.pdf" xr:uid="{00000000-0004-0000-2A00-00002C000000}"/>
    <hyperlink ref="T18" r:id="rId46" display="PREVENZIONE INCENDI_verbali controlli eseguiti\PROVE EVACUAZIONE\prova di evacuazione _16_06_2014.pdf" xr:uid="{00000000-0004-0000-2A00-00002D000000}"/>
    <hyperlink ref="T21" r:id="rId47" display="PREVENZIONE INCENDI_verbali controlli eseguiti\CONTROLLI SCARICHE ATMOSFERICHE\controlli scariche atmosferiche 12_02_2014.pdf" xr:uid="{00000000-0004-0000-2A00-00002E000000}"/>
    <hyperlink ref="T14" r:id="rId48" display="PREVENZIONE INCENDI_verbali controlli eseguiti\CONTROLLI GRUPPO ELETTROGENO\VERIFICHE DISPOSITIVO SEGNALAZIONI PERDITA CISTERNA\verifica 15_01_2014 dispositivo segnalazione perdite serbatoio interrato gruppo elettrogeno.pdf" xr:uid="{00000000-0004-0000-2A00-00002F000000}"/>
    <hyperlink ref="T30" r:id="rId49" display="PREVENZIONE INCENDI_verbali controlli eseguiti\CONTROLLI PARANCO\promolog paranco verifica 03_07_2014.pdf" xr:uid="{00000000-0004-0000-2A00-000030000000}"/>
    <hyperlink ref="U24" r:id="rId50" display="PREVENZIONE INCENDI_verbali controlli eseguiti\CONTROLLI USCITE DI SICUREZZA\report controlli uscite sicurezza_21-08-14.pdf" xr:uid="{00000000-0004-0000-2A00-000031000000}"/>
    <hyperlink ref="U23" r:id="rId51" display="PREVENZIONE INCENDI_verbali controlli eseguiti\CONTROLLI PORTE REI\report controllo porte tagliafuoco 21_08_2014.pdf" xr:uid="{00000000-0004-0000-2A00-000032000000}"/>
    <hyperlink ref="U8" r:id="rId52" display="PREVENZIONE INCENDI_verbali controlli eseguiti\CONTROLLI ESTINTORI\report controllo estintori 21_08_2014.pdf" xr:uid="{00000000-0004-0000-2A00-000033000000}"/>
    <hyperlink ref="U17" r:id="rId53" display="PREVENZIONE INCENDI_verbali controlli eseguiti\CONTROLLI IMPIANTO ANTIESPLOSIONE\report SMI manutenzione impianto antiesplosione 15_10_2014.pdf" xr:uid="{00000000-0004-0000-2A00-000034000000}"/>
    <hyperlink ref="U6" r:id="rId54" display="PREVENZIONE INCENDI_verbali controlli eseguiti\CONTROLLO LUCI EMERGENZA\Controllo Luci Emergenza 29_10_2014.pdf" xr:uid="{00000000-0004-0000-2A00-000035000000}"/>
    <hyperlink ref="U13" r:id="rId55" display="PREVENZIONE INCENDI_verbali controlli eseguiti\CONTROLLI GRUPPO ELETTROGENO\Controllo Gruppo Elettrogeno 31_10_14.pdf" xr:uid="{00000000-0004-0000-2A00-000036000000}"/>
    <hyperlink ref="U27" r:id="rId56" display="PREVENZIONE INCENDI_verbali controlli eseguiti\CONTROLLI IMBRACATURE E CORDINI DI SICUREZZA\controllo imbracature 27_10_2014.pdf" xr:uid="{00000000-0004-0000-2A00-000037000000}"/>
    <hyperlink ref="U28" r:id="rId57" display="PREVENZIONE INCENDI_verbali controlli eseguiti\CONTROLLI IMBRACATURE E CORDINI DI SICUREZZA\controllo imbracature 27_10_2014.pdf" xr:uid="{00000000-0004-0000-2A00-000038000000}"/>
    <hyperlink ref="U26" r:id="rId58" display="PREVENZIONE INCENDI_verbali controlli eseguiti\CONTROLLI MASCHERE FACCIALI DISINFESTAZIONE\controllo maschere disinfestazione 27_10_2014.pdf" xr:uid="{00000000-0004-0000-2A00-000039000000}"/>
    <hyperlink ref="U15" r:id="rId59" display="PREVENZIONE INCENDI_verbali controlli eseguiti\CONTROLLI SISTEMA PREVENZIONE INCENDI\report antincendio _1 del 19_11_2014.pdf" xr:uid="{00000000-0004-0000-2A00-00003A000000}"/>
    <hyperlink ref="U16" r:id="rId60" display="PREVENZIONE INCENDI_verbali controlli eseguiti\CONTROLLI SMOKE OUT\report smoke out_18_11_2014.pdf" xr:uid="{00000000-0004-0000-2A00-00003B000000}"/>
    <hyperlink ref="V23" r:id="rId61" display="PREVENZIONE INCENDI_verbali controlli eseguiti\CONTROLLI PORTE REI\report controllo porte rei e uscite di sicurezza 24_02_2015.pdf" xr:uid="{00000000-0004-0000-2A00-00003C000000}"/>
    <hyperlink ref="V24" r:id="rId62" display="PREVENZIONE INCENDI_verbali controlli eseguiti\CONTROLLI PORTE REI\report controllo porte rei e uscite di sicurezza 24_02_2015.pdf" xr:uid="{00000000-0004-0000-2A00-00003D000000}"/>
    <hyperlink ref="V25" r:id="rId63" display="PREVENZIONE INCENDI_verbali controlli eseguiti\CONTROLLI MASCHERE FACCIALI ANTIGAS\report controllo maschere antincendio 24_02_2015.pdf" xr:uid="{00000000-0004-0000-2A00-00003E000000}"/>
    <hyperlink ref="V8" r:id="rId64" display="PREVENZIONE INCENDI_verbali controlli eseguiti\CONTROLLI ESTINTORI\report controllo estintori 24_02_2015.pdf" xr:uid="{00000000-0004-0000-2A00-00003F000000}"/>
    <hyperlink ref="V6" r:id="rId65" display="PREVENZIONE INCENDI_verbali controlli eseguiti\CONTROLLO LUCI EMERGENZA\ODL Lampade Emergenza.pdf" xr:uid="{00000000-0004-0000-2A00-000040000000}"/>
    <hyperlink ref="V13" r:id="rId66" display="PREVENZIONE INCENDI_verbali controlli eseguiti\CONTROLLI GRUPPO ELETTROGENO\ODL Gruppo Elettrogeno.pdf" xr:uid="{00000000-0004-0000-2A00-000041000000}"/>
    <hyperlink ref="V16" r:id="rId67" display="PREVENZIONE INCENDI_verbali controlli eseguiti\CONTROLLI SMOKE OUT\report manutenzione smoke out maggio 2015.pdf" xr:uid="{00000000-0004-0000-2A00-000042000000}"/>
    <hyperlink ref="V15" r:id="rId68" display="PREVENZIONE INCENDI_verbali controlli eseguiti\CONTROLLI SISTEMA PREVENZIONE INCENDI\report manutneizone antincendio maggio 2015.pdf" xr:uid="{00000000-0004-0000-2A00-000043000000}"/>
    <hyperlink ref="V10" r:id="rId69" display="PREVENZIONE INCENDI_verbali controlli eseguiti\CONTROLLI IDRANTI E MANICHETTE\ODL idranti e manichette 15_05_2015.pdf" xr:uid="{00000000-0004-0000-2A00-000044000000}"/>
    <hyperlink ref="V11" r:id="rId70" display="PREVENZIONE INCENDI_verbali controlli eseguiti\CONTROLLI IDRANTI E MANICHETTE\ODL idranti e manichette 15_05_2015.pdf" xr:uid="{00000000-0004-0000-2A00-000045000000}"/>
    <hyperlink ref="U18" r:id="rId71" display="PREVENZIONE INCENDI_verbali controlli eseguiti\PROVE EVACUAZIONE\verbale prova di evacuazione_24_12_2014.pdf" xr:uid="{00000000-0004-0000-2A00-000046000000}"/>
    <hyperlink ref="V18" r:id="rId72" display="PREVENZIONE INCENDI_verbali controlli eseguiti\PROVE EVACUAZIONE\prova evacuazione 19062015.pdf" xr:uid="{00000000-0004-0000-2A00-000047000000}"/>
    <hyperlink ref="W23" r:id="rId73" display="PREVENZIONE INCENDI_verbali controlli eseguiti\CONTROLLI PORTE REI\report controllo uscite sicurezza e porte tagliafuoco 07-08-15.pdf" xr:uid="{00000000-0004-0000-2A00-000048000000}"/>
    <hyperlink ref="W24" r:id="rId74" display="PREVENZIONE INCENDI_verbali controlli eseguiti\CONTROLLI USCITE DI SICUREZZA\report controllo uscite sicurezza e porte tagliafuoco 07-08-15.pdf" xr:uid="{00000000-0004-0000-2A00-000049000000}"/>
    <hyperlink ref="W25" r:id="rId75" display="PREVENZIONE INCENDI_verbali controlli eseguiti\CONTROLLI MASCHERE FACCIALI ANTIGAS\report controlli maschere antincedio 07-08-15.pdf" xr:uid="{00000000-0004-0000-2A00-00004A000000}"/>
    <hyperlink ref="W8" r:id="rId76" display="PREVENZIONE INCENDI_verbali controlli eseguiti\CONTROLLI ESTINTORI\report estintori 07-08-15.pdf" xr:uid="{00000000-0004-0000-2A00-00004B000000}"/>
    <hyperlink ref="W9" r:id="rId77" display="PREVENZIONE INCENDI_verbali controlli eseguiti\CONTROLLI ESTINTORI\report estintori 28-08-15.pdf" xr:uid="{00000000-0004-0000-2A00-00004C000000}"/>
    <hyperlink ref="W28" r:id="rId78" display="PREVENZIONE INCENDI_verbali controlli eseguiti\CONTROLLI IMBRACATURE E CORDINI DI SICUREZZA\report tps cordini e imbrcature 29-10-15.pdf" xr:uid="{00000000-0004-0000-2A00-00004D000000}"/>
    <hyperlink ref="W27" r:id="rId79" display="PREVENZIONE INCENDI_verbali controlli eseguiti\CONTROLLI IMBRACATURE E CORDINI DI SICUREZZA\report tps cordini e imbrcature 29-10-15.pdf" xr:uid="{00000000-0004-0000-2A00-00004E000000}"/>
    <hyperlink ref="W26" r:id="rId80" display="entro 30/10" xr:uid="{00000000-0004-0000-2A00-00004F000000}"/>
    <hyperlink ref="W13" r:id="rId81" display="PREVENZIONE INCENDI_verbali controlli eseguiti\CONTROLLI GRUPPO ELETTROGENO\Controllo Gruppo Elettrogeno 29_10_15.pdf" xr:uid="{00000000-0004-0000-2A00-000050000000}"/>
    <hyperlink ref="W6" r:id="rId82" display="PREVENZIONE INCENDI_verbali controlli eseguiti\CONTROLLO LUCI EMERGENZA\Controllo lampade di emergenza 30_10_15.pdf" xr:uid="{00000000-0004-0000-2A00-000051000000}"/>
    <hyperlink ref="W22" r:id="rId83" xr:uid="{00000000-0004-0000-2A00-000052000000}"/>
    <hyperlink ref="W17" r:id="rId84" display="PREVENZIONE INCENDI_verbali controlli eseguiti\CONTROLLI IMPIANTO ANTIESPLOSIONE\report smi 03-11-15 .pdf" xr:uid="{00000000-0004-0000-2A00-000053000000}"/>
    <hyperlink ref="W18" r:id="rId85" display="PREVENZIONE INCENDI_verbali controlli eseguiti\PROVE EVACUAZIONE\verbale prova di evacuazione 24-12-15.pdf" xr:uid="{00000000-0004-0000-2A00-000054000000}"/>
    <hyperlink ref="W16" r:id="rId86" display="PREVENZIONE INCENDI_verbali controlli eseguiti\CONTROLLI SMOKE OUT\report smoke out 02_12_2015.pdf" xr:uid="{00000000-0004-0000-2A00-000055000000}"/>
    <hyperlink ref="W15" r:id="rId87" display="PREVENZIONE INCENDI_verbali controlli eseguiti\CONTROLLI SISTEMA PREVENZIONE INCENDI\report antnincendio 22_11_ 2015.pdf" xr:uid="{00000000-0004-0000-2A00-000056000000}"/>
    <hyperlink ref="X8" r:id="rId88" display="PREVENZIONE INCENDI_verbali controlli eseguiti\CONTROLLI ESTINTORI\report tps controllo estintori 26-02-2016.pdf" xr:uid="{00000000-0004-0000-2A00-000057000000}"/>
    <hyperlink ref="X24" r:id="rId89" display="PREVENZIONE INCENDI_verbali controlli eseguiti\CONTROLLI USCITE DI SICUREZZA\report tps controllo uscite sicurezza 26-02-16.pdf" xr:uid="{00000000-0004-0000-2A00-000058000000}"/>
    <hyperlink ref="X23" r:id="rId90" display="PREVENZIONE INCENDI_verbali controlli eseguiti\CONTROLLI PORTE REI\report tps controllo porte tagliafuoco 26-02-16.pdf" xr:uid="{00000000-0004-0000-2A00-000059000000}"/>
    <hyperlink ref="X14" r:id="rId91" display="PREVENZIONE INCENDI_verbali controlli eseguiti\CONTROLLI GRUPPO ELETTROGENO\VERIFICHE DISPOSITIVO SEGNALAZIONI PERDITA CISTERNA\verifica 04_02_2016 dispositivo segnalazione perdite serbatoio interrato gruppo elettrogeno.pdf" xr:uid="{00000000-0004-0000-2A00-00005A000000}"/>
    <hyperlink ref="V14" r:id="rId92" display="05/02/2015" xr:uid="{00000000-0004-0000-2A00-00005B000000}"/>
    <hyperlink ref="X19" r:id="rId93" display="PREVENZIONE INCENDI_verbali controlli eseguiti\CONTROLLI IMPIANTO MESSA A TERRA\verifica impianto di messa a terra 2016.pdf" xr:uid="{00000000-0004-0000-2A00-00005C000000}"/>
    <hyperlink ref="X20" r:id="rId94" display="PREVENZIONE INCENDI_verbali controlli eseguiti\CONTROLLI SCARICHE ATMOSFERICHE\verifica imp elettrici scariche atmosferiche 2016.pdf" xr:uid="{00000000-0004-0000-2A00-00005D000000}"/>
    <hyperlink ref="X21" r:id="rId95" display="PREVENZIONE INCENDI_verbali controlli eseguiti\CONTROLLI IMPIANTI ELETTRICI A RISCHIO ESPLOSIONE\verifica imp elettrici con rischio esplosione 2016.pdf" xr:uid="{00000000-0004-0000-2A00-00005E000000}"/>
    <hyperlink ref="X6" r:id="rId96" display="PREVENZIONE INCENDI_verbali controlli eseguiti\CONTROLLO LUCI EMERGENZA\Controllo Luci Di Emergenza 28_04_2016.pdf" xr:uid="{00000000-0004-0000-2A00-00005F000000}"/>
    <hyperlink ref="X13" r:id="rId97" display="PREVENZIONE INCENDI_verbali controlli eseguiti\CONTROLLI GRUPPO ELETTROGENO\controllo gruppo elettrogeno_29-04-2016.pdf" xr:uid="{00000000-0004-0000-2A00-000060000000}"/>
    <hyperlink ref="Y23" r:id="rId98" display="PREVENZIONE INCENDI_verbali controlli eseguiti\CONTROLLI PORTE REI\verifica porte tagliafuoco 23082016_001.pdf" xr:uid="{00000000-0004-0000-2A00-000061000000}"/>
    <hyperlink ref="Y24" r:id="rId99" display="PREVENZIONE INCENDI_verbali controlli eseguiti\CONTROLLI USCITE DI SICUREZZA\verifica uscite emergenza 23082016_001.pdf" xr:uid="{00000000-0004-0000-2A00-000062000000}"/>
    <hyperlink ref="Y8" r:id="rId100" display="PREVENZIONE INCENDI_verbali controlli eseguiti\CONTROLLI ESTINTORI\verifica estintori 23082016_001.pdf" xr:uid="{00000000-0004-0000-2A00-000063000000}"/>
    <hyperlink ref="X17" r:id="rId101" display="PREVENZIONE INCENDI_verbali controlli eseguiti\CONTROLLI IMPIANTO ANTIESPLOSIONE\report smi intervento 27-09-16 n.1.pdf" xr:uid="{00000000-0004-0000-2A00-000064000000}"/>
    <hyperlink ref="X18" r:id="rId102" display="PREVENZIONE INCENDI_verbali controlli eseguiti\PROVE EVACUAZIONE\verbale prova evacuazione 24-06-2016.pdf" xr:uid="{00000000-0004-0000-2A00-000065000000}"/>
    <hyperlink ref="X16" r:id="rId103" display="PREVENZIONE INCENDI_verbali controlli eseguiti\CONTROLLI SMOKE OUT\report smoke out  07-2016.pdf" xr:uid="{00000000-0004-0000-2A00-000066000000}"/>
    <hyperlink ref="X15" r:id="rId104" display="PREVENZIONE INCENDI_verbali controlli eseguiti\CONTROLLI SISTEMA PREVENZIONE INCENDI\report sistema antincendio 29-07-2016.pdf" xr:uid="{00000000-0004-0000-2A00-000067000000}"/>
    <hyperlink ref="Y6" r:id="rId105" display="PREVENZIONE INCENDI_verbali controlli eseguiti\CONTROLLO LUCI EMERGENZA\ODL CONTROLLO LUCI DI EMERGENZA 31_10_2016.pdf" xr:uid="{00000000-0004-0000-2A00-000068000000}"/>
    <hyperlink ref="Y13" r:id="rId106" display="PREVENZIONE INCENDI_verbali controlli eseguiti\CONTROLLI GRUPPO ELETTROGENO\ODL CONTROLLO GRUPPO ELETTROGENO 28_10_2016.pdf" xr:uid="{00000000-0004-0000-2A00-000069000000}"/>
    <hyperlink ref="Y18" r:id="rId107" display="PREVENZIONE INCENDI_verbali controlli eseguiti\PROVE EVACUAZIONE\verbale prova di evacuazione 27-12-16.pdf" xr:uid="{00000000-0004-0000-2A00-00006A000000}"/>
    <hyperlink ref="Z8" r:id="rId108" display="PREVENZIONE INCENDI_verbali controlli eseguiti\CONTROLLI ESTINTORI\report controllo estintori 23-02-2017.pdf" xr:uid="{00000000-0004-0000-2A00-00006B000000}"/>
    <hyperlink ref="Z24" r:id="rId109" display="PREVENZIONE INCENDI_verbali controlli eseguiti\CONTROLLI USCITE DI SICUREZZA\report controllo uscite di sicurezza 23-02-2017.pdf" xr:uid="{00000000-0004-0000-2A00-00006C000000}"/>
    <hyperlink ref="Z23" r:id="rId110" display="PREVENZIONE INCENDI_verbali controlli eseguiti\CONTROLLI PORTE REI\report controllo porte tagliafuoco 23-02-2017.pdf" xr:uid="{00000000-0004-0000-2A00-00006D000000}"/>
    <hyperlink ref="Z14" r:id="rId111" display="PREVENZIONE INCENDI_verbali controlli eseguiti\CONTROLLI GRUPPO ELETTROGENO\VERIFICHE DISPOSITIVO SEGNALAZIONI PERDITA CISTERNA\verifica 06_02_2017 dispositivo segnalazione perdite serbatoio interrato gruppo elettrogeno.pdf" xr:uid="{00000000-0004-0000-2A00-00006E000000}"/>
    <hyperlink ref="X27" r:id="rId112" display="PREVENZIONE INCENDI_verbali controlli eseguiti\CONTROLLI IMBRACATURE E CORDINI DI SICUREZZA\controllo imbracature 28-11-2016.pdf" xr:uid="{00000000-0004-0000-2A00-00006F000000}"/>
    <hyperlink ref="X28" r:id="rId113" display="PREVENZIONE INCENDI_verbali controlli eseguiti\CONTROLLI IMBRACATURE E CORDINI DI SICUREZZA\controlli sist ritenuta automatico 02-12-2016.pdf" xr:uid="{00000000-0004-0000-2A00-000070000000}"/>
    <hyperlink ref="Y16" r:id="rId114" display="PREVENZIONE INCENDI_verbali controlli eseguiti\CONTROLLI SMOKE OUT\report smoke out 21-12-2016.pdf" xr:uid="{00000000-0004-0000-2A00-000071000000}"/>
    <hyperlink ref="Y15" r:id="rId115" display="PREVENZIONE INCENDI_verbali controlli eseguiti\CONTROLLI SISTEMA PREVENZIONE INCENDI\report antincendio 28-12-2016.pdf" xr:uid="{00000000-0004-0000-2A00-000072000000}"/>
    <hyperlink ref="Z25" r:id="rId116" display="PREVENZIONE INCENDI_verbali controlli eseguiti\CONTROLLI MASCHERE FACCIALI ANTIGAS\contorllo maschere 03_2017.pdf" xr:uid="{00000000-0004-0000-2A00-000073000000}"/>
    <hyperlink ref="Y25" r:id="rId117" display="PREVENZIONE INCENDI_verbali controlli eseguiti\CONTROLLI MASCHERE FACCIALI ANTIGAS\controllo maschere anticendio_09-2016.pdf" xr:uid="{00000000-0004-0000-2A00-000074000000}"/>
    <hyperlink ref="Y26" r:id="rId118" display="PREVENZIONE INCENDI_verbali controlli eseguiti\CONTROLLI MASCHERE FACCIALI DISINFESTAZIONE\controlli maschere x trattamenti 09-2016.pdf" xr:uid="{00000000-0004-0000-2A00-000075000000}"/>
    <hyperlink ref="Z6" r:id="rId119" display="PREVENZIONE INCENDI_verbali controlli eseguiti\CONTROLLO LUCI EMERGENZA\ODL LUCI EMERGENZA 27_04_2017.pdf" xr:uid="{00000000-0004-0000-2A00-000076000000}"/>
    <hyperlink ref="Z13" r:id="rId120" display="PREVENZIONE INCENDI_verbali controlli eseguiti\CONTROLLI GRUPPO ELETTROGENO\ODL GRUPPO ELETROGENO 28_04_17.pdf" xr:uid="{00000000-0004-0000-2A00-000077000000}"/>
    <hyperlink ref="Z22" r:id="rId121" display="PREVENZIONE INCENDI_verbali controlli eseguiti\VERIFICA RECIPIENTI A PRESSIONE\verifica serbatoio  RO4516_91 maggio 2017.pdf" xr:uid="{00000000-0004-0000-2A00-000078000000}"/>
    <hyperlink ref="Z18" r:id="rId122" display="PREVENZIONE INCENDI_verbali controlli eseguiti\PROVE EVACUAZIONE\verbale prova evacuazione 29-052017.pdf" xr:uid="{00000000-0004-0000-2A00-000079000000}"/>
    <hyperlink ref="Z16" r:id="rId123" display="PREVENZIONE INCENDI_verbali controlli eseguiti\CONTROLLI SMOKE OUT\report smoke out 20-06-2017.pdf" xr:uid="{00000000-0004-0000-2A00-00007A000000}"/>
    <hyperlink ref="Z15" r:id="rId124" display="PREVENZIONE INCENDI_verbali controlli eseguiti\CONTROLLI SISTEMA PREVENZIONE INCENDI\report antincendio_21-06-2017.pdf" xr:uid="{00000000-0004-0000-2A00-00007B000000}"/>
    <hyperlink ref="AA24" r:id="rId125" display="PREVENZIONE INCENDI_verbali controlli eseguiti\CONTROLLI USCITE DI SICUREZZA\report uscite emergenza 08-2017.pdf" xr:uid="{00000000-0004-0000-2A00-00007C000000}"/>
    <hyperlink ref="AA23" r:id="rId126" display="PREVENZIONE INCENDI_verbali controlli eseguiti\CONTROLLI PORTE REI\report porte tagliafuoco 08-2017.pdf" xr:uid="{00000000-0004-0000-2A00-00007D000000}"/>
    <hyperlink ref="AA8" r:id="rId127" display="PREVENZIONE INCENDI_verbali controlli eseguiti\CONTROLLI ESTINTORI\report manut ordinaria estintori 08-2017.pdf" xr:uid="{00000000-0004-0000-2A00-00007E000000}"/>
    <hyperlink ref="AA9" r:id="rId128" display="PREVENZIONE INCENDI_verbali controlli eseguiti\CONTROLLI ESTINTORI\revisone estintori\report revisione 51 estintori 08-2017.pdf" xr:uid="{00000000-0004-0000-2A00-00007F000000}"/>
    <hyperlink ref="AA17" r:id="rId129" display="PREVENZIONE INCENDI_verbali controlli eseguiti\CONTROLLI IMPIANTO ANTIESPLOSIONE\Report SMI 19-10-2017.pdf" xr:uid="{00000000-0004-0000-2A00-000080000000}"/>
    <hyperlink ref="AA6" r:id="rId130" display="PREVENZIONE INCENDI_verbali controlli eseguiti\CONTROLLO LUCI EMERGENZA\ODL LUCI EMERGENZA. 30-10-2017.pdf" xr:uid="{00000000-0004-0000-2A00-000081000000}"/>
    <hyperlink ref="AA13" r:id="rId131" display="PREVENZIONE INCENDI_verbali controlli eseguiti\CONTROLLI GRUPPO ELETTROGENO\Odl lavoro su Gruppo Elettrogeno 30-10-2017.pdf" xr:uid="{00000000-0004-0000-2A00-000082000000}"/>
    <hyperlink ref="AB14" r:id="rId132" display="PREVENZIONE INCENDI_verbali controlli eseguiti\CONTROLLI GRUPPO ELETTROGENO\VERIFICHE DISPOSITIVO SEGNALAZIONI PERDITA CISTERNA\verifica 02_02_2018 dispositivo segnalazione perdita serbatoio interrato gruppo elettrogeno.p" xr:uid="{00000000-0004-0000-2A00-000083000000}"/>
    <hyperlink ref="AB8" r:id="rId133" display="PREVENZIONE INCENDI_verbali controlli eseguiti\CONTROLLI ESTINTORI\controllo estintori 12-02-2018.pdf" xr:uid="{00000000-0004-0000-2A00-000084000000}"/>
    <hyperlink ref="AB24" r:id="rId134" display="PREVENZIONE INCENDI_verbali controlli eseguiti/CONTROLLI USCITE DI SICUREZZA/controllo uscite emergenza 13-02-2018.pdf" xr:uid="{00000000-0004-0000-2A00-000085000000}"/>
    <hyperlink ref="AB23" r:id="rId135" display="PREVENZIONE INCENDI_verbali controlli eseguiti\CONTROLLI PORTE REI\controllo porte tagliafuoco 13-02-2018.pdf" xr:uid="{00000000-0004-0000-2A00-000086000000}"/>
    <hyperlink ref="AB13" r:id="rId136" display="PREVENZIONE INCENDI_verbali controlli eseguiti\CONTROLLI GRUPPO ELETTROGENO\ODL Gruppo Elettrogeno 27_04_2018.pdf" xr:uid="{00000000-0004-0000-2A00-000087000000}"/>
    <hyperlink ref="AB6" r:id="rId137" display="PREVENZIONE INCENDI_verbali controlli eseguiti\CONTROLLO LUCI EMERGENZA\ODL FUNZIOAMENTO LUCI EMERGENZA 30_04_2018.pdf" xr:uid="{00000000-0004-0000-2A00-000088000000}"/>
    <hyperlink ref="AB22" r:id="rId138" display="PREVENZIONE INCENDI_verbali controlli eseguiti\VERIFICA RECIPIENTI A PRESSIONE\verbale verifica integrità serb 3000 L.pdf" xr:uid="{00000000-0004-0000-2A00-000089000000}"/>
    <hyperlink ref="AA18" r:id="rId139" display="PREVENZIONE INCENDI_verbali controlli eseguiti\PROVE EVACUAZIONE\Verbale prova evacuazone_27_12_2017.pdf" xr:uid="{00000000-0004-0000-2A00-00008A000000}"/>
    <hyperlink ref="AA26" r:id="rId140" xr:uid="{00000000-0004-0000-2A00-00008B000000}"/>
    <hyperlink ref="AB25" r:id="rId141" display="PREVENZIONE INCENDI_verbali controlli eseguiti\CONTROLLI MASCHERE FACCIALI ANTIGAS\certificati  masch antincendio 02-2018.pdf" xr:uid="{00000000-0004-0000-2A00-00008C000000}"/>
    <hyperlink ref="AB21" r:id="rId142" display="PREVENZIONE INCENDI_verbali controlli eseguiti\CONTROLLI IMPIANTI ELETTRICI A RISCHIO ESPLOSIONE\verbale imp elet rischio espl 2018.pdf" xr:uid="{00000000-0004-0000-2A00-00008D000000}"/>
    <hyperlink ref="AB20" r:id="rId143" display="PREVENZIONE INCENDI_verbali controlli eseguiti\CONTROLLI SCARICHE ATMOSFERICHE\verbale scar atmosf 2018.pdf" xr:uid="{00000000-0004-0000-2A00-00008E000000}"/>
    <hyperlink ref="AB19" r:id="rId144" display="PREVENZIONE INCENDI_verbali controlli eseguiti\CONTROLLI IMPIANTO MESSA A TERRA\verbale ver imp terra 2018.pdf" xr:uid="{00000000-0004-0000-2A00-00008F000000}"/>
    <hyperlink ref="AA16" r:id="rId145" display="PREVENZIONE INCENDI_verbali controlli eseguiti\CONTROLLI SMOKE OUT\report smoke out_14_11_17.pdf" xr:uid="{00000000-0004-0000-2A00-000090000000}"/>
    <hyperlink ref="AA15" r:id="rId146" display="PREVENZIONE INCENDI_verbali controlli eseguiti\CONTROLLI SISTEMA PREVENZIONE INCENDI\report manutenzione antincendio 16_11_17.pdf" xr:uid="{00000000-0004-0000-2A00-000091000000}"/>
    <hyperlink ref="AA30" r:id="rId147" display="PREVENZIONE INCENDI_verbali controlli eseguiti\CONTROLLI PARANCO\verbale verifica periodica paranco 07_2017.pdf" xr:uid="{00000000-0004-0000-2A00-000092000000}"/>
    <hyperlink ref="AB16" r:id="rId148" display="PREVENZIONE INCENDI_verbali controlli eseguiti\CONTROLLI SMOKE OUT\report smoke out giugno 2018.pdf" xr:uid="{00000000-0004-0000-2A00-000093000000}"/>
    <hyperlink ref="AB15" r:id="rId149" display="PREVENZIONE INCENDI_verbali controlli eseguiti\CONTROLLI SISTEMA PREVENZIONE INCENDI\report antincendio giugno 2018.pdf" xr:uid="{00000000-0004-0000-2A00-000094000000}"/>
    <hyperlink ref="AB18" r:id="rId150" xr:uid="{00000000-0004-0000-2A00-000095000000}"/>
    <hyperlink ref="AC17" r:id="rId151" display="PREVENZIONE INCENDI_verbali controlli eseguiti\CONTROLLI IMPIANTO ANTIESPLOSIONE\report Smi_02-10-2018.pdf" xr:uid="{00000000-0004-0000-2A00-000096000000}"/>
    <hyperlink ref="AC27" r:id="rId152" display="PREVENZIONE INCENDI_verbali controlli eseguiti\CONTROLLI IMBRACATURE E CORDINI DI SICUREZZA\report tps controllo imbracute e cordini 28-12-2018.pdf" xr:uid="{00000000-0004-0000-2A00-000097000000}"/>
    <hyperlink ref="AC28" r:id="rId153" display="PREVENZIONE INCENDI_verbali controlli eseguiti\CONTROLLI IMBRACATURE E CORDINI DI SICUREZZA\report tps controllo imbracute e cordini 28-12-2018.pdf" xr:uid="{00000000-0004-0000-2A00-000098000000}"/>
    <hyperlink ref="AD23" r:id="rId154" display="PREVENZIONE INCENDI_verbali controlli eseguiti\CONTROLLI PORTE REI\controllo porte talgiafuoco 28-02-2019.pdf" xr:uid="{00000000-0004-0000-2A00-000099000000}"/>
    <hyperlink ref="AD24" r:id="rId155" display="PREVENZIONE INCENDI_verbali controlli eseguiti\CONTROLLI USCITE DI SICUREZZA\controllo uscite di sicurezza 28-02-2019.pdf" xr:uid="{00000000-0004-0000-2A00-00009A000000}"/>
    <hyperlink ref="AD8" r:id="rId156" display="PREVENZIONE INCENDI_verbali controlli eseguiti\CONTROLLI ESTINTORI\controllo estintori 28-02-2019.pdf" xr:uid="{00000000-0004-0000-2A00-00009B000000}"/>
    <hyperlink ref="AC6" r:id="rId157" display="PREVENZIONE INCENDI_verbali controlli eseguiti\CONTROLLO LUCI EMERGENZA\ODL Controllo Luci Emergenza 26-10-2018.pdf" xr:uid="{00000000-0004-0000-2A00-00009C000000}"/>
    <hyperlink ref="AC13" r:id="rId158" display="PREVENZIONE INCENDI_verbali controlli eseguiti\CONTROLLI GRUPPO ELETTROGENO\ODL Gruppo Elettrogeno 25-10-2018.pdf" xr:uid="{00000000-0004-0000-2A00-00009D000000}"/>
    <hyperlink ref="AD14" r:id="rId159" display="PREVENZIONE INCENDI_verbali controlli eseguiti\CONTROLLI GRUPPO ELETTROGENO\VERIFICHE DISPOSITIVO SEGNALAZIONI PERDITA CISTERNA\verifica 01_02_2019 dispositivo segnalazione perdita serbatoio interrato.pdf" xr:uid="{00000000-0004-0000-2A00-00009E000000}"/>
    <hyperlink ref="AC8" r:id="rId160" xr:uid="{00000000-0004-0000-2A00-00009F000000}"/>
    <hyperlink ref="AC23" r:id="rId161" display="PREVENZIONE INCENDI_verbali controlli eseguiti\CONTROLLI PORTE REI\controllo porte tagliafuoco 08-2018.pdf" xr:uid="{00000000-0004-0000-2A00-0000A0000000}"/>
    <hyperlink ref="AC24" r:id="rId162" display="PREVENZIONE INCENDI_verbali controlli eseguiti\CONTROLLI USCITE DI SICUREZZA\contorllo uscite di sicurezza_08-18.pdf" xr:uid="{00000000-0004-0000-2A00-0000A1000000}"/>
    <hyperlink ref="AC26" r:id="rId163" display="PREVENZIONE INCENDI_verbali controlli eseguiti\CONTROLLI MASCHERE FACCIALI DISINFESTAZIONE\certificato maschere 2018.pdf" xr:uid="{00000000-0004-0000-2A00-0000A2000000}"/>
    <hyperlink ref="AC16" r:id="rId164" display="PREVENZIONE INCENDI_verbali controlli eseguiti\CONTROLLI SMOKE OUT\report smoke out 13_11_2018.pdf" xr:uid="{00000000-0004-0000-2A00-0000A3000000}"/>
    <hyperlink ref="AC18" r:id="rId165" display="PREVENZIONE INCENDI_verbali controlli eseguiti\PROVE EVACUAZIONE\verbale prova di evacuazione 28-11-2018.pdf" xr:uid="{00000000-0004-0000-2A00-0000A4000000}"/>
    <hyperlink ref="AC15" r:id="rId166" display="PREVENZIONE INCENDI_verbali controlli eseguiti\CONTROLLI SISTEMA PREVENZIONE INCENDI\2° SEMESTRE 2018\controllo_iniziale.pdf" xr:uid="{00000000-0004-0000-2A00-0000A5000000}"/>
    <hyperlink ref="AD6" r:id="rId167" display="PREVENZIONE INCENDI_verbali controlli eseguiti\CONTROLLO LUCI EMERGENZA\ODL CONTROLLO  LUCI EMERGENZA 30-04-2019.pdf" xr:uid="{00000000-0004-0000-2A00-0000A6000000}"/>
    <hyperlink ref="AD13" r:id="rId168" display="PREVENZIONE INCENDI_verbali controlli eseguiti\CONTROLLI GRUPPO ELETTROGENO\ODL CONTROLLO  GRUPPO ELETTROGENO 29-04-2019.pdf" xr:uid="{00000000-0004-0000-2A00-0000A7000000}"/>
    <hyperlink ref="AD25" r:id="rId169" display="PREVENZIONE INCENDI_verbali controlli eseguiti\CONTROLLI MASCHERE FACCIALI ANTIGAS\report maschere antincendio 04_2019.pdf" xr:uid="{00000000-0004-0000-2A00-0000A8000000}"/>
    <hyperlink ref="AD16" r:id="rId170" display="PREVENZIONE INCENDI_verbali controlli eseguiti\CONTROLLI SMOKE OUT\report smoke out 28_05_2019.pdf" xr:uid="{00000000-0004-0000-2A00-0000A9000000}"/>
    <hyperlink ref="AE24" r:id="rId171" display="PREVENZIONE INCENDI_verbali controlli eseguiti\CONTROLLI USCITE DI SICUREZZA\controllo uscite di sicurezza 29-08-2019.pdf" xr:uid="{00000000-0004-0000-2A00-0000AA000000}"/>
    <hyperlink ref="AE23" r:id="rId172" display="PREVENZIONE INCENDI_verbali controlli eseguiti\CONTROLLI PORTE REI\controllo porte taglia fuoco 29-08-2019.pdf" xr:uid="{00000000-0004-0000-2A00-0000AB000000}"/>
    <hyperlink ref="AE8" r:id="rId173" display="PREVENZIONE INCENDI_verbali controlli eseguiti\CONTROLLI ESTINTORI\controllo estintori 29-08-2019.pdf" xr:uid="{00000000-0004-0000-2A00-0000AC000000}"/>
    <hyperlink ref="AE16" r:id="rId174" display="PREVENZIONE INCENDI_verbali controlli eseguiti\CONTROLLI SMOKE OUT\smoke out_20_11_2019.pdf" xr:uid="{00000000-0004-0000-2A00-0000AD000000}"/>
    <hyperlink ref="AE27" r:id="rId175" display="PREVENZIONE INCENDI_verbali controlli eseguiti\CONTROLLI IMBRACATURE E CORDINI DI SICUREZZA\report controllo cordini e imbracature 23-12-2019.pdf" xr:uid="{00000000-0004-0000-2A00-0000AE000000}"/>
    <hyperlink ref="AE28" r:id="rId176" display="PREVENZIONE INCENDI_verbali controlli eseguiti\CONTROLLI IMBRACATURE E CORDINI DI SICUREZZA\report controllo cordini e imbracature 23-12-2019.pdf" xr:uid="{00000000-0004-0000-2A00-0000AF000000}"/>
    <hyperlink ref="AE29" r:id="rId177" display="PREVENZIONE INCENDI_verbali controlli eseguiti\CONTROLLI SISTEMI AUTOMATICI ANTICADUTA\certificati controllo anticaduta 12-2019.pdf" xr:uid="{00000000-0004-0000-2A00-0000B0000000}"/>
    <hyperlink ref="AF23" r:id="rId178" display="PREVENZIONE INCENDI_verbali controlli eseguiti\CONTROLLI PORTE REI\controllo porte tagliasfuoco 26-02-2020.pdf" xr:uid="{00000000-0004-0000-2A00-0000B1000000}"/>
    <hyperlink ref="AF24" r:id="rId179" display="PREVENZIONE INCENDI_verbali controlli eseguiti\CONTROLLI USCITE DI SICUREZZA\controllo uscite di sicurezza 26-02-2020.pdf" xr:uid="{00000000-0004-0000-2A00-0000B2000000}"/>
    <hyperlink ref="AF8" r:id="rId180" display="PREVENZIONE INCENDI_verbali controlli eseguiti\CONTROLLI ESTINTORI\controllo estintori 25-02-2020.pdf" xr:uid="{00000000-0004-0000-2A00-0000B3000000}"/>
    <hyperlink ref="AF14" r:id="rId181" display="PREVENZIONE INCENDI_verbali controlli eseguiti\CONTROLLI GRUPPO ELETTROGENO\VERIFICHE DISPOSITIVO SEGNALAZIONI PERDITA CISTERNA\verifica 31_01_2020 dispositivo segnalazione perdita serbatoio interrato.pdf" xr:uid="{00000000-0004-0000-2A00-0000B4000000}"/>
    <hyperlink ref="AE18" r:id="rId182" display="PREVENZIONE INCENDI_verbali controlli eseguiti\PROVE EVACUAZIONE\verbale prova evaquazione 24-12-2019.pdf" xr:uid="{00000000-0004-0000-2A00-0000B5000000}"/>
    <hyperlink ref="AE6" r:id="rId183" display="PREVENZIONE INCENDI_verbali controlli eseguiti\CONTROLLO LUCI EMERGENZA\ODL LUCI EMERGENZA 28-10-2019.pdf" xr:uid="{00000000-0004-0000-2A00-0000B6000000}"/>
    <hyperlink ref="AE13" r:id="rId184" display="PREVENZIONE INCENDI_verbali controlli eseguiti\CONTROLLI GRUPPO ELETTROGENO\ODL GRUPPO ELETTROGENO29-10-2019.pdf" xr:uid="{00000000-0004-0000-2A00-0000B7000000}"/>
    <hyperlink ref="AF19" r:id="rId185" display="PREVENZIONE INCENDI_verbali controlli eseguiti\CONTROLLI IMPIANTO MESSA A TERRA\verbale verifica impianto di terra 2020.pdf" xr:uid="{00000000-0004-0000-2A00-0000B8000000}"/>
    <hyperlink ref="AF21" r:id="rId186" display="PREVENZIONE INCENDI_verbali controlli eseguiti\CONTROLLI IMPIANTI ELETTRICI A RISCHIO ESPLOSIONE\verbale ispezione impianto elettrico rischio esplosione 08_02_2020.pdf" xr:uid="{00000000-0004-0000-2A00-0000B9000000}"/>
    <hyperlink ref="AD18" r:id="rId187" display="PREVENZIONE INCENDI_verbali controlli eseguiti\PROVE EVACUAZIONE\verbale prova di evacuazione 27_06_2019.pdf" xr:uid="{00000000-0004-0000-2A00-0000BA000000}"/>
    <hyperlink ref="AE15" r:id="rId188" display="21/011/2019" xr:uid="{00000000-0004-0000-2A00-0000BB000000}"/>
    <hyperlink ref="AD30" r:id="rId189" display="PREVENZIONE INCENDI_verbali controlli eseguiti\CONTROLLI PARANCO\verbale verifica paranco 14_06_2019.pdf" xr:uid="{00000000-0004-0000-2A00-0000BC000000}"/>
    <hyperlink ref="AE26" r:id="rId190" display="PREVENZIONE INCENDI_verbali controlli eseguiti\CONTROLLI MASCHERE FACCIALI DISINFESTAZIONE\certificati maschere disinfestazione 04_12_2019.pdf" xr:uid="{00000000-0004-0000-2A00-0000BD000000}"/>
    <hyperlink ref="AF6" r:id="rId191" display="PREVENZIONE INCENDI_verbali controlli eseguiti\CONTROLLO LUCI EMERGENZA\ODL  IMPIANTO LUCI  DI EMERGENZA 28-04-2020.pdf" xr:uid="{00000000-0004-0000-2A00-0000BE000000}"/>
    <hyperlink ref="AF13" r:id="rId192" display="PREVENZIONE INCENDI_verbali controlli eseguiti\CONTROLLI GRUPPO ELETTROGENO\ODL GRUPPO ELETTROGENO 29-04-2020.pdf" xr:uid="{00000000-0004-0000-2A00-0000BF000000}"/>
    <hyperlink ref="AD17" r:id="rId193" xr:uid="{00000000-0004-0000-2A00-0000C0000000}"/>
    <hyperlink ref="AF20" r:id="rId194" xr:uid="{00000000-0004-0000-2A00-0000C1000000}"/>
    <hyperlink ref="AF16" r:id="rId195" display="PREVENZIONE INCENDI_verbali controlli eseguiti\CONTROLLI SMOKE OUT\report smoke out 25-05-2020.pdf" xr:uid="{00000000-0004-0000-2A00-0000C2000000}"/>
    <hyperlink ref="AF11" r:id="rId196" display="PREVENZIONE INCENDI_verbali controlli eseguiti\CONTROLLI IDRANTI E MANICHETTE\Verifica Idranti - manutenzione collaudo maggio 2020.pdf" xr:uid="{00000000-0004-0000-2A00-0000C3000000}"/>
    <hyperlink ref="AF22" r:id="rId197" display="PREVENZIONE INCENDI_verbali controlli eseguiti\VERIFICA RECIPIENTI A PRESSIONE\verica serbatoio 2000 litri 19-05-2020.pdf" xr:uid="{00000000-0004-0000-2A00-0000C4000000}"/>
    <hyperlink ref="AF10" r:id="rId198" display="PREVENZIONE INCENDI_verbali controlli eseguiti\CONTROLLI IDRANTI E MANICHETTE\Verifica Idranti - manutenzione collaudo maggio 2020.pdf" xr:uid="{00000000-0004-0000-2A00-0000C5000000}"/>
    <hyperlink ref="AF12" r:id="rId199" display="PREVENZIONE INCENDI_verbali controlli eseguiti\CONTROLLI IDRANTI E MANICHETTE\Verifica Idranti - manutenzione collaudo maggio 2020.pdf" xr:uid="{00000000-0004-0000-2A00-0000C6000000}"/>
    <hyperlink ref="AF25" r:id="rId200" xr:uid="{00000000-0004-0000-2A00-0000C7000000}"/>
    <hyperlink ref="AG23" r:id="rId201" display="PREVENZIONE INCENDI_verbali controlli eseguiti\CONTROLLI PORTE REI\report porte talgiafuoco 26-08-2020.pdf" xr:uid="{00000000-0004-0000-2A00-0000C8000000}"/>
    <hyperlink ref="AG24" r:id="rId202" display="PREVENZIONE INCENDI_verbali controlli eseguiti\CONTROLLI USCITE DI SICUREZZA\report uscite di sicurezza 26-08-2020.pdf" xr:uid="{00000000-0004-0000-2A00-0000C9000000}"/>
    <hyperlink ref="AG8" r:id="rId203" display="PREVENZIONE INCENDI_verbali controlli eseguiti\CONTROLLI ESTINTORI\report estintori 26-08-2020.pdf" xr:uid="{00000000-0004-0000-2A00-0000CA000000}"/>
    <hyperlink ref="AG6" r:id="rId204" display="PREVENZIONE INCENDI_verbali controlli eseguiti\CONTROLLO LUCI EMERGENZA\ODL LUCI EMERGENZA 28-10-20.pdf" xr:uid="{00000000-0004-0000-2A00-0000CB000000}"/>
    <hyperlink ref="AG13" r:id="rId205" display="PREVENZIONE INCENDI_verbali controlli eseguiti\CONTROLLI GRUPPO ELETTROGENO\ODL GRUPPO ELETTROGENO26-10-20.pdf" xr:uid="{00000000-0004-0000-2A00-0000CC000000}"/>
    <hyperlink ref="AH24" r:id="rId206" display="PREVENZIONE INCENDI_verbali controlli eseguiti\CONTROLLI USCITE DI SICUREZZA\controllo uscite sicurezza 23-02-2021.pdf" xr:uid="{00000000-0004-0000-2A00-0000CD000000}"/>
    <hyperlink ref="AH23" r:id="rId207" display="PREVENZIONE INCENDI_verbali controlli eseguiti\CONTROLLI PORTE REI\controlo porte tagliafuoco 23-02-2021.pdf" xr:uid="{00000000-0004-0000-2A00-0000CE000000}"/>
    <hyperlink ref="AH8" r:id="rId208" display="PREVENZIONE INCENDI_verbali controlli eseguiti\CONTROLLI ESTINTORI\controllo estintori 23-02-2021.pdf" xr:uid="{00000000-0004-0000-2A00-0000CF000000}"/>
    <hyperlink ref="AH13" r:id="rId209" display="PREVENZIONE INCENDI_verbali controlli eseguiti\CONTROLLI GRUPPO ELETTROGENO\ODL FUNZ GRUPPO ELETTROGENO29-04-21.pdf" xr:uid="{00000000-0004-0000-2A00-0000D0000000}"/>
    <hyperlink ref="AH14" r:id="rId210" display="PREVENZIONE INCENDI_verbali controlli eseguiti\CONTROLLI GRUPPO ELETTROGENO\VERIFICHE DISPOSITIVO SEGNALAZIONI PERDITA CISTERNA\verifica 29_01_2021 dispositivo segnalazione perdite serbatoio interrato gruppo elettrogeno.p" xr:uid="{00000000-0004-0000-2A00-0000D1000000}"/>
    <hyperlink ref="AH6" r:id="rId211" display="PREVENZIONE INCENDI_verbali controlli eseguiti\CONTROLLO LUCI EMERGENZA\ODL LUCI ERMEGENZA 28-04-21.pdf" xr:uid="{00000000-0004-0000-2A00-0000D2000000}"/>
    <hyperlink ref="AG16" r:id="rId212" display="PREVENZIONE INCENDI_verbali controlli eseguiti\CONTROLLI SMOKE OUT\report smoke out 17_11_2020.pdf" xr:uid="{00000000-0004-0000-2A00-0000D3000000}"/>
    <hyperlink ref="AH26" r:id="rId213" display="PREVENZIONE INCENDI_verbali controlli eseguiti\CONTROLLI MASCHERE FACCIALI DISINFESTAZIONE\controllo maschere disinfestazione 22_12_2020.pdf" xr:uid="{00000000-0004-0000-2A00-0000D4000000}"/>
    <hyperlink ref="AH27" r:id="rId214" display="PREVENZIONE INCENDI_verbali controlli eseguiti\CONTROLLI IMBRACATURE E CORDINI DI SICUREZZA\report controllo cordini e imbracature 04-12-2020.pdf" xr:uid="{00000000-0004-0000-2A00-0000D5000000}"/>
    <hyperlink ref="AH28" r:id="rId215" display="PREVENZIONE INCENDI_verbali controlli eseguiti\CONTROLLI IMBRACATURE E CORDINI DI SICUREZZA\report controllo cordini e imbracature 04-12-2020.pdf" xr:uid="{00000000-0004-0000-2A00-0000D6000000}"/>
    <hyperlink ref="AH29" r:id="rId216" display="PREVENZIONE INCENDI_verbali controlli eseguiti\CONTROLLI SISTEMI AUTOMATICI ANTICADUTA\certificati controllo anticaduta 28_12_2020.pdf" xr:uid="{00000000-0004-0000-2A00-0000D7000000}"/>
    <hyperlink ref="AG10" r:id="rId217" xr:uid="{00000000-0004-0000-2A00-0000D8000000}"/>
    <hyperlink ref="AG11:AG12" r:id="rId218" display="19/11/2020" xr:uid="{00000000-0004-0000-2A00-0000D9000000}"/>
    <hyperlink ref="AF18" r:id="rId219" display="PREVENZIONE INCENDI_verbali controlli eseguiti\PROVE EVACUAZIONE\prova di evacuazione 22-06-2020.pdf" xr:uid="{00000000-0004-0000-2A00-0000DA000000}"/>
    <hyperlink ref="AG18" r:id="rId220" display="PREVENZIONE INCENDI_verbali controlli eseguiti\PROVE EVACUAZIONE\prova di evacuazione 26-10-2020.pdf" xr:uid="{00000000-0004-0000-2A00-0000DB000000}"/>
    <hyperlink ref="AH10" r:id="rId221" xr:uid="{00000000-0004-0000-2A00-0000DC000000}"/>
    <hyperlink ref="AH11" r:id="rId222" xr:uid="{00000000-0004-0000-2A00-0000DD000000}"/>
    <hyperlink ref="AH12" r:id="rId223" xr:uid="{00000000-0004-0000-2A00-0000DE000000}"/>
    <hyperlink ref="AI6" r:id="rId224" display="PREVENZIONE INCENDI_verbali controlli eseguiti\CONTROLLO LUCI EMERGENZA\ODL LUCI EMERGENZA 28-10-21.pdf" xr:uid="{00000000-0004-0000-2A00-0000DF000000}"/>
    <hyperlink ref="AI13" r:id="rId225" display="PREVENZIONE INCENDI_verbali controlli eseguiti\CONTROLLI GRUPPO ELETTROGENO\ODL  GRUPPO ELETTROGENO 29-10-21.pdf" xr:uid="{00000000-0004-0000-2A00-0000E0000000}"/>
    <hyperlink ref="AI27" r:id="rId226" xr:uid="{00000000-0004-0000-2A00-0000E1000000}"/>
    <hyperlink ref="AI28" r:id="rId227" xr:uid="{00000000-0004-0000-2A00-0000E2000000}"/>
    <hyperlink ref="AI10" r:id="rId228" xr:uid="{00000000-0004-0000-2A00-0000E3000000}"/>
    <hyperlink ref="AI11" r:id="rId229" xr:uid="{00000000-0004-0000-2A00-0000E4000000}"/>
    <hyperlink ref="AI12" r:id="rId230" xr:uid="{00000000-0004-0000-2A00-0000E5000000}"/>
    <hyperlink ref="AI15" r:id="rId231" display="PREVENZIONE INCENDI_verbali controlli eseguiti\CONTROLLI SISTEMA PREVENZIONE INCENDI\DATA VISION NOVEMBRE 2021\Verbali di manutenzione del 11-11-2021_COMPLETO.pdf" xr:uid="{00000000-0004-0000-2A00-0000E6000000}"/>
    <hyperlink ref="AI16" r:id="rId232" display="PREVENZIONE INCENDI_verbali controlli eseguiti\CONTROLLI SMOKE OUT\report smoke out 10-11-2021.pdf" xr:uid="{00000000-0004-0000-2A00-0000E7000000}"/>
    <hyperlink ref="AH30" r:id="rId233" display="PREVENZIONE INCENDI_verbali controlli eseguiti\CONTROLLI PARANCO\verifica paranco 03_06_21.pdf" xr:uid="{00000000-0004-0000-2A00-0000E8000000}"/>
    <hyperlink ref="AJ21" r:id="rId234" display="PREVENZIONE INCENDI_verbali controlli eseguiti\CONTROLLI IMPIANTI ELETTRICI A RISCHIO ESPLOSIONE\verifica imp elettrici con rischio esplosione 19_01_2022.pdf" xr:uid="{00000000-0004-0000-2A00-0000E9000000}"/>
    <hyperlink ref="AJ19" r:id="rId235" display="PREVENZIONE INCENDI_verbali controlli eseguiti\CONTROLLI IMPIANTO MESSA A TERRA\verifica impianto di messa a terra 19_01_2022.pdf" xr:uid="{00000000-0004-0000-2A00-0000EA000000}"/>
    <hyperlink ref="AI8" r:id="rId236" display="PREVENZIONE INCENDI_verbali controlli eseguiti\CONTROLLI ESTINTORI\report controllo estintori 04-08-2021.pdf" xr:uid="{00000000-0004-0000-2A00-0000EB000000}"/>
    <hyperlink ref="AJ8" r:id="rId237" display="PREVENZIONE INCENDI_verbali controlli eseguiti\CONTROLLI ESTINTORI\controllo estintori 21-02-2022.pdf" xr:uid="{00000000-0004-0000-2A00-0000EC000000}"/>
    <hyperlink ref="AJ23" r:id="rId238" display="PREVENZIONE INCENDI_verbali controlli eseguiti\CONTROLLI PORTE REI\controllo porte tagliafuoco 21-02-2022.pdf" xr:uid="{00000000-0004-0000-2A00-0000ED000000}"/>
    <hyperlink ref="AJ24" r:id="rId239" display="PREVENZIONE INCENDI_verbali controlli eseguiti\CONTROLLI USCITE DI SICUREZZA\controllo uscite di sicurezza 21-02-2022.pdf" xr:uid="{00000000-0004-0000-2A00-0000EE000000}"/>
    <hyperlink ref="AI29" r:id="rId240" xr:uid="{00000000-0004-0000-2A00-0000EF000000}"/>
    <hyperlink ref="AI25" r:id="rId241" display="PREVENZIONE INCENDI_verbali controlli eseguiti\CONTROLLI MASCHERE FACCIALI ANTIGAS\controllo maschere antincendio 11-2021.pdf" xr:uid="{00000000-0004-0000-2A00-0000F0000000}"/>
    <hyperlink ref="AI26" r:id="rId242" display="PREVENZIONE INCENDI_verbali controlli eseguiti\CONTROLLI MASCHERE FACCIALI DISINFESTAZIONE\certificati mascehre disinfestazione 20_12_21.pdf" xr:uid="{00000000-0004-0000-2A00-0000F1000000}"/>
    <hyperlink ref="AJ16" r:id="rId243" display="PREVENZIONE INCENDI_verbali controlli eseguiti\CONTROLLI SMOKE OUT\report smoke out 05-2022.pdf" xr:uid="{00000000-0004-0000-2A00-0000F2000000}"/>
    <hyperlink ref="AJ13" r:id="rId244" display="PREVENZIONE INCENDI_verbali controlli eseguiti\CONTROLLI GRUPPO ELETTROGENO\ODL GRUPPO ELETTROGENO 28-04-2022.pdf" xr:uid="{00000000-0004-0000-2A00-0000F3000000}"/>
    <hyperlink ref="AJ6" r:id="rId245" display="PREVENZIONE INCENDI_verbali controlli eseguiti\CONTROLLO LUCI EMERGENZA\ODL LUCE EMERGENZA 27-04-2022.pdf" xr:uid="{00000000-0004-0000-2A00-0000F4000000}"/>
    <hyperlink ref="AJ10" r:id="rId246" xr:uid="{00000000-0004-0000-2A00-0000F5000000}"/>
    <hyperlink ref="AJ11" r:id="rId247" xr:uid="{00000000-0004-0000-2A00-0000F6000000}"/>
    <hyperlink ref="AJ12" r:id="rId248" xr:uid="{00000000-0004-0000-2A00-0000F7000000}"/>
    <hyperlink ref="AK8" r:id="rId249" display="PREVENZIONE INCENDI_verbali controlli eseguiti\CONTROLLI ESTINTORI\rapportino TPS 05-08-2022.pdf" xr:uid="{00000000-0004-0000-2A00-0000F8000000}"/>
    <hyperlink ref="AK23" r:id="rId250" display="PREVENZIONE INCENDI_verbali controlli eseguiti\CONTROLLI PORTE REI\rapportino TPS 05-08-2022.pdf" xr:uid="{00000000-0004-0000-2A00-0000F9000000}"/>
    <hyperlink ref="AK24" r:id="rId251" display="PREVENZIONE INCENDI_verbali controlli eseguiti\CONTROLLI USCITE DI SICUREZZA\rapportino TPS 05-08-2022.pdf" xr:uid="{00000000-0004-0000-2A00-0000FA000000}"/>
    <hyperlink ref="AK29" r:id="rId252" display="PREVENZIONE INCENDI_verbali controlli eseguiti\CONTROLLI SISTEMI AUTOMATICI ANTICADUTA\report verifica anticaduta autom 28-12-22.pdf" xr:uid="{00000000-0004-0000-2A00-0000FB000000}"/>
    <hyperlink ref="AK28" r:id="rId253" display="PREVENZIONE INCENDI_verbali controlli eseguiti\CONTROLLI IMBRACATURE E CORDINI DI SICUREZZA\repopt tps verifica cordini e imbracature29-12-22.pdf" xr:uid="{00000000-0004-0000-2A00-0000FC000000}"/>
    <hyperlink ref="AK27" r:id="rId254" display="PREVENZIONE INCENDI_verbali controlli eseguiti\CONTROLLI IMBRACATURE E CORDINI DI SICUREZZA\repopt tps verifica cordini e imbracature29-12-22.pdf" xr:uid="{00000000-0004-0000-2A00-0000FD000000}"/>
    <hyperlink ref="AK11" r:id="rId255" display="PREVENZIONE INCENDI_verbali controlli eseguiti\CONTROLLI IDRANTI E MANICHETTE\Verifica Idranti - manutenzione collaudo novembre 2022.pdf" xr:uid="{00000000-0004-0000-2A00-0000FE000000}"/>
    <hyperlink ref="AK10" r:id="rId256" display="PREVENZIONE INCENDI_verbali controlli eseguiti\CONTROLLI IDRANTI E MANICHETTE\Verifica Idranti - manutenzione collaudo novembre 2022.pdf" xr:uid="{00000000-0004-0000-2A00-0000FF000000}"/>
    <hyperlink ref="AK6" r:id="rId257" display="PREVENZIONE INCENDI_verbali controlli eseguiti\CONTROLLO LUCI EMERGENZA\ODL LUCI EMERGENZA 27-10-2022.pdf" xr:uid="{00000000-0004-0000-2A00-000000010000}"/>
    <hyperlink ref="AK13" r:id="rId258" display="PREVENZIONE INCENDI_verbali controlli eseguiti\CONTROLLI GRUPPO ELETTROGENO\ODL GRUPPO ELETTROGENO 28-10-2022.pdf" xr:uid="{00000000-0004-0000-2A00-000001010000}"/>
    <hyperlink ref="AL8" r:id="rId259" display="PREVENZIONE INCENDI_verbali controlli eseguiti\CONTROLLI ESTINTORI\report tps controllo estint porte rei uscite sicur 21-02-2023.pdf" xr:uid="{00000000-0004-0000-2A00-000002010000}"/>
    <hyperlink ref="AL23:AL24" r:id="rId260" display="PREVENZIONE INCENDI_verbali controlli eseguiti\CONTROLLI ESTINTORI\report tps controllo estint porte rei uscite sicur 21-02-2023.pdf" xr:uid="{00000000-0004-0000-2A00-000003010000}"/>
    <hyperlink ref="AK12" r:id="rId261" display="PREVENZIONE INCENDI_verbali controlli eseguiti\CONTROLLI IDRANTI E MANICHETTE\Verifica Idranti - manutenzione collaudo novembre 2022.pdf" xr:uid="{00000000-0004-0000-2A00-000004010000}"/>
    <hyperlink ref="AK16" r:id="rId262" display="PREVENZIONE INCENDI_verbali controlli eseguiti\CONTROLLI SMOKE OUT\report smoke out 22-11-2022.pdf" xr:uid="{00000000-0004-0000-2A00-000005010000}"/>
    <hyperlink ref="AL14" r:id="rId263" display="PREVENZIONE INCENDI_verbali controlli eseguiti\VERIFICA RECIPIENTI A PRESSIONE\verifica perdita cistern agasolio 27-01-23.pdf" xr:uid="{00000000-0004-0000-2A00-000006010000}"/>
    <hyperlink ref="AL22" r:id="rId264" display="PREVENZIONE INCENDI_verbali controlli eseguiti\VERIFICA RECIPIENTI A PRESSIONE\verica serbatoio 2000 litri 19-05-2020.pdf" xr:uid="{00000000-0004-0000-2A00-000007010000}"/>
    <hyperlink ref="AL15" r:id="rId265" xr:uid="{00000000-0004-0000-2A00-000008010000}"/>
    <hyperlink ref="AL6" r:id="rId266" display="PREVENZIONE INCENDI_verbali controlli eseguiti\CONTROLLO LUCI EMERGENZA\ODL LUCI EMERGENZA 27-04-2023.pdf" xr:uid="{00000000-0004-0000-2A00-000009010000}"/>
    <hyperlink ref="AL13" r:id="rId267" display="PREVENZIONE INCENDI_verbali controlli eseguiti\CONTROLLI GRUPPO ELETTROGENO\ODL GRUPPO ELETTROGENO 28-04-2023.pdf" xr:uid="{00000000-0004-0000-2A00-00000A010000}"/>
    <hyperlink ref="AL18" r:id="rId268" display="PREVENZIONE EMERGENZE AMBIENTALI\SIMULAZIONE EVACUAZIONE 26-05-2023\verbale prova di evacuazione 26-05-2023.pdf" xr:uid="{00000000-0004-0000-2A00-00000B010000}"/>
    <hyperlink ref="AL16" r:id="rId269" xr:uid="{00000000-0004-0000-2A00-00000C010000}"/>
    <hyperlink ref="AM8" r:id="rId270" display="PREVENZIONE INCENDI_verbali controlli eseguiti\CONTROLLI ESTINTORI\Report controllo estint_porte tagliafuoco_ uscite sicurezza 08-2023.pdf" xr:uid="{00000000-0004-0000-2A00-00000D010000}"/>
    <hyperlink ref="AM24" r:id="rId271" display="PREVENZIONE INCENDI_verbali controlli eseguiti\Report controllo estint_porte tagliafuoco_ uscite sicurezza 08-2023.pdf" xr:uid="{00000000-0004-0000-2A00-00000E010000}"/>
    <hyperlink ref="AM16" r:id="rId272" display="PREVENZIONE INCENDI_verbali controlli eseguiti\CONTROLLI SMOKE OUT\report smoke out 11-2023.pdf" xr:uid="{00000000-0004-0000-2A00-00000F010000}"/>
    <hyperlink ref="AM15" r:id="rId273" display="PREVENZIONE INCENDI_verbali controlli eseguiti\CONTROLLI SISTEMA PREVENZIONE INCENDI\VERBALI NOVEMBRE 2023\Verbali Promolog 23-11-2023.pdf" xr:uid="{00000000-0004-0000-2A00-000010010000}"/>
    <hyperlink ref="AM18" r:id="rId274" display="PREVENZIONE INCENDI_verbali controlli eseguiti\PROVE EVACUAZIONE\verbale prova evacuazione 20-11-2023.pdf" xr:uid="{00000000-0004-0000-2A00-000011010000}"/>
    <hyperlink ref="AM11" r:id="rId275" display="PREVENZIONE INCENDI_verbali controlli eseguiti\CONTROLLI IDRANTI E MANICHETTE\Verifica Idranti - manutenzione collaudo novembre 2023.pdf" xr:uid="{00000000-0004-0000-2A00-000012010000}"/>
    <hyperlink ref="AM10" r:id="rId276" display="PREVENZIONE INCENDI_verbali controlli eseguiti\CONTROLLI IDRANTI E MANICHETTE\Verifica Idranti - manutenzione collaudo novembre 2023.pdf" xr:uid="{00000000-0004-0000-2A00-000013010000}"/>
    <hyperlink ref="AL10" r:id="rId277" display="29-30/05/2023" xr:uid="{00000000-0004-0000-2A00-000014010000}"/>
    <hyperlink ref="AL11" r:id="rId278" display="29-30/05/2023" xr:uid="{00000000-0004-0000-2A00-000015010000}"/>
    <hyperlink ref="AM29" r:id="rId279" display="PREVENZIONE INCENDI_verbali controlli eseguiti\CONTROLLI SISTEMI AUTOMATICI ANTICADUTA\veriifca sist anticaduta automatici  01-12-2023.pdf" xr:uid="{00000000-0004-0000-2A00-000016010000}"/>
    <hyperlink ref="AM28" r:id="rId280" xr:uid="{00000000-0004-0000-2A00-000017010000}"/>
    <hyperlink ref="AM27" r:id="rId281" xr:uid="{00000000-0004-0000-2A00-000018010000}"/>
    <hyperlink ref="AM23" r:id="rId282" display="PREVENZIONE INCENDI_verbali controlli eseguiti\CONTROLLI ESTINTORI\Report controllo estint_porte tagliafuoco_ uscite sicurezza 08-2023.pdf" xr:uid="{00000000-0004-0000-2A00-000019010000}"/>
    <hyperlink ref="AM12" r:id="rId283" display="PREVENZIONE INCENDI_verbali controlli eseguiti\CONTROLLI IDRANTI E MANICHETTE\Verifica Idranti - manutenzione collaudo novembre 2023.pdf" xr:uid="{00000000-0004-0000-2A00-00001A010000}"/>
    <hyperlink ref="AL12" r:id="rId284" display="29-30/05/2023" xr:uid="{00000000-0004-0000-2A00-00001B010000}"/>
    <hyperlink ref="AM32" r:id="rId285" display="PREVENZIONE INCENDI_verbali controlli eseguiti\CONTROLLI ASCENSORE\verifica controllo ascensore del 07_12_2023.pdf" xr:uid="{00000000-0004-0000-2A00-00001C010000}"/>
    <hyperlink ref="AN14" r:id="rId286" display="PREVENZIONE INCENDI_verbali controlli eseguiti\CONTROLLI GRUPPO ELETTROGENO\VERIFICHE DISPOSITIVO SEGNALAZIONI PERDITA CISTERNA\verifica 26_01_2024 dispositivo segnalazione perdite serbatoio interrato gruppo elettrogeno735.pdf" xr:uid="{00000000-0004-0000-2A00-00001D010000}"/>
    <hyperlink ref="AN21" r:id="rId287" display="PREVENZIONE INCENDI_verbali controlli eseguiti\CONTROLLI IMPIANTI ELETTRICI A RISCHIO ESPLOSIONE\verifica imp elettrici con rischio esplosione 12_01_2024-T10405914.pdf" xr:uid="{00000000-0004-0000-2A00-00001E010000}"/>
    <hyperlink ref="AN19" r:id="rId288" display="PREVENZIONE INCENDI_verbali controlli eseguiti\CONTROLLI IMPIANTO MESSA A TERRA\verifica impianto di messa a terra 12_01_2024-T09702265.pdf" xr:uid="{00000000-0004-0000-2A00-00001F010000}"/>
    <hyperlink ref="AM13" r:id="rId289" display="PREVENZIONE INCENDI_verbali controlli eseguiti\CONTROLLI GRUPPO ELETTROGENO\ODL GRUPPO ELETTROGENO_27_10_2023.pdf" xr:uid="{00000000-0004-0000-2A00-000020010000}"/>
    <hyperlink ref="AM6" r:id="rId290" display="PREVENZIONE INCENDI_verbali controlli eseguiti\CONTROLLO LUCI EMERGENZA\ODL LUCI EMERGENZA 26_10_2023.pdf" xr:uid="{00000000-0004-0000-2A00-000021010000}"/>
    <hyperlink ref="AM25" r:id="rId291" display="PREVENZIONE INCENDI_verbali controlli eseguiti\CONTROLLI MASCHERE FACCIALI ANTIGAS\controllo maschere antincendio 10-2023.pdf" xr:uid="{00000000-0004-0000-2A00-000022010000}"/>
    <hyperlink ref="AL26" r:id="rId292" display="PREVENZIONE INCENDI_verbali controlli eseguiti\CONTROLLI MASCHERE FACCIALI DISINFESTAZIONE\report controllo maschere disinfestazione  Ruggin_Adami 03-2023.pdf" xr:uid="{00000000-0004-0000-2A00-000023010000}"/>
    <hyperlink ref="AK25" r:id="rId293" display="PREVENZIONE INCENDI_verbali controlli eseguiti\CONTROLLI MASCHERE FACCIALI ANTIGAS\controllo maschere antincednio 21-01-2023.pdf" xr:uid="{00000000-0004-0000-2A00-000024010000}"/>
    <hyperlink ref="AN8" r:id="rId294" display="PREVENZIONE INCENDI_verbali controlli eseguiti\CONTROLLI ESTINTORI\report controllo  estintori_uscite sic_porte tagliafuoco 02-2024.pdf" xr:uid="{00000000-0004-0000-2A00-000025010000}"/>
    <hyperlink ref="AN23" r:id="rId295" display="PREVENZIONE INCENDI_verbali controlli eseguiti\CONTROLLI PORTE REI\report controllo  estintori_uscite sic_porte tagliafuoco 02-2024.pdf" xr:uid="{00000000-0004-0000-2A00-000026010000}"/>
    <hyperlink ref="AN24" r:id="rId296" display="PREVENZIONE INCENDI_verbali controlli eseguiti\CONTROLLI USCITE DI SICUREZZA\report controllo  estintori_uscite sic_porte tagliafuoco 02-2024.pdf" xr:uid="{00000000-0004-0000-2A00-000027010000}"/>
    <hyperlink ref="AN18" r:id="rId297" display="PREVENZIONE INCENDI_verbali controlli eseguiti\PROVE EVACUAZIONE\verbale prova evacuazione 08-04-2024.pdf" xr:uid="{00000000-0004-0000-2A00-000028010000}"/>
    <hyperlink ref="AN6" r:id="rId298" display="PREVENZIONE INCENDI_verbali controlli eseguiti\CONTROLLO LUCI EMERGENZA\ODL LUCI EMERGENZA 26-04-2024.pdf" xr:uid="{00000000-0004-0000-2A00-000029010000}"/>
    <hyperlink ref="AN13" r:id="rId299" display="PREVENZIONE INCENDI_verbali controlli eseguiti\CONTROLLI GRUPPO ELETTROGENO\ODL GRUPPO ELETTROGENO 29-04-2024.pdf" xr:uid="{00000000-0004-0000-2A00-00002A010000}"/>
    <hyperlink ref="AN10" r:id="rId300" display="PREVENZIONE INCENDI_verbali controlli eseguiti\CONTROLLI IDRANTI E MANICHETTE\Verifica Idranti - manutenzione collaudo maggio 2024.pdf" xr:uid="{00000000-0004-0000-2A00-00002B010000}"/>
    <hyperlink ref="AN11" r:id="rId301" display="PREVENZIONE INCENDI_verbali controlli eseguiti\CONTROLLI IDRANTI E MANICHETTE\Verifica Idranti - manutenzione collaudo maggio 2024.pdf" xr:uid="{00000000-0004-0000-2A00-00002C010000}"/>
    <hyperlink ref="AN12" r:id="rId302" display="PREVENZIONE INCENDI_verbali controlli eseguiti\CONTROLLI IDRANTI E MANICHETTE\Verifica Idranti - manutenzione collaudo maggio 2024.pdf" xr:uid="{00000000-0004-0000-2A00-00002D010000}"/>
    <hyperlink ref="AN16" r:id="rId303" display="PREVENZIONE INCENDI_verbali controlli eseguiti\CONTROLLI SMOKE OUT\report controllo evacuatori di fumo 05-2024.pdf" xr:uid="{00000000-0004-0000-2A00-00002E010000}"/>
    <hyperlink ref="AN15" r:id="rId304" xr:uid="{00000000-0004-0000-2A00-00002F010000}"/>
    <hyperlink ref="AN30" r:id="rId305" xr:uid="{00000000-0004-0000-2A00-000030010000}"/>
    <hyperlink ref="AO8" r:id="rId306" display="PREVENZIONE INCENDI_verbali controlli eseguiti\CONTROLLI ESTINTORI\report controllo  estintori_uscite sic_porte tagliafuoco 08-2024.pdf" xr:uid="{00000000-0004-0000-2A00-000031010000}"/>
    <hyperlink ref="AO23" r:id="rId307" display="PREVENZIONE INCENDI_verbali controlli eseguiti\CONTROLLI ESTINTORI\report controllo  estintori_uscite sic_porte tagliafuoco 08-2024.pdf" xr:uid="{00000000-0004-0000-2A00-000032010000}"/>
    <hyperlink ref="AO24" r:id="rId308" display="PREVENZIONE INCENDI_verbali controlli eseguiti\CONTROLLI ESTINTORI\report controllo  estintori_uscite sic_porte tagliafuoco 08-2024.pdf" xr:uid="{00000000-0004-0000-2A00-000033010000}"/>
    <hyperlink ref="AO25" r:id="rId309" display="PREVENZIONE INCENDI_verbali controlli eseguiti\CONTROLLI MASCHERE FACCIALI ANTIGAS\certificato maschere antincendio 16-09-24.pdf" xr:uid="{00000000-0004-0000-2A00-000034010000}"/>
    <hyperlink ref="AO6" r:id="rId310" display="PREVENZIONE INCENDI_verbali controlli eseguiti\CONTROLLO LUCI EMERGENZA\ODL LUCI EMERGENZA 28-10-2024.pdf" xr:uid="{00000000-0004-0000-2A00-000035010000}"/>
    <hyperlink ref="AO13" r:id="rId311" display="PREVENZIONE INCENDI_verbali controlli eseguiti\CONTROLLI GRUPPO ELETTROGENO\ODL GRUPPO ELLETROGENO 29-10-2024.pdf" xr:uid="{00000000-0004-0000-2A00-000036010000}"/>
    <hyperlink ref="AP6" r:id="rId312" display="PREVENZIONE INCENDI_verbali controlli eseguiti\CONTROLLO LUCI EMERGENZA\ODL LUCI EMERGENZA 29-04-2025.pdf" xr:uid="{00000000-0004-0000-2A00-000037010000}"/>
    <hyperlink ref="AP13" r:id="rId313" display="PREVENZIONE INCENDI_verbali controlli eseguiti\CONTROLLI GRUPPO ELETTROGENO\ODL GRUPPO ELETTROGENO 28-04-2025.pdf" xr:uid="{00000000-0004-0000-2A00-000038010000}"/>
    <hyperlink ref="AP8" r:id="rId314" display="PREVENZIONE INCENDI_verbali controlli eseguiti\CONTROLLI ESTINTORI\Rapportini-TPS 27-02-2025.pdf" xr:uid="{00000000-0004-0000-2A00-000039010000}"/>
    <hyperlink ref="AP14" r:id="rId315" display="PREVENZIONE INCENDI_verbali controlli eseguiti\CONTROLLI GRUPPO ELETTROGENO\VERIFICHE DISPOSITIVO SEGNALAZIONI PERDITA CISTERNA\verifica 24_01_2025 dispositivo segnalazione perdite serbatoio interrato gruppo ele.pdf" xr:uid="{00000000-0004-0000-2A00-00003A010000}"/>
    <hyperlink ref="AO10" r:id="rId316" xr:uid="{00000000-0004-0000-2A00-00003B010000}"/>
    <hyperlink ref="AO11" r:id="rId317" xr:uid="{00000000-0004-0000-2A00-00003C010000}"/>
    <hyperlink ref="AO12" r:id="rId318" xr:uid="{00000000-0004-0000-2A00-00003D010000}"/>
    <hyperlink ref="AO27" r:id="rId319" display="19/12/24" xr:uid="{00000000-0004-0000-2A00-00003E010000}"/>
    <hyperlink ref="AO28" r:id="rId320" display="19/12/24" xr:uid="{00000000-0004-0000-2A00-00003F010000}"/>
    <hyperlink ref="AO29" r:id="rId321" display="19/12/24" xr:uid="{00000000-0004-0000-2A00-000040010000}"/>
    <hyperlink ref="AP18" r:id="rId322" display="PREVENZIONE INCENDI_verbali controlli eseguiti\PROVE EVACUAZIONE\prova evacuazione 08-05-2025.pdf" xr:uid="{00000000-0004-0000-2A00-000041010000}"/>
    <hyperlink ref="AO16" r:id="rId323" xr:uid="{00000000-0004-0000-2A00-000042010000}"/>
    <hyperlink ref="AP23" r:id="rId324" display="PREVENZIONE INCENDI_verbali controlli eseguiti\CONTROLLI ESTINTORI\Rapportini-TPS 27-02-2025.pdf" xr:uid="{00000000-0004-0000-2A00-000043010000}"/>
    <hyperlink ref="AP24" r:id="rId325" display="PREVENZIONE INCENDI_verbali controlli eseguiti\CONTROLLI ESTINTORI\Rapportini-TPS 27-02-2025.pdf" xr:uid="{00000000-0004-0000-2A00-000044010000}"/>
    <hyperlink ref="AP16" r:id="rId326" display="PREVENZIONE INCENDI_verbali controlli eseguiti\CONTROLLI SMOKE OUT\reprot controllo smoke out 20-05-2025.pdf" xr:uid="{00000000-0004-0000-2A00-000045010000}"/>
    <hyperlink ref="AP15" r:id="rId327" display="PREVENZIONE INCENDI_verbali controlli eseguiti\CONTROLLI SISTEMA PREVENZIONE INCENDI\DA.TA VISION maggio 2025\report manut  imp rilevazione incendi 22-05-2025.pdf" xr:uid="{00000000-0004-0000-2A00-000046010000}"/>
    <hyperlink ref="AP10" r:id="rId328" xr:uid="{00000000-0004-0000-2A00-000047010000}"/>
    <hyperlink ref="AP11" r:id="rId329" xr:uid="{00000000-0004-0000-2A00-000048010000}"/>
    <hyperlink ref="AQ23" r:id="rId330" display="PREVENZIONE INCENDI_verbali controlli eseguiti\CONTROLLI PORTE REI\Rapportini-tps 21-08-2025.pdf" xr:uid="{1B109C76-1E54-46B1-BF5C-736DA17479A0}"/>
    <hyperlink ref="AQ24" r:id="rId331" display="PREVENZIONE INCENDI_verbali controlli eseguiti\CONTROLLI USCITE DI SICUREZZA\Rapportini-tps 21-08-2025.pdf" xr:uid="{F975F547-D6C7-415C-BE91-1D356B7482D8}"/>
    <hyperlink ref="AQ8" r:id="rId332" display="PREVENZIONE INCENDI_verbali controlli eseguiti\CONTROLLI ESTINTORI\Rapportini-tps 21-08-2025.pdf" xr:uid="{7908C7BC-B51B-4976-97CB-D9FE69AF5BE0}"/>
    <hyperlink ref="AQ6" r:id="rId333" display="PREVENZIONE INCENDI_verbali controlli eseguiti\CONTROLLO LUCI EMERGENZA\ODL Luci Emergenza 27-10-25.pdf" xr:uid="{43E8CF5A-D1AC-4699-A9A6-4DA55EE2359E}"/>
    <hyperlink ref="AQ13" r:id="rId334" display="PREVENZIONE INCENDI_verbali controlli eseguiti\CONTROLLI GRUPPO ELETTROGENO\ODL Gruppo Elettrogeno 28-10-25.pdf" xr:uid="{D771C56C-1592-4619-B599-CDDCA87219A8}"/>
    <hyperlink ref="AQ27" r:id="rId335" display="PREVENZIONE INCENDI_verbali controlli eseguiti\CONTROLLI IMBRACATURE E CORDINI DI SICUREZZA\report controllo cordini e imbracature 29-12-2025.pdf" xr:uid="{E028ECD6-B6AF-432A-BA15-57693CA8651C}"/>
    <hyperlink ref="AQ28" r:id="rId336" display="PREVENZIONE INCENDI_verbali controlli eseguiti\CONTROLLI IMBRACATURE E CORDINI DI SICUREZZA\report controllo cordini e imbracature 29-12-2025.pdf" xr:uid="{5AAC5B65-E19E-4A9C-9109-8BF03D8EC106}"/>
    <hyperlink ref="AQ31" r:id="rId337" xr:uid="{42703466-B5CF-4429-8732-F5790E8BEA7E}"/>
  </hyperlinks>
  <pageMargins left="0.35433070866141736" right="0.35433070866141736" top="0.39370078740157483" bottom="0.39370078740157483" header="0.51181102362204722" footer="0.51181102362204722"/>
  <pageSetup paperSize="8" scale="31" orientation="landscape" r:id="rId338"/>
  <headerFooter alignWithMargins="0">
    <oddFooter>&amp;Lstampa del &amp;D &amp;T</oddFooter>
  </headerFooter>
  <legacyDrawing r:id="rId339"/>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B4:O35"/>
  <sheetViews>
    <sheetView workbookViewId="0">
      <selection activeCell="N19" sqref="N19"/>
    </sheetView>
  </sheetViews>
  <sheetFormatPr defaultRowHeight="13.2" x14ac:dyDescent="0.25"/>
  <cols>
    <col min="1" max="1" width="2.109375" customWidth="1"/>
    <col min="2" max="2" width="13.109375" customWidth="1"/>
    <col min="3" max="3" width="16.88671875" customWidth="1"/>
    <col min="4" max="4" width="11" customWidth="1"/>
    <col min="5" max="5" width="18.5546875" customWidth="1"/>
    <col min="6" max="6" width="12.44140625" customWidth="1"/>
    <col min="7" max="7" width="23.5546875" customWidth="1"/>
    <col min="8" max="8" width="16.5546875" customWidth="1"/>
    <col min="9" max="9" width="13.88671875" customWidth="1"/>
  </cols>
  <sheetData>
    <row r="4" spans="2:15" ht="29.25" customHeight="1" x14ac:dyDescent="0.25"/>
    <row r="5" spans="2:15" ht="35.25" customHeight="1" x14ac:dyDescent="0.25">
      <c r="B5" s="1653" t="s">
        <v>2621</v>
      </c>
      <c r="C5" s="1655" t="s">
        <v>2628</v>
      </c>
      <c r="D5" s="1656"/>
      <c r="E5" s="1656"/>
      <c r="F5" s="1656"/>
      <c r="G5" s="1656"/>
      <c r="H5" s="1656"/>
      <c r="I5" s="1657"/>
    </row>
    <row r="6" spans="2:15" ht="45.75" customHeight="1" x14ac:dyDescent="0.25">
      <c r="B6" s="1654"/>
      <c r="C6" s="358" t="s">
        <v>2629</v>
      </c>
      <c r="D6" s="358" t="s">
        <v>2630</v>
      </c>
      <c r="E6" s="358" t="s">
        <v>2631</v>
      </c>
      <c r="F6" s="358" t="s">
        <v>2632</v>
      </c>
      <c r="G6" s="358" t="s">
        <v>2633</v>
      </c>
      <c r="H6" s="358" t="s">
        <v>2634</v>
      </c>
      <c r="I6" s="358" t="s">
        <v>2635</v>
      </c>
      <c r="J6" s="355"/>
      <c r="K6" s="355"/>
      <c r="L6" s="355"/>
      <c r="M6" s="355"/>
      <c r="N6" s="355"/>
      <c r="O6" s="355"/>
    </row>
    <row r="7" spans="2:15" ht="18" customHeight="1" x14ac:dyDescent="0.25">
      <c r="B7" s="276">
        <v>40725</v>
      </c>
      <c r="C7" s="227">
        <v>168.5</v>
      </c>
      <c r="D7" s="227">
        <v>4.7</v>
      </c>
      <c r="E7" s="227">
        <v>5.5</v>
      </c>
      <c r="F7" s="227">
        <v>5</v>
      </c>
      <c r="G7" s="227">
        <v>0.9</v>
      </c>
      <c r="H7" s="227">
        <v>1.1000000000000001</v>
      </c>
      <c r="I7" s="227">
        <v>0.26</v>
      </c>
    </row>
    <row r="8" spans="2:15" ht="18" customHeight="1" x14ac:dyDescent="0.25">
      <c r="B8" s="276">
        <v>40756</v>
      </c>
      <c r="C8" s="227">
        <v>157.30000000000001</v>
      </c>
      <c r="D8" s="227">
        <v>4.2</v>
      </c>
      <c r="E8" s="227">
        <v>4.8</v>
      </c>
      <c r="F8" s="227">
        <v>5</v>
      </c>
      <c r="G8" s="227">
        <v>0.9</v>
      </c>
      <c r="H8" s="227">
        <v>0.8</v>
      </c>
      <c r="I8" s="227">
        <v>0.26</v>
      </c>
    </row>
    <row r="9" spans="2:15" ht="18" customHeight="1" x14ac:dyDescent="0.25">
      <c r="B9" s="276">
        <v>40787</v>
      </c>
      <c r="C9" s="227">
        <v>172.2</v>
      </c>
      <c r="D9" s="227">
        <v>3.9</v>
      </c>
      <c r="E9" s="227">
        <v>6.2</v>
      </c>
      <c r="F9" s="227">
        <v>5</v>
      </c>
      <c r="G9" s="227">
        <v>0.9</v>
      </c>
      <c r="H9" s="227">
        <v>0.6</v>
      </c>
      <c r="I9" s="227">
        <v>0.26</v>
      </c>
    </row>
    <row r="10" spans="2:15" ht="18" customHeight="1" x14ac:dyDescent="0.25">
      <c r="B10" s="276">
        <v>40817</v>
      </c>
      <c r="C10" s="227">
        <v>148.6</v>
      </c>
      <c r="D10" s="227">
        <v>5.6</v>
      </c>
      <c r="E10" s="227">
        <v>4.4000000000000004</v>
      </c>
      <c r="F10" s="227">
        <v>5</v>
      </c>
      <c r="G10" s="227">
        <v>0.9</v>
      </c>
      <c r="H10" s="227">
        <v>0.4</v>
      </c>
      <c r="I10" s="227">
        <v>0.26</v>
      </c>
    </row>
    <row r="11" spans="2:15" ht="18" customHeight="1" x14ac:dyDescent="0.25">
      <c r="B11" s="276">
        <v>40848</v>
      </c>
      <c r="C11" s="227">
        <v>165.2</v>
      </c>
      <c r="D11" s="227">
        <v>6.3</v>
      </c>
      <c r="E11" s="227">
        <v>5.8</v>
      </c>
      <c r="F11" s="227">
        <v>5</v>
      </c>
      <c r="G11" s="227">
        <v>0.9</v>
      </c>
      <c r="H11" s="227">
        <v>0.1</v>
      </c>
      <c r="I11" s="227">
        <v>0.26</v>
      </c>
    </row>
    <row r="12" spans="2:15" ht="18" customHeight="1" x14ac:dyDescent="0.25">
      <c r="B12" s="227"/>
      <c r="C12" s="227"/>
      <c r="D12" s="227"/>
      <c r="E12" s="227"/>
      <c r="F12" s="227"/>
      <c r="G12" s="227"/>
      <c r="H12" s="227"/>
      <c r="I12" s="227"/>
    </row>
    <row r="13" spans="2:15" ht="18" customHeight="1" x14ac:dyDescent="0.25">
      <c r="B13" s="227"/>
      <c r="C13" s="227"/>
      <c r="D13" s="227"/>
      <c r="E13" s="227"/>
      <c r="F13" s="227"/>
      <c r="G13" s="227"/>
      <c r="H13" s="227"/>
      <c r="I13" s="227"/>
    </row>
    <row r="14" spans="2:15" ht="18" customHeight="1" x14ac:dyDescent="0.25">
      <c r="B14" s="227"/>
      <c r="C14" s="227"/>
      <c r="D14" s="227"/>
      <c r="E14" s="227"/>
      <c r="F14" s="227"/>
      <c r="G14" s="227"/>
      <c r="H14" s="227"/>
      <c r="I14" s="227"/>
    </row>
    <row r="15" spans="2:15" ht="18" customHeight="1" x14ac:dyDescent="0.25">
      <c r="B15" s="227"/>
      <c r="C15" s="227"/>
      <c r="D15" s="227"/>
      <c r="E15" s="227"/>
      <c r="F15" s="227"/>
      <c r="G15" s="227"/>
      <c r="H15" s="227"/>
      <c r="I15" s="227"/>
    </row>
    <row r="16" spans="2:15" ht="18" customHeight="1" x14ac:dyDescent="0.25">
      <c r="B16" s="227"/>
      <c r="C16" s="227"/>
      <c r="D16" s="227"/>
      <c r="E16" s="227"/>
      <c r="F16" s="227"/>
      <c r="G16" s="227"/>
      <c r="H16" s="227"/>
      <c r="I16" s="227"/>
    </row>
    <row r="17" spans="2:9" ht="18" customHeight="1" x14ac:dyDescent="0.25">
      <c r="B17" s="227"/>
      <c r="C17" s="227"/>
      <c r="D17" s="227"/>
      <c r="E17" s="227"/>
      <c r="F17" s="227"/>
      <c r="G17" s="227"/>
      <c r="H17" s="227"/>
      <c r="I17" s="227"/>
    </row>
    <row r="18" spans="2:9" ht="18" customHeight="1" x14ac:dyDescent="0.25">
      <c r="B18" s="227"/>
      <c r="C18" s="227"/>
      <c r="D18" s="227"/>
      <c r="E18" s="227"/>
      <c r="F18" s="227"/>
      <c r="G18" s="227"/>
      <c r="H18" s="227"/>
      <c r="I18" s="227"/>
    </row>
    <row r="19" spans="2:9" ht="18" customHeight="1" x14ac:dyDescent="0.25">
      <c r="B19" s="227"/>
      <c r="C19" s="227"/>
      <c r="D19" s="227"/>
      <c r="E19" s="227"/>
      <c r="F19" s="227"/>
      <c r="G19" s="227"/>
      <c r="H19" s="227"/>
      <c r="I19" s="227"/>
    </row>
    <row r="20" spans="2:9" ht="18" customHeight="1" x14ac:dyDescent="0.25">
      <c r="B20" s="227"/>
      <c r="C20" s="227"/>
      <c r="D20" s="227"/>
      <c r="E20" s="227"/>
      <c r="F20" s="227"/>
      <c r="G20" s="227"/>
      <c r="H20" s="227"/>
      <c r="I20" s="227"/>
    </row>
    <row r="21" spans="2:9" ht="18" customHeight="1" x14ac:dyDescent="0.25">
      <c r="B21" s="227"/>
      <c r="C21" s="227"/>
      <c r="D21" s="227"/>
      <c r="E21" s="227"/>
      <c r="F21" s="227"/>
      <c r="G21" s="227"/>
      <c r="H21" s="227"/>
      <c r="I21" s="227"/>
    </row>
    <row r="22" spans="2:9" ht="18" customHeight="1" x14ac:dyDescent="0.25">
      <c r="B22" s="58"/>
      <c r="C22" s="58"/>
      <c r="D22" s="58"/>
      <c r="E22" s="58"/>
      <c r="F22" s="58"/>
      <c r="G22" s="58"/>
      <c r="H22" s="58"/>
      <c r="I22" s="58"/>
    </row>
    <row r="23" spans="2:9" ht="18" customHeight="1" x14ac:dyDescent="0.25">
      <c r="B23" s="58"/>
      <c r="C23" s="58"/>
      <c r="D23" s="58"/>
      <c r="E23" s="58"/>
      <c r="F23" s="58"/>
      <c r="G23" s="58"/>
      <c r="H23" s="58"/>
      <c r="I23" s="58"/>
    </row>
    <row r="24" spans="2:9" ht="18" customHeight="1" x14ac:dyDescent="0.25">
      <c r="B24" s="58"/>
      <c r="C24" s="58"/>
      <c r="D24" s="58"/>
      <c r="E24" s="58"/>
      <c r="F24" s="58"/>
      <c r="G24" s="58"/>
      <c r="H24" s="58"/>
      <c r="I24" s="58"/>
    </row>
    <row r="25" spans="2:9" ht="18" customHeight="1" x14ac:dyDescent="0.25"/>
    <row r="26" spans="2:9" ht="18" customHeight="1" x14ac:dyDescent="0.25"/>
    <row r="27" spans="2:9" ht="18" customHeight="1" x14ac:dyDescent="0.25"/>
    <row r="28" spans="2:9" ht="18" customHeight="1" x14ac:dyDescent="0.25"/>
    <row r="29" spans="2:9" ht="18" customHeight="1" x14ac:dyDescent="0.25"/>
    <row r="30" spans="2:9" ht="18" customHeight="1" x14ac:dyDescent="0.25"/>
    <row r="31" spans="2:9" ht="18" customHeight="1" x14ac:dyDescent="0.25"/>
    <row r="32" spans="2:9" ht="18" customHeight="1" x14ac:dyDescent="0.25"/>
    <row r="33" ht="18" customHeight="1" x14ac:dyDescent="0.25"/>
    <row r="34" ht="18" customHeight="1" x14ac:dyDescent="0.25"/>
    <row r="35" ht="18" customHeight="1" x14ac:dyDescent="0.25"/>
  </sheetData>
  <mergeCells count="2">
    <mergeCell ref="B5:B6"/>
    <mergeCell ref="C5:I5"/>
  </mergeCells>
  <phoneticPr fontId="0" type="noConversion"/>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B4:P45"/>
  <sheetViews>
    <sheetView workbookViewId="0">
      <pane ySplit="6" topLeftCell="A32" activePane="bottomLeft" state="frozen"/>
      <selection pane="bottomLeft" activeCell="N47" sqref="N47"/>
    </sheetView>
  </sheetViews>
  <sheetFormatPr defaultRowHeight="13.2" x14ac:dyDescent="0.25"/>
  <cols>
    <col min="1" max="1" width="2.109375" customWidth="1"/>
    <col min="2" max="2" width="13.109375" customWidth="1"/>
    <col min="3" max="3" width="16.88671875" customWidth="1"/>
    <col min="4" max="4" width="11" customWidth="1"/>
    <col min="5" max="5" width="18.5546875" customWidth="1"/>
    <col min="6" max="6" width="12.44140625" customWidth="1"/>
    <col min="7" max="7" width="17.6640625" customWidth="1"/>
    <col min="8" max="8" width="23.5546875" customWidth="1"/>
    <col min="9" max="9" width="16.5546875" customWidth="1"/>
    <col min="10" max="10" width="17.6640625" customWidth="1"/>
  </cols>
  <sheetData>
    <row r="4" spans="2:16" ht="29.25" customHeight="1" x14ac:dyDescent="0.25"/>
    <row r="5" spans="2:16" ht="35.25" customHeight="1" x14ac:dyDescent="0.25">
      <c r="B5" s="1653" t="s">
        <v>2621</v>
      </c>
      <c r="C5" s="1655" t="s">
        <v>2497</v>
      </c>
      <c r="D5" s="1656"/>
      <c r="E5" s="1656"/>
      <c r="F5" s="1656"/>
      <c r="G5" s="1656"/>
      <c r="H5" s="1656"/>
      <c r="I5" s="1656"/>
      <c r="J5" s="1657"/>
    </row>
    <row r="6" spans="2:16" ht="45.75" customHeight="1" x14ac:dyDescent="0.25">
      <c r="B6" s="1654"/>
      <c r="C6" s="358" t="s">
        <v>2654</v>
      </c>
      <c r="D6" s="358" t="s">
        <v>2655</v>
      </c>
      <c r="E6" s="358" t="s">
        <v>2663</v>
      </c>
      <c r="F6" s="358" t="s">
        <v>2664</v>
      </c>
      <c r="G6" s="358" t="s">
        <v>2665</v>
      </c>
      <c r="H6" s="358" t="s">
        <v>2669</v>
      </c>
      <c r="I6" s="358" t="s">
        <v>2634</v>
      </c>
      <c r="J6" s="358" t="s">
        <v>2670</v>
      </c>
      <c r="K6" s="355"/>
      <c r="L6" s="355"/>
      <c r="M6" s="355"/>
      <c r="N6" s="355"/>
      <c r="O6" s="355"/>
      <c r="P6" s="355"/>
    </row>
    <row r="7" spans="2:16" ht="18" customHeight="1" x14ac:dyDescent="0.25">
      <c r="B7" s="276">
        <v>40878</v>
      </c>
      <c r="C7" s="227">
        <v>185.6</v>
      </c>
      <c r="D7" s="227">
        <v>5.5</v>
      </c>
      <c r="E7" s="227">
        <v>6.7</v>
      </c>
      <c r="F7" s="227">
        <v>7.5</v>
      </c>
      <c r="G7" s="227">
        <v>0.6</v>
      </c>
      <c r="H7" s="227">
        <v>0.9</v>
      </c>
      <c r="I7" s="227">
        <v>0.8</v>
      </c>
      <c r="J7" s="227">
        <v>0</v>
      </c>
    </row>
    <row r="8" spans="2:16" ht="18" customHeight="1" x14ac:dyDescent="0.25">
      <c r="B8" s="276">
        <v>40908</v>
      </c>
      <c r="C8" s="227">
        <v>177.3</v>
      </c>
      <c r="D8" s="227">
        <v>4.8</v>
      </c>
      <c r="E8" s="227">
        <v>8.1999999999999993</v>
      </c>
      <c r="F8" s="227">
        <v>7.5</v>
      </c>
      <c r="G8" s="227">
        <v>0.6</v>
      </c>
      <c r="H8" s="227">
        <v>0.9</v>
      </c>
      <c r="I8" s="227">
        <v>0.6</v>
      </c>
      <c r="J8" s="227">
        <v>0</v>
      </c>
    </row>
    <row r="9" spans="2:16" ht="18" customHeight="1" x14ac:dyDescent="0.25">
      <c r="B9" s="276">
        <v>40940</v>
      </c>
      <c r="C9" s="227">
        <v>192.2</v>
      </c>
      <c r="D9" s="227">
        <v>5.7</v>
      </c>
      <c r="E9" s="227">
        <v>7.4</v>
      </c>
      <c r="F9" s="227">
        <v>7.5</v>
      </c>
      <c r="G9" s="227">
        <v>0.5</v>
      </c>
      <c r="H9" s="227">
        <v>0.9</v>
      </c>
      <c r="I9" s="227">
        <v>0.3</v>
      </c>
      <c r="J9" s="227">
        <v>0</v>
      </c>
    </row>
    <row r="10" spans="2:16" ht="18" customHeight="1" x14ac:dyDescent="0.25">
      <c r="B10" s="276">
        <v>40969</v>
      </c>
      <c r="C10" s="227">
        <v>184.8</v>
      </c>
      <c r="D10" s="227">
        <v>6.2</v>
      </c>
      <c r="E10" s="227">
        <v>5.8</v>
      </c>
      <c r="F10" s="227">
        <v>10</v>
      </c>
      <c r="G10" s="227">
        <v>0.6</v>
      </c>
      <c r="H10" s="227">
        <v>0.9</v>
      </c>
      <c r="I10" s="227">
        <v>1</v>
      </c>
      <c r="J10" s="227">
        <v>0</v>
      </c>
    </row>
    <row r="11" spans="2:16" ht="18" customHeight="1" x14ac:dyDescent="0.25">
      <c r="B11" s="276">
        <v>41000</v>
      </c>
      <c r="C11" s="227">
        <v>192.3</v>
      </c>
      <c r="D11" s="227">
        <v>5.8</v>
      </c>
      <c r="E11" s="227">
        <v>6.9</v>
      </c>
      <c r="F11" s="227">
        <v>7.5</v>
      </c>
      <c r="G11" s="227">
        <v>0.4</v>
      </c>
      <c r="H11" s="227">
        <v>0.9</v>
      </c>
      <c r="I11" s="227">
        <v>0.7</v>
      </c>
      <c r="J11" s="227">
        <v>0.1</v>
      </c>
    </row>
    <row r="12" spans="2:16" ht="18" customHeight="1" x14ac:dyDescent="0.25">
      <c r="B12" s="276">
        <v>41031</v>
      </c>
      <c r="C12" s="227">
        <v>170.4</v>
      </c>
      <c r="D12" s="227">
        <v>6.6</v>
      </c>
      <c r="E12" s="227">
        <v>8.1999999999999993</v>
      </c>
      <c r="F12" s="227">
        <v>7.5</v>
      </c>
      <c r="G12" s="227">
        <v>0.6</v>
      </c>
      <c r="H12" s="227">
        <v>0.9</v>
      </c>
      <c r="I12" s="227">
        <v>0.5</v>
      </c>
      <c r="J12" s="227">
        <v>0.1</v>
      </c>
    </row>
    <row r="13" spans="2:16" ht="18" customHeight="1" x14ac:dyDescent="0.25">
      <c r="B13" s="276">
        <v>41061</v>
      </c>
      <c r="C13" s="227">
        <v>163.19999999999999</v>
      </c>
      <c r="D13" s="227">
        <v>8</v>
      </c>
      <c r="E13" s="227">
        <v>8.6</v>
      </c>
      <c r="F13" s="227">
        <v>10</v>
      </c>
      <c r="G13" s="227">
        <v>0.6</v>
      </c>
      <c r="H13" s="227">
        <v>0.9</v>
      </c>
      <c r="I13" s="227">
        <v>0.3</v>
      </c>
      <c r="J13" s="227">
        <v>0</v>
      </c>
    </row>
    <row r="14" spans="2:16" ht="18" customHeight="1" x14ac:dyDescent="0.25">
      <c r="B14" s="276">
        <v>41092</v>
      </c>
      <c r="C14" s="227">
        <v>169.7</v>
      </c>
      <c r="D14" s="227">
        <v>7</v>
      </c>
      <c r="E14" s="227">
        <v>7.6</v>
      </c>
      <c r="F14" s="227">
        <v>7.5</v>
      </c>
      <c r="G14" s="227">
        <v>0.5</v>
      </c>
      <c r="H14" s="227">
        <v>0.9</v>
      </c>
      <c r="I14" s="227">
        <v>0.9</v>
      </c>
      <c r="J14" s="227">
        <v>0</v>
      </c>
    </row>
    <row r="15" spans="2:16" ht="18" customHeight="1" x14ac:dyDescent="0.25">
      <c r="B15" s="276">
        <v>41122</v>
      </c>
      <c r="C15" s="227">
        <v>181.2</v>
      </c>
      <c r="D15" s="227">
        <v>5</v>
      </c>
      <c r="E15" s="227">
        <v>6.5</v>
      </c>
      <c r="F15" s="227">
        <v>7.5</v>
      </c>
      <c r="G15" s="227">
        <v>0.6</v>
      </c>
      <c r="H15" s="227">
        <v>0.9</v>
      </c>
      <c r="I15" s="227">
        <v>0.5</v>
      </c>
      <c r="J15" s="227">
        <v>0.1</v>
      </c>
    </row>
    <row r="16" spans="2:16" ht="18" customHeight="1" x14ac:dyDescent="0.25">
      <c r="B16" s="276">
        <v>41153</v>
      </c>
      <c r="C16" s="227">
        <v>175.5</v>
      </c>
      <c r="D16" s="227">
        <v>8.8000000000000007</v>
      </c>
      <c r="E16" s="227">
        <v>5.3</v>
      </c>
      <c r="F16" s="227">
        <v>10</v>
      </c>
      <c r="G16" s="227">
        <v>0.4</v>
      </c>
      <c r="H16" s="227">
        <v>0.9</v>
      </c>
      <c r="I16" s="227">
        <v>0.4</v>
      </c>
      <c r="J16" s="227">
        <v>0.1</v>
      </c>
    </row>
    <row r="17" spans="2:10" ht="18" customHeight="1" x14ac:dyDescent="0.25">
      <c r="B17" s="276">
        <v>41183</v>
      </c>
      <c r="C17" s="227">
        <v>169.2</v>
      </c>
      <c r="D17" s="227">
        <v>9.1999999999999993</v>
      </c>
      <c r="E17" s="227">
        <v>9</v>
      </c>
      <c r="F17" s="227">
        <v>7.5</v>
      </c>
      <c r="G17" s="227">
        <v>0.6</v>
      </c>
      <c r="H17" s="227">
        <v>0.9</v>
      </c>
      <c r="I17" s="227">
        <v>0.1</v>
      </c>
      <c r="J17" s="227">
        <v>0.1</v>
      </c>
    </row>
    <row r="18" spans="2:10" ht="18" customHeight="1" x14ac:dyDescent="0.25">
      <c r="B18" s="276">
        <v>41215</v>
      </c>
      <c r="C18" s="227">
        <v>184.4</v>
      </c>
      <c r="D18" s="227">
        <v>8.8000000000000007</v>
      </c>
      <c r="E18" s="227">
        <v>7.3</v>
      </c>
      <c r="F18" s="227">
        <v>10</v>
      </c>
      <c r="G18" s="227">
        <v>0.6</v>
      </c>
      <c r="H18" s="227">
        <v>0.9</v>
      </c>
      <c r="I18" s="227">
        <v>0.4</v>
      </c>
      <c r="J18" s="227">
        <v>0.1</v>
      </c>
    </row>
    <row r="19" spans="2:10" ht="18" customHeight="1" x14ac:dyDescent="0.25">
      <c r="B19" s="276">
        <v>41246</v>
      </c>
      <c r="C19" s="227">
        <v>190</v>
      </c>
      <c r="D19" s="227">
        <v>9</v>
      </c>
      <c r="E19" s="227">
        <v>7</v>
      </c>
      <c r="F19" s="227">
        <v>7.5</v>
      </c>
      <c r="G19" s="227">
        <v>0.6</v>
      </c>
      <c r="H19" s="227">
        <v>0.9</v>
      </c>
      <c r="I19" s="227">
        <v>0.1</v>
      </c>
      <c r="J19" s="227">
        <v>0.1</v>
      </c>
    </row>
    <row r="20" spans="2:10" ht="18" customHeight="1" x14ac:dyDescent="0.25">
      <c r="B20" s="276">
        <v>41274</v>
      </c>
      <c r="C20" s="227">
        <v>183.2</v>
      </c>
      <c r="D20" s="227">
        <v>8.5</v>
      </c>
      <c r="E20" s="227">
        <v>8.5</v>
      </c>
      <c r="F20" s="227">
        <v>10</v>
      </c>
      <c r="G20" s="227">
        <v>0.6</v>
      </c>
      <c r="H20" s="227">
        <v>0.9</v>
      </c>
      <c r="I20" s="227">
        <v>0.9</v>
      </c>
      <c r="J20" s="227">
        <v>0.2</v>
      </c>
    </row>
    <row r="21" spans="2:10" ht="18" customHeight="1" x14ac:dyDescent="0.25">
      <c r="B21" s="276">
        <v>41306</v>
      </c>
      <c r="C21" s="227">
        <v>177.9</v>
      </c>
      <c r="D21" s="227">
        <v>8.1999999999999993</v>
      </c>
      <c r="E21" s="227">
        <v>7.4</v>
      </c>
      <c r="F21" s="227">
        <v>7.5</v>
      </c>
      <c r="G21" s="227">
        <v>0.4</v>
      </c>
      <c r="H21" s="227">
        <v>0.9</v>
      </c>
      <c r="I21" s="227">
        <v>0.6</v>
      </c>
      <c r="J21" s="227">
        <v>0.2</v>
      </c>
    </row>
    <row r="22" spans="2:10" ht="18" customHeight="1" x14ac:dyDescent="0.25">
      <c r="B22" s="276">
        <v>41334</v>
      </c>
      <c r="C22" s="227">
        <v>186.3</v>
      </c>
      <c r="D22" s="227">
        <v>8.8000000000000007</v>
      </c>
      <c r="E22" s="227">
        <v>6.8</v>
      </c>
      <c r="F22" s="227">
        <v>7.5</v>
      </c>
      <c r="G22" s="227">
        <v>0.6</v>
      </c>
      <c r="H22" s="227">
        <v>0.9</v>
      </c>
      <c r="I22" s="227">
        <v>0.3</v>
      </c>
      <c r="J22" s="227">
        <v>0.3</v>
      </c>
    </row>
    <row r="23" spans="2:10" ht="18" customHeight="1" x14ac:dyDescent="0.25">
      <c r="B23" s="276">
        <v>41366</v>
      </c>
      <c r="C23" s="227">
        <v>188.2</v>
      </c>
      <c r="D23" s="227">
        <v>7.8</v>
      </c>
      <c r="E23" s="227">
        <v>5.5</v>
      </c>
      <c r="F23" s="227">
        <v>7.5</v>
      </c>
      <c r="G23" s="227">
        <v>0.4</v>
      </c>
      <c r="H23" s="227">
        <v>0.9</v>
      </c>
      <c r="I23" s="227">
        <v>0.8</v>
      </c>
      <c r="J23" s="227">
        <v>0.1</v>
      </c>
    </row>
    <row r="24" spans="2:10" ht="18" customHeight="1" x14ac:dyDescent="0.25">
      <c r="B24" s="276">
        <v>41396</v>
      </c>
      <c r="C24" s="227">
        <v>180.2</v>
      </c>
      <c r="D24" s="227">
        <v>8.3000000000000007</v>
      </c>
      <c r="E24" s="227">
        <v>4.5</v>
      </c>
      <c r="F24" s="227">
        <v>10</v>
      </c>
      <c r="G24" s="227">
        <v>0.6</v>
      </c>
      <c r="H24" s="227">
        <v>0.9</v>
      </c>
      <c r="I24" s="227">
        <v>0.5</v>
      </c>
      <c r="J24" s="227">
        <v>0.1</v>
      </c>
    </row>
    <row r="25" spans="2:10" ht="18" customHeight="1" x14ac:dyDescent="0.25">
      <c r="B25" s="276">
        <v>41428</v>
      </c>
      <c r="C25" s="227">
        <v>185.7</v>
      </c>
      <c r="D25" s="227">
        <v>4</v>
      </c>
      <c r="E25" s="227">
        <v>9.1</v>
      </c>
      <c r="F25" s="227">
        <v>7.5</v>
      </c>
      <c r="G25" s="227">
        <v>0.4</v>
      </c>
      <c r="H25" s="227">
        <v>0.9</v>
      </c>
      <c r="I25" s="227">
        <v>0.1</v>
      </c>
      <c r="J25" s="227">
        <v>0.2</v>
      </c>
    </row>
    <row r="26" spans="2:10" ht="18" customHeight="1" x14ac:dyDescent="0.25">
      <c r="B26" s="276">
        <v>41456</v>
      </c>
      <c r="C26" s="227">
        <v>120.5</v>
      </c>
      <c r="D26" s="227">
        <v>2.5</v>
      </c>
      <c r="E26" s="227">
        <v>6.3</v>
      </c>
      <c r="F26" s="227">
        <v>10</v>
      </c>
      <c r="G26" s="227">
        <v>0.2</v>
      </c>
      <c r="H26" s="227">
        <v>0.9</v>
      </c>
      <c r="I26" s="227">
        <v>0.9</v>
      </c>
      <c r="J26" s="227">
        <v>0.2</v>
      </c>
    </row>
    <row r="27" spans="2:10" ht="18" customHeight="1" x14ac:dyDescent="0.25">
      <c r="B27" s="276">
        <v>41487</v>
      </c>
      <c r="C27" s="227">
        <v>170.7</v>
      </c>
      <c r="D27" s="227">
        <v>5.4</v>
      </c>
      <c r="E27" s="227">
        <v>6</v>
      </c>
      <c r="F27" s="227">
        <v>7.5</v>
      </c>
      <c r="G27" s="227">
        <v>0.2</v>
      </c>
      <c r="H27" s="227">
        <v>0.9</v>
      </c>
      <c r="I27" s="227">
        <v>0.7</v>
      </c>
      <c r="J27" s="227">
        <v>0.3</v>
      </c>
    </row>
    <row r="28" spans="2:10" ht="18" customHeight="1" x14ac:dyDescent="0.25">
      <c r="B28" s="276">
        <v>41519</v>
      </c>
      <c r="C28" s="227">
        <v>162.80000000000001</v>
      </c>
      <c r="D28" s="227">
        <v>2</v>
      </c>
      <c r="E28" s="227">
        <v>7.7</v>
      </c>
      <c r="F28" s="227">
        <v>7.5</v>
      </c>
      <c r="G28" s="227">
        <v>0.5</v>
      </c>
      <c r="H28" s="227">
        <v>0.9</v>
      </c>
      <c r="I28" s="227">
        <v>0.4</v>
      </c>
      <c r="J28" s="227">
        <v>0.4</v>
      </c>
    </row>
    <row r="29" spans="2:10" ht="18" customHeight="1" x14ac:dyDescent="0.25">
      <c r="B29" s="276">
        <v>41548</v>
      </c>
      <c r="C29" s="227">
        <v>160.4</v>
      </c>
      <c r="D29" s="227">
        <v>6</v>
      </c>
      <c r="E29" s="227">
        <v>8.5</v>
      </c>
      <c r="F29" s="227">
        <v>7.5</v>
      </c>
      <c r="G29" s="227">
        <v>0.3</v>
      </c>
      <c r="H29" s="227">
        <v>0.9</v>
      </c>
      <c r="I29" s="227">
        <v>0.1</v>
      </c>
      <c r="J29" s="227">
        <v>0.4</v>
      </c>
    </row>
    <row r="30" spans="2:10" ht="18" customHeight="1" x14ac:dyDescent="0.25">
      <c r="B30" s="276">
        <v>41580</v>
      </c>
      <c r="C30" s="227">
        <v>137.69999999999999</v>
      </c>
      <c r="D30" s="227">
        <v>7.8</v>
      </c>
      <c r="E30" s="227">
        <v>7.9</v>
      </c>
      <c r="F30" s="227">
        <v>7.5</v>
      </c>
      <c r="G30" s="227">
        <v>0.5</v>
      </c>
      <c r="H30" s="227">
        <v>0.9</v>
      </c>
      <c r="I30" s="227">
        <v>0.9</v>
      </c>
      <c r="J30" s="227">
        <v>0</v>
      </c>
    </row>
    <row r="31" spans="2:10" ht="18" customHeight="1" x14ac:dyDescent="0.25">
      <c r="B31" s="276">
        <v>41610</v>
      </c>
      <c r="C31" s="227">
        <v>140.4</v>
      </c>
      <c r="D31" s="227">
        <v>8</v>
      </c>
      <c r="E31" s="227">
        <v>7.1</v>
      </c>
      <c r="F31" s="227">
        <v>10</v>
      </c>
      <c r="G31" s="227">
        <v>0.6</v>
      </c>
      <c r="H31" s="227">
        <v>0.9</v>
      </c>
      <c r="I31" s="227">
        <v>0.6</v>
      </c>
      <c r="J31" s="227">
        <v>0</v>
      </c>
    </row>
    <row r="32" spans="2:10" ht="18" customHeight="1" x14ac:dyDescent="0.25">
      <c r="B32" s="276">
        <v>41641</v>
      </c>
      <c r="C32" s="227">
        <v>130.4</v>
      </c>
      <c r="D32" s="227">
        <v>7.5</v>
      </c>
      <c r="E32" s="227">
        <v>7.7</v>
      </c>
      <c r="F32" s="227">
        <v>7.5</v>
      </c>
      <c r="G32" s="227">
        <v>0.6</v>
      </c>
      <c r="H32" s="227">
        <v>0.9</v>
      </c>
      <c r="I32" s="227">
        <v>0.2</v>
      </c>
      <c r="J32" s="227">
        <v>0</v>
      </c>
    </row>
    <row r="33" spans="2:10" ht="18" customHeight="1" x14ac:dyDescent="0.25">
      <c r="B33" s="276">
        <v>41671</v>
      </c>
      <c r="C33" s="227">
        <v>187.6</v>
      </c>
      <c r="D33" s="227">
        <v>5.3</v>
      </c>
      <c r="E33" s="227">
        <v>8.3000000000000007</v>
      </c>
      <c r="F33" s="227">
        <v>7.5</v>
      </c>
      <c r="G33" s="227">
        <v>0.4</v>
      </c>
      <c r="H33" s="227">
        <v>0.9</v>
      </c>
      <c r="I33" s="227">
        <v>0.7</v>
      </c>
      <c r="J33" s="227">
        <v>0</v>
      </c>
    </row>
    <row r="34" spans="2:10" ht="18" customHeight="1" x14ac:dyDescent="0.25">
      <c r="B34" s="276">
        <v>41699</v>
      </c>
      <c r="C34" s="227">
        <v>180.9</v>
      </c>
      <c r="D34" s="227">
        <v>4.5999999999999996</v>
      </c>
      <c r="E34" s="227">
        <v>4.7</v>
      </c>
      <c r="F34" s="227">
        <v>10</v>
      </c>
      <c r="G34" s="227">
        <v>0.6</v>
      </c>
      <c r="H34" s="227">
        <v>0.9</v>
      </c>
      <c r="I34" s="227">
        <v>0.4</v>
      </c>
      <c r="J34" s="227">
        <v>0</v>
      </c>
    </row>
    <row r="35" spans="2:10" ht="18" customHeight="1" x14ac:dyDescent="0.25">
      <c r="B35" s="276">
        <v>41730</v>
      </c>
      <c r="C35" s="227">
        <v>209.1</v>
      </c>
      <c r="D35" s="227">
        <v>5.6</v>
      </c>
      <c r="E35" s="227">
        <v>9.1999999999999993</v>
      </c>
      <c r="F35" s="227">
        <v>7.5</v>
      </c>
      <c r="G35" s="227">
        <v>0.6</v>
      </c>
      <c r="H35" s="227">
        <v>0.9</v>
      </c>
      <c r="I35" s="227">
        <v>0.1</v>
      </c>
      <c r="J35" s="227">
        <v>0</v>
      </c>
    </row>
    <row r="36" spans="2:10" s="21" customFormat="1" ht="18" customHeight="1" x14ac:dyDescent="0.25">
      <c r="B36" s="276">
        <v>41759</v>
      </c>
      <c r="C36" s="227">
        <v>192.7</v>
      </c>
      <c r="D36" s="227">
        <v>2.88</v>
      </c>
      <c r="E36" s="227">
        <v>8.64</v>
      </c>
      <c r="F36" s="227">
        <v>7.5</v>
      </c>
      <c r="G36" s="227">
        <v>0.4</v>
      </c>
      <c r="H36" s="227">
        <v>0.9</v>
      </c>
      <c r="I36" s="227">
        <v>1</v>
      </c>
      <c r="J36" s="227">
        <v>0</v>
      </c>
    </row>
    <row r="37" spans="2:10" s="21" customFormat="1" ht="18" customHeight="1" x14ac:dyDescent="0.25">
      <c r="B37" s="276">
        <v>41793</v>
      </c>
      <c r="C37" s="227">
        <v>186.7</v>
      </c>
      <c r="D37" s="227">
        <v>6.26</v>
      </c>
      <c r="E37" s="227">
        <v>9.5500000000000007</v>
      </c>
      <c r="F37" s="227">
        <v>7.5</v>
      </c>
      <c r="G37" s="227">
        <v>0.6</v>
      </c>
      <c r="H37" s="227">
        <v>0.9</v>
      </c>
      <c r="I37" s="227">
        <v>0.7</v>
      </c>
      <c r="J37" s="227">
        <v>0</v>
      </c>
    </row>
    <row r="38" spans="2:10" s="21" customFormat="1" ht="18" customHeight="1" x14ac:dyDescent="0.25">
      <c r="B38" s="276">
        <v>41821</v>
      </c>
      <c r="C38" s="227">
        <v>177.5</v>
      </c>
      <c r="D38" s="227">
        <v>4.2</v>
      </c>
      <c r="E38" s="227">
        <v>7.45</v>
      </c>
      <c r="F38" s="227">
        <v>7.5</v>
      </c>
      <c r="G38" s="227">
        <v>0.4</v>
      </c>
      <c r="H38" s="227">
        <v>0.9</v>
      </c>
      <c r="I38" s="227">
        <v>0.4</v>
      </c>
      <c r="J38" s="227">
        <v>0</v>
      </c>
    </row>
    <row r="39" spans="2:10" ht="18" customHeight="1" x14ac:dyDescent="0.25">
      <c r="B39" s="227"/>
      <c r="C39" s="227"/>
      <c r="D39" s="227"/>
      <c r="E39" s="227"/>
      <c r="F39" s="227"/>
      <c r="G39" s="227"/>
      <c r="H39" s="227"/>
      <c r="I39" s="227"/>
      <c r="J39" s="227"/>
    </row>
    <row r="40" spans="2:10" ht="18" customHeight="1" x14ac:dyDescent="0.25">
      <c r="B40" s="227"/>
      <c r="C40" s="227"/>
      <c r="D40" s="227"/>
      <c r="E40" s="227"/>
      <c r="F40" s="227"/>
      <c r="G40" s="227"/>
      <c r="H40" s="227"/>
      <c r="I40" s="227"/>
      <c r="J40" s="227"/>
    </row>
    <row r="41" spans="2:10" ht="18" customHeight="1" x14ac:dyDescent="0.25">
      <c r="B41" s="227"/>
      <c r="C41" s="227"/>
      <c r="D41" s="227"/>
      <c r="E41" s="227"/>
      <c r="F41" s="227"/>
      <c r="G41" s="227"/>
      <c r="H41" s="227"/>
      <c r="I41" s="227"/>
      <c r="J41" s="227"/>
    </row>
    <row r="42" spans="2:10" ht="18" customHeight="1" x14ac:dyDescent="0.25">
      <c r="B42" s="227"/>
      <c r="C42" s="227"/>
      <c r="D42" s="227"/>
      <c r="E42" s="227"/>
      <c r="F42" s="227"/>
      <c r="G42" s="227"/>
      <c r="H42" s="227"/>
      <c r="I42" s="227"/>
      <c r="J42" s="227"/>
    </row>
    <row r="43" spans="2:10" ht="18" customHeight="1" x14ac:dyDescent="0.25">
      <c r="B43" s="227"/>
      <c r="C43" s="227"/>
      <c r="D43" s="227"/>
      <c r="E43" s="227"/>
      <c r="F43" s="227"/>
      <c r="G43" s="227"/>
      <c r="H43" s="227"/>
      <c r="I43" s="227"/>
      <c r="J43" s="227"/>
    </row>
    <row r="44" spans="2:10" ht="18" customHeight="1" x14ac:dyDescent="0.25"/>
    <row r="45" spans="2:10" ht="18" customHeight="1" x14ac:dyDescent="0.25"/>
  </sheetData>
  <mergeCells count="2">
    <mergeCell ref="B5:B6"/>
    <mergeCell ref="C5:J5"/>
  </mergeCells>
  <phoneticPr fontId="0" type="noConversion"/>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B4:P80"/>
  <sheetViews>
    <sheetView zoomScale="90" zoomScaleNormal="90" workbookViewId="0">
      <pane ySplit="6" topLeftCell="A58" activePane="bottomLeft" state="frozen"/>
      <selection pane="bottomLeft" activeCell="P63" sqref="P63"/>
    </sheetView>
  </sheetViews>
  <sheetFormatPr defaultRowHeight="13.2" x14ac:dyDescent="0.25"/>
  <cols>
    <col min="1" max="1" width="2.109375" customWidth="1"/>
    <col min="2" max="2" width="13.109375" style="21" customWidth="1"/>
    <col min="3" max="3" width="16.88671875" customWidth="1"/>
    <col min="4" max="4" width="11" customWidth="1"/>
    <col min="5" max="5" width="18.5546875" customWidth="1"/>
    <col min="6" max="6" width="12.44140625" customWidth="1"/>
    <col min="7" max="7" width="17.6640625" customWidth="1"/>
    <col min="8" max="8" width="23.5546875" customWidth="1"/>
    <col min="9" max="9" width="16.5546875" customWidth="1"/>
    <col min="10" max="10" width="17.6640625" customWidth="1"/>
  </cols>
  <sheetData>
    <row r="4" spans="2:16" ht="29.25" customHeight="1" x14ac:dyDescent="0.25"/>
    <row r="5" spans="2:16" ht="35.25" customHeight="1" x14ac:dyDescent="0.25">
      <c r="B5" s="1653" t="s">
        <v>2621</v>
      </c>
      <c r="C5" s="1655" t="s">
        <v>2498</v>
      </c>
      <c r="D5" s="1656"/>
      <c r="E5" s="1656"/>
      <c r="F5" s="1656"/>
      <c r="G5" s="1656"/>
      <c r="H5" s="1656"/>
      <c r="I5" s="1656"/>
      <c r="J5" s="1657"/>
    </row>
    <row r="6" spans="2:16" ht="51.75" customHeight="1" x14ac:dyDescent="0.25">
      <c r="B6" s="1654"/>
      <c r="C6" s="358" t="s">
        <v>2654</v>
      </c>
      <c r="D6" s="358" t="s">
        <v>2655</v>
      </c>
      <c r="E6" s="358" t="s">
        <v>2663</v>
      </c>
      <c r="F6" s="358" t="s">
        <v>2664</v>
      </c>
      <c r="G6" s="358" t="s">
        <v>2665</v>
      </c>
      <c r="H6" s="358" t="s">
        <v>2669</v>
      </c>
      <c r="I6" s="358" t="s">
        <v>2634</v>
      </c>
      <c r="J6" s="358" t="s">
        <v>2670</v>
      </c>
      <c r="K6" s="355"/>
      <c r="L6" s="355"/>
      <c r="M6" s="355"/>
      <c r="N6" s="355"/>
      <c r="O6" s="355"/>
      <c r="P6" s="355"/>
    </row>
    <row r="7" spans="2:16" s="21" customFormat="1" ht="18" customHeight="1" x14ac:dyDescent="0.25">
      <c r="B7" s="276">
        <v>41852</v>
      </c>
      <c r="C7" s="227">
        <v>196.2</v>
      </c>
      <c r="D7" s="227">
        <v>5.0999999999999996</v>
      </c>
      <c r="E7" s="227">
        <v>6.32</v>
      </c>
      <c r="F7" s="227">
        <v>12.5</v>
      </c>
      <c r="G7" s="227">
        <v>0.5</v>
      </c>
      <c r="H7" s="227">
        <v>0.9</v>
      </c>
      <c r="I7" s="227">
        <v>0.1</v>
      </c>
      <c r="J7" s="227">
        <v>0</v>
      </c>
    </row>
    <row r="8" spans="2:16" ht="18" customHeight="1" x14ac:dyDescent="0.25">
      <c r="B8" s="276">
        <v>41883</v>
      </c>
      <c r="C8" s="227">
        <v>218.4</v>
      </c>
      <c r="D8" s="227">
        <v>5.88</v>
      </c>
      <c r="E8" s="227">
        <v>5.5</v>
      </c>
      <c r="F8" s="227">
        <v>10</v>
      </c>
      <c r="G8" s="227">
        <v>0.4</v>
      </c>
      <c r="H8" s="227">
        <v>0.9</v>
      </c>
      <c r="I8" s="227">
        <v>0.8</v>
      </c>
      <c r="J8" s="227">
        <v>0</v>
      </c>
    </row>
    <row r="9" spans="2:16" ht="18" customHeight="1" x14ac:dyDescent="0.25">
      <c r="B9" s="276">
        <v>41913</v>
      </c>
      <c r="C9" s="227">
        <v>223.7</v>
      </c>
      <c r="D9" s="227">
        <v>6.37</v>
      </c>
      <c r="E9" s="227">
        <v>4.99</v>
      </c>
      <c r="F9" s="227">
        <v>7.5</v>
      </c>
      <c r="G9" s="227">
        <v>0.5</v>
      </c>
      <c r="H9" s="227">
        <v>0.9</v>
      </c>
      <c r="I9" s="227">
        <v>0.5</v>
      </c>
      <c r="J9" s="227">
        <v>0.15</v>
      </c>
    </row>
    <row r="10" spans="2:16" ht="18" customHeight="1" x14ac:dyDescent="0.25">
      <c r="B10" s="276">
        <v>41946</v>
      </c>
      <c r="C10" s="227">
        <v>210.6</v>
      </c>
      <c r="D10" s="227">
        <v>7.11</v>
      </c>
      <c r="E10" s="227">
        <v>7.24</v>
      </c>
      <c r="F10" s="227">
        <v>12.5</v>
      </c>
      <c r="G10" s="227">
        <v>0.6</v>
      </c>
      <c r="H10" s="227">
        <v>0.9</v>
      </c>
      <c r="I10" s="227">
        <v>0.2</v>
      </c>
      <c r="J10" s="227">
        <v>0.4</v>
      </c>
    </row>
    <row r="11" spans="2:16" ht="18" customHeight="1" x14ac:dyDescent="0.25">
      <c r="B11" s="276">
        <v>41974</v>
      </c>
      <c r="C11" s="227">
        <v>217.7</v>
      </c>
      <c r="D11" s="227">
        <v>5.03</v>
      </c>
      <c r="E11" s="227">
        <v>8.84</v>
      </c>
      <c r="F11" s="227">
        <v>10</v>
      </c>
      <c r="G11" s="227">
        <v>0.5</v>
      </c>
      <c r="H11" s="227">
        <v>0.9</v>
      </c>
      <c r="I11" s="227">
        <v>1</v>
      </c>
      <c r="J11" s="227">
        <v>0</v>
      </c>
    </row>
    <row r="12" spans="2:16" ht="18" customHeight="1" x14ac:dyDescent="0.25">
      <c r="B12" s="276">
        <v>42006</v>
      </c>
      <c r="C12" s="227">
        <v>227.52</v>
      </c>
      <c r="D12" s="227">
        <v>6.29</v>
      </c>
      <c r="E12" s="227">
        <v>9.02</v>
      </c>
      <c r="F12" s="227">
        <v>12.5</v>
      </c>
      <c r="G12" s="227">
        <v>0.5</v>
      </c>
      <c r="H12" s="227">
        <v>0.9</v>
      </c>
      <c r="I12" s="227">
        <v>0.7</v>
      </c>
      <c r="J12" s="227">
        <v>0</v>
      </c>
    </row>
    <row r="13" spans="2:16" ht="18" customHeight="1" x14ac:dyDescent="0.25">
      <c r="B13" s="276">
        <v>42037</v>
      </c>
      <c r="C13" s="227">
        <v>203.22</v>
      </c>
      <c r="D13" s="227">
        <v>6.27</v>
      </c>
      <c r="E13" s="227">
        <v>5.38</v>
      </c>
      <c r="F13" s="227">
        <v>12.5</v>
      </c>
      <c r="G13" s="227">
        <v>0.6</v>
      </c>
      <c r="H13" s="227">
        <v>0.9</v>
      </c>
      <c r="I13" s="227">
        <v>0.4</v>
      </c>
      <c r="J13" s="227">
        <v>0</v>
      </c>
    </row>
    <row r="14" spans="2:16" ht="18" customHeight="1" x14ac:dyDescent="0.25">
      <c r="B14" s="276">
        <v>42065</v>
      </c>
      <c r="C14" s="227">
        <v>209.86</v>
      </c>
      <c r="D14" s="227">
        <v>4.26</v>
      </c>
      <c r="E14" s="227">
        <v>8.61</v>
      </c>
      <c r="F14" s="227">
        <v>10</v>
      </c>
      <c r="G14" s="227">
        <v>0.5</v>
      </c>
      <c r="H14" s="227">
        <v>0.9</v>
      </c>
      <c r="I14" s="227">
        <v>0.1</v>
      </c>
      <c r="J14" s="227">
        <v>0</v>
      </c>
    </row>
    <row r="15" spans="2:16" ht="18" customHeight="1" x14ac:dyDescent="0.25">
      <c r="B15" s="276">
        <v>42095</v>
      </c>
      <c r="C15" s="227">
        <v>200.10300000000001</v>
      </c>
      <c r="D15" s="227">
        <v>4.95</v>
      </c>
      <c r="E15" s="227">
        <v>8.6199999999999992</v>
      </c>
      <c r="F15" s="227">
        <v>7.5</v>
      </c>
      <c r="G15" s="227">
        <v>0.4</v>
      </c>
      <c r="H15" s="227">
        <v>0.9</v>
      </c>
      <c r="I15" s="227">
        <v>0.7</v>
      </c>
      <c r="J15" s="227">
        <v>0</v>
      </c>
    </row>
    <row r="16" spans="2:16" ht="18" customHeight="1" x14ac:dyDescent="0.25">
      <c r="B16" s="276">
        <v>42126</v>
      </c>
      <c r="C16" s="227">
        <v>188.72</v>
      </c>
      <c r="D16" s="227">
        <v>5.94</v>
      </c>
      <c r="E16" s="227">
        <v>7.18</v>
      </c>
      <c r="F16" s="227">
        <v>7.5</v>
      </c>
      <c r="G16" s="227">
        <v>0.4</v>
      </c>
      <c r="H16" s="227">
        <v>0.9</v>
      </c>
      <c r="I16" s="227">
        <v>0.4</v>
      </c>
      <c r="J16" s="227">
        <v>0</v>
      </c>
    </row>
    <row r="17" spans="2:10" ht="18" customHeight="1" x14ac:dyDescent="0.25">
      <c r="B17" s="276">
        <v>42156</v>
      </c>
      <c r="C17" s="227">
        <v>205.21</v>
      </c>
      <c r="D17" s="227">
        <v>5.43</v>
      </c>
      <c r="E17" s="227">
        <v>7.64</v>
      </c>
      <c r="F17" s="227">
        <v>7.5</v>
      </c>
      <c r="G17" s="227">
        <v>0.5</v>
      </c>
      <c r="H17" s="227">
        <v>0.9</v>
      </c>
      <c r="I17" s="227">
        <v>0.1</v>
      </c>
      <c r="J17" s="227">
        <v>0</v>
      </c>
    </row>
    <row r="18" spans="2:10" ht="18" customHeight="1" x14ac:dyDescent="0.25">
      <c r="B18" s="276">
        <v>42186</v>
      </c>
      <c r="C18" s="227">
        <v>193.24</v>
      </c>
      <c r="D18" s="227">
        <v>6.88</v>
      </c>
      <c r="E18" s="227">
        <v>8.36</v>
      </c>
      <c r="F18" s="227">
        <v>7.5</v>
      </c>
      <c r="G18" s="227">
        <v>0.4</v>
      </c>
      <c r="H18" s="227">
        <v>0.9</v>
      </c>
      <c r="I18" s="227">
        <v>0.8</v>
      </c>
      <c r="J18" s="227">
        <v>0</v>
      </c>
    </row>
    <row r="19" spans="2:10" ht="18" customHeight="1" x14ac:dyDescent="0.25">
      <c r="B19" s="276">
        <v>42217</v>
      </c>
      <c r="C19" s="227">
        <v>189.54</v>
      </c>
      <c r="D19" s="227">
        <v>7.23</v>
      </c>
      <c r="E19" s="227">
        <v>8.15</v>
      </c>
      <c r="F19" s="227">
        <v>10</v>
      </c>
      <c r="G19" s="227">
        <v>0.6</v>
      </c>
      <c r="H19" s="227">
        <v>0.9</v>
      </c>
      <c r="I19" s="227">
        <v>0.5</v>
      </c>
      <c r="J19" s="227">
        <v>0</v>
      </c>
    </row>
    <row r="20" spans="2:10" ht="18" customHeight="1" x14ac:dyDescent="0.25">
      <c r="B20" s="276">
        <v>42248</v>
      </c>
      <c r="C20" s="227">
        <v>179.23</v>
      </c>
      <c r="D20" s="227">
        <v>6.44</v>
      </c>
      <c r="E20" s="227">
        <v>8.81</v>
      </c>
      <c r="F20" s="227">
        <v>12.5</v>
      </c>
      <c r="G20" s="227">
        <v>0.5</v>
      </c>
      <c r="H20" s="227">
        <v>0.9</v>
      </c>
      <c r="I20" s="227">
        <v>0.3</v>
      </c>
      <c r="J20" s="227">
        <v>0</v>
      </c>
    </row>
    <row r="21" spans="2:10" ht="18" customHeight="1" x14ac:dyDescent="0.25">
      <c r="B21" s="276">
        <v>42278</v>
      </c>
      <c r="C21" s="227">
        <v>183.45</v>
      </c>
      <c r="D21" s="227">
        <v>5.92</v>
      </c>
      <c r="E21" s="227">
        <v>7.67</v>
      </c>
      <c r="F21" s="227">
        <v>10</v>
      </c>
      <c r="G21" s="227">
        <v>0.4</v>
      </c>
      <c r="H21" s="227">
        <v>0.9</v>
      </c>
      <c r="I21" s="227">
        <v>0.1</v>
      </c>
      <c r="J21" s="227">
        <v>0</v>
      </c>
    </row>
    <row r="22" spans="2:10" ht="18" customHeight="1" x14ac:dyDescent="0.25">
      <c r="B22" s="229">
        <v>42310</v>
      </c>
      <c r="C22" s="227">
        <v>156.44999999999999</v>
      </c>
      <c r="D22" s="227">
        <v>4.62</v>
      </c>
      <c r="E22" s="227">
        <v>7.99</v>
      </c>
      <c r="F22" s="227">
        <v>5</v>
      </c>
      <c r="G22" s="227">
        <v>0.4</v>
      </c>
      <c r="H22" s="227">
        <v>0.9</v>
      </c>
      <c r="I22" s="227">
        <v>0.7</v>
      </c>
      <c r="J22" s="227">
        <v>0</v>
      </c>
    </row>
    <row r="23" spans="2:10" ht="18" customHeight="1" x14ac:dyDescent="0.25">
      <c r="B23" s="276">
        <v>42339</v>
      </c>
      <c r="C23" s="227">
        <v>169.68</v>
      </c>
      <c r="D23" s="227">
        <v>5.14</v>
      </c>
      <c r="E23" s="227">
        <v>6.32</v>
      </c>
      <c r="F23" s="227">
        <v>7.5</v>
      </c>
      <c r="G23" s="227">
        <v>0.4</v>
      </c>
      <c r="H23" s="227">
        <v>0.9</v>
      </c>
      <c r="I23" s="227">
        <v>0.4</v>
      </c>
      <c r="J23" s="227">
        <v>0</v>
      </c>
    </row>
    <row r="24" spans="2:10" ht="18" customHeight="1" x14ac:dyDescent="0.25">
      <c r="B24" s="276">
        <v>42373</v>
      </c>
      <c r="C24" s="227">
        <v>158.33000000000001</v>
      </c>
      <c r="D24" s="227">
        <v>4.88</v>
      </c>
      <c r="E24" s="227">
        <v>5.65</v>
      </c>
      <c r="F24" s="227">
        <v>5</v>
      </c>
      <c r="G24" s="227">
        <v>0.4</v>
      </c>
      <c r="H24" s="227">
        <v>0.9</v>
      </c>
      <c r="I24" s="227">
        <v>0.2</v>
      </c>
      <c r="J24" s="227">
        <v>0</v>
      </c>
    </row>
    <row r="25" spans="2:10" ht="18" customHeight="1" x14ac:dyDescent="0.25">
      <c r="B25" s="276">
        <v>42401</v>
      </c>
      <c r="C25" s="227">
        <v>155.54</v>
      </c>
      <c r="D25" s="227">
        <v>4.6100000000000003</v>
      </c>
      <c r="E25" s="227">
        <v>6.11</v>
      </c>
      <c r="F25" s="227">
        <v>5</v>
      </c>
      <c r="G25" s="227">
        <v>0.5</v>
      </c>
      <c r="H25" s="227">
        <v>0.9</v>
      </c>
      <c r="I25" s="227">
        <v>0.8</v>
      </c>
      <c r="J25" s="227">
        <v>0</v>
      </c>
    </row>
    <row r="26" spans="2:10" ht="18" customHeight="1" x14ac:dyDescent="0.25">
      <c r="B26" s="276">
        <v>42430</v>
      </c>
      <c r="C26" s="227">
        <v>169.43</v>
      </c>
      <c r="D26" s="227">
        <v>5.28</v>
      </c>
      <c r="E26" s="227">
        <v>5.77</v>
      </c>
      <c r="F26" s="227">
        <v>7.5</v>
      </c>
      <c r="G26" s="227">
        <v>0.5</v>
      </c>
      <c r="H26" s="227">
        <v>0.9</v>
      </c>
      <c r="I26" s="227">
        <v>0.6</v>
      </c>
      <c r="J26" s="227">
        <v>0</v>
      </c>
    </row>
    <row r="27" spans="2:10" s="21" customFormat="1" ht="18" customHeight="1" x14ac:dyDescent="0.25">
      <c r="B27" s="229">
        <v>42461</v>
      </c>
      <c r="C27" s="227">
        <v>163.38999999999999</v>
      </c>
      <c r="D27" s="227">
        <v>4.82</v>
      </c>
      <c r="E27" s="227">
        <v>9.84</v>
      </c>
      <c r="F27" s="227">
        <v>5</v>
      </c>
      <c r="G27" s="227">
        <v>0.5</v>
      </c>
      <c r="H27" s="227">
        <v>0.9</v>
      </c>
      <c r="I27" s="227">
        <v>0.3</v>
      </c>
      <c r="J27" s="227">
        <v>0</v>
      </c>
    </row>
    <row r="28" spans="2:10" ht="18" customHeight="1" x14ac:dyDescent="0.25">
      <c r="B28" s="276">
        <v>42492</v>
      </c>
      <c r="C28" s="227">
        <v>157.21</v>
      </c>
      <c r="D28" s="227">
        <v>5.1100000000000003</v>
      </c>
      <c r="E28" s="227">
        <v>8.74</v>
      </c>
      <c r="F28" s="227">
        <v>7.5</v>
      </c>
      <c r="G28" s="227">
        <v>0.5</v>
      </c>
      <c r="H28" s="227">
        <v>0.9</v>
      </c>
      <c r="I28" s="227">
        <v>0.8</v>
      </c>
      <c r="J28" s="227">
        <v>0.2</v>
      </c>
    </row>
    <row r="29" spans="2:10" ht="18" customHeight="1" x14ac:dyDescent="0.25">
      <c r="B29" s="276">
        <v>42522</v>
      </c>
      <c r="C29" s="227">
        <v>140.82</v>
      </c>
      <c r="D29" s="227">
        <v>4.26</v>
      </c>
      <c r="E29" s="227">
        <v>7.83</v>
      </c>
      <c r="F29" s="227">
        <v>7.5</v>
      </c>
      <c r="G29" s="227">
        <v>0.6</v>
      </c>
      <c r="H29" s="227">
        <v>0.9</v>
      </c>
      <c r="I29" s="227">
        <v>0.6</v>
      </c>
      <c r="J29" s="227">
        <v>0.2</v>
      </c>
    </row>
    <row r="30" spans="2:10" ht="18" customHeight="1" x14ac:dyDescent="0.25">
      <c r="B30" s="276">
        <v>42552</v>
      </c>
      <c r="C30" s="227">
        <v>167.21</v>
      </c>
      <c r="D30" s="227">
        <v>5.1100000000000003</v>
      </c>
      <c r="E30" s="227">
        <v>7.14</v>
      </c>
      <c r="F30" s="227">
        <v>7.5</v>
      </c>
      <c r="G30" s="227">
        <v>0.6</v>
      </c>
      <c r="H30" s="227">
        <v>0.9</v>
      </c>
      <c r="I30" s="227">
        <v>0.4</v>
      </c>
      <c r="J30" s="227">
        <v>0.2</v>
      </c>
    </row>
    <row r="31" spans="2:10" ht="18" customHeight="1" x14ac:dyDescent="0.25">
      <c r="B31" s="276">
        <v>42583</v>
      </c>
      <c r="C31" s="227">
        <v>170.55</v>
      </c>
      <c r="D31" s="227" t="s">
        <v>1538</v>
      </c>
      <c r="E31" s="227">
        <v>6.11</v>
      </c>
      <c r="F31" s="227">
        <v>7.5</v>
      </c>
      <c r="G31" s="227">
        <v>0.6</v>
      </c>
      <c r="H31" s="227">
        <v>0.9</v>
      </c>
      <c r="I31" s="227">
        <v>0.2</v>
      </c>
      <c r="J31" s="227">
        <v>0.2</v>
      </c>
    </row>
    <row r="32" spans="2:10" ht="18" customHeight="1" x14ac:dyDescent="0.25">
      <c r="B32" s="276">
        <v>42614</v>
      </c>
      <c r="C32" s="227">
        <v>164.78</v>
      </c>
      <c r="D32" s="227">
        <v>5.3</v>
      </c>
      <c r="E32" s="227">
        <v>5.53</v>
      </c>
      <c r="F32" s="227">
        <v>10</v>
      </c>
      <c r="G32" s="227">
        <v>0.4</v>
      </c>
      <c r="H32" s="227">
        <v>0.9</v>
      </c>
      <c r="I32" s="227">
        <v>0.1</v>
      </c>
      <c r="J32" s="227">
        <v>0.2</v>
      </c>
    </row>
    <row r="33" spans="2:10" ht="18" customHeight="1" x14ac:dyDescent="0.25">
      <c r="B33" s="276">
        <v>42646</v>
      </c>
      <c r="C33" s="227">
        <v>156.84</v>
      </c>
      <c r="D33" s="227">
        <v>5.44</v>
      </c>
      <c r="E33" s="227">
        <v>6.67</v>
      </c>
      <c r="F33" s="227">
        <v>5</v>
      </c>
      <c r="G33" s="227">
        <v>0.5</v>
      </c>
      <c r="H33" s="227">
        <v>0.9</v>
      </c>
      <c r="I33" s="227">
        <v>1</v>
      </c>
      <c r="J33" s="227">
        <v>0.4</v>
      </c>
    </row>
    <row r="34" spans="2:10" ht="18" customHeight="1" x14ac:dyDescent="0.25">
      <c r="B34" s="276">
        <v>42676</v>
      </c>
      <c r="C34" s="227">
        <v>149.11000000000001</v>
      </c>
      <c r="D34" s="227">
        <v>4.83</v>
      </c>
      <c r="E34" s="227">
        <v>7.42</v>
      </c>
      <c r="F34" s="227">
        <v>5</v>
      </c>
      <c r="G34" s="227">
        <v>0.5</v>
      </c>
      <c r="H34" s="227">
        <v>0.9</v>
      </c>
      <c r="I34" s="227">
        <v>0.7</v>
      </c>
      <c r="J34" s="227">
        <v>0</v>
      </c>
    </row>
    <row r="35" spans="2:10" ht="18" customHeight="1" x14ac:dyDescent="0.25">
      <c r="B35" s="276">
        <v>42705</v>
      </c>
      <c r="C35" s="227">
        <v>158.43</v>
      </c>
      <c r="D35" s="227">
        <v>5.1100000000000003</v>
      </c>
      <c r="E35" s="227">
        <v>7.19</v>
      </c>
      <c r="F35" s="227">
        <v>7.5</v>
      </c>
      <c r="G35" s="227">
        <v>0.4</v>
      </c>
      <c r="H35" s="227">
        <v>0.9</v>
      </c>
      <c r="I35" s="227">
        <v>0.5</v>
      </c>
      <c r="J35" s="227">
        <v>0</v>
      </c>
    </row>
    <row r="36" spans="2:10" ht="18" customHeight="1" x14ac:dyDescent="0.25">
      <c r="B36" s="276">
        <v>42737</v>
      </c>
      <c r="C36" s="227">
        <v>178.65</v>
      </c>
      <c r="D36" s="227">
        <v>4.8899999999999997</v>
      </c>
      <c r="E36" s="227">
        <v>8.34</v>
      </c>
      <c r="F36" s="227">
        <v>5</v>
      </c>
      <c r="G36" s="227">
        <v>0.6</v>
      </c>
      <c r="H36" s="227">
        <v>0.9</v>
      </c>
      <c r="I36" s="227">
        <v>0.2</v>
      </c>
      <c r="J36" s="227">
        <v>0</v>
      </c>
    </row>
    <row r="37" spans="2:10" ht="18" customHeight="1" x14ac:dyDescent="0.25">
      <c r="B37" s="276">
        <v>42767</v>
      </c>
      <c r="C37" s="227">
        <v>163.27000000000001</v>
      </c>
      <c r="D37" s="227">
        <v>5.23</v>
      </c>
      <c r="E37" s="227">
        <v>7.76</v>
      </c>
      <c r="F37" s="227">
        <v>5</v>
      </c>
      <c r="G37" s="227">
        <v>0.5</v>
      </c>
      <c r="H37" s="227">
        <v>0.9</v>
      </c>
      <c r="I37" s="227">
        <v>0.9</v>
      </c>
      <c r="J37" s="227">
        <v>0</v>
      </c>
    </row>
    <row r="38" spans="2:10" ht="18" customHeight="1" x14ac:dyDescent="0.25">
      <c r="B38" s="229">
        <v>42795</v>
      </c>
      <c r="C38" s="227">
        <v>146.54</v>
      </c>
      <c r="D38" s="227">
        <v>5.0599999999999996</v>
      </c>
      <c r="E38" s="227">
        <v>7.09</v>
      </c>
      <c r="F38" s="227">
        <v>5</v>
      </c>
      <c r="G38" s="227">
        <v>0.5</v>
      </c>
      <c r="H38" s="227">
        <v>0.9</v>
      </c>
      <c r="I38" s="227">
        <v>0.7</v>
      </c>
      <c r="J38" s="227">
        <v>0</v>
      </c>
    </row>
    <row r="39" spans="2:10" ht="18" customHeight="1" x14ac:dyDescent="0.25">
      <c r="B39" s="229">
        <v>42826</v>
      </c>
      <c r="C39" s="227">
        <v>152.53</v>
      </c>
      <c r="D39" s="227">
        <v>6.98</v>
      </c>
      <c r="E39" s="227">
        <v>6.46</v>
      </c>
      <c r="F39" s="227">
        <v>7.5</v>
      </c>
      <c r="G39" s="227">
        <v>0.4</v>
      </c>
      <c r="H39" s="227">
        <v>0.9</v>
      </c>
      <c r="I39" s="227">
        <v>0.4</v>
      </c>
      <c r="J39" s="227">
        <v>0</v>
      </c>
    </row>
    <row r="40" spans="2:10" ht="18" customHeight="1" x14ac:dyDescent="0.25">
      <c r="B40" s="229">
        <v>42856</v>
      </c>
      <c r="C40" s="227">
        <v>141.21</v>
      </c>
      <c r="D40" s="227">
        <v>7.78</v>
      </c>
      <c r="E40" s="227">
        <v>4.37</v>
      </c>
      <c r="F40" s="227">
        <v>5</v>
      </c>
      <c r="G40" s="227">
        <v>0.4</v>
      </c>
      <c r="H40" s="227">
        <v>0.9</v>
      </c>
      <c r="I40" s="227">
        <v>0.2</v>
      </c>
      <c r="J40" s="227">
        <v>0</v>
      </c>
    </row>
    <row r="41" spans="2:10" ht="18" customHeight="1" x14ac:dyDescent="0.25">
      <c r="B41" s="229">
        <v>42887</v>
      </c>
      <c r="C41" s="227">
        <v>149.61000000000001</v>
      </c>
      <c r="D41" s="227">
        <v>5.35</v>
      </c>
      <c r="E41" s="227">
        <v>6.97</v>
      </c>
      <c r="F41" s="227">
        <v>5</v>
      </c>
      <c r="G41" s="227">
        <v>0.5</v>
      </c>
      <c r="H41" s="227">
        <v>0.9</v>
      </c>
      <c r="I41" s="227">
        <v>0.9</v>
      </c>
      <c r="J41" s="227">
        <v>0</v>
      </c>
    </row>
    <row r="42" spans="2:10" ht="18" customHeight="1" x14ac:dyDescent="0.25">
      <c r="B42" s="229">
        <v>42919</v>
      </c>
      <c r="C42" s="227">
        <v>174.4</v>
      </c>
      <c r="D42" s="227">
        <v>7.32</v>
      </c>
      <c r="E42" s="227">
        <v>5.9</v>
      </c>
      <c r="F42" s="227">
        <v>7.5</v>
      </c>
      <c r="G42" s="227">
        <v>0.4</v>
      </c>
      <c r="H42" s="227">
        <v>0.9</v>
      </c>
      <c r="I42" s="227">
        <v>0.6</v>
      </c>
      <c r="J42" s="227">
        <v>0</v>
      </c>
    </row>
    <row r="43" spans="2:10" ht="18" customHeight="1" x14ac:dyDescent="0.25">
      <c r="B43" s="229">
        <v>42948</v>
      </c>
      <c r="C43" s="227">
        <v>179.45</v>
      </c>
      <c r="D43" s="227">
        <v>8.86</v>
      </c>
      <c r="E43" s="227">
        <v>3.37</v>
      </c>
      <c r="F43" s="227">
        <v>7.5</v>
      </c>
      <c r="G43" s="227">
        <v>0.4</v>
      </c>
      <c r="H43" s="227">
        <v>0.9</v>
      </c>
      <c r="I43" s="227">
        <v>0.4</v>
      </c>
      <c r="J43" s="227">
        <v>0.1</v>
      </c>
    </row>
    <row r="44" spans="2:10" s="21" customFormat="1" ht="18" customHeight="1" x14ac:dyDescent="0.25">
      <c r="B44" s="229">
        <v>42979</v>
      </c>
      <c r="C44" s="227">
        <v>173.53</v>
      </c>
      <c r="D44" s="227">
        <v>7.28</v>
      </c>
      <c r="E44" s="227">
        <v>7.72</v>
      </c>
      <c r="F44" s="227">
        <v>5</v>
      </c>
      <c r="G44" s="227">
        <v>0.3</v>
      </c>
      <c r="H44" s="227">
        <v>0.9</v>
      </c>
      <c r="I44" s="227">
        <v>0.2</v>
      </c>
      <c r="J44" s="227">
        <v>0.1</v>
      </c>
    </row>
    <row r="45" spans="2:10" s="21" customFormat="1" ht="18" customHeight="1" x14ac:dyDescent="0.25">
      <c r="B45" s="229">
        <v>43010</v>
      </c>
      <c r="C45" s="227">
        <v>169.29</v>
      </c>
      <c r="D45" s="227">
        <v>8.36</v>
      </c>
      <c r="E45" s="227">
        <v>7.09</v>
      </c>
      <c r="F45" s="227">
        <v>10</v>
      </c>
      <c r="G45" s="227">
        <v>0.4</v>
      </c>
      <c r="H45" s="227">
        <v>0.9</v>
      </c>
      <c r="I45" s="227">
        <v>0.8</v>
      </c>
      <c r="J45" s="227">
        <v>0.1</v>
      </c>
    </row>
    <row r="46" spans="2:10" s="21" customFormat="1" ht="18" customHeight="1" x14ac:dyDescent="0.25">
      <c r="B46" s="229">
        <v>43041</v>
      </c>
      <c r="C46" s="227">
        <v>148.85</v>
      </c>
      <c r="D46" s="227">
        <v>2.91</v>
      </c>
      <c r="E46" s="227">
        <v>2.73</v>
      </c>
      <c r="F46" s="227">
        <v>7.5</v>
      </c>
      <c r="G46" s="227">
        <v>0.4</v>
      </c>
      <c r="H46" s="227">
        <v>0.9</v>
      </c>
      <c r="I46" s="227">
        <v>0.5</v>
      </c>
      <c r="J46" s="227">
        <v>0.1</v>
      </c>
    </row>
    <row r="47" spans="2:10" s="21" customFormat="1" ht="18" customHeight="1" x14ac:dyDescent="0.25">
      <c r="B47" s="229">
        <v>43070</v>
      </c>
      <c r="C47" s="227">
        <v>128.94999999999999</v>
      </c>
      <c r="D47" s="227">
        <v>7.59</v>
      </c>
      <c r="E47" s="227">
        <v>8.07</v>
      </c>
      <c r="F47" s="227">
        <v>5</v>
      </c>
      <c r="G47" s="227">
        <v>0.3</v>
      </c>
      <c r="H47" s="227">
        <v>0.9</v>
      </c>
      <c r="I47" s="227">
        <v>0.1</v>
      </c>
      <c r="J47" s="227">
        <v>0.1</v>
      </c>
    </row>
    <row r="48" spans="2:10" s="21" customFormat="1" ht="18" customHeight="1" x14ac:dyDescent="0.25">
      <c r="B48" s="229">
        <v>43101</v>
      </c>
      <c r="C48" s="227">
        <v>126.71</v>
      </c>
      <c r="D48" s="227">
        <v>6.74</v>
      </c>
      <c r="E48" s="815">
        <v>10.18</v>
      </c>
      <c r="F48" s="227">
        <v>10</v>
      </c>
      <c r="G48" s="227">
        <v>0.4</v>
      </c>
      <c r="H48" s="227">
        <v>0.9</v>
      </c>
      <c r="I48" s="227">
        <v>0.5</v>
      </c>
      <c r="J48" s="227">
        <v>0</v>
      </c>
    </row>
    <row r="49" spans="2:10" s="21" customFormat="1" ht="18" customHeight="1" x14ac:dyDescent="0.25">
      <c r="B49" s="229">
        <v>43132</v>
      </c>
      <c r="C49" s="227">
        <v>133.24</v>
      </c>
      <c r="D49" s="227">
        <v>4.83</v>
      </c>
      <c r="E49" s="227">
        <v>9.52</v>
      </c>
      <c r="F49" s="227">
        <v>7.5</v>
      </c>
      <c r="G49" s="227">
        <v>0.4</v>
      </c>
      <c r="H49" s="227">
        <v>0.9</v>
      </c>
      <c r="I49" s="227">
        <v>0.3</v>
      </c>
      <c r="J49" s="227">
        <v>0</v>
      </c>
    </row>
    <row r="50" spans="2:10" ht="18" customHeight="1" x14ac:dyDescent="0.25">
      <c r="B50" s="229">
        <v>43160</v>
      </c>
      <c r="C50" s="227">
        <v>121.94</v>
      </c>
      <c r="D50" s="227">
        <v>5.15</v>
      </c>
      <c r="E50" s="227">
        <v>8.98</v>
      </c>
      <c r="F50" s="227">
        <v>7.5</v>
      </c>
      <c r="G50" s="227">
        <v>0.3</v>
      </c>
      <c r="H50" s="227">
        <v>0.9</v>
      </c>
      <c r="I50" s="227">
        <v>1</v>
      </c>
      <c r="J50" s="227">
        <v>0</v>
      </c>
    </row>
    <row r="51" spans="2:10" ht="18" customHeight="1" x14ac:dyDescent="0.25">
      <c r="B51" s="229">
        <v>43193</v>
      </c>
      <c r="C51" s="227">
        <v>123.69</v>
      </c>
      <c r="D51" s="227">
        <v>5.94</v>
      </c>
      <c r="E51" s="227">
        <v>9.9499999999999993</v>
      </c>
      <c r="F51" s="227">
        <v>5</v>
      </c>
      <c r="G51" s="227">
        <v>0.3</v>
      </c>
      <c r="H51" s="227">
        <v>0.9</v>
      </c>
      <c r="I51" s="227">
        <v>0.6</v>
      </c>
      <c r="J51" s="227">
        <v>0</v>
      </c>
    </row>
    <row r="52" spans="2:10" ht="18" customHeight="1" x14ac:dyDescent="0.25">
      <c r="B52" s="229">
        <v>43222</v>
      </c>
      <c r="C52" s="227">
        <v>125</v>
      </c>
      <c r="D52" s="227">
        <v>5.56</v>
      </c>
      <c r="E52" s="227">
        <v>9.82</v>
      </c>
      <c r="F52" s="227">
        <v>5</v>
      </c>
      <c r="G52" s="227">
        <v>0.4</v>
      </c>
      <c r="H52" s="227">
        <v>0.9</v>
      </c>
      <c r="I52" s="227">
        <v>0.4</v>
      </c>
      <c r="J52" s="227">
        <v>0</v>
      </c>
    </row>
    <row r="53" spans="2:10" s="21" customFormat="1" ht="18" customHeight="1" x14ac:dyDescent="0.25">
      <c r="B53" s="229">
        <v>43252</v>
      </c>
      <c r="C53" s="227">
        <v>136.29</v>
      </c>
      <c r="D53" s="227">
        <v>7.3</v>
      </c>
      <c r="E53" s="227">
        <v>8.7200000000000006</v>
      </c>
      <c r="F53" s="227">
        <v>7.5</v>
      </c>
      <c r="G53" s="227">
        <v>0.4</v>
      </c>
      <c r="H53" s="227">
        <v>0.9</v>
      </c>
      <c r="I53" s="227">
        <v>0.1</v>
      </c>
      <c r="J53" s="227">
        <v>0</v>
      </c>
    </row>
    <row r="54" spans="2:10" s="21" customFormat="1" ht="18" customHeight="1" x14ac:dyDescent="0.25">
      <c r="B54" s="229">
        <v>43283</v>
      </c>
      <c r="C54" s="227">
        <v>151.74</v>
      </c>
      <c r="D54" s="227">
        <v>6.1</v>
      </c>
      <c r="E54" s="772">
        <v>10</v>
      </c>
      <c r="F54" s="227">
        <v>5</v>
      </c>
      <c r="G54" s="227">
        <v>0.4</v>
      </c>
      <c r="H54" s="227">
        <v>0.9</v>
      </c>
      <c r="I54" s="227">
        <v>0.8</v>
      </c>
      <c r="J54" s="227">
        <v>0</v>
      </c>
    </row>
    <row r="55" spans="2:10" s="21" customFormat="1" ht="18" customHeight="1" x14ac:dyDescent="0.25">
      <c r="B55" s="229">
        <v>43313</v>
      </c>
      <c r="C55" s="227">
        <v>144.27000000000001</v>
      </c>
      <c r="D55" s="227">
        <v>7.25</v>
      </c>
      <c r="E55" s="772">
        <v>9.11</v>
      </c>
      <c r="F55" s="227">
        <v>5</v>
      </c>
      <c r="G55" s="227">
        <v>0.3</v>
      </c>
      <c r="H55" s="227">
        <v>0.9</v>
      </c>
      <c r="I55" s="227">
        <v>0.5</v>
      </c>
      <c r="J55" s="227">
        <v>0</v>
      </c>
    </row>
    <row r="56" spans="2:10" s="21" customFormat="1" ht="18" customHeight="1" x14ac:dyDescent="0.25">
      <c r="B56" s="229">
        <v>43344</v>
      </c>
      <c r="C56" s="227">
        <v>179.23</v>
      </c>
      <c r="D56" s="227">
        <v>8.64</v>
      </c>
      <c r="E56" s="772">
        <v>8.82</v>
      </c>
      <c r="F56" s="227">
        <v>7.5</v>
      </c>
      <c r="G56" s="227">
        <v>0.3</v>
      </c>
      <c r="H56" s="227">
        <v>0.9</v>
      </c>
      <c r="I56" s="227">
        <v>0.3</v>
      </c>
      <c r="J56" s="227">
        <v>0</v>
      </c>
    </row>
    <row r="57" spans="2:10" s="21" customFormat="1" ht="18" customHeight="1" x14ac:dyDescent="0.25">
      <c r="B57" s="229">
        <v>43374</v>
      </c>
      <c r="C57" s="227">
        <v>150.63</v>
      </c>
      <c r="D57" s="227">
        <v>7.22</v>
      </c>
      <c r="E57" s="772">
        <v>9.34</v>
      </c>
      <c r="F57" s="227">
        <v>5</v>
      </c>
      <c r="G57" s="227">
        <v>0.3</v>
      </c>
      <c r="H57" s="227">
        <v>0.9</v>
      </c>
      <c r="I57" s="227">
        <v>0.1</v>
      </c>
      <c r="J57" s="227">
        <v>0</v>
      </c>
    </row>
    <row r="58" spans="2:10" s="21" customFormat="1" ht="18" customHeight="1" x14ac:dyDescent="0.25">
      <c r="B58" s="229">
        <v>43405</v>
      </c>
      <c r="C58" s="227">
        <v>126.71</v>
      </c>
      <c r="D58" s="227">
        <v>6.74</v>
      </c>
      <c r="E58" s="772">
        <v>10.18</v>
      </c>
      <c r="F58" s="227">
        <v>7.5</v>
      </c>
      <c r="G58" s="227">
        <v>0.4</v>
      </c>
      <c r="H58" s="227">
        <v>0.9</v>
      </c>
      <c r="I58" s="227">
        <v>0.7</v>
      </c>
      <c r="J58" s="227">
        <v>0</v>
      </c>
    </row>
    <row r="59" spans="2:10" s="21" customFormat="1" ht="18" customHeight="1" x14ac:dyDescent="0.25">
      <c r="B59" s="229">
        <v>43435</v>
      </c>
      <c r="C59" s="772">
        <v>107.67</v>
      </c>
      <c r="D59" s="772">
        <v>7.57</v>
      </c>
      <c r="E59" s="772">
        <v>9.89</v>
      </c>
      <c r="F59" s="772">
        <v>5</v>
      </c>
      <c r="G59" s="772">
        <v>0.4</v>
      </c>
      <c r="H59" s="227">
        <v>0.9</v>
      </c>
      <c r="I59" s="772">
        <v>0.2</v>
      </c>
      <c r="J59" s="227">
        <v>0</v>
      </c>
    </row>
    <row r="60" spans="2:10" s="21" customFormat="1" ht="18" customHeight="1" x14ac:dyDescent="0.25">
      <c r="B60" s="229">
        <v>43467</v>
      </c>
      <c r="C60" s="227">
        <v>125.77</v>
      </c>
      <c r="D60" s="227">
        <v>7.54</v>
      </c>
      <c r="E60" s="227">
        <v>8.3000000000000007</v>
      </c>
      <c r="F60" s="227">
        <v>5</v>
      </c>
      <c r="G60" s="227">
        <v>0.4</v>
      </c>
      <c r="H60" s="227">
        <v>0.9</v>
      </c>
      <c r="I60" s="227">
        <v>0.8</v>
      </c>
      <c r="J60" s="227">
        <v>0</v>
      </c>
    </row>
    <row r="61" spans="2:10" s="21" customFormat="1" ht="18" customHeight="1" x14ac:dyDescent="0.25">
      <c r="B61" s="229">
        <v>43497</v>
      </c>
      <c r="C61" s="227">
        <v>128.26</v>
      </c>
      <c r="D61" s="227">
        <v>7.81</v>
      </c>
      <c r="E61" s="227">
        <v>8.11</v>
      </c>
      <c r="F61" s="227">
        <v>5</v>
      </c>
      <c r="G61" s="227">
        <v>0.3</v>
      </c>
      <c r="H61" s="227">
        <v>0.9</v>
      </c>
      <c r="I61" s="227">
        <v>0.6</v>
      </c>
      <c r="J61" s="227">
        <v>0.1</v>
      </c>
    </row>
    <row r="62" spans="2:10" s="21" customFormat="1" ht="18" customHeight="1" x14ac:dyDescent="0.25">
      <c r="B62" s="229">
        <v>43525</v>
      </c>
      <c r="C62" s="227">
        <v>131.66</v>
      </c>
      <c r="D62" s="227">
        <v>7.01</v>
      </c>
      <c r="E62" s="772">
        <v>10.35</v>
      </c>
      <c r="F62" s="227">
        <v>5</v>
      </c>
      <c r="G62" s="227">
        <v>0.3</v>
      </c>
      <c r="H62" s="227">
        <v>0.9</v>
      </c>
      <c r="I62" s="227">
        <v>0.4</v>
      </c>
      <c r="J62" s="227">
        <v>0.1</v>
      </c>
    </row>
    <row r="63" spans="2:10" s="21" customFormat="1" ht="18" customHeight="1" x14ac:dyDescent="0.25">
      <c r="B63" s="229">
        <v>43556</v>
      </c>
      <c r="C63" s="227">
        <v>133.81</v>
      </c>
      <c r="D63" s="227">
        <v>6.1</v>
      </c>
      <c r="E63" s="227">
        <v>6.63</v>
      </c>
      <c r="F63" s="227">
        <v>5</v>
      </c>
      <c r="G63" s="227">
        <v>0.3</v>
      </c>
      <c r="H63" s="227">
        <v>0.9</v>
      </c>
      <c r="I63" s="227">
        <v>1.1000000000000001</v>
      </c>
      <c r="J63" s="227">
        <v>0.1</v>
      </c>
    </row>
    <row r="64" spans="2:10" s="21" customFormat="1" ht="18" customHeight="1" x14ac:dyDescent="0.25">
      <c r="B64" s="229">
        <v>43586</v>
      </c>
      <c r="C64" s="227">
        <v>126.55</v>
      </c>
      <c r="D64" s="227">
        <v>4.79</v>
      </c>
      <c r="E64" s="227">
        <v>5.66</v>
      </c>
      <c r="F64" s="227">
        <v>5</v>
      </c>
      <c r="G64" s="227">
        <v>0.4</v>
      </c>
      <c r="H64" s="227">
        <v>0.9</v>
      </c>
      <c r="I64" s="227">
        <v>0.8</v>
      </c>
      <c r="J64" s="227">
        <v>0.1</v>
      </c>
    </row>
    <row r="65" spans="2:10" s="21" customFormat="1" ht="18" customHeight="1" x14ac:dyDescent="0.25">
      <c r="B65" s="229">
        <v>43617</v>
      </c>
      <c r="C65" s="227">
        <v>120.25</v>
      </c>
      <c r="D65" s="227">
        <v>6.43</v>
      </c>
      <c r="E65" s="227">
        <v>7.24</v>
      </c>
      <c r="F65" s="227">
        <v>12</v>
      </c>
      <c r="G65" s="227">
        <v>0.6</v>
      </c>
      <c r="H65" s="227">
        <v>0.9</v>
      </c>
      <c r="I65" s="227">
        <v>0.6</v>
      </c>
      <c r="J65" s="227">
        <v>0.2</v>
      </c>
    </row>
    <row r="66" spans="2:10" ht="18" customHeight="1" x14ac:dyDescent="0.25">
      <c r="B66" s="227"/>
      <c r="C66" s="58"/>
      <c r="D66" s="58"/>
      <c r="E66" s="58"/>
      <c r="F66" s="58"/>
      <c r="G66" s="58"/>
      <c r="H66" s="58"/>
      <c r="I66" s="58"/>
      <c r="J66" s="58"/>
    </row>
    <row r="67" spans="2:10" ht="18" customHeight="1" x14ac:dyDescent="0.25">
      <c r="B67" s="227"/>
      <c r="C67" s="58"/>
      <c r="D67" s="58"/>
      <c r="E67" s="58"/>
      <c r="F67" s="58"/>
      <c r="G67" s="58"/>
      <c r="H67" s="58"/>
      <c r="I67" s="58"/>
      <c r="J67" s="58"/>
    </row>
    <row r="68" spans="2:10" ht="18" customHeight="1" x14ac:dyDescent="0.25">
      <c r="B68" s="227"/>
      <c r="C68" s="58"/>
      <c r="D68" s="58"/>
      <c r="E68" s="58"/>
      <c r="F68" s="58"/>
      <c r="G68" s="58"/>
      <c r="H68" s="58"/>
      <c r="I68" s="58"/>
      <c r="J68" s="58"/>
    </row>
    <row r="69" spans="2:10" ht="18" customHeight="1" x14ac:dyDescent="0.25">
      <c r="B69" s="227"/>
      <c r="C69" s="58"/>
      <c r="D69" s="58"/>
      <c r="E69" s="58"/>
      <c r="F69" s="58"/>
      <c r="G69" s="58"/>
      <c r="H69" s="58"/>
      <c r="I69" s="58"/>
      <c r="J69" s="58"/>
    </row>
    <row r="70" spans="2:10" ht="18" customHeight="1" x14ac:dyDescent="0.25">
      <c r="B70" s="227"/>
      <c r="C70" s="58"/>
      <c r="D70" s="58"/>
      <c r="E70" s="58"/>
      <c r="F70" s="58"/>
      <c r="G70" s="58"/>
      <c r="H70" s="58"/>
      <c r="I70" s="58"/>
      <c r="J70" s="58"/>
    </row>
    <row r="71" spans="2:10" ht="18" customHeight="1" x14ac:dyDescent="0.25">
      <c r="B71" s="227"/>
      <c r="C71" s="58"/>
      <c r="D71" s="58"/>
      <c r="E71" s="58"/>
      <c r="F71" s="58"/>
      <c r="G71" s="58"/>
      <c r="H71" s="58"/>
      <c r="I71" s="58"/>
      <c r="J71" s="58"/>
    </row>
    <row r="72" spans="2:10" ht="18" customHeight="1" x14ac:dyDescent="0.25">
      <c r="B72" s="227"/>
      <c r="C72" s="58"/>
      <c r="D72" s="58"/>
      <c r="E72" s="58"/>
      <c r="F72" s="58"/>
      <c r="G72" s="58"/>
      <c r="H72" s="58"/>
      <c r="I72" s="58"/>
      <c r="J72" s="58"/>
    </row>
    <row r="73" spans="2:10" ht="18" customHeight="1" x14ac:dyDescent="0.25">
      <c r="B73" s="227"/>
      <c r="C73" s="58"/>
      <c r="D73" s="58"/>
      <c r="E73" s="58"/>
      <c r="F73" s="58"/>
      <c r="G73" s="58"/>
      <c r="H73" s="58"/>
      <c r="I73" s="58"/>
      <c r="J73" s="58"/>
    </row>
    <row r="74" spans="2:10" ht="18" customHeight="1" x14ac:dyDescent="0.25">
      <c r="B74" s="227"/>
      <c r="C74" s="58"/>
      <c r="D74" s="58"/>
      <c r="E74" s="58"/>
      <c r="F74" s="58"/>
      <c r="G74" s="58"/>
      <c r="H74" s="58"/>
      <c r="I74" s="58"/>
      <c r="J74" s="58"/>
    </row>
    <row r="75" spans="2:10" ht="18" customHeight="1" x14ac:dyDescent="0.25">
      <c r="B75" s="227"/>
      <c r="C75" s="58"/>
      <c r="D75" s="58"/>
      <c r="E75" s="58"/>
      <c r="F75" s="58"/>
      <c r="G75" s="58"/>
      <c r="H75" s="58"/>
      <c r="I75" s="58"/>
      <c r="J75" s="58"/>
    </row>
    <row r="76" spans="2:10" ht="18" customHeight="1" x14ac:dyDescent="0.25"/>
    <row r="77" spans="2:10" ht="18" customHeight="1" x14ac:dyDescent="0.25"/>
    <row r="78" spans="2:10" ht="18" customHeight="1" x14ac:dyDescent="0.25"/>
    <row r="79" spans="2:10" ht="18" customHeight="1" x14ac:dyDescent="0.25"/>
    <row r="80" spans="2:10" ht="18" customHeight="1" x14ac:dyDescent="0.25"/>
  </sheetData>
  <mergeCells count="2">
    <mergeCell ref="B5:B6"/>
    <mergeCell ref="C5:J5"/>
  </mergeCells>
  <phoneticPr fontId="0" type="noConversion"/>
  <hyperlinks>
    <hyperlink ref="B22" r:id="rId1" display="PREVENZIONE INCENDI_verbali controlli eseguiti\GIACENZE MENSILI\GIACENZE 2015\Rimanenze Imballi Ottorbre .xls" xr:uid="{00000000-0004-0000-2D00-000000000000}"/>
    <hyperlink ref="B27" r:id="rId2" display="PREVENZIONE INCENDI_verbali controlli eseguiti\GIACENZE MENSILI\GIACENZE 2016\Rimanenze Imballi 1Aprile.xls" xr:uid="{00000000-0004-0000-2D00-000001000000}"/>
    <hyperlink ref="B38" r:id="rId3" display="PREVENZIONE INCENDI_verbali controlli eseguiti\GIACENZE MENSILI\GIACENZE 2017\Rimanenze imballi 01_03_2017.xls" xr:uid="{00000000-0004-0000-2D00-000002000000}"/>
    <hyperlink ref="B39" r:id="rId4" display="PREVENZIONE INCENDI_verbali controlli eseguiti\GIACENZE MENSILI\GIACENZE 2017\Rimanenze imballi 01_04_2017.xls" xr:uid="{00000000-0004-0000-2D00-000003000000}"/>
    <hyperlink ref="B40" r:id="rId5" display="PREVENZIONE INCENDI_verbali controlli eseguiti\GIACENZE MENSILI\GIACENZE 2017\Maggio 2017.xls" xr:uid="{00000000-0004-0000-2D00-000004000000}"/>
    <hyperlink ref="B42" r:id="rId6" display="PREVENZIONE INCENDI_verbali controlli eseguiti\GIACENZE MENSILI\GIACENZE 2017\Rimanenzeimballi al 03_07_2017.xls" xr:uid="{00000000-0004-0000-2D00-000005000000}"/>
    <hyperlink ref="B41" r:id="rId7" display="PREVENZIONE INCENDI_verbali controlli eseguiti\GIACENZE MENSILI\GIACENZE 2017\Rimanenze imballi 01_06_2017.xls" xr:uid="{00000000-0004-0000-2D00-000006000000}"/>
    <hyperlink ref="B43" r:id="rId8" display="PREVENZIONE INCENDI_verbali controlli eseguiti\GIACENZE MENSILI\GIACENZE 2017\Rimanenze imballi al 01_08_2017 .xls" xr:uid="{00000000-0004-0000-2D00-000007000000}"/>
    <hyperlink ref="B44" r:id="rId9" display="PREVENZIONE INCENDI_verbali controlli eseguiti\GIACENZE MENSILI\GIACENZE 2017\Rimanenze imballi al 01_09_2017 .xls" xr:uid="{00000000-0004-0000-2D00-000008000000}"/>
    <hyperlink ref="B45" r:id="rId10" display="PREVENZIONE INCENDI_verbali controlli eseguiti\GIACENZE MENSILI\GIACENZE 2017\Rimanenze imballi al 02_10_2017 .xls" xr:uid="{00000000-0004-0000-2D00-000009000000}"/>
    <hyperlink ref="B46" r:id="rId11" display="PREVENZIONE INCENDI_verbali controlli eseguiti\GIACENZE MENSILI\GIACENZE 2017\Rimanenze imballi al 02_11_2017 .xls" xr:uid="{00000000-0004-0000-2D00-00000A000000}"/>
    <hyperlink ref="B47" r:id="rId12" display="PREVENZIONE INCENDI_verbali controlli eseguiti\GIACENZE MENSILI\GIACENZE 2017\Rimanenze imballi al 01_12_2017.xls" xr:uid="{00000000-0004-0000-2D00-00000B000000}"/>
    <hyperlink ref="B48" r:id="rId13" display="PREVENZIONE INCENDI_verbali controlli eseguiti\GIACENZE MENSILI\GIACENZE 2018\Rimanenze imballi al 01_01_2018.xls" xr:uid="{00000000-0004-0000-2D00-00000C000000}"/>
    <hyperlink ref="B49" r:id="rId14" display="PREVENZIONE INCENDI_verbali controlli eseguiti\GIACENZE MENSILI\GIACENZE 2018\Rimanenze imballi al 01_02_2018.xls" xr:uid="{00000000-0004-0000-2D00-00000D000000}"/>
    <hyperlink ref="B52" r:id="rId15" display="PREVENZIONE INCENDI_verbali controlli eseguiti\GIACENZE MENSILI\GIACENZE 2018\Rimanenze Imballi al 02_05_2018.xls" xr:uid="{00000000-0004-0000-2D00-00000E000000}"/>
    <hyperlink ref="B51" r:id="rId16" display="PREVENZIONE INCENDI_verbali controlli eseguiti\GIACENZE MENSILI\GIACENZE 2018\Rimanenze imballi al 03_04_2018 .xls" xr:uid="{00000000-0004-0000-2D00-00000F000000}"/>
    <hyperlink ref="B50" r:id="rId17" display="PREVENZIONE INCENDI_verbali controlli eseguiti\GIACENZE MENSILI\GIACENZE 2018\Rimanenze imballi al 01_03_2018 .xls" xr:uid="{00000000-0004-0000-2D00-000010000000}"/>
    <hyperlink ref="B53" r:id="rId18" display="PREVENZIONE INCENDI_verbali controlli eseguiti\GIACENZE MENSILI\GIACENZE 2018\Rimanenza Imballi al 01_06_2018.xls" xr:uid="{00000000-0004-0000-2D00-000011000000}"/>
    <hyperlink ref="B54" r:id="rId19" display="PREVENZIONE INCENDI_verbali controlli eseguiti\GIACENZE MENSILI\GIACENZE 2018\Rimanenze imballi al 02_07_2018 .xls" xr:uid="{00000000-0004-0000-2D00-000012000000}"/>
    <hyperlink ref="B58" r:id="rId20" display="PREVENZIONE INCENDI_verbali controlli eseguiti\GIACENZE MENSILI\GIACENZE 2018\Rimanenze imbali al 01_11_2018.xlsm" xr:uid="{00000000-0004-0000-2D00-000013000000}"/>
    <hyperlink ref="B61" r:id="rId21" display="PREVENZIONE INCENDI_verbali controlli eseguiti\GIACENZE MENSILI\GIACENZE 2019\Rimanenze imballi al 01_02_2019 .xls" xr:uid="{00000000-0004-0000-2D00-000014000000}"/>
    <hyperlink ref="B60" r:id="rId22" display="PREVENZIONE INCENDI_verbali controlli eseguiti\GIACENZE MENSILI\GIACENZE 2019\Rimanenze Imballi al 02_01_2019.xls" xr:uid="{00000000-0004-0000-2D00-000015000000}"/>
    <hyperlink ref="B59" r:id="rId23" display="PREVENZIONE INCENDI_verbali controlli eseguiti\GIACENZE MENSILI\GIACENZE 2018\Rimanenze imballi al 01_12_2018 .xls" xr:uid="{00000000-0004-0000-2D00-000016000000}"/>
    <hyperlink ref="B62" r:id="rId24" display="PREVENZIONE INCENDI_verbali controlli eseguiti\GIACENZE MENSILI\GIACENZE 2019\Rimanenze imballi al 01_03_2019.xlsm" xr:uid="{00000000-0004-0000-2D00-000017000000}"/>
    <hyperlink ref="B63" r:id="rId25" display="PREVENZIONE INCENDI_verbali controlli eseguiti\GIACENZE MENSILI\GIACENZE 2019\Rimanenze Imballi al 01_04_2019.xlsm" xr:uid="{00000000-0004-0000-2D00-000018000000}"/>
    <hyperlink ref="B64" r:id="rId26" display="PREVENZIONE INCENDI_verbali controlli eseguiti\GIACENZE MENSILI\GIACENZE 2019\Rimanenza Imballi al 01_05_2019.xlsm" xr:uid="{00000000-0004-0000-2D00-000019000000}"/>
    <hyperlink ref="B65" r:id="rId27" display="PREVENZIONE INCENDI_verbali controlli eseguiti\GIACENZE MENSILI\GIACENZE 2019\Rimanenze Imballi al 01_06_2019.xlsm" xr:uid="{00000000-0004-0000-2D00-00001A000000}"/>
  </hyperlinks>
  <pageMargins left="0.75" right="0.75" top="1" bottom="1" header="0.5" footer="0.5"/>
  <pageSetup paperSize="9" scale="72" orientation="landscape" r:id="rId28"/>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B4:P92"/>
  <sheetViews>
    <sheetView zoomScale="90" zoomScaleNormal="90" workbookViewId="0">
      <pane ySplit="6" topLeftCell="A78" activePane="bottomLeft" state="frozen"/>
      <selection pane="bottomLeft" activeCell="E88" sqref="E88"/>
    </sheetView>
  </sheetViews>
  <sheetFormatPr defaultRowHeight="13.2" x14ac:dyDescent="0.25"/>
  <cols>
    <col min="1" max="1" width="2.109375" customWidth="1"/>
    <col min="2" max="2" width="13.109375" style="21" customWidth="1"/>
    <col min="3" max="3" width="16.88671875" customWidth="1"/>
    <col min="4" max="4" width="11" customWidth="1"/>
    <col min="5" max="5" width="18.5546875" customWidth="1"/>
    <col min="6" max="6" width="12.44140625" customWidth="1"/>
    <col min="7" max="7" width="17.6640625" customWidth="1"/>
    <col min="8" max="8" width="23.5546875" customWidth="1"/>
    <col min="9" max="9" width="16.5546875" customWidth="1"/>
    <col min="10" max="10" width="17.6640625" customWidth="1"/>
  </cols>
  <sheetData>
    <row r="4" spans="2:16" ht="29.25" customHeight="1" x14ac:dyDescent="0.25"/>
    <row r="5" spans="2:16" ht="35.25" customHeight="1" x14ac:dyDescent="0.25">
      <c r="B5" s="1653" t="s">
        <v>2621</v>
      </c>
      <c r="C5" s="1655" t="s">
        <v>4099</v>
      </c>
      <c r="D5" s="1656"/>
      <c r="E5" s="1656"/>
      <c r="F5" s="1656"/>
      <c r="G5" s="1656"/>
      <c r="H5" s="1656"/>
      <c r="I5" s="1656"/>
      <c r="J5" s="1657"/>
    </row>
    <row r="6" spans="2:16" ht="51.75" customHeight="1" x14ac:dyDescent="0.25">
      <c r="B6" s="1654"/>
      <c r="C6" s="358" t="s">
        <v>2654</v>
      </c>
      <c r="D6" s="358" t="s">
        <v>2655</v>
      </c>
      <c r="E6" s="358" t="s">
        <v>2663</v>
      </c>
      <c r="F6" s="358" t="s">
        <v>2664</v>
      </c>
      <c r="G6" s="358" t="s">
        <v>2665</v>
      </c>
      <c r="H6" s="358" t="s">
        <v>2669</v>
      </c>
      <c r="I6" s="358" t="s">
        <v>2634</v>
      </c>
      <c r="J6" s="358" t="s">
        <v>2670</v>
      </c>
      <c r="K6" s="355"/>
      <c r="L6" s="355"/>
      <c r="M6" s="355"/>
      <c r="N6" s="355"/>
      <c r="O6" s="355"/>
      <c r="P6" s="355"/>
    </row>
    <row r="7" spans="2:16" ht="18" customHeight="1" x14ac:dyDescent="0.25">
      <c r="B7" s="229">
        <v>43647</v>
      </c>
      <c r="C7" s="227">
        <v>111.65</v>
      </c>
      <c r="D7" s="227">
        <v>7.35</v>
      </c>
      <c r="E7" s="227">
        <v>6.87</v>
      </c>
      <c r="F7" s="227">
        <v>5</v>
      </c>
      <c r="G7" s="227">
        <v>0.4</v>
      </c>
      <c r="H7" s="227">
        <v>0.9</v>
      </c>
      <c r="I7" s="227">
        <v>0.2</v>
      </c>
      <c r="J7" s="227">
        <v>0.3</v>
      </c>
    </row>
    <row r="8" spans="2:16" ht="18" customHeight="1" x14ac:dyDescent="0.25">
      <c r="B8" s="276">
        <v>43678</v>
      </c>
      <c r="C8" s="227">
        <v>121.56</v>
      </c>
      <c r="D8" s="227">
        <v>7.11</v>
      </c>
      <c r="E8" s="227">
        <v>6.35</v>
      </c>
      <c r="F8" s="227">
        <v>7.5</v>
      </c>
      <c r="G8" s="227">
        <v>0.5</v>
      </c>
      <c r="H8" s="227">
        <v>0.9</v>
      </c>
      <c r="I8" s="227">
        <v>0.9</v>
      </c>
      <c r="J8" s="227">
        <v>0.3</v>
      </c>
    </row>
    <row r="9" spans="2:16" ht="18" customHeight="1" x14ac:dyDescent="0.25">
      <c r="B9" s="229">
        <v>43709</v>
      </c>
      <c r="C9" s="227">
        <v>124.46</v>
      </c>
      <c r="D9" s="227">
        <v>8.66</v>
      </c>
      <c r="E9" s="227">
        <v>5.56</v>
      </c>
      <c r="F9" s="227">
        <v>10</v>
      </c>
      <c r="G9" s="227">
        <v>0.5</v>
      </c>
      <c r="H9" s="227">
        <v>0.9</v>
      </c>
      <c r="I9" s="227">
        <v>0.5</v>
      </c>
      <c r="J9" s="227">
        <v>0.3</v>
      </c>
    </row>
    <row r="10" spans="2:16" ht="18" customHeight="1" x14ac:dyDescent="0.25">
      <c r="B10" s="229">
        <v>43739</v>
      </c>
      <c r="C10" s="227">
        <v>116.66</v>
      </c>
      <c r="D10" s="227">
        <v>6.04</v>
      </c>
      <c r="E10" s="227">
        <v>9.2100000000000009</v>
      </c>
      <c r="F10" s="227">
        <v>5</v>
      </c>
      <c r="G10" s="227">
        <v>0.4</v>
      </c>
      <c r="H10" s="227">
        <v>0.9</v>
      </c>
      <c r="I10" s="227">
        <v>0.1</v>
      </c>
      <c r="J10" s="227">
        <v>0.4</v>
      </c>
    </row>
    <row r="11" spans="2:16" ht="18" customHeight="1" x14ac:dyDescent="0.25">
      <c r="B11" s="276">
        <v>43770</v>
      </c>
      <c r="C11" s="772">
        <v>118.14</v>
      </c>
      <c r="D11" s="772">
        <v>5.23</v>
      </c>
      <c r="E11" s="772">
        <v>8.64</v>
      </c>
      <c r="F11" s="772">
        <v>5</v>
      </c>
      <c r="G11" s="772">
        <v>0.5</v>
      </c>
      <c r="H11" s="227">
        <v>0.9</v>
      </c>
      <c r="I11" s="772">
        <v>0.8</v>
      </c>
      <c r="J11" s="227">
        <v>0</v>
      </c>
    </row>
    <row r="12" spans="2:16" ht="18" customHeight="1" x14ac:dyDescent="0.25">
      <c r="B12" s="229">
        <v>43800</v>
      </c>
      <c r="C12" s="227">
        <v>109.59</v>
      </c>
      <c r="D12" s="227">
        <v>3.77</v>
      </c>
      <c r="E12" s="227">
        <v>8.25</v>
      </c>
      <c r="F12" s="227">
        <v>5</v>
      </c>
      <c r="G12" s="227">
        <v>0.5</v>
      </c>
      <c r="H12" s="227">
        <v>0.9</v>
      </c>
      <c r="I12" s="227">
        <v>0.5</v>
      </c>
      <c r="J12" s="227">
        <v>0</v>
      </c>
    </row>
    <row r="13" spans="2:16" ht="18" customHeight="1" x14ac:dyDescent="0.25">
      <c r="B13" s="276">
        <v>43832</v>
      </c>
      <c r="C13" s="227">
        <v>126.22</v>
      </c>
      <c r="D13" s="227">
        <v>7.12</v>
      </c>
      <c r="E13" s="227">
        <v>7.53</v>
      </c>
      <c r="F13" s="227">
        <v>7.5</v>
      </c>
      <c r="G13" s="227">
        <v>0.3</v>
      </c>
      <c r="H13" s="227">
        <v>0.9</v>
      </c>
      <c r="I13" s="227">
        <v>1.1000000000000001</v>
      </c>
      <c r="J13" s="227">
        <v>0</v>
      </c>
    </row>
    <row r="14" spans="2:16" ht="18" customHeight="1" x14ac:dyDescent="0.25">
      <c r="B14" s="276">
        <v>43862</v>
      </c>
      <c r="C14" s="227">
        <v>116.32</v>
      </c>
      <c r="D14" s="227">
        <v>5.87</v>
      </c>
      <c r="E14" s="227">
        <v>8.85</v>
      </c>
      <c r="F14" s="227">
        <v>7.5</v>
      </c>
      <c r="G14" s="227">
        <v>0.4</v>
      </c>
      <c r="H14" s="227">
        <v>0.9</v>
      </c>
      <c r="I14" s="227">
        <v>0.8</v>
      </c>
      <c r="J14" s="227">
        <v>0</v>
      </c>
    </row>
    <row r="15" spans="2:16" ht="18" customHeight="1" x14ac:dyDescent="0.25">
      <c r="B15" s="229">
        <v>43891</v>
      </c>
      <c r="C15" s="227">
        <v>109.47</v>
      </c>
      <c r="D15" s="227">
        <v>4.59</v>
      </c>
      <c r="E15" s="227">
        <v>10.050000000000001</v>
      </c>
      <c r="F15" s="227">
        <v>5</v>
      </c>
      <c r="G15" s="227">
        <v>0.4</v>
      </c>
      <c r="H15" s="227">
        <v>0.9</v>
      </c>
      <c r="I15" s="227">
        <v>0.5</v>
      </c>
      <c r="J15" s="227">
        <v>0.05</v>
      </c>
    </row>
    <row r="16" spans="2:16" ht="18" customHeight="1" x14ac:dyDescent="0.25">
      <c r="B16" s="276">
        <v>43922</v>
      </c>
      <c r="C16" s="227">
        <v>139.47</v>
      </c>
      <c r="D16" s="227">
        <v>7.11</v>
      </c>
      <c r="E16" s="227">
        <v>9.93</v>
      </c>
      <c r="F16" s="227">
        <v>5</v>
      </c>
      <c r="G16" s="227">
        <v>0.4</v>
      </c>
      <c r="H16" s="227">
        <v>0.9</v>
      </c>
      <c r="I16" s="125">
        <v>1</v>
      </c>
      <c r="J16" s="227">
        <v>0.05</v>
      </c>
    </row>
    <row r="17" spans="2:16" ht="18" customHeight="1" x14ac:dyDescent="0.25">
      <c r="B17" s="229">
        <v>43952</v>
      </c>
      <c r="C17" s="772">
        <v>94.17</v>
      </c>
      <c r="D17" s="772">
        <v>9.14</v>
      </c>
      <c r="E17" s="772">
        <v>10.119999999999999</v>
      </c>
      <c r="F17" s="772">
        <v>7.5</v>
      </c>
      <c r="G17" s="772">
        <v>0.5</v>
      </c>
      <c r="H17" s="227">
        <v>0.9</v>
      </c>
      <c r="I17" s="125">
        <v>0.6</v>
      </c>
      <c r="J17" s="227">
        <v>0.05</v>
      </c>
    </row>
    <row r="18" spans="2:16" ht="18" customHeight="1" x14ac:dyDescent="0.25">
      <c r="B18" s="276">
        <v>43983</v>
      </c>
      <c r="C18" s="227">
        <v>114.23</v>
      </c>
      <c r="D18" s="227">
        <v>8.85</v>
      </c>
      <c r="E18" s="227">
        <v>9.57</v>
      </c>
      <c r="F18" s="227">
        <v>7.5</v>
      </c>
      <c r="G18" s="772">
        <v>0.5</v>
      </c>
      <c r="H18" s="227">
        <v>0.9</v>
      </c>
      <c r="I18" s="227">
        <v>0.9</v>
      </c>
      <c r="J18" s="227">
        <v>0.05</v>
      </c>
    </row>
    <row r="19" spans="2:16" ht="18" customHeight="1" x14ac:dyDescent="0.25">
      <c r="B19" s="276">
        <v>44013</v>
      </c>
      <c r="C19" s="227">
        <v>103.39</v>
      </c>
      <c r="D19" s="227">
        <v>6.28</v>
      </c>
      <c r="E19" s="227">
        <v>8.14</v>
      </c>
      <c r="F19" s="227">
        <v>5</v>
      </c>
      <c r="G19" s="227">
        <v>0.4</v>
      </c>
      <c r="H19" s="227">
        <v>0.9</v>
      </c>
      <c r="I19" s="227">
        <v>0.6</v>
      </c>
      <c r="J19" s="227">
        <v>0.05</v>
      </c>
    </row>
    <row r="20" spans="2:16" ht="18" customHeight="1" x14ac:dyDescent="0.25">
      <c r="B20" s="276">
        <v>44044</v>
      </c>
      <c r="C20" s="227">
        <v>97.94</v>
      </c>
      <c r="D20" s="227">
        <v>4.32</v>
      </c>
      <c r="E20" s="227">
        <v>6.29</v>
      </c>
      <c r="F20" s="227">
        <v>5</v>
      </c>
      <c r="G20" s="227">
        <v>0.3</v>
      </c>
      <c r="H20" s="227">
        <v>0.9</v>
      </c>
      <c r="I20" s="227">
        <v>0.4</v>
      </c>
      <c r="J20" s="227">
        <v>0.1</v>
      </c>
    </row>
    <row r="21" spans="2:16" ht="18" customHeight="1" x14ac:dyDescent="0.25">
      <c r="B21" s="276">
        <v>44075</v>
      </c>
      <c r="C21" s="227">
        <v>158.65</v>
      </c>
      <c r="D21" s="227">
        <v>5.44</v>
      </c>
      <c r="E21" s="227">
        <v>5.78</v>
      </c>
      <c r="F21" s="227">
        <v>7.5</v>
      </c>
      <c r="G21" s="227">
        <v>0.7</v>
      </c>
      <c r="H21" s="227">
        <v>0.9</v>
      </c>
      <c r="I21" s="227">
        <v>0.2</v>
      </c>
      <c r="J21" s="227">
        <v>0.2</v>
      </c>
    </row>
    <row r="22" spans="2:16" s="21" customFormat="1" ht="18" customHeight="1" x14ac:dyDescent="0.25">
      <c r="B22" s="229">
        <v>44105</v>
      </c>
      <c r="C22" s="227">
        <v>152.33000000000001</v>
      </c>
      <c r="D22" s="227">
        <v>4.28</v>
      </c>
      <c r="E22" s="227">
        <v>5.17</v>
      </c>
      <c r="F22" s="227">
        <v>7.5</v>
      </c>
      <c r="G22" s="227">
        <v>0.6</v>
      </c>
      <c r="H22" s="227">
        <v>0.9</v>
      </c>
      <c r="I22" s="227">
        <v>0.8</v>
      </c>
      <c r="J22" s="227">
        <v>0</v>
      </c>
      <c r="K22"/>
      <c r="L22"/>
      <c r="M22"/>
      <c r="N22"/>
      <c r="O22"/>
      <c r="P22"/>
    </row>
    <row r="23" spans="2:16" ht="18" customHeight="1" x14ac:dyDescent="0.25">
      <c r="B23" s="229">
        <v>44136</v>
      </c>
      <c r="C23" s="227">
        <v>145.71</v>
      </c>
      <c r="D23" s="227">
        <v>3.46</v>
      </c>
      <c r="E23" s="227">
        <v>4.34</v>
      </c>
      <c r="F23" s="227">
        <v>10</v>
      </c>
      <c r="G23" s="227">
        <v>0.6</v>
      </c>
      <c r="H23" s="227">
        <v>0.9</v>
      </c>
      <c r="I23" s="227">
        <v>0.7</v>
      </c>
      <c r="J23" s="227">
        <v>0</v>
      </c>
    </row>
    <row r="24" spans="2:16" ht="18" customHeight="1" x14ac:dyDescent="0.25">
      <c r="B24" s="276">
        <v>44166</v>
      </c>
      <c r="C24" s="227">
        <v>174.58</v>
      </c>
      <c r="D24" s="227">
        <v>5.34</v>
      </c>
      <c r="E24" s="227">
        <v>6.68</v>
      </c>
      <c r="F24" s="227">
        <v>7.5</v>
      </c>
      <c r="G24" s="227">
        <v>0.6</v>
      </c>
      <c r="H24" s="227">
        <v>0.9</v>
      </c>
      <c r="I24" s="227">
        <v>0.4</v>
      </c>
      <c r="J24" s="227">
        <v>0</v>
      </c>
    </row>
    <row r="25" spans="2:16" ht="18" customHeight="1" x14ac:dyDescent="0.25">
      <c r="B25" s="229">
        <v>44198</v>
      </c>
      <c r="C25" s="227">
        <v>209.89</v>
      </c>
      <c r="D25" s="227">
        <v>6.45</v>
      </c>
      <c r="E25" s="227">
        <v>9.41</v>
      </c>
      <c r="F25" s="227">
        <v>10</v>
      </c>
      <c r="G25" s="227">
        <v>0.5</v>
      </c>
      <c r="H25" s="227">
        <v>0.9</v>
      </c>
      <c r="I25" s="227">
        <v>0.3</v>
      </c>
      <c r="J25" s="227">
        <v>0</v>
      </c>
    </row>
    <row r="26" spans="2:16" ht="18" customHeight="1" x14ac:dyDescent="0.25">
      <c r="B26" s="276">
        <v>44228</v>
      </c>
      <c r="C26" s="227">
        <v>196.22</v>
      </c>
      <c r="D26" s="227">
        <v>6.33</v>
      </c>
      <c r="E26" s="227">
        <v>9.18</v>
      </c>
      <c r="F26" s="227">
        <v>5</v>
      </c>
      <c r="G26" s="227">
        <v>0.6</v>
      </c>
      <c r="H26" s="227">
        <v>0.9</v>
      </c>
      <c r="I26" s="227">
        <v>0.1</v>
      </c>
      <c r="J26" s="227">
        <v>0</v>
      </c>
    </row>
    <row r="27" spans="2:16" ht="18" customHeight="1" x14ac:dyDescent="0.25">
      <c r="B27" s="229">
        <v>44256</v>
      </c>
      <c r="C27" s="227">
        <v>158.43</v>
      </c>
      <c r="D27" s="227">
        <v>6.18</v>
      </c>
      <c r="E27" s="227">
        <v>8.2100000000000009</v>
      </c>
      <c r="F27" s="227">
        <v>7.5</v>
      </c>
      <c r="G27" s="227">
        <v>0.5</v>
      </c>
      <c r="H27" s="227">
        <v>0.9</v>
      </c>
      <c r="I27" s="227">
        <v>0.8</v>
      </c>
      <c r="J27" s="227">
        <v>0</v>
      </c>
    </row>
    <row r="28" spans="2:16" ht="18" customHeight="1" x14ac:dyDescent="0.25">
      <c r="B28" s="229">
        <v>44287</v>
      </c>
      <c r="C28" s="227">
        <v>165.34</v>
      </c>
      <c r="D28" s="227">
        <v>6.12</v>
      </c>
      <c r="E28" s="227">
        <v>7.44</v>
      </c>
      <c r="F28" s="227">
        <v>5</v>
      </c>
      <c r="G28" s="227">
        <v>0.4</v>
      </c>
      <c r="H28" s="227">
        <v>0.9</v>
      </c>
      <c r="I28" s="227">
        <v>0.6</v>
      </c>
      <c r="J28" s="227">
        <v>0.05</v>
      </c>
    </row>
    <row r="29" spans="2:16" ht="18" customHeight="1" x14ac:dyDescent="0.25">
      <c r="B29" s="229">
        <v>44320</v>
      </c>
      <c r="C29" s="227">
        <v>173.08</v>
      </c>
      <c r="D29" s="227">
        <v>5.07</v>
      </c>
      <c r="E29" s="227">
        <v>8.0500000000000007</v>
      </c>
      <c r="F29" s="227">
        <v>5</v>
      </c>
      <c r="G29" s="227">
        <v>0.4</v>
      </c>
      <c r="H29" s="227">
        <v>0.9</v>
      </c>
      <c r="I29" s="227">
        <v>0.4</v>
      </c>
      <c r="J29" s="227">
        <v>0.05</v>
      </c>
    </row>
    <row r="30" spans="2:16" ht="18" customHeight="1" x14ac:dyDescent="0.25">
      <c r="B30" s="229">
        <v>44348</v>
      </c>
      <c r="C30" s="227">
        <v>161.16999999999999</v>
      </c>
      <c r="D30" s="227">
        <v>4.21</v>
      </c>
      <c r="E30" s="227">
        <v>9.84</v>
      </c>
      <c r="F30" s="227">
        <v>5</v>
      </c>
      <c r="G30" s="227">
        <v>0.5</v>
      </c>
      <c r="H30" s="227">
        <v>0.9</v>
      </c>
      <c r="I30" s="227">
        <v>0.2</v>
      </c>
      <c r="J30" s="227">
        <v>0.05</v>
      </c>
    </row>
    <row r="31" spans="2:16" ht="18" customHeight="1" x14ac:dyDescent="0.25">
      <c r="B31" s="276">
        <v>44378</v>
      </c>
      <c r="C31" s="772">
        <v>159.22</v>
      </c>
      <c r="D31" s="772">
        <v>4.55</v>
      </c>
      <c r="E31" s="772">
        <v>9.16</v>
      </c>
      <c r="F31" s="772">
        <v>7.5</v>
      </c>
      <c r="G31" s="772">
        <v>0.4</v>
      </c>
      <c r="H31" s="227">
        <v>0.9</v>
      </c>
      <c r="I31" s="227">
        <v>0.1</v>
      </c>
      <c r="J31" s="227">
        <v>0.05</v>
      </c>
    </row>
    <row r="32" spans="2:16" ht="18" customHeight="1" x14ac:dyDescent="0.25">
      <c r="B32" s="276">
        <v>44410</v>
      </c>
      <c r="C32" s="772">
        <v>154.43</v>
      </c>
      <c r="D32" s="772">
        <v>5.16</v>
      </c>
      <c r="E32" s="772">
        <v>8.65</v>
      </c>
      <c r="F32" s="772">
        <v>10</v>
      </c>
      <c r="G32" s="772">
        <v>0.5</v>
      </c>
      <c r="H32" s="227">
        <v>0.9</v>
      </c>
      <c r="I32" s="227">
        <v>1</v>
      </c>
      <c r="J32" s="227">
        <v>0.05</v>
      </c>
    </row>
    <row r="33" spans="2:10" ht="18" customHeight="1" x14ac:dyDescent="0.25">
      <c r="B33" s="276">
        <v>44440</v>
      </c>
      <c r="C33" s="772">
        <v>157.85</v>
      </c>
      <c r="D33" s="772">
        <v>4.84</v>
      </c>
      <c r="E33" s="772">
        <v>7.73</v>
      </c>
      <c r="F33" s="772">
        <v>10</v>
      </c>
      <c r="G33" s="772">
        <v>0.6</v>
      </c>
      <c r="H33" s="227">
        <v>0.9</v>
      </c>
      <c r="I33" s="227">
        <v>0.8</v>
      </c>
      <c r="J33" s="227">
        <v>0.05</v>
      </c>
    </row>
    <row r="34" spans="2:10" ht="18" customHeight="1" x14ac:dyDescent="0.25">
      <c r="B34" s="276">
        <v>44470</v>
      </c>
      <c r="C34" s="772">
        <v>149.51</v>
      </c>
      <c r="D34" s="772">
        <v>5.22</v>
      </c>
      <c r="E34" s="772">
        <v>8.1300000000000008</v>
      </c>
      <c r="F34" s="772">
        <v>7.5</v>
      </c>
      <c r="G34" s="772">
        <v>0.5</v>
      </c>
      <c r="H34" s="227">
        <v>0.9</v>
      </c>
      <c r="I34" s="772">
        <v>0.5</v>
      </c>
      <c r="J34" s="227">
        <v>0.05</v>
      </c>
    </row>
    <row r="35" spans="2:10" ht="18" customHeight="1" x14ac:dyDescent="0.25">
      <c r="B35" s="229">
        <v>44501</v>
      </c>
      <c r="C35" s="772">
        <v>165.64</v>
      </c>
      <c r="D35" s="772">
        <v>6.48</v>
      </c>
      <c r="E35" s="772">
        <v>8.8800000000000008</v>
      </c>
      <c r="F35" s="772">
        <v>5</v>
      </c>
      <c r="G35" s="772">
        <v>0.5</v>
      </c>
      <c r="H35" s="227">
        <v>0.9</v>
      </c>
      <c r="I35" s="772">
        <v>0.1</v>
      </c>
      <c r="J35" s="227">
        <v>0.05</v>
      </c>
    </row>
    <row r="36" spans="2:10" ht="18" customHeight="1" x14ac:dyDescent="0.25">
      <c r="B36" s="276">
        <v>44531</v>
      </c>
      <c r="C36" s="772">
        <v>158.22999999999999</v>
      </c>
      <c r="D36" s="772">
        <v>7.75</v>
      </c>
      <c r="E36" s="772">
        <v>9.06</v>
      </c>
      <c r="F36" s="772">
        <v>5</v>
      </c>
      <c r="G36" s="772">
        <v>0.6</v>
      </c>
      <c r="H36" s="227">
        <v>0.9</v>
      </c>
      <c r="I36" s="772">
        <v>0.8</v>
      </c>
      <c r="J36" s="227">
        <v>0.05</v>
      </c>
    </row>
    <row r="37" spans="2:10" ht="18" customHeight="1" x14ac:dyDescent="0.25">
      <c r="B37" s="276">
        <v>44564</v>
      </c>
      <c r="C37" s="772">
        <v>135.13</v>
      </c>
      <c r="D37" s="772">
        <v>6.64</v>
      </c>
      <c r="E37" s="772">
        <v>8.1199999999999992</v>
      </c>
      <c r="F37" s="772">
        <v>7.5</v>
      </c>
      <c r="G37" s="772">
        <v>0.5</v>
      </c>
      <c r="H37" s="227">
        <v>0.9</v>
      </c>
      <c r="I37" s="227">
        <v>0.6</v>
      </c>
      <c r="J37" s="227">
        <v>0.25</v>
      </c>
    </row>
    <row r="38" spans="2:10" ht="18" customHeight="1" x14ac:dyDescent="0.25">
      <c r="B38" s="229">
        <v>44593</v>
      </c>
      <c r="C38" s="772">
        <v>125.09</v>
      </c>
      <c r="D38" s="772">
        <v>7.17</v>
      </c>
      <c r="E38" s="772">
        <v>7.38</v>
      </c>
      <c r="F38" s="772">
        <v>5</v>
      </c>
      <c r="G38" s="772">
        <v>0.4</v>
      </c>
      <c r="H38" s="227">
        <v>0.9</v>
      </c>
      <c r="I38" s="227">
        <v>0.4</v>
      </c>
      <c r="J38" s="227">
        <v>0</v>
      </c>
    </row>
    <row r="39" spans="2:10" ht="18" customHeight="1" x14ac:dyDescent="0.25">
      <c r="B39" s="276">
        <v>44621</v>
      </c>
      <c r="C39" s="227">
        <v>135.36000000000001</v>
      </c>
      <c r="D39" s="227">
        <v>6.95</v>
      </c>
      <c r="E39" s="227">
        <v>7.88</v>
      </c>
      <c r="F39" s="227">
        <v>5</v>
      </c>
      <c r="G39" s="227">
        <v>0.5</v>
      </c>
      <c r="H39" s="227">
        <v>0.9</v>
      </c>
      <c r="I39" s="227">
        <v>0.1</v>
      </c>
      <c r="J39" s="227">
        <v>0.05</v>
      </c>
    </row>
    <row r="40" spans="2:10" ht="18" customHeight="1" x14ac:dyDescent="0.25">
      <c r="B40" s="276">
        <v>44652</v>
      </c>
      <c r="C40" s="227">
        <v>129.62</v>
      </c>
      <c r="D40" s="227">
        <v>7.14</v>
      </c>
      <c r="E40" s="227">
        <v>8.23</v>
      </c>
      <c r="F40" s="227">
        <v>7.5</v>
      </c>
      <c r="G40" s="227">
        <v>0.4</v>
      </c>
      <c r="H40" s="227">
        <v>0.9</v>
      </c>
      <c r="I40" s="227">
        <v>0.7</v>
      </c>
      <c r="J40" s="227">
        <v>0.05</v>
      </c>
    </row>
    <row r="41" spans="2:10" ht="18" customHeight="1" x14ac:dyDescent="0.25">
      <c r="B41" s="276">
        <v>44683</v>
      </c>
      <c r="C41" s="227">
        <v>132.54</v>
      </c>
      <c r="D41" s="227">
        <v>7.52</v>
      </c>
      <c r="E41" s="227">
        <v>7.49</v>
      </c>
      <c r="F41" s="227">
        <v>7.5</v>
      </c>
      <c r="G41" s="227">
        <v>0.5</v>
      </c>
      <c r="H41" s="227">
        <v>0.9</v>
      </c>
      <c r="I41" s="227">
        <v>0.6</v>
      </c>
      <c r="J41" s="227">
        <v>0.05</v>
      </c>
    </row>
    <row r="42" spans="2:10" ht="18" customHeight="1" x14ac:dyDescent="0.25">
      <c r="B42" s="229">
        <v>44713</v>
      </c>
      <c r="C42" s="227">
        <v>127.43</v>
      </c>
      <c r="D42" s="227">
        <v>6.7</v>
      </c>
      <c r="E42" s="227">
        <v>5.94</v>
      </c>
      <c r="F42" s="227">
        <v>5</v>
      </c>
      <c r="G42" s="227">
        <v>0.4</v>
      </c>
      <c r="H42" s="227">
        <v>0.9</v>
      </c>
      <c r="I42" s="227">
        <v>0.5</v>
      </c>
      <c r="J42" s="227">
        <v>0.05</v>
      </c>
    </row>
    <row r="43" spans="2:10" ht="18" customHeight="1" x14ac:dyDescent="0.25">
      <c r="B43" s="229">
        <v>44743</v>
      </c>
      <c r="C43" s="227">
        <v>126.55</v>
      </c>
      <c r="D43" s="227">
        <v>6.43</v>
      </c>
      <c r="E43" s="227">
        <v>6.17</v>
      </c>
      <c r="F43" s="227">
        <v>5</v>
      </c>
      <c r="G43" s="227">
        <v>0.4</v>
      </c>
      <c r="H43" s="227">
        <v>0.9</v>
      </c>
      <c r="I43" s="227">
        <v>0.4</v>
      </c>
      <c r="J43" s="227">
        <v>0.05</v>
      </c>
    </row>
    <row r="44" spans="2:10" ht="18" customHeight="1" x14ac:dyDescent="0.25">
      <c r="B44" s="276">
        <v>44774</v>
      </c>
      <c r="C44" s="227">
        <v>129.44</v>
      </c>
      <c r="D44" s="227">
        <v>6.96</v>
      </c>
      <c r="E44" s="227">
        <v>7.64</v>
      </c>
      <c r="F44" s="227">
        <v>5</v>
      </c>
      <c r="G44" s="227">
        <v>0.4</v>
      </c>
      <c r="H44" s="227">
        <v>0.9</v>
      </c>
      <c r="I44" s="227">
        <v>1.1000000000000001</v>
      </c>
      <c r="J44" s="227">
        <v>0.1</v>
      </c>
    </row>
    <row r="45" spans="2:10" ht="18" customHeight="1" x14ac:dyDescent="0.25">
      <c r="B45" s="276">
        <v>44805</v>
      </c>
      <c r="C45" s="227">
        <v>131.53</v>
      </c>
      <c r="D45" s="227">
        <v>7.88</v>
      </c>
      <c r="E45" s="227">
        <v>6.93</v>
      </c>
      <c r="F45" s="227">
        <v>5</v>
      </c>
      <c r="G45" s="227">
        <v>0.4</v>
      </c>
      <c r="H45" s="227">
        <v>0.9</v>
      </c>
      <c r="I45" s="227">
        <v>0.9</v>
      </c>
      <c r="J45" s="227">
        <v>0.15</v>
      </c>
    </row>
    <row r="46" spans="2:10" ht="18" customHeight="1" x14ac:dyDescent="0.25">
      <c r="B46" s="276">
        <v>44837</v>
      </c>
      <c r="C46" s="227">
        <v>128.69</v>
      </c>
      <c r="D46" s="227">
        <v>6.54</v>
      </c>
      <c r="E46" s="227">
        <v>7.14</v>
      </c>
      <c r="F46" s="227">
        <v>7.5</v>
      </c>
      <c r="G46" s="227">
        <v>0.5</v>
      </c>
      <c r="H46" s="227">
        <v>0.9</v>
      </c>
      <c r="I46" s="227">
        <v>0.8</v>
      </c>
      <c r="J46" s="227">
        <v>0.15</v>
      </c>
    </row>
    <row r="47" spans="2:10" ht="18" customHeight="1" x14ac:dyDescent="0.25">
      <c r="B47" s="229">
        <v>44867</v>
      </c>
      <c r="C47" s="227">
        <v>122.65</v>
      </c>
      <c r="D47" s="227">
        <v>7.23</v>
      </c>
      <c r="E47" s="227">
        <v>6.65</v>
      </c>
      <c r="F47" s="227">
        <v>7.5</v>
      </c>
      <c r="G47" s="227">
        <v>0.3</v>
      </c>
      <c r="H47" s="227">
        <v>0.9</v>
      </c>
      <c r="I47" s="227">
        <v>0.5</v>
      </c>
      <c r="J47" s="227">
        <v>0.2</v>
      </c>
    </row>
    <row r="48" spans="2:10" ht="18" customHeight="1" x14ac:dyDescent="0.25">
      <c r="B48" s="229">
        <v>44896</v>
      </c>
      <c r="C48" s="227">
        <v>131.24</v>
      </c>
      <c r="D48" s="227">
        <v>7.57</v>
      </c>
      <c r="E48" s="227">
        <v>6.21</v>
      </c>
      <c r="F48" s="227">
        <v>5</v>
      </c>
      <c r="G48" s="227">
        <v>0.4</v>
      </c>
      <c r="H48" s="227">
        <v>0.9</v>
      </c>
      <c r="I48" s="227">
        <v>0.2</v>
      </c>
      <c r="J48" s="227">
        <v>0.2</v>
      </c>
    </row>
    <row r="49" spans="2:10" ht="18" customHeight="1" x14ac:dyDescent="0.25">
      <c r="B49" s="276">
        <v>44927</v>
      </c>
      <c r="C49" s="227">
        <v>133.57</v>
      </c>
      <c r="D49" s="227">
        <v>6.88</v>
      </c>
      <c r="E49" s="227">
        <v>6.73</v>
      </c>
      <c r="F49" s="227">
        <v>7.5</v>
      </c>
      <c r="G49" s="227">
        <v>0.5</v>
      </c>
      <c r="H49" s="227">
        <v>0.9</v>
      </c>
      <c r="I49" s="227">
        <v>0.8</v>
      </c>
      <c r="J49" s="227">
        <v>0.2</v>
      </c>
    </row>
    <row r="50" spans="2:10" ht="18" customHeight="1" x14ac:dyDescent="0.25">
      <c r="B50" s="276">
        <v>44958</v>
      </c>
      <c r="C50" s="227">
        <v>127.98</v>
      </c>
      <c r="D50" s="227">
        <v>7.22</v>
      </c>
      <c r="E50" s="227">
        <v>7.13</v>
      </c>
      <c r="F50" s="227">
        <v>7.5</v>
      </c>
      <c r="G50" s="227">
        <v>0.4</v>
      </c>
      <c r="H50" s="227">
        <v>0.9</v>
      </c>
      <c r="I50" s="227">
        <v>0.6</v>
      </c>
      <c r="J50" s="227">
        <v>0</v>
      </c>
    </row>
    <row r="51" spans="2:10" ht="18" customHeight="1" x14ac:dyDescent="0.25">
      <c r="B51" s="229">
        <v>44986</v>
      </c>
      <c r="C51" s="227">
        <v>130.76</v>
      </c>
      <c r="D51" s="227">
        <v>6.69</v>
      </c>
      <c r="E51" s="227">
        <v>6.66</v>
      </c>
      <c r="F51" s="227">
        <v>5</v>
      </c>
      <c r="G51" s="227">
        <v>0.4</v>
      </c>
      <c r="H51" s="227">
        <v>0.9</v>
      </c>
      <c r="I51" s="227">
        <v>0.3</v>
      </c>
      <c r="J51" s="227">
        <v>0</v>
      </c>
    </row>
    <row r="52" spans="2:10" ht="18" customHeight="1" x14ac:dyDescent="0.25">
      <c r="B52" s="229">
        <v>45017</v>
      </c>
      <c r="C52" s="227">
        <v>135.96</v>
      </c>
      <c r="D52" s="227">
        <v>6.2</v>
      </c>
      <c r="E52" s="227">
        <v>5.54</v>
      </c>
      <c r="F52" s="227">
        <v>5</v>
      </c>
      <c r="G52" s="227">
        <v>0.5</v>
      </c>
      <c r="H52" s="227">
        <v>0.9</v>
      </c>
      <c r="I52" s="227">
        <v>0.1</v>
      </c>
      <c r="J52" s="227">
        <v>0.05</v>
      </c>
    </row>
    <row r="53" spans="2:10" ht="18" customHeight="1" x14ac:dyDescent="0.25">
      <c r="B53" s="229">
        <v>45047</v>
      </c>
      <c r="C53" s="227">
        <v>124.75</v>
      </c>
      <c r="D53" s="227">
        <v>4.0599999999999996</v>
      </c>
      <c r="E53" s="227">
        <v>5.85</v>
      </c>
      <c r="F53" s="227">
        <v>5</v>
      </c>
      <c r="G53" s="227">
        <v>0.4</v>
      </c>
      <c r="H53" s="227">
        <v>0.9</v>
      </c>
      <c r="I53" s="227">
        <v>0.8</v>
      </c>
      <c r="J53" s="227">
        <v>0.05</v>
      </c>
    </row>
    <row r="54" spans="2:10" ht="18" customHeight="1" x14ac:dyDescent="0.25">
      <c r="B54" s="229">
        <v>45078</v>
      </c>
      <c r="C54" s="227">
        <v>128.41999999999999</v>
      </c>
      <c r="D54" s="227">
        <v>4.7</v>
      </c>
      <c r="E54" s="227">
        <v>5.08</v>
      </c>
      <c r="F54" s="227">
        <v>5</v>
      </c>
      <c r="G54" s="227">
        <v>0.5</v>
      </c>
      <c r="H54" s="227">
        <v>0.9</v>
      </c>
      <c r="I54" s="227">
        <v>0.7</v>
      </c>
      <c r="J54" s="227">
        <v>0.15</v>
      </c>
    </row>
    <row r="55" spans="2:10" ht="18" customHeight="1" x14ac:dyDescent="0.25">
      <c r="B55" s="229">
        <v>45108</v>
      </c>
      <c r="C55" s="227">
        <v>97.95</v>
      </c>
      <c r="D55" s="227">
        <v>5.01</v>
      </c>
      <c r="E55" s="227">
        <v>9.11</v>
      </c>
      <c r="F55" s="227">
        <v>5</v>
      </c>
      <c r="G55" s="227">
        <v>0.5</v>
      </c>
      <c r="H55" s="227">
        <v>0.9</v>
      </c>
      <c r="I55" s="227">
        <v>0.5</v>
      </c>
      <c r="J55" s="227">
        <v>0.15</v>
      </c>
    </row>
    <row r="56" spans="2:10" s="21" customFormat="1" ht="18" customHeight="1" x14ac:dyDescent="0.25">
      <c r="B56" s="229">
        <v>45139</v>
      </c>
      <c r="C56" s="227">
        <v>101.79</v>
      </c>
      <c r="D56" s="227">
        <v>4.3499999999999996</v>
      </c>
      <c r="E56" s="227">
        <v>8.6</v>
      </c>
      <c r="F56" s="227">
        <v>5</v>
      </c>
      <c r="G56" s="227">
        <v>0.4</v>
      </c>
      <c r="H56" s="227">
        <v>0.9</v>
      </c>
      <c r="I56" s="227">
        <v>0.4</v>
      </c>
      <c r="J56" s="227">
        <v>0.15</v>
      </c>
    </row>
    <row r="57" spans="2:10" ht="18" customHeight="1" x14ac:dyDescent="0.25">
      <c r="B57" s="276">
        <v>45170</v>
      </c>
      <c r="C57" s="227">
        <v>105.23</v>
      </c>
      <c r="D57" s="227">
        <v>5.12</v>
      </c>
      <c r="E57" s="227">
        <v>7.24</v>
      </c>
      <c r="F57" s="227">
        <v>5</v>
      </c>
      <c r="G57" s="227">
        <v>0.4</v>
      </c>
      <c r="H57" s="227">
        <v>0.9</v>
      </c>
      <c r="I57" s="227">
        <v>0.3</v>
      </c>
      <c r="J57" s="227">
        <v>0.2</v>
      </c>
    </row>
    <row r="58" spans="2:10" ht="18" customHeight="1" x14ac:dyDescent="0.25">
      <c r="B58" s="229">
        <v>45201</v>
      </c>
      <c r="C58" s="227">
        <v>108.7</v>
      </c>
      <c r="D58" s="227">
        <v>4.54</v>
      </c>
      <c r="E58" s="227">
        <v>6.08</v>
      </c>
      <c r="F58" s="227">
        <v>5</v>
      </c>
      <c r="G58" s="227">
        <v>0.4</v>
      </c>
      <c r="H58" s="227">
        <v>0.9</v>
      </c>
      <c r="I58" s="227">
        <v>0.1</v>
      </c>
      <c r="J58" s="227">
        <v>0.2</v>
      </c>
    </row>
    <row r="59" spans="2:10" ht="18" customHeight="1" x14ac:dyDescent="0.25">
      <c r="B59" s="229">
        <v>45231</v>
      </c>
      <c r="C59" s="227">
        <v>101.82</v>
      </c>
      <c r="D59" s="227">
        <v>4.9000000000000004</v>
      </c>
      <c r="E59" s="227">
        <v>8.1999999999999993</v>
      </c>
      <c r="F59" s="227">
        <v>7.5</v>
      </c>
      <c r="G59" s="227">
        <v>0.5</v>
      </c>
      <c r="H59" s="227">
        <v>0.9</v>
      </c>
      <c r="I59" s="227">
        <v>0.8</v>
      </c>
      <c r="J59" s="227">
        <v>0.25</v>
      </c>
    </row>
    <row r="60" spans="2:10" ht="18" customHeight="1" x14ac:dyDescent="0.25">
      <c r="B60" s="229">
        <v>45261</v>
      </c>
      <c r="C60" s="227">
        <v>104.73</v>
      </c>
      <c r="D60" s="227">
        <v>4.25</v>
      </c>
      <c r="E60" s="227">
        <v>6.55</v>
      </c>
      <c r="F60" s="227">
        <v>5</v>
      </c>
      <c r="G60" s="227">
        <v>0.5</v>
      </c>
      <c r="H60" s="227">
        <v>0.9</v>
      </c>
      <c r="I60" s="227">
        <v>0.6</v>
      </c>
      <c r="J60" s="227">
        <v>0.25</v>
      </c>
    </row>
    <row r="61" spans="2:10" ht="18" customHeight="1" x14ac:dyDescent="0.25">
      <c r="B61" s="229">
        <v>45292</v>
      </c>
      <c r="C61" s="227">
        <v>121.72</v>
      </c>
      <c r="D61" s="227">
        <v>3.34</v>
      </c>
      <c r="E61" s="227">
        <v>8.6199999999999992</v>
      </c>
      <c r="F61" s="227">
        <v>5</v>
      </c>
      <c r="G61" s="227">
        <v>0.4</v>
      </c>
      <c r="H61" s="227">
        <v>0.9</v>
      </c>
      <c r="I61" s="227">
        <v>0.4</v>
      </c>
      <c r="J61" s="227">
        <v>0</v>
      </c>
    </row>
    <row r="62" spans="2:10" ht="18" customHeight="1" x14ac:dyDescent="0.25">
      <c r="B62" s="229">
        <v>45323</v>
      </c>
      <c r="C62" s="227">
        <v>125.86</v>
      </c>
      <c r="D62" s="227">
        <v>2.85</v>
      </c>
      <c r="E62" s="227">
        <v>8.15</v>
      </c>
      <c r="F62" s="227">
        <v>5</v>
      </c>
      <c r="G62" s="227">
        <v>0.4</v>
      </c>
      <c r="H62" s="227">
        <v>0.9</v>
      </c>
      <c r="I62" s="772">
        <v>0.2</v>
      </c>
      <c r="J62" s="227">
        <v>0</v>
      </c>
    </row>
    <row r="63" spans="2:10" ht="18" customHeight="1" x14ac:dyDescent="0.25">
      <c r="B63" s="692">
        <v>45352</v>
      </c>
      <c r="C63" s="227">
        <v>109.15</v>
      </c>
      <c r="D63" s="227">
        <v>3.33</v>
      </c>
      <c r="E63" s="227">
        <v>6.13</v>
      </c>
      <c r="F63" s="227">
        <v>5</v>
      </c>
      <c r="G63" s="227">
        <v>0.4</v>
      </c>
      <c r="H63" s="227">
        <v>0.9</v>
      </c>
      <c r="I63" s="772">
        <v>0.8</v>
      </c>
      <c r="J63" s="227">
        <v>0.1</v>
      </c>
    </row>
    <row r="64" spans="2:10" ht="18" customHeight="1" x14ac:dyDescent="0.25">
      <c r="B64" s="229">
        <v>45384</v>
      </c>
      <c r="C64" s="227">
        <v>99.74</v>
      </c>
      <c r="D64" s="227">
        <v>2.85</v>
      </c>
      <c r="E64" s="227">
        <v>4.78</v>
      </c>
      <c r="F64" s="227">
        <v>5</v>
      </c>
      <c r="G64" s="227">
        <v>0.5</v>
      </c>
      <c r="H64" s="227">
        <v>0.9</v>
      </c>
      <c r="I64" s="772">
        <v>0.6</v>
      </c>
      <c r="J64" s="227">
        <v>0.1</v>
      </c>
    </row>
    <row r="65" spans="2:10" ht="18" customHeight="1" x14ac:dyDescent="0.25">
      <c r="B65" s="229">
        <v>45414</v>
      </c>
      <c r="C65" s="227">
        <v>91.31</v>
      </c>
      <c r="D65" s="227">
        <v>3.5</v>
      </c>
      <c r="E65" s="227">
        <v>7.46</v>
      </c>
      <c r="F65" s="227">
        <v>5</v>
      </c>
      <c r="G65" s="227">
        <v>0.5</v>
      </c>
      <c r="H65" s="227">
        <v>0.9</v>
      </c>
      <c r="I65" s="227">
        <v>0.3</v>
      </c>
      <c r="J65" s="227">
        <v>0.1</v>
      </c>
    </row>
    <row r="66" spans="2:10" ht="18" customHeight="1" x14ac:dyDescent="0.25">
      <c r="B66" s="276">
        <v>45444</v>
      </c>
      <c r="C66" s="227">
        <v>93.18</v>
      </c>
      <c r="D66" s="227">
        <v>3.9</v>
      </c>
      <c r="E66" s="227">
        <v>6.88</v>
      </c>
      <c r="F66" s="227">
        <v>5</v>
      </c>
      <c r="G66" s="227">
        <v>0.4</v>
      </c>
      <c r="H66" s="227">
        <v>0.9</v>
      </c>
      <c r="I66" s="227">
        <v>1</v>
      </c>
      <c r="J66" s="227">
        <v>0.1</v>
      </c>
    </row>
    <row r="67" spans="2:10" ht="18" customHeight="1" x14ac:dyDescent="0.25">
      <c r="B67" s="229">
        <v>45474</v>
      </c>
      <c r="C67" s="227">
        <v>95.9</v>
      </c>
      <c r="D67" s="227">
        <v>4.0999999999999996</v>
      </c>
      <c r="E67" s="227">
        <v>8.4499999999999993</v>
      </c>
      <c r="F67" s="227">
        <v>5</v>
      </c>
      <c r="G67" s="227">
        <v>0.5</v>
      </c>
      <c r="H67" s="227">
        <v>0.9</v>
      </c>
      <c r="I67" s="227">
        <v>0.8</v>
      </c>
      <c r="J67" s="227">
        <v>0.1</v>
      </c>
    </row>
    <row r="68" spans="2:10" ht="18" customHeight="1" x14ac:dyDescent="0.25">
      <c r="B68" s="229">
        <v>45505</v>
      </c>
      <c r="C68" s="227">
        <v>94.49</v>
      </c>
      <c r="D68" s="227">
        <v>4.22</v>
      </c>
      <c r="E68" s="227">
        <v>7.26</v>
      </c>
      <c r="F68" s="227">
        <v>7</v>
      </c>
      <c r="G68" s="227">
        <v>0.4</v>
      </c>
      <c r="H68" s="227">
        <v>0.9</v>
      </c>
      <c r="I68" s="227">
        <v>0.6</v>
      </c>
      <c r="J68" s="227">
        <v>0.1</v>
      </c>
    </row>
    <row r="69" spans="2:10" ht="18" customHeight="1" x14ac:dyDescent="0.25">
      <c r="B69" s="229">
        <v>45537</v>
      </c>
      <c r="C69" s="227">
        <v>92.46</v>
      </c>
      <c r="D69" s="227">
        <v>3.14</v>
      </c>
      <c r="E69" s="227">
        <v>7.24</v>
      </c>
      <c r="F69" s="227">
        <v>5</v>
      </c>
      <c r="G69" s="227">
        <v>0.4</v>
      </c>
      <c r="H69" s="227">
        <v>0.9</v>
      </c>
      <c r="I69" s="772">
        <v>0.4</v>
      </c>
      <c r="J69" s="227">
        <v>0.1</v>
      </c>
    </row>
    <row r="70" spans="2:10" ht="18" customHeight="1" x14ac:dyDescent="0.25">
      <c r="B70" s="229">
        <v>45566</v>
      </c>
      <c r="C70" s="227">
        <v>103.96</v>
      </c>
      <c r="D70" s="227">
        <v>3.13</v>
      </c>
      <c r="E70" s="227">
        <v>8.4700000000000006</v>
      </c>
      <c r="F70" s="227">
        <v>5</v>
      </c>
      <c r="G70" s="227">
        <v>0.3</v>
      </c>
      <c r="H70" s="227">
        <v>0.9</v>
      </c>
      <c r="I70" s="772">
        <v>0.2</v>
      </c>
      <c r="J70" s="227">
        <v>0.1</v>
      </c>
    </row>
    <row r="71" spans="2:10" ht="18" customHeight="1" x14ac:dyDescent="0.25">
      <c r="B71" s="229">
        <v>45598</v>
      </c>
      <c r="C71" s="227">
        <v>109.37</v>
      </c>
      <c r="D71" s="227">
        <v>6.26</v>
      </c>
      <c r="E71" s="227">
        <v>7.46</v>
      </c>
      <c r="F71" s="227">
        <v>6</v>
      </c>
      <c r="G71" s="227">
        <v>0.4</v>
      </c>
      <c r="H71" s="227">
        <v>0.9</v>
      </c>
      <c r="I71" s="227">
        <v>0.8</v>
      </c>
      <c r="J71" s="227">
        <v>0.1</v>
      </c>
    </row>
    <row r="72" spans="2:10" ht="18" customHeight="1" x14ac:dyDescent="0.25">
      <c r="B72" s="1383">
        <v>45627</v>
      </c>
      <c r="C72" s="227">
        <v>117.11</v>
      </c>
      <c r="D72" s="227">
        <v>3.89</v>
      </c>
      <c r="E72" s="227">
        <v>5.08</v>
      </c>
      <c r="F72" s="227">
        <v>3</v>
      </c>
      <c r="G72" s="227">
        <v>0.4</v>
      </c>
      <c r="H72" s="227">
        <v>0.9</v>
      </c>
      <c r="I72" s="227">
        <v>0.5</v>
      </c>
      <c r="J72" s="227">
        <v>0.2</v>
      </c>
    </row>
    <row r="73" spans="2:10" ht="18" customHeight="1" x14ac:dyDescent="0.25">
      <c r="B73" s="1383">
        <v>45658</v>
      </c>
      <c r="C73" s="227">
        <v>111.77</v>
      </c>
      <c r="D73" s="227">
        <v>6.73</v>
      </c>
      <c r="E73" s="227">
        <v>6.26</v>
      </c>
      <c r="F73" s="227">
        <v>5</v>
      </c>
      <c r="G73" s="227">
        <v>0.3</v>
      </c>
      <c r="H73" s="227">
        <v>0.9</v>
      </c>
      <c r="I73" s="227">
        <v>0.2</v>
      </c>
      <c r="J73" s="227">
        <v>0</v>
      </c>
    </row>
    <row r="74" spans="2:10" ht="18" customHeight="1" x14ac:dyDescent="0.25">
      <c r="B74" s="1383">
        <v>45689</v>
      </c>
      <c r="C74" s="227">
        <v>119.64</v>
      </c>
      <c r="D74" s="227">
        <v>5.82</v>
      </c>
      <c r="E74" s="227">
        <v>7.21</v>
      </c>
      <c r="F74" s="227">
        <v>4</v>
      </c>
      <c r="G74" s="227">
        <v>0.5</v>
      </c>
      <c r="H74" s="227">
        <v>0.9</v>
      </c>
      <c r="I74" s="227">
        <v>0.8</v>
      </c>
      <c r="J74" s="227">
        <v>0</v>
      </c>
    </row>
    <row r="75" spans="2:10" ht="18" customHeight="1" x14ac:dyDescent="0.25">
      <c r="B75" s="1383">
        <v>45717</v>
      </c>
      <c r="C75" s="227">
        <v>122.45</v>
      </c>
      <c r="D75" s="227">
        <v>4.3499999999999996</v>
      </c>
      <c r="E75" s="227">
        <v>6.16</v>
      </c>
      <c r="F75" s="227">
        <v>7</v>
      </c>
      <c r="G75" s="227">
        <v>0.3</v>
      </c>
      <c r="H75" s="227">
        <v>0.9</v>
      </c>
      <c r="I75" s="227">
        <v>0.5</v>
      </c>
      <c r="J75" s="227">
        <v>0.1</v>
      </c>
    </row>
    <row r="76" spans="2:10" ht="18" customHeight="1" x14ac:dyDescent="0.25">
      <c r="B76" s="229">
        <v>45748</v>
      </c>
      <c r="C76" s="227">
        <v>130.16</v>
      </c>
      <c r="D76" s="227">
        <v>1.55</v>
      </c>
      <c r="E76" s="227">
        <v>5.35</v>
      </c>
      <c r="F76" s="227">
        <v>5</v>
      </c>
      <c r="G76" s="227">
        <v>0.3</v>
      </c>
      <c r="H76" s="227">
        <v>0.9</v>
      </c>
      <c r="I76" s="227">
        <v>0.3</v>
      </c>
      <c r="J76" s="227">
        <v>0.1</v>
      </c>
    </row>
    <row r="77" spans="2:10" ht="18" customHeight="1" x14ac:dyDescent="0.25">
      <c r="B77" s="229">
        <v>45778</v>
      </c>
      <c r="C77" s="227">
        <v>113.89</v>
      </c>
      <c r="D77" s="227">
        <v>3.52</v>
      </c>
      <c r="E77" s="227">
        <v>4.51</v>
      </c>
      <c r="F77" s="227">
        <v>5</v>
      </c>
      <c r="G77" s="227">
        <v>0.2</v>
      </c>
      <c r="H77" s="227">
        <v>0.9</v>
      </c>
      <c r="I77" s="227">
        <v>0.9</v>
      </c>
      <c r="J77" s="227">
        <v>0.1</v>
      </c>
    </row>
    <row r="78" spans="2:10" ht="18" customHeight="1" x14ac:dyDescent="0.25">
      <c r="B78" s="229">
        <v>45811</v>
      </c>
      <c r="C78" s="227">
        <v>129.19</v>
      </c>
      <c r="D78" s="227">
        <v>3.73</v>
      </c>
      <c r="E78" s="227">
        <v>5.58</v>
      </c>
      <c r="F78" s="227">
        <v>7</v>
      </c>
      <c r="G78" s="227">
        <v>0.3</v>
      </c>
      <c r="H78" s="227">
        <v>0.9</v>
      </c>
      <c r="I78" s="227">
        <v>0.6</v>
      </c>
      <c r="J78" s="227">
        <v>0.1</v>
      </c>
    </row>
    <row r="79" spans="2:10" ht="18" customHeight="1" x14ac:dyDescent="0.25">
      <c r="B79" s="229">
        <v>45839</v>
      </c>
      <c r="C79" s="227">
        <v>124.53</v>
      </c>
      <c r="D79" s="227">
        <v>4.9000000000000004</v>
      </c>
      <c r="E79" s="227">
        <v>4.96</v>
      </c>
      <c r="F79" s="227">
        <v>5</v>
      </c>
      <c r="G79" s="227">
        <v>0.3</v>
      </c>
      <c r="H79" s="227">
        <v>0.9</v>
      </c>
      <c r="I79" s="227">
        <v>0.4</v>
      </c>
      <c r="J79" s="227">
        <v>0.1</v>
      </c>
    </row>
    <row r="80" spans="2:10" ht="18" customHeight="1" x14ac:dyDescent="0.25">
      <c r="B80" s="229">
        <v>45870</v>
      </c>
      <c r="C80" s="227">
        <v>127.33</v>
      </c>
      <c r="D80" s="227">
        <v>3.42</v>
      </c>
      <c r="E80" s="227">
        <v>4</v>
      </c>
      <c r="F80" s="227">
        <v>6</v>
      </c>
      <c r="G80" s="227">
        <v>0.4</v>
      </c>
      <c r="H80" s="227">
        <v>0.9</v>
      </c>
      <c r="I80" s="227">
        <v>0.3</v>
      </c>
      <c r="J80" s="227">
        <v>0.1</v>
      </c>
    </row>
    <row r="81" spans="2:10" ht="18" customHeight="1" x14ac:dyDescent="0.25">
      <c r="B81" s="229">
        <v>45901</v>
      </c>
      <c r="C81" s="227">
        <v>128.24</v>
      </c>
      <c r="D81" s="227">
        <v>2.21</v>
      </c>
      <c r="E81" s="227">
        <v>3.11</v>
      </c>
      <c r="F81" s="227">
        <v>4</v>
      </c>
      <c r="G81" s="227">
        <v>0.3</v>
      </c>
      <c r="H81" s="227">
        <v>0.9</v>
      </c>
      <c r="I81" s="772">
        <v>0.1</v>
      </c>
      <c r="J81" s="227">
        <v>0.1</v>
      </c>
    </row>
    <row r="82" spans="2:10" ht="18" customHeight="1" x14ac:dyDescent="0.25">
      <c r="B82" s="229">
        <v>45931</v>
      </c>
      <c r="C82" s="227">
        <v>133.93</v>
      </c>
      <c r="D82" s="227">
        <v>3.74</v>
      </c>
      <c r="E82" s="227">
        <v>2.83</v>
      </c>
      <c r="F82" s="227">
        <v>4</v>
      </c>
      <c r="G82" s="227">
        <v>0.4</v>
      </c>
      <c r="H82" s="227">
        <v>0.9</v>
      </c>
      <c r="I82" s="772">
        <v>0.7</v>
      </c>
      <c r="J82" s="227">
        <v>0.1</v>
      </c>
    </row>
    <row r="83" spans="2:10" ht="18" customHeight="1" x14ac:dyDescent="0.25">
      <c r="B83" s="229">
        <v>45964</v>
      </c>
      <c r="C83" s="227">
        <v>137.38</v>
      </c>
      <c r="D83" s="227">
        <v>3.45</v>
      </c>
      <c r="E83" s="227">
        <v>2.0699999999999998</v>
      </c>
      <c r="F83" s="227">
        <v>6</v>
      </c>
      <c r="G83" s="227">
        <v>0.4</v>
      </c>
      <c r="H83" s="227">
        <v>0.9</v>
      </c>
      <c r="I83" s="772">
        <v>0.5</v>
      </c>
      <c r="J83" s="227">
        <v>0.1</v>
      </c>
    </row>
    <row r="84" spans="2:10" ht="18" customHeight="1" x14ac:dyDescent="0.25">
      <c r="B84" s="229">
        <v>45992</v>
      </c>
      <c r="C84" s="227">
        <v>123.38</v>
      </c>
      <c r="D84" s="227">
        <v>4.33</v>
      </c>
      <c r="E84" s="227">
        <v>5.0999999999999996</v>
      </c>
      <c r="F84" s="227">
        <v>6</v>
      </c>
      <c r="G84" s="227">
        <v>0.5</v>
      </c>
      <c r="H84" s="227">
        <v>0.9</v>
      </c>
      <c r="I84" s="772">
        <v>0.2</v>
      </c>
      <c r="J84" s="227">
        <v>0.1</v>
      </c>
    </row>
    <row r="85" spans="2:10" ht="18" customHeight="1" x14ac:dyDescent="0.25">
      <c r="B85" s="229">
        <v>46024</v>
      </c>
      <c r="C85" s="227">
        <v>123.56</v>
      </c>
      <c r="D85" s="227">
        <v>3.65</v>
      </c>
      <c r="E85" s="227">
        <v>3.54</v>
      </c>
      <c r="F85" s="961"/>
      <c r="G85" s="227">
        <v>0.4</v>
      </c>
      <c r="H85" s="227">
        <v>0.9</v>
      </c>
      <c r="I85" s="227">
        <v>0.7</v>
      </c>
      <c r="J85" s="227">
        <v>0.1</v>
      </c>
    </row>
    <row r="86" spans="2:10" ht="18" customHeight="1" x14ac:dyDescent="0.25">
      <c r="B86" s="227"/>
      <c r="C86" s="227"/>
      <c r="D86" s="227"/>
      <c r="E86" s="227"/>
      <c r="F86" s="227"/>
      <c r="G86" s="227"/>
      <c r="H86" s="227"/>
      <c r="I86" s="227"/>
      <c r="J86" s="227"/>
    </row>
    <row r="87" spans="2:10" ht="18" customHeight="1" x14ac:dyDescent="0.25">
      <c r="B87" s="227"/>
      <c r="C87" s="227"/>
      <c r="D87" s="227"/>
      <c r="E87" s="227"/>
      <c r="F87" s="227"/>
      <c r="G87" s="227"/>
      <c r="H87" s="227"/>
      <c r="I87" s="227"/>
      <c r="J87" s="227"/>
    </row>
    <row r="88" spans="2:10" ht="18" customHeight="1" x14ac:dyDescent="0.25">
      <c r="B88" s="227"/>
      <c r="C88" s="227"/>
      <c r="D88" s="227"/>
      <c r="E88" s="227"/>
      <c r="F88" s="227"/>
      <c r="G88" s="227"/>
      <c r="H88" s="227"/>
      <c r="I88" s="227"/>
      <c r="J88" s="227"/>
    </row>
    <row r="89" spans="2:10" ht="18" customHeight="1" x14ac:dyDescent="0.25">
      <c r="B89" s="227"/>
      <c r="C89" s="227"/>
      <c r="D89" s="227"/>
      <c r="E89" s="227"/>
      <c r="F89" s="227"/>
      <c r="G89" s="227"/>
      <c r="H89" s="227"/>
      <c r="I89" s="227"/>
      <c r="J89" s="227"/>
    </row>
    <row r="90" spans="2:10" ht="18" customHeight="1" x14ac:dyDescent="0.25">
      <c r="B90" s="227"/>
      <c r="C90" s="227"/>
      <c r="D90" s="227"/>
      <c r="E90" s="227"/>
      <c r="F90" s="227"/>
      <c r="G90" s="227"/>
      <c r="H90" s="227"/>
      <c r="I90" s="227"/>
      <c r="J90" s="227"/>
    </row>
    <row r="91" spans="2:10" ht="18" customHeight="1" x14ac:dyDescent="0.25">
      <c r="B91" s="227"/>
      <c r="C91" s="227"/>
      <c r="D91" s="227"/>
      <c r="E91" s="227"/>
      <c r="F91" s="227"/>
      <c r="G91" s="227"/>
      <c r="H91" s="227"/>
      <c r="I91" s="227"/>
      <c r="J91" s="227"/>
    </row>
    <row r="92" spans="2:10" ht="18" customHeight="1" x14ac:dyDescent="0.25"/>
  </sheetData>
  <mergeCells count="2">
    <mergeCell ref="B5:B6"/>
    <mergeCell ref="C5:J5"/>
  </mergeCells>
  <hyperlinks>
    <hyperlink ref="B7" r:id="rId1" display="PREVENZIONE INCENDI_verbali controlli eseguiti\GIACENZE MENSILI\GIACENZE 2019\Rimanenze Imballi al 01_07_2019.xlsm" xr:uid="{00000000-0004-0000-2E00-000000000000}"/>
    <hyperlink ref="B10" r:id="rId2" display="PREVENZIONE INCENDI_verbali controlli eseguiti\GIACENZE MENSILI\GIACENZE 2019\Rimanenze Imballi al 01_10_2019.xlsm" xr:uid="{00000000-0004-0000-2E00-000001000000}"/>
    <hyperlink ref="B9" r:id="rId3" display="PREVENZIONE INCENDI_verbali controlli eseguiti\GIACENZE MENSILI\GIACENZE 2019\Rimanenze Imballi al 01_09_2019.xlsm" xr:uid="{00000000-0004-0000-2E00-000002000000}"/>
    <hyperlink ref="B12" r:id="rId4" display="PREVENZIONE INCENDI_verbali controlli eseguiti\GIACENZE MENSILI\GIACENZE 2019\Rimaneze Imballi 01-12-2019 .xlsm" xr:uid="{00000000-0004-0000-2E00-000003000000}"/>
    <hyperlink ref="B15" r:id="rId5" display="PREVENZIONE INCENDI_verbali controlli eseguiti\GIACENZE MENSILI\GIACENZE 2020\Rimanenze imballi al 01_03_2020.xlsm" xr:uid="{00000000-0004-0000-2E00-000004000000}"/>
    <hyperlink ref="B17" r:id="rId6" display="PREVENZIONE INCENDI_verbali controlli eseguiti\GIACENZE MENSILI\GIACENZE 2020\Rimanenze Imballi al 01_05_2020.xlsm" xr:uid="{00000000-0004-0000-2E00-000005000000}"/>
    <hyperlink ref="B22" r:id="rId7" display="PREVENZIONE INCENDI_verbali controlli eseguiti\GIACENZE MENSILI\GIACENZE 2020\Rimanenze imballi al 01_10_2020.xls" xr:uid="{00000000-0004-0000-2E00-000006000000}"/>
    <hyperlink ref="B23" r:id="rId8" display="PREVENZIONE INCENDI_verbali controlli eseguiti\GIACENZE MENSILI\GIACENZE 2020\Rimanenze imballi al 01_11_2020.xls" xr:uid="{00000000-0004-0000-2E00-000007000000}"/>
    <hyperlink ref="B29" r:id="rId9" display="PREVENZIONE INCENDI_verbali controlli eseguiti\GIACENZE MENSILI\GIACENZE 2021\Rimanenze imballi al 04_05_2021.xls" xr:uid="{00000000-0004-0000-2E00-000008000000}"/>
    <hyperlink ref="B28" r:id="rId10" display="PREVENZIONE INCENDI_verbali controlli eseguiti\GIACENZE MENSILI\GIACENZE 2021\Rimanenze imballi al 01_04_2021.xls" xr:uid="{00000000-0004-0000-2E00-000009000000}"/>
    <hyperlink ref="B27" r:id="rId11" display="PREVENZIONE INCENDI_verbali controlli eseguiti\GIACENZE MENSILI\GIACENZE 2021\Rimanenze imballi al 01_03_2021.xls" xr:uid="{00000000-0004-0000-2E00-00000A000000}"/>
    <hyperlink ref="B25" r:id="rId12" display="PREVENZIONE INCENDI_verbali controlli eseguiti\GIACENZE MENSILI\GIACENZE 2021\rimanenze imballi al 02_01_2021.xlsm" xr:uid="{00000000-0004-0000-2E00-00000B000000}"/>
    <hyperlink ref="B30" r:id="rId13" display="PREVENZIONE INCENDI_verbali controlli eseguiti\GIACENZE MENSILI\GIACENZE 2021\Rimanenze imballi al 01_06_2021.xls" xr:uid="{00000000-0004-0000-2E00-00000C000000}"/>
    <hyperlink ref="B35" r:id="rId14" display="PREVENZIONE INCENDI_verbali controlli eseguiti\GIACENZE MENSILI\GIACENZE 2021\Rimanenze imballi al 01_11_2021.xls" xr:uid="{00000000-0004-0000-2E00-00000D000000}"/>
    <hyperlink ref="B38" r:id="rId15" display="PREVENZIONE INCENDI_verbali controlli eseguiti\GIACENZE MENSILI\GIACENZE 2022\Rimanenze imballi al 01_02_2022.xls" xr:uid="{00000000-0004-0000-2E00-00000E000000}"/>
    <hyperlink ref="B42" r:id="rId16" display="PREVENZIONE INCENDI_verbali controlli eseguiti\GIACENZE MENSILI\GIACENZE 2022\Rimanenze imballi al 01_06_2022.xls" xr:uid="{00000000-0004-0000-2E00-00000F000000}"/>
    <hyperlink ref="B43" r:id="rId17" display="PREVENZIONE INCENDI_verbali controlli eseguiti\GIACENZE MENSILI\GIACENZE 2022\Rimanenze imballi al 01_07_2022.xlsx" xr:uid="{00000000-0004-0000-2E00-000010000000}"/>
    <hyperlink ref="B47" r:id="rId18" display="PREVENZIONE INCENDI_verbali controlli eseguiti\GIACENZE MENSILI\GIACENZE 2022\Rimanenze imballi al 02_11_2022.xls" xr:uid="{00000000-0004-0000-2E00-000011000000}"/>
    <hyperlink ref="B48" r:id="rId19" display="PREVENZIONE INCENDI_verbali controlli eseguiti\GIACENZE MENSILI\GIACENZE 2022\Rimanenze imballi al 01_12_2022.xls" xr:uid="{00000000-0004-0000-2E00-000012000000}"/>
    <hyperlink ref="B51" r:id="rId20" display="PREVENZIONE INCENDI_verbali controlli eseguiti\GIACENZE MENSILI\GIACENZE 2023\Rimanenze imballi al 01_03_2023.xlsx" xr:uid="{00000000-0004-0000-2E00-000013000000}"/>
    <hyperlink ref="B52" r:id="rId21" display="PREVENZIONE INCENDI_verbali controlli eseguiti\GIACENZE MENSILI\GIACENZE 2023\Rimanenze imballi al 01_04_2023.xls" xr:uid="{00000000-0004-0000-2E00-000014000000}"/>
    <hyperlink ref="B53" r:id="rId22" display="PREVENZIONE INCENDI_verbali controlli eseguiti\GIACENZE MENSILI\GIACENZE 2023\Rimanenze imballi al 01_05_2023.xls" xr:uid="{00000000-0004-0000-2E00-000015000000}"/>
    <hyperlink ref="B54" r:id="rId23" display="PREVENZIONE INCENDI_verbali controlli eseguiti\GIACENZE MENSILI\GIACENZE 2023\Rimanenze imballi al 01_06_2023.xls" xr:uid="{00000000-0004-0000-2E00-000016000000}"/>
    <hyperlink ref="B55" r:id="rId24" display="PREVENZIONE INCENDI_verbali controlli eseguiti\GIACENZE MENSILI\GIACENZE 2023\Rimanenze imballi al 01_07_2023.xls" xr:uid="{00000000-0004-0000-2E00-000017000000}"/>
    <hyperlink ref="B56" r:id="rId25" display="PREVENZIONE INCENDI_verbali controlli eseguiti\GIACENZE MENSILI\GIACENZE 2023\Rimanenze imballi al 01_08_2023.xls" xr:uid="{00000000-0004-0000-2E00-000018000000}"/>
    <hyperlink ref="B58" r:id="rId26" display="PREVENZIONE INCENDI_verbali controlli eseguiti\GIACENZE MENSILI\GIACENZE 2023\Rimanenze imballi al 02_10_2023.xls" xr:uid="{00000000-0004-0000-2E00-000019000000}"/>
    <hyperlink ref="B59" r:id="rId27" display="PREVENZIONE INCENDI_verbali controlli eseguiti\GIACENZE MENSILI\GIACENZE 2023\Rimanenze imballi al 01_11_2023.xls" xr:uid="{00000000-0004-0000-2E00-00001A000000}"/>
    <hyperlink ref="B60" r:id="rId28" display="PREVENZIONE INCENDI_verbali controlli eseguiti\GIACENZE MENSILI\GIACENZE 2023\Rimanenze imballi al 01_12_2023.xls" xr:uid="{00000000-0004-0000-2E00-00001B000000}"/>
    <hyperlink ref="B61" r:id="rId29" display="PREVENZIONE INCENDI_verbali controlli eseguiti\GIACENZE MENSILI\GIACENZE 2024\Rimanenze imballi al 01_01_2024.xls" xr:uid="{00000000-0004-0000-2E00-00001C000000}"/>
    <hyperlink ref="B62" r:id="rId30" display="PREVENZIONE INCENDI_verbali controlli eseguiti\GIACENZE MENSILI\GIACENZE 2024\Rimanenze imballi al 01_02_2024.xlsx" xr:uid="{00000000-0004-0000-2E00-00001D000000}"/>
    <hyperlink ref="B63" r:id="rId31" display="PREVENZIONE INCENDI_verbali controlli eseguiti\GIACENZE MENSILI\GIACENZE 2024\Rimanenze imballi al 01_03_2024.xls" xr:uid="{00000000-0004-0000-2E00-00001E000000}"/>
    <hyperlink ref="B64" r:id="rId32" display="PREVENZIONE INCENDI_verbali controlli eseguiti\GIACENZE MENSILI\GIACENZE 2024\Rimanenze imballi al 02_04_2024.xlsx" xr:uid="{00000000-0004-0000-2E00-00001F000000}"/>
    <hyperlink ref="B65" r:id="rId33" display="PREVENZIONE INCENDI_verbali controlli eseguiti\GIACENZE MENSILI\GIACENZE 2024\Rimanenze imballi al 02_05_2024.xls" xr:uid="{00000000-0004-0000-2E00-000020000000}"/>
    <hyperlink ref="B68" r:id="rId34" display="PREVENZIONE INCENDI_verbali controlli eseguiti\GIACENZE MENSILI\GIACENZE 2024\Rimanenze imballi al 01_08_2024.xls" xr:uid="{00000000-0004-0000-2E00-000021000000}"/>
    <hyperlink ref="B67" r:id="rId35" display="PREVENZIONE INCENDI_verbali controlli eseguiti\GIACENZE MENSILI\GIACENZE 2024\Rimanenze imballi al 01_07_2024.xlsx" xr:uid="{00000000-0004-0000-2E00-000022000000}"/>
    <hyperlink ref="B69" r:id="rId36" display="PREVENZIONE INCENDI_verbali controlli eseguiti\GIACENZE MENSILI\GIACENZE 2024\Rimanenze imballi al 02_09_2024.xlsx" xr:uid="{00000000-0004-0000-2E00-000023000000}"/>
    <hyperlink ref="B70" r:id="rId37" display="PREVENZIONE INCENDI_verbali controlli eseguiti\GIACENZE MENSILI\GIACENZE 2024\Rimanenze imballi al 01_10_2024.xls" xr:uid="{00000000-0004-0000-2E00-000024000000}"/>
    <hyperlink ref="B77" r:id="rId38" display="PREVENZIONE INCENDI_verbali controlli eseguiti\GIACENZE MENSILI\GIACENZE 2025\rimanenze imballi al 01_05_2025.xls" xr:uid="{00000000-0004-0000-2E00-000025000000}"/>
    <hyperlink ref="B76" r:id="rId39" display="PREVENZIONE INCENDI_verbali controlli eseguiti\GIACENZE MENSILI\GIACENZE 2025\rimanenze imballi al 01_04_2025.xls" xr:uid="{00000000-0004-0000-2E00-000026000000}"/>
    <hyperlink ref="B71" r:id="rId40" display="PREVENZIONE INCENDI_verbali controlli eseguiti\GIACENZE MENSILI\GIACENZE 2024\Rimanenze imballi al 02_11_2024.xls" xr:uid="{00000000-0004-0000-2E00-000027000000}"/>
    <hyperlink ref="B81" r:id="rId41" display="PREVENZIONE INCENDI_verbali controlli eseguiti\GIACENZE MENSILI\GIACENZE 2025\rimanenze imballi al 01_09_2025.xls" xr:uid="{6CEE3C08-DC31-459F-841F-FCC39C401BDA}"/>
    <hyperlink ref="B80" r:id="rId42" display="PREVENZIONE INCENDI_verbali controlli eseguiti\GIACENZE MENSILI\GIACENZE 2025\rimanenze imballi al 01_08_2025.xls" xr:uid="{C1C0F46E-6B01-4155-90D6-3B5DBE1EA695}"/>
    <hyperlink ref="B79" r:id="rId43" display="PREVENZIONE INCENDI_verbali controlli eseguiti\GIACENZE MENSILI\GIACENZE 2025\rimanenze imballi al 01_07_2025.xls" xr:uid="{99356768-A187-4789-95FF-74617D17C613}"/>
    <hyperlink ref="B78" r:id="rId44" display="PREVENZIONE INCENDI_verbali controlli eseguiti\GIACENZE MENSILI\GIACENZE 2025\rimanenze imballi al 03_06_2025.xls" xr:uid="{D0278B26-112C-4858-A0E3-B8940DD6B8DD}"/>
    <hyperlink ref="B82" r:id="rId45" display="PREVENZIONE INCENDI_verbali controlli eseguiti\GIACENZE MENSILI\GIACENZE 2025\rimanenze imballi al 01_10_2025.xls" xr:uid="{8149E26E-FDBE-4FFC-BEEB-DBCE8D692BEE}"/>
    <hyperlink ref="B85" r:id="rId46" display="PREVENZIONE INCENDI_verbali controlli eseguiti\GIACENZE MENSILI\GIACENZE 2026\rimanenze imballi al 02_01_2026.xls" xr:uid="{5F500189-4267-4D7E-B436-B3F8A4422C85}"/>
    <hyperlink ref="B84" r:id="rId47" display="PREVENZIONE INCENDI_verbali controlli eseguiti\GIACENZE MENSILI\GIACENZE 2025\rimanenze imballi al 01_12_2025.xls" xr:uid="{F123970E-6683-4BDB-ADAB-ABDDEA7343CA}"/>
    <hyperlink ref="B83" r:id="rId48" display="PREVENZIONE INCENDI_verbali controlli eseguiti\GIACENZE MENSILI\GIACENZE 2025\rimanenze imballi al 03_11_2025.xls" xr:uid="{F2714956-D95D-49AD-A0AB-341B3DC1BF7B}"/>
  </hyperlinks>
  <pageMargins left="0.75" right="0.75" top="1" bottom="1" header="0.5" footer="0.5"/>
  <pageSetup paperSize="9" scale="72" orientation="landscape" r:id="rId49"/>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dimension ref="B4:AU23"/>
  <sheetViews>
    <sheetView workbookViewId="0">
      <pane xSplit="3" ySplit="10" topLeftCell="AP11" activePane="bottomRight" state="frozen"/>
      <selection pane="topRight" activeCell="D1" sqref="D1"/>
      <selection pane="bottomLeft" activeCell="A8" sqref="A8"/>
      <selection pane="bottomRight" activeCell="AT18" sqref="AT18"/>
    </sheetView>
  </sheetViews>
  <sheetFormatPr defaultColWidth="12.6640625" defaultRowHeight="13.2" x14ac:dyDescent="0.25"/>
  <cols>
    <col min="2" max="2" width="34.109375" customWidth="1"/>
    <col min="3" max="5" width="16" customWidth="1"/>
    <col min="6" max="15" width="17.33203125" customWidth="1"/>
    <col min="16" max="16" width="17.44140625" customWidth="1"/>
    <col min="17" max="17" width="17.33203125" customWidth="1"/>
    <col min="18" max="18" width="17.44140625" customWidth="1"/>
    <col min="19" max="19" width="17.33203125" customWidth="1"/>
    <col min="20" max="20" width="17.44140625" customWidth="1"/>
    <col min="21" max="21" width="17.33203125" customWidth="1"/>
    <col min="22" max="22" width="17.44140625" customWidth="1"/>
    <col min="23" max="23" width="18.6640625" customWidth="1"/>
    <col min="24" max="24" width="17.88671875" customWidth="1"/>
    <col min="25" max="25" width="17.44140625" customWidth="1"/>
    <col min="26" max="26" width="17.88671875" customWidth="1"/>
    <col min="27" max="27" width="17.44140625" customWidth="1"/>
    <col min="28" max="28" width="17.88671875" customWidth="1"/>
    <col min="29" max="29" width="17.44140625" customWidth="1"/>
    <col min="30" max="30" width="17.88671875" customWidth="1"/>
    <col min="31" max="31" width="19.5546875" customWidth="1"/>
    <col min="32" max="32" width="19" customWidth="1"/>
    <col min="33" max="36" width="19.5546875" customWidth="1"/>
    <col min="37" max="37" width="18.109375" customWidth="1"/>
    <col min="38" max="38" width="19.5546875" customWidth="1"/>
    <col min="39" max="39" width="18.109375" customWidth="1"/>
    <col min="40" max="40" width="19.5546875" customWidth="1"/>
    <col min="41" max="41" width="18.109375" customWidth="1"/>
    <col min="42" max="42" width="19.5546875" customWidth="1"/>
    <col min="43" max="43" width="18.33203125" customWidth="1"/>
    <col min="44" max="44" width="19.5546875" customWidth="1"/>
    <col min="45" max="45" width="18.33203125" customWidth="1"/>
    <col min="46" max="46" width="19.5546875" customWidth="1"/>
    <col min="47" max="47" width="18.33203125" customWidth="1"/>
  </cols>
  <sheetData>
    <row r="4" spans="2:47" ht="19.8" x14ac:dyDescent="0.5">
      <c r="B4" s="1671" t="s">
        <v>1250</v>
      </c>
      <c r="C4" s="1672"/>
      <c r="D4" s="1672"/>
      <c r="E4" s="1672"/>
      <c r="F4" s="1672"/>
      <c r="G4" s="1672"/>
      <c r="H4" s="1672"/>
    </row>
    <row r="6" spans="2:47" x14ac:dyDescent="0.25">
      <c r="B6" s="969" t="s">
        <v>3195</v>
      </c>
    </row>
    <row r="9" spans="2:47" ht="12" customHeight="1" x14ac:dyDescent="0.25">
      <c r="AR9" s="1404" t="s">
        <v>4101</v>
      </c>
    </row>
    <row r="10" spans="2:47" ht="33.75" customHeight="1" x14ac:dyDescent="0.25">
      <c r="B10" s="18" t="s">
        <v>27</v>
      </c>
      <c r="C10" s="18" t="s">
        <v>24</v>
      </c>
      <c r="D10" s="1658" t="s">
        <v>1998</v>
      </c>
      <c r="E10" s="1659"/>
      <c r="F10" s="1658" t="s">
        <v>1998</v>
      </c>
      <c r="G10" s="1659"/>
      <c r="H10" s="1658" t="s">
        <v>1998</v>
      </c>
      <c r="I10" s="1659"/>
      <c r="J10" s="1658" t="s">
        <v>1998</v>
      </c>
      <c r="K10" s="1659"/>
      <c r="L10" s="1658" t="s">
        <v>1998</v>
      </c>
      <c r="M10" s="1659"/>
      <c r="N10" s="1658" t="s">
        <v>1998</v>
      </c>
      <c r="O10" s="1659"/>
      <c r="P10" s="1658" t="s">
        <v>1998</v>
      </c>
      <c r="Q10" s="1659"/>
      <c r="R10" s="1658" t="s">
        <v>1998</v>
      </c>
      <c r="S10" s="1659"/>
      <c r="T10" s="1658" t="s">
        <v>1998</v>
      </c>
      <c r="U10" s="1659"/>
      <c r="V10" s="1658" t="s">
        <v>1998</v>
      </c>
      <c r="W10" s="1659"/>
      <c r="X10" s="1658" t="s">
        <v>1998</v>
      </c>
      <c r="Y10" s="1659"/>
      <c r="Z10" s="1658" t="s">
        <v>1998</v>
      </c>
      <c r="AA10" s="1659"/>
      <c r="AB10" s="1658" t="s">
        <v>1998</v>
      </c>
      <c r="AC10" s="1659"/>
      <c r="AD10" s="1658" t="s">
        <v>1998</v>
      </c>
      <c r="AE10" s="1659"/>
      <c r="AF10" s="1658" t="s">
        <v>1998</v>
      </c>
      <c r="AG10" s="1659"/>
      <c r="AH10" s="1658" t="s">
        <v>1998</v>
      </c>
      <c r="AI10" s="1659"/>
      <c r="AJ10" s="1658" t="s">
        <v>1998</v>
      </c>
      <c r="AK10" s="1659"/>
      <c r="AL10" s="1658" t="s">
        <v>1998</v>
      </c>
      <c r="AM10" s="1659"/>
      <c r="AN10" s="1658" t="s">
        <v>1998</v>
      </c>
      <c r="AO10" s="1659"/>
      <c r="AP10" s="1658" t="s">
        <v>1998</v>
      </c>
      <c r="AQ10" s="1659"/>
      <c r="AR10" s="1658" t="s">
        <v>1998</v>
      </c>
      <c r="AS10" s="1659"/>
      <c r="AT10" s="1658" t="s">
        <v>1998</v>
      </c>
      <c r="AU10" s="1659"/>
    </row>
    <row r="11" spans="2:47" ht="20.100000000000001" customHeight="1" x14ac:dyDescent="0.45">
      <c r="B11" s="321" t="s">
        <v>1997</v>
      </c>
      <c r="C11" s="320" t="s">
        <v>82</v>
      </c>
      <c r="D11" s="1669">
        <v>38642</v>
      </c>
      <c r="E11" s="1670"/>
      <c r="F11" s="1669">
        <v>38812</v>
      </c>
      <c r="G11" s="1670"/>
      <c r="H11" s="1669">
        <v>39224</v>
      </c>
      <c r="I11" s="1670"/>
      <c r="J11" s="1669">
        <v>39575</v>
      </c>
      <c r="K11" s="1670"/>
      <c r="L11" s="1669">
        <v>39952</v>
      </c>
      <c r="M11" s="1670"/>
      <c r="N11" s="1669">
        <v>40312</v>
      </c>
      <c r="O11" s="1670"/>
      <c r="P11" s="1669">
        <v>40662</v>
      </c>
      <c r="Q11" s="1670"/>
      <c r="R11" s="1660">
        <v>41061</v>
      </c>
      <c r="S11" s="1668"/>
      <c r="T11" s="1660">
        <v>41393</v>
      </c>
      <c r="U11" s="1668"/>
      <c r="V11" s="1666">
        <v>41757</v>
      </c>
      <c r="W11" s="1667"/>
      <c r="X11" s="1666">
        <v>42107</v>
      </c>
      <c r="Y11" s="1667"/>
      <c r="Z11" s="1660">
        <v>42478</v>
      </c>
      <c r="AA11" s="1661"/>
      <c r="AB11" s="1660">
        <v>42839</v>
      </c>
      <c r="AC11" s="1661"/>
      <c r="AD11" s="1666">
        <v>43249</v>
      </c>
      <c r="AE11" s="1667"/>
      <c r="AF11" s="1662">
        <v>43616</v>
      </c>
      <c r="AG11" s="1663"/>
      <c r="AH11" s="1662">
        <v>43978</v>
      </c>
      <c r="AI11" s="1663"/>
      <c r="AJ11" s="1662">
        <v>44342</v>
      </c>
      <c r="AK11" s="1663"/>
      <c r="AL11" s="1664" t="s">
        <v>3581</v>
      </c>
      <c r="AM11" s="1665"/>
      <c r="AN11" s="1662">
        <v>45061</v>
      </c>
      <c r="AO11" s="1663"/>
      <c r="AP11" s="1662">
        <v>45428</v>
      </c>
      <c r="AQ11" s="1663"/>
      <c r="AR11" s="1662">
        <v>45785</v>
      </c>
      <c r="AS11" s="1663"/>
      <c r="AT11" s="1673" t="s">
        <v>3835</v>
      </c>
      <c r="AU11" s="1673"/>
    </row>
    <row r="12" spans="2:47" ht="20.100000000000001" customHeight="1" x14ac:dyDescent="0.45">
      <c r="B12" s="319" t="s">
        <v>1385</v>
      </c>
      <c r="C12" s="359" t="s">
        <v>83</v>
      </c>
      <c r="D12" s="47" t="s">
        <v>1524</v>
      </c>
      <c r="E12" s="38">
        <v>38642</v>
      </c>
      <c r="F12" s="124">
        <v>38812</v>
      </c>
      <c r="G12" s="47" t="s">
        <v>1524</v>
      </c>
      <c r="H12" s="124">
        <v>39224</v>
      </c>
      <c r="I12" s="124">
        <v>39407</v>
      </c>
      <c r="J12" s="124">
        <v>39575</v>
      </c>
      <c r="K12" s="124">
        <v>39759</v>
      </c>
      <c r="L12" s="124">
        <v>39952</v>
      </c>
      <c r="M12" s="124">
        <v>40119</v>
      </c>
      <c r="N12" s="124">
        <v>40240</v>
      </c>
      <c r="O12" s="124">
        <v>40452</v>
      </c>
      <c r="P12" s="124">
        <v>40648</v>
      </c>
      <c r="Q12" s="124">
        <v>40828</v>
      </c>
      <c r="R12" s="396">
        <v>41001</v>
      </c>
      <c r="S12" s="396">
        <v>41187</v>
      </c>
      <c r="T12" s="396">
        <v>41369</v>
      </c>
      <c r="U12" s="229">
        <v>41551</v>
      </c>
      <c r="V12" s="440">
        <v>41731</v>
      </c>
      <c r="W12" s="440">
        <v>41914</v>
      </c>
      <c r="X12" s="440">
        <v>42096</v>
      </c>
      <c r="Y12" s="440">
        <v>42279</v>
      </c>
      <c r="Z12" s="440">
        <v>42464</v>
      </c>
      <c r="AA12" s="440">
        <v>42647</v>
      </c>
      <c r="AB12" s="440">
        <v>42828</v>
      </c>
      <c r="AC12" s="440">
        <v>43011</v>
      </c>
      <c r="AD12" s="692">
        <v>43194</v>
      </c>
      <c r="AE12" s="692">
        <v>43377</v>
      </c>
      <c r="AF12" s="229">
        <v>43560</v>
      </c>
      <c r="AG12" s="930" t="s">
        <v>3063</v>
      </c>
      <c r="AH12" s="229">
        <v>43927</v>
      </c>
      <c r="AI12" s="229">
        <v>44109</v>
      </c>
      <c r="AJ12" s="692">
        <v>44288</v>
      </c>
      <c r="AK12" s="692">
        <v>44473</v>
      </c>
      <c r="AL12" s="692">
        <v>44656</v>
      </c>
      <c r="AM12" s="692">
        <v>44841</v>
      </c>
      <c r="AN12" s="692">
        <v>45023</v>
      </c>
      <c r="AO12" s="692">
        <v>45205</v>
      </c>
      <c r="AP12" s="692">
        <v>45386</v>
      </c>
      <c r="AQ12" s="692">
        <v>45569</v>
      </c>
      <c r="AR12" s="692">
        <v>45757</v>
      </c>
      <c r="AS12" s="692">
        <v>45936</v>
      </c>
      <c r="AT12" s="1072" t="s">
        <v>4162</v>
      </c>
      <c r="AU12" s="58"/>
    </row>
    <row r="13" spans="2:47" ht="7.5" customHeight="1" x14ac:dyDescent="0.25">
      <c r="B13" s="315"/>
    </row>
    <row r="14" spans="2:47" ht="16.2" x14ac:dyDescent="0.4">
      <c r="B14" s="322" t="s">
        <v>1387</v>
      </c>
    </row>
    <row r="15" spans="2:47" ht="16.2" x14ac:dyDescent="0.4">
      <c r="B15" s="316" t="s">
        <v>2139</v>
      </c>
    </row>
    <row r="16" spans="2:47" x14ac:dyDescent="0.25">
      <c r="B16" s="317" t="s">
        <v>2138</v>
      </c>
    </row>
    <row r="17" spans="2:2" x14ac:dyDescent="0.25">
      <c r="B17" s="317" t="s">
        <v>2140</v>
      </c>
    </row>
    <row r="18" spans="2:2" x14ac:dyDescent="0.25">
      <c r="B18" s="317" t="s">
        <v>1386</v>
      </c>
    </row>
    <row r="19" spans="2:2" x14ac:dyDescent="0.25">
      <c r="B19" s="317" t="s">
        <v>2141</v>
      </c>
    </row>
    <row r="20" spans="2:2" x14ac:dyDescent="0.25">
      <c r="B20" s="317"/>
    </row>
    <row r="21" spans="2:2" x14ac:dyDescent="0.25">
      <c r="B21" s="317" t="s">
        <v>2142</v>
      </c>
    </row>
    <row r="22" spans="2:2" x14ac:dyDescent="0.25">
      <c r="B22" s="317" t="s">
        <v>2164</v>
      </c>
    </row>
    <row r="23" spans="2:2" x14ac:dyDescent="0.25">
      <c r="B23" s="318" t="s">
        <v>2165</v>
      </c>
    </row>
  </sheetData>
  <mergeCells count="45">
    <mergeCell ref="AT10:AU10"/>
    <mergeCell ref="AT11:AU11"/>
    <mergeCell ref="AR10:AS10"/>
    <mergeCell ref="AR11:AS11"/>
    <mergeCell ref="AP10:AQ10"/>
    <mergeCell ref="AP11:AQ11"/>
    <mergeCell ref="AN10:AO10"/>
    <mergeCell ref="AN11:AO11"/>
    <mergeCell ref="B4:H4"/>
    <mergeCell ref="F10:G10"/>
    <mergeCell ref="H10:I10"/>
    <mergeCell ref="D10:E10"/>
    <mergeCell ref="R10:S10"/>
    <mergeCell ref="J10:K10"/>
    <mergeCell ref="L10:M10"/>
    <mergeCell ref="P10:Q10"/>
    <mergeCell ref="R11:S11"/>
    <mergeCell ref="X10:Y10"/>
    <mergeCell ref="D11:E11"/>
    <mergeCell ref="F11:G11"/>
    <mergeCell ref="N10:O10"/>
    <mergeCell ref="H11:I11"/>
    <mergeCell ref="J11:K11"/>
    <mergeCell ref="L11:M11"/>
    <mergeCell ref="N11:O11"/>
    <mergeCell ref="P11:Q11"/>
    <mergeCell ref="X11:Y11"/>
    <mergeCell ref="V10:W10"/>
    <mergeCell ref="V11:W11"/>
    <mergeCell ref="T10:U10"/>
    <mergeCell ref="T11:U11"/>
    <mergeCell ref="Z10:AA10"/>
    <mergeCell ref="Z11:AA11"/>
    <mergeCell ref="AB10:AC10"/>
    <mergeCell ref="AB11:AC11"/>
    <mergeCell ref="AF10:AG10"/>
    <mergeCell ref="AF11:AG11"/>
    <mergeCell ref="AL10:AM10"/>
    <mergeCell ref="AL11:AM11"/>
    <mergeCell ref="AJ10:AK10"/>
    <mergeCell ref="AJ11:AK11"/>
    <mergeCell ref="AD10:AE10"/>
    <mergeCell ref="AD11:AE11"/>
    <mergeCell ref="AH10:AI10"/>
    <mergeCell ref="AH11:AI11"/>
  </mergeCells>
  <phoneticPr fontId="0" type="noConversion"/>
  <hyperlinks>
    <hyperlink ref="R11:S11" r:id="rId1" display="PREVENZIONE EMERGENZE AMBIENTALI\simulazione emergenza ambientale 01_06_2012.pdf" xr:uid="{00000000-0004-0000-2F00-000000000000}"/>
    <hyperlink ref="R12" r:id="rId2" display="PREVENZIONE EMERGENZE AMBIENTALI\verifica armadi ambientali 02_04_2012.pdf" xr:uid="{00000000-0004-0000-2F00-000001000000}"/>
    <hyperlink ref="T11:U11" r:id="rId3" display="PREVENZIONE EMERGENZE AMBIENTALI\simulazione emergenza ambientale 29_04_2013.pdf" xr:uid="{00000000-0004-0000-2F00-000002000000}"/>
    <hyperlink ref="T12" r:id="rId4" display="PREVENZIONE EMERGENZE AMBIENTALI\verifica armadi ambientali del 05_04_2013.pdf" xr:uid="{00000000-0004-0000-2F00-000003000000}"/>
    <hyperlink ref="S12" r:id="rId5" display="PREVENZIONE EMERGENZE AMBIENTALI\verifica armadi ambientali 05_10_2012.pdf" xr:uid="{00000000-0004-0000-2F00-000004000000}"/>
    <hyperlink ref="U12" r:id="rId6" display="PREVENZIONE EMERGENZE AMBIENTALI\verifica armadi ambientali del 04_10_2013 .pdf" xr:uid="{00000000-0004-0000-2F00-000005000000}"/>
    <hyperlink ref="V12" r:id="rId7" display="PREVENZIONE EMERGENZE AMBIENTALI\verifica armadi ambientali del 02_04_2014.pdf" xr:uid="{00000000-0004-0000-2F00-000006000000}"/>
    <hyperlink ref="V11:W11" r:id="rId8" display="PREVENZIONE EMERGENZE AMBIENTALI\simulazione emergenza ambientale 28_04_2014.pdf" xr:uid="{00000000-0004-0000-2F00-000007000000}"/>
    <hyperlink ref="W12" r:id="rId9" display="PREVENZIONE EMERGENZE AMBIENTALI\verifica armadi ambientali del 02_10_2014.pdf" xr:uid="{00000000-0004-0000-2F00-000008000000}"/>
    <hyperlink ref="X12" r:id="rId10" display="PREVENZIONE EMERGENZE AMBIENTALI\verifica armadi ambientali 02_04_2015.pdf" xr:uid="{00000000-0004-0000-2F00-000009000000}"/>
    <hyperlink ref="X11:Y11" r:id="rId11" display="PREVENZIONE EMERGENZE AMBIENTALI\simulazione emergenza ambientale del 13_04_2015.pdf" xr:uid="{00000000-0004-0000-2F00-00000A000000}"/>
    <hyperlink ref="Y12" r:id="rId12" display="PREVENZIONE EMERGENZE AMBIENTALI\verifica armadi ambientali 02_10_2015.pdf" xr:uid="{00000000-0004-0000-2F00-00000B000000}"/>
    <hyperlink ref="Z12" r:id="rId13" display="PREVENZIONE EMERGENZE AMBIENTALI\verifica armadi ambientali del 04_04_2016.pdf" xr:uid="{00000000-0004-0000-2F00-00000C000000}"/>
    <hyperlink ref="Z11:AA11" r:id="rId14" display="PREVENZIONE EMERGENZE AMBIENTALI\simulazione emergenza ambientale del 18_04_2016.pdf" xr:uid="{00000000-0004-0000-2F00-00000D000000}"/>
    <hyperlink ref="AA12" r:id="rId15" display="PREVENZIONE EMERGENZE AMBIENTALI\verifica armadi ambientali del 04_10_2016.pdf" xr:uid="{00000000-0004-0000-2F00-00000E000000}"/>
    <hyperlink ref="AB12" r:id="rId16" display="PREVENZIONE EMERGENZE AMBIENTALI\verifica armadi ambientali del 03_04_2017.pdf" xr:uid="{00000000-0004-0000-2F00-00000F000000}"/>
    <hyperlink ref="AB11:AC11" r:id="rId17" display="PREVENZIONE EMERGENZE AMBIENTALI\simulazione emergenza ambientale 14_04_2017.pdf" xr:uid="{00000000-0004-0000-2F00-000010000000}"/>
    <hyperlink ref="AC12" r:id="rId18" display="PREVENZIONE EMERGENZE AMBIENTALI\verifica armadi ambientali del 03_10_2017.pdf" xr:uid="{00000000-0004-0000-2F00-000011000000}"/>
    <hyperlink ref="AD12" r:id="rId19" display="PREVENZIONE EMERGENZE AMBIENTALI\verifica armadi ambientali del 04_04_2018.pdf" xr:uid="{00000000-0004-0000-2F00-000012000000}"/>
    <hyperlink ref="AE12" r:id="rId20" display="PREVENZIONE EMERGENZE AMBIENTALI\verifica armadi ambientali del 04_10_2018.pdf" xr:uid="{00000000-0004-0000-2F00-000013000000}"/>
    <hyperlink ref="AD11:AE11" r:id="rId21" display="PREVENZIONE EMERGENZE AMBIENTALI\simulazione emergenza ambientale 29_05_2018.pdf" xr:uid="{00000000-0004-0000-2F00-000014000000}"/>
    <hyperlink ref="AF12" r:id="rId22" display="PREVENZIONE EMERGENZE AMBIENTALI\verifica armadi ambientali del 05_04_2019.pdf" xr:uid="{00000000-0004-0000-2F00-000015000000}"/>
    <hyperlink ref="AF11:AG11" r:id="rId23" display="PREVENZIONE EMERGENZE AMBIENTALI\simulazione emergenza ambientale 31_05_2019.pdf" xr:uid="{00000000-0004-0000-2F00-000016000000}"/>
    <hyperlink ref="AG12" r:id="rId24" xr:uid="{00000000-0004-0000-2F00-000017000000}"/>
    <hyperlink ref="AH12" r:id="rId25" display="PREVENZIONE EMERGENZE AMBIENTALI\controllo armadi ambientali 6 aprile_2020.pdf" xr:uid="{00000000-0004-0000-2F00-000018000000}"/>
    <hyperlink ref="AH11:AI11" r:id="rId26" display="PREVENZIONE EMERGENZE AMBIENTALI\simulazione emergenza ambientale 27_05_2020.pdf" xr:uid="{00000000-0004-0000-2F00-000019000000}"/>
    <hyperlink ref="B6" r:id="rId27" xr:uid="{00000000-0004-0000-2F00-00001A000000}"/>
    <hyperlink ref="AI12" r:id="rId28" display="PREVENZIONE EMERGENZE AMBIENTALI\verifica armadi ambientali del 05_10_2020.pdf" xr:uid="{00000000-0004-0000-2F00-00001B000000}"/>
    <hyperlink ref="AJ12" r:id="rId29" display="PREVENZIONE EMERGENZE AMBIENTALI\verifica armadi ambientali 02_04_2021.pdf" xr:uid="{00000000-0004-0000-2F00-00001C000000}"/>
    <hyperlink ref="AJ11:AK11" r:id="rId30" display="PREVENZIONE EMERGENZE AMBIENTALI\simulazioni emergenza ambientale 2021.pdf" xr:uid="{00000000-0004-0000-2F00-00001D000000}"/>
    <hyperlink ref="AK12" r:id="rId31" display="PREVENZIONE EMERGENZE AMBIENTALI\verifica armadi ambientali 04_10_2021.pdf" xr:uid="{00000000-0004-0000-2F00-00001E000000}"/>
    <hyperlink ref="AL12" r:id="rId32" display="PREVENZIONE EMERGENZE AMBIENTALI\verifica armadi ambientali del 05_04_2022.pdf" xr:uid="{00000000-0004-0000-2F00-00001F000000}"/>
    <hyperlink ref="AL11:AM11" r:id="rId33" display="13/06/2022" xr:uid="{00000000-0004-0000-2F00-000020000000}"/>
    <hyperlink ref="AM12" r:id="rId34" display="PREVENZIONE EMERGENZE AMBIENTALI\verifica armadi ambientali del 07_10_2022.pdf" xr:uid="{00000000-0004-0000-2F00-000021000000}"/>
    <hyperlink ref="AN12" r:id="rId35" display="PREVENZIONE EMERGENZE AMBIENTALI\verifica armadi ambientali del 07_04_2023.pdf" xr:uid="{00000000-0004-0000-2F00-000022000000}"/>
    <hyperlink ref="AN11:AO11" r:id="rId36" display="PREVENZIONE EMERGENZE AMBIENTALI\simulazione emergenza ambientale del 15_05_2023.pdf" xr:uid="{00000000-0004-0000-2F00-000023000000}"/>
    <hyperlink ref="AO12" r:id="rId37" display="PREVENZIONE EMERGENZE AMBIENTALI\verifica armadi ambientali del 06_10_2023.pdf" xr:uid="{00000000-0004-0000-2F00-000024000000}"/>
    <hyperlink ref="AP12" r:id="rId38" display="PREVENZIONE EMERGENZE AMBIENTALI\verifica armadi ambientali del 04_04_2024.pdf" xr:uid="{00000000-0004-0000-2F00-000025000000}"/>
    <hyperlink ref="AP11:AQ11" r:id="rId39" display="PREVENZIONE EMERGENZE AMBIENTALI\simulazione emergenza ambientale del 16_05_2024.pdf" xr:uid="{00000000-0004-0000-2F00-000026000000}"/>
    <hyperlink ref="AQ12" r:id="rId40" display="PREVENZIONE EMERGENZE AMBIENTALI\verifica armadi ambientali del 04_10_2024.pdf" xr:uid="{00000000-0004-0000-2F00-000027000000}"/>
    <hyperlink ref="AR12" r:id="rId41" display="PREVENZIONE EMERGENZE AMBIENTALI\verifica armadi ambientali del 10_04_2025.pdf" xr:uid="{00000000-0004-0000-2F00-000028000000}"/>
    <hyperlink ref="AR11:AS11" r:id="rId42" display="PREVENZIONE EMERGENZE AMBIENTALI\simulazione emergenza ambientale del 08_05_2025.pdf" xr:uid="{00000000-0004-0000-2F00-000029000000}"/>
    <hyperlink ref="AS12" r:id="rId43" display="PREVENZIONE EMERGENZE AMBIENTALI\verifica armadi ambientali del 06_10_2025.pdf" xr:uid="{B3D3D5B7-458A-4B5F-83F0-3C5354B8D1DC}"/>
  </hyperlinks>
  <pageMargins left="0.75" right="0.75" top="1" bottom="1" header="0.5" footer="0.5"/>
  <pageSetup paperSize="9" scale="84" orientation="portrait" r:id="rId44"/>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C3:H21"/>
  <sheetViews>
    <sheetView topLeftCell="A7" workbookViewId="0">
      <selection activeCell="F26" sqref="F26"/>
    </sheetView>
  </sheetViews>
  <sheetFormatPr defaultRowHeight="13.2" x14ac:dyDescent="0.25"/>
  <cols>
    <col min="4" max="4" width="15.6640625" customWidth="1"/>
    <col min="5" max="5" width="19" customWidth="1"/>
    <col min="6" max="6" width="19.33203125" customWidth="1"/>
    <col min="7" max="7" width="21" customWidth="1"/>
    <col min="8" max="8" width="21.88671875" customWidth="1"/>
  </cols>
  <sheetData>
    <row r="3" spans="3:8" x14ac:dyDescent="0.25">
      <c r="C3" s="274" t="s">
        <v>258</v>
      </c>
      <c r="D3" t="s">
        <v>825</v>
      </c>
    </row>
    <row r="4" spans="3:8" x14ac:dyDescent="0.25">
      <c r="C4" s="274"/>
    </row>
    <row r="5" spans="3:8" x14ac:dyDescent="0.25">
      <c r="C5" s="274"/>
    </row>
    <row r="6" spans="3:8" x14ac:dyDescent="0.25">
      <c r="E6" t="s">
        <v>261</v>
      </c>
    </row>
    <row r="7" spans="3:8" s="355" customFormat="1" ht="41.25" customHeight="1" x14ac:dyDescent="0.25">
      <c r="C7" s="1674" t="s">
        <v>260</v>
      </c>
      <c r="D7" s="1674"/>
      <c r="E7" s="309" t="s">
        <v>262</v>
      </c>
      <c r="F7" s="309" t="s">
        <v>263</v>
      </c>
      <c r="G7" s="309" t="s">
        <v>264</v>
      </c>
      <c r="H7" s="309" t="s">
        <v>259</v>
      </c>
    </row>
    <row r="8" spans="3:8" x14ac:dyDescent="0.25">
      <c r="C8" s="1597">
        <v>2013</v>
      </c>
      <c r="D8" s="1597"/>
      <c r="E8" s="227">
        <v>0.183</v>
      </c>
      <c r="F8" s="772">
        <v>1.1299999999999999</v>
      </c>
      <c r="G8" s="227">
        <v>185.25800000000001</v>
      </c>
      <c r="H8" s="227" t="s">
        <v>1532</v>
      </c>
    </row>
    <row r="9" spans="3:8" x14ac:dyDescent="0.25">
      <c r="C9" s="1597">
        <v>2014</v>
      </c>
      <c r="D9" s="1597"/>
      <c r="E9" s="227">
        <v>1.34</v>
      </c>
      <c r="F9" s="227">
        <v>1.91</v>
      </c>
      <c r="G9" s="227">
        <v>188.3</v>
      </c>
      <c r="H9" s="227" t="s">
        <v>1532</v>
      </c>
    </row>
    <row r="10" spans="3:8" x14ac:dyDescent="0.25">
      <c r="C10" s="1597">
        <v>2015</v>
      </c>
      <c r="D10" s="1597"/>
      <c r="E10" s="227">
        <v>0.752</v>
      </c>
      <c r="F10" s="227">
        <v>1.6919999999999999</v>
      </c>
      <c r="G10" s="227">
        <v>201.946</v>
      </c>
      <c r="H10" s="227" t="s">
        <v>1532</v>
      </c>
    </row>
    <row r="11" spans="3:8" x14ac:dyDescent="0.25">
      <c r="C11" s="1597">
        <v>2016</v>
      </c>
      <c r="D11" s="1597"/>
      <c r="E11" s="227">
        <v>0.63500000000000001</v>
      </c>
      <c r="F11" s="227">
        <v>1.786</v>
      </c>
      <c r="G11" s="227">
        <v>261.58300000000003</v>
      </c>
      <c r="H11" s="227" t="s">
        <v>1532</v>
      </c>
    </row>
    <row r="12" spans="3:8" x14ac:dyDescent="0.25">
      <c r="C12" s="1597">
        <v>2017</v>
      </c>
      <c r="D12" s="1597"/>
      <c r="E12" s="227">
        <v>0.68700000000000006</v>
      </c>
      <c r="F12" s="227">
        <v>1.8440000000000001</v>
      </c>
      <c r="G12" s="227">
        <v>185.16</v>
      </c>
      <c r="H12" s="227" t="s">
        <v>1532</v>
      </c>
    </row>
    <row r="13" spans="3:8" x14ac:dyDescent="0.25">
      <c r="C13" s="1597">
        <v>2018</v>
      </c>
      <c r="D13" s="1597"/>
      <c r="E13" s="227">
        <v>0.63900000000000001</v>
      </c>
      <c r="F13" s="227">
        <v>1.5489999999999999</v>
      </c>
      <c r="G13" s="227">
        <v>188.03</v>
      </c>
      <c r="H13" s="227" t="s">
        <v>1532</v>
      </c>
    </row>
    <row r="14" spans="3:8" x14ac:dyDescent="0.25">
      <c r="C14" s="1597">
        <v>2019</v>
      </c>
      <c r="D14" s="1597"/>
      <c r="E14" s="227">
        <v>0.42599999999999999</v>
      </c>
      <c r="F14" s="227">
        <v>1.95</v>
      </c>
      <c r="G14" s="227">
        <v>171.90799999999999</v>
      </c>
      <c r="H14" s="227" t="s">
        <v>1532</v>
      </c>
    </row>
    <row r="15" spans="3:8" x14ac:dyDescent="0.25">
      <c r="C15" s="1597">
        <v>2020</v>
      </c>
      <c r="D15" s="1597"/>
      <c r="E15" s="227">
        <v>0.34499999999999997</v>
      </c>
      <c r="F15" s="227">
        <v>1.9770000000000001</v>
      </c>
      <c r="G15" s="227">
        <v>127.515</v>
      </c>
      <c r="H15" s="227" t="s">
        <v>1532</v>
      </c>
    </row>
    <row r="16" spans="3:8" x14ac:dyDescent="0.25">
      <c r="C16" s="1597">
        <v>2021</v>
      </c>
      <c r="D16" s="1597"/>
      <c r="E16" s="227">
        <v>1.2070000000000001</v>
      </c>
      <c r="F16" s="227">
        <v>1.887</v>
      </c>
      <c r="G16" s="227">
        <v>112.93</v>
      </c>
      <c r="H16" s="227" t="s">
        <v>1532</v>
      </c>
    </row>
    <row r="17" spans="3:8" x14ac:dyDescent="0.25">
      <c r="C17" s="1597">
        <v>2022</v>
      </c>
      <c r="D17" s="1597"/>
      <c r="E17" s="772">
        <v>0.63600000000000001</v>
      </c>
      <c r="F17" s="772">
        <v>0.79400000000000004</v>
      </c>
      <c r="G17" s="772">
        <v>70.78</v>
      </c>
      <c r="H17" s="227" t="s">
        <v>1532</v>
      </c>
    </row>
    <row r="18" spans="3:8" x14ac:dyDescent="0.25">
      <c r="C18" s="1597">
        <v>2023</v>
      </c>
      <c r="D18" s="1597"/>
      <c r="E18" s="772">
        <v>0.69899999999999995</v>
      </c>
      <c r="F18" s="772">
        <v>1.8939999999999999</v>
      </c>
      <c r="G18" s="772">
        <v>160.22999999999999</v>
      </c>
      <c r="H18" s="227" t="s">
        <v>1532</v>
      </c>
    </row>
    <row r="19" spans="3:8" x14ac:dyDescent="0.25">
      <c r="C19" s="1597">
        <v>2024</v>
      </c>
      <c r="D19" s="1597"/>
      <c r="E19" s="227">
        <v>0.317</v>
      </c>
      <c r="F19" s="227">
        <v>1.26</v>
      </c>
      <c r="G19" s="227">
        <v>106</v>
      </c>
      <c r="H19" s="227" t="s">
        <v>1532</v>
      </c>
    </row>
    <row r="20" spans="3:8" x14ac:dyDescent="0.25">
      <c r="C20" s="1597">
        <v>2025</v>
      </c>
      <c r="D20" s="1597"/>
      <c r="E20" s="58"/>
      <c r="F20" s="58"/>
      <c r="G20" s="58"/>
      <c r="H20" s="58"/>
    </row>
    <row r="21" spans="3:8" x14ac:dyDescent="0.25">
      <c r="C21" s="1597">
        <v>2026</v>
      </c>
      <c r="D21" s="1597"/>
      <c r="E21" s="58"/>
      <c r="F21" s="58"/>
      <c r="G21" s="58"/>
      <c r="H21" s="58"/>
    </row>
  </sheetData>
  <mergeCells count="15">
    <mergeCell ref="C21:D21"/>
    <mergeCell ref="C20:D20"/>
    <mergeCell ref="C19:D19"/>
    <mergeCell ref="C13:D13"/>
    <mergeCell ref="C12:D12"/>
    <mergeCell ref="C18:D18"/>
    <mergeCell ref="C16:D16"/>
    <mergeCell ref="C17:D17"/>
    <mergeCell ref="C15:D15"/>
    <mergeCell ref="C14:D14"/>
    <mergeCell ref="C7:D7"/>
    <mergeCell ref="C11:D11"/>
    <mergeCell ref="C8:D8"/>
    <mergeCell ref="C9:D9"/>
    <mergeCell ref="C10:D10"/>
  </mergeCells>
  <phoneticPr fontId="0" type="noConversion"/>
  <hyperlinks>
    <hyperlink ref="C3" r:id="rId1" xr:uid="{00000000-0004-0000-3000-000000000000}"/>
  </hyperlinks>
  <pageMargins left="0.75" right="0.75" top="1" bottom="1" header="0.5" footer="0.5"/>
  <pageSetup paperSize="9" scale="70" orientation="landscape" r:id="rId2"/>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D3:AK15"/>
  <sheetViews>
    <sheetView workbookViewId="0">
      <pane xSplit="6" topLeftCell="AD1" activePane="topRight" state="frozen"/>
      <selection pane="topRight" activeCell="AJ17" sqref="AJ17"/>
    </sheetView>
  </sheetViews>
  <sheetFormatPr defaultRowHeight="13.2" x14ac:dyDescent="0.25"/>
  <cols>
    <col min="1" max="1" width="2" customWidth="1"/>
    <col min="2" max="2" width="3" customWidth="1"/>
    <col min="4" max="4" width="36.109375" customWidth="1"/>
    <col min="5" max="5" width="15.109375" customWidth="1"/>
    <col min="6" max="6" width="17.44140625" customWidth="1"/>
    <col min="7" max="7" width="15.109375" customWidth="1"/>
    <col min="8" max="10" width="13.5546875" customWidth="1"/>
    <col min="11" max="37" width="13.6640625" customWidth="1"/>
  </cols>
  <sheetData>
    <row r="3" spans="4:37" ht="9" customHeight="1" x14ac:dyDescent="0.25"/>
    <row r="4" spans="4:37" hidden="1" x14ac:dyDescent="0.25"/>
    <row r="5" spans="4:37" hidden="1" x14ac:dyDescent="0.25"/>
    <row r="6" spans="4:37" hidden="1" x14ac:dyDescent="0.25"/>
    <row r="7" spans="4:37" ht="34.5" customHeight="1" x14ac:dyDescent="0.25">
      <c r="D7" s="1382" t="s">
        <v>4054</v>
      </c>
    </row>
    <row r="8" spans="4:37" ht="29.25" customHeight="1" x14ac:dyDescent="0.25">
      <c r="H8" s="406" t="s">
        <v>553</v>
      </c>
      <c r="I8" s="406" t="s">
        <v>553</v>
      </c>
      <c r="J8" s="406" t="s">
        <v>553</v>
      </c>
      <c r="K8" s="406" t="s">
        <v>553</v>
      </c>
      <c r="L8" s="406" t="s">
        <v>553</v>
      </c>
      <c r="M8" s="406" t="s">
        <v>553</v>
      </c>
      <c r="N8" s="406" t="s">
        <v>553</v>
      </c>
      <c r="O8" s="406" t="s">
        <v>553</v>
      </c>
      <c r="P8" s="406" t="s">
        <v>553</v>
      </c>
      <c r="Q8" s="406" t="s">
        <v>553</v>
      </c>
      <c r="R8" s="406" t="s">
        <v>553</v>
      </c>
      <c r="S8" s="406" t="s">
        <v>553</v>
      </c>
      <c r="T8" s="406" t="s">
        <v>553</v>
      </c>
      <c r="U8" s="406" t="s">
        <v>553</v>
      </c>
      <c r="V8" s="406" t="s">
        <v>553</v>
      </c>
      <c r="W8" s="406" t="s">
        <v>553</v>
      </c>
      <c r="X8" s="406" t="s">
        <v>553</v>
      </c>
      <c r="Y8" s="406" t="s">
        <v>553</v>
      </c>
      <c r="Z8" s="406" t="s">
        <v>553</v>
      </c>
      <c r="AA8" s="406" t="s">
        <v>553</v>
      </c>
      <c r="AB8" s="406" t="s">
        <v>553</v>
      </c>
      <c r="AC8" s="406" t="s">
        <v>553</v>
      </c>
      <c r="AD8" s="406" t="s">
        <v>553</v>
      </c>
      <c r="AE8" s="406" t="s">
        <v>553</v>
      </c>
      <c r="AF8" s="406" t="s">
        <v>553</v>
      </c>
      <c r="AG8" s="406" t="s">
        <v>553</v>
      </c>
      <c r="AH8" s="406" t="s">
        <v>553</v>
      </c>
      <c r="AI8" s="406" t="s">
        <v>553</v>
      </c>
      <c r="AJ8" s="406" t="s">
        <v>553</v>
      </c>
      <c r="AK8" s="406" t="s">
        <v>553</v>
      </c>
    </row>
    <row r="9" spans="4:37" ht="38.4" customHeight="1" x14ac:dyDescent="0.25">
      <c r="D9" s="405" t="s">
        <v>501</v>
      </c>
      <c r="E9" s="275" t="s">
        <v>498</v>
      </c>
      <c r="F9" s="410" t="s">
        <v>502</v>
      </c>
      <c r="G9" s="406" t="s">
        <v>1904</v>
      </c>
      <c r="H9" s="408">
        <v>40836</v>
      </c>
      <c r="I9" s="408">
        <v>41010</v>
      </c>
      <c r="J9" s="408">
        <v>41213</v>
      </c>
      <c r="K9" s="408">
        <v>41373</v>
      </c>
      <c r="L9" s="408">
        <v>41570</v>
      </c>
      <c r="M9" s="408">
        <v>41759</v>
      </c>
      <c r="N9" s="408">
        <v>41925</v>
      </c>
      <c r="O9" s="408">
        <v>42121</v>
      </c>
      <c r="P9" s="408">
        <v>42305</v>
      </c>
      <c r="Q9" s="408">
        <v>42501</v>
      </c>
      <c r="R9" s="408">
        <v>42679</v>
      </c>
      <c r="S9" s="408">
        <v>42851</v>
      </c>
      <c r="T9" s="408">
        <v>43045</v>
      </c>
      <c r="U9" s="408">
        <v>43235</v>
      </c>
      <c r="V9" s="408">
        <v>43429</v>
      </c>
      <c r="W9" s="408">
        <v>43593</v>
      </c>
      <c r="X9" s="408">
        <v>43780</v>
      </c>
      <c r="Y9" s="408">
        <v>43941</v>
      </c>
      <c r="Z9" s="408">
        <v>44151</v>
      </c>
      <c r="AA9" s="408">
        <v>44315</v>
      </c>
      <c r="AB9" s="408">
        <v>44503</v>
      </c>
      <c r="AC9" s="408">
        <v>44677</v>
      </c>
      <c r="AD9" s="408">
        <v>44867</v>
      </c>
      <c r="AE9" s="1217">
        <v>45071</v>
      </c>
      <c r="AF9" s="1217">
        <v>45232</v>
      </c>
      <c r="AG9" s="1217">
        <v>45377</v>
      </c>
      <c r="AH9" s="1217">
        <v>45581</v>
      </c>
      <c r="AI9" s="1412" t="s">
        <v>4130</v>
      </c>
      <c r="AJ9" s="1423">
        <v>45992</v>
      </c>
      <c r="AK9" s="1412" t="s">
        <v>3923</v>
      </c>
    </row>
    <row r="10" spans="4:37" ht="31.5" customHeight="1" x14ac:dyDescent="0.25">
      <c r="D10" s="407" t="s">
        <v>1869</v>
      </c>
      <c r="E10" s="227" t="s">
        <v>499</v>
      </c>
      <c r="F10" s="227" t="s">
        <v>503</v>
      </c>
      <c r="G10" s="227" t="s">
        <v>83</v>
      </c>
      <c r="H10" s="227" t="s">
        <v>1946</v>
      </c>
      <c r="I10" s="227" t="s">
        <v>1905</v>
      </c>
      <c r="J10" s="227" t="s">
        <v>2131</v>
      </c>
      <c r="K10" s="227" t="s">
        <v>896</v>
      </c>
      <c r="L10" s="227" t="s">
        <v>2131</v>
      </c>
      <c r="M10" s="227" t="s">
        <v>1627</v>
      </c>
      <c r="N10" s="227" t="s">
        <v>693</v>
      </c>
      <c r="O10" s="227" t="s">
        <v>1216</v>
      </c>
      <c r="P10" s="227" t="s">
        <v>2131</v>
      </c>
      <c r="Q10" s="227" t="s">
        <v>1129</v>
      </c>
      <c r="R10" s="227" t="s">
        <v>2131</v>
      </c>
      <c r="S10" s="227" t="s">
        <v>1361</v>
      </c>
      <c r="T10" s="227" t="s">
        <v>2131</v>
      </c>
      <c r="U10" s="227" t="s">
        <v>2786</v>
      </c>
      <c r="V10" s="772" t="s">
        <v>2948</v>
      </c>
      <c r="W10" s="227" t="s">
        <v>2131</v>
      </c>
      <c r="X10" s="227" t="s">
        <v>2131</v>
      </c>
      <c r="Y10" s="915" t="s">
        <v>3185</v>
      </c>
      <c r="Z10" s="227" t="s">
        <v>2131</v>
      </c>
      <c r="AA10" s="227" t="s">
        <v>2131</v>
      </c>
      <c r="AB10" s="227" t="s">
        <v>2131</v>
      </c>
      <c r="AC10" s="227" t="s">
        <v>2131</v>
      </c>
      <c r="AD10" s="915" t="s">
        <v>3637</v>
      </c>
      <c r="AE10" s="915" t="s">
        <v>3708</v>
      </c>
      <c r="AF10" s="227" t="s">
        <v>2131</v>
      </c>
      <c r="AG10" s="227" t="s">
        <v>2131</v>
      </c>
      <c r="AH10" s="227" t="s">
        <v>2131</v>
      </c>
      <c r="AI10" s="125" t="s">
        <v>1690</v>
      </c>
      <c r="AJ10" s="227" t="s">
        <v>4169</v>
      </c>
      <c r="AK10" s="58"/>
    </row>
    <row r="11" spans="4:37" ht="31.5" customHeight="1" x14ac:dyDescent="0.25">
      <c r="D11" s="407" t="s">
        <v>497</v>
      </c>
      <c r="E11" s="227"/>
      <c r="F11" s="409" t="s">
        <v>1329</v>
      </c>
      <c r="G11" s="227" t="s">
        <v>83</v>
      </c>
      <c r="H11" s="227" t="s">
        <v>1947</v>
      </c>
      <c r="I11" s="227" t="s">
        <v>1906</v>
      </c>
      <c r="J11" s="227" t="s">
        <v>2132</v>
      </c>
      <c r="K11" s="227" t="s">
        <v>897</v>
      </c>
      <c r="L11" s="227" t="s">
        <v>2173</v>
      </c>
      <c r="M11" s="227" t="s">
        <v>1628</v>
      </c>
      <c r="N11" s="227" t="s">
        <v>694</v>
      </c>
      <c r="O11" s="227" t="s">
        <v>1217</v>
      </c>
      <c r="P11" s="227" t="s">
        <v>2049</v>
      </c>
      <c r="Q11" s="227" t="s">
        <v>1130</v>
      </c>
      <c r="R11" s="227" t="s">
        <v>822</v>
      </c>
      <c r="S11" s="227" t="s">
        <v>1362</v>
      </c>
      <c r="T11" s="691" t="s">
        <v>2758</v>
      </c>
      <c r="U11" s="691" t="s">
        <v>2787</v>
      </c>
      <c r="V11" s="772" t="s">
        <v>2949</v>
      </c>
      <c r="W11" s="915" t="s">
        <v>3004</v>
      </c>
      <c r="X11" s="915" t="s">
        <v>3060</v>
      </c>
      <c r="Y11" s="915" t="s">
        <v>3186</v>
      </c>
      <c r="Z11" s="915" t="s">
        <v>3268</v>
      </c>
      <c r="AA11" s="1007" t="s">
        <v>3339</v>
      </c>
      <c r="AB11" s="1007" t="s">
        <v>3410</v>
      </c>
      <c r="AC11" s="1007" t="s">
        <v>3498</v>
      </c>
      <c r="AD11" s="1007" t="s">
        <v>3638</v>
      </c>
      <c r="AE11" s="1007" t="s">
        <v>3709</v>
      </c>
      <c r="AF11" s="1007" t="s">
        <v>3860</v>
      </c>
      <c r="AG11" s="1007" t="s">
        <v>3858</v>
      </c>
      <c r="AH11" s="1007" t="s">
        <v>3638</v>
      </c>
      <c r="AI11" s="125" t="s">
        <v>1690</v>
      </c>
      <c r="AJ11" s="1007" t="s">
        <v>4170</v>
      </c>
      <c r="AK11" s="58"/>
    </row>
    <row r="12" spans="4:37" ht="31.5" customHeight="1" x14ac:dyDescent="0.25">
      <c r="D12" s="407" t="s">
        <v>496</v>
      </c>
      <c r="E12" s="227" t="s">
        <v>500</v>
      </c>
      <c r="F12" s="227" t="s">
        <v>504</v>
      </c>
      <c r="G12" s="227" t="s">
        <v>83</v>
      </c>
      <c r="H12" s="227" t="s">
        <v>551</v>
      </c>
      <c r="I12" s="227" t="s">
        <v>551</v>
      </c>
      <c r="J12" s="227" t="s">
        <v>2131</v>
      </c>
      <c r="K12" s="227" t="s">
        <v>2131</v>
      </c>
      <c r="L12" s="227" t="s">
        <v>2131</v>
      </c>
      <c r="M12" s="227" t="s">
        <v>2131</v>
      </c>
      <c r="N12" s="227" t="s">
        <v>2131</v>
      </c>
      <c r="O12" s="227" t="s">
        <v>1218</v>
      </c>
      <c r="P12" s="227" t="s">
        <v>2131</v>
      </c>
      <c r="Q12" s="227" t="s">
        <v>2131</v>
      </c>
      <c r="R12" s="227" t="s">
        <v>2131</v>
      </c>
      <c r="S12" s="227" t="s">
        <v>1363</v>
      </c>
      <c r="T12" s="227" t="s">
        <v>2131</v>
      </c>
      <c r="U12" s="227" t="s">
        <v>2788</v>
      </c>
      <c r="V12" s="772" t="s">
        <v>2950</v>
      </c>
      <c r="W12" s="227" t="s">
        <v>2131</v>
      </c>
      <c r="X12" s="227" t="s">
        <v>2131</v>
      </c>
      <c r="Y12" s="915" t="s">
        <v>3187</v>
      </c>
      <c r="Z12" s="227" t="s">
        <v>2131</v>
      </c>
      <c r="AA12" s="1007" t="s">
        <v>3340</v>
      </c>
      <c r="AB12" s="227" t="s">
        <v>2131</v>
      </c>
      <c r="AC12" s="227" t="s">
        <v>2131</v>
      </c>
      <c r="AD12" s="1007" t="s">
        <v>3639</v>
      </c>
      <c r="AE12" s="227" t="s">
        <v>2131</v>
      </c>
      <c r="AF12" s="227" t="s">
        <v>2131</v>
      </c>
      <c r="AG12" s="1007" t="s">
        <v>3340</v>
      </c>
      <c r="AH12" s="1007" t="s">
        <v>4043</v>
      </c>
      <c r="AI12" s="125" t="s">
        <v>1690</v>
      </c>
      <c r="AJ12" s="1007" t="s">
        <v>4171</v>
      </c>
      <c r="AK12" s="58"/>
    </row>
    <row r="13" spans="4:37" ht="31.5" customHeight="1" x14ac:dyDescent="0.25">
      <c r="D13" s="407" t="s">
        <v>494</v>
      </c>
      <c r="E13" s="227" t="s">
        <v>500</v>
      </c>
      <c r="F13" s="227" t="s">
        <v>505</v>
      </c>
      <c r="G13" s="227" t="s">
        <v>83</v>
      </c>
      <c r="H13" s="227" t="s">
        <v>551</v>
      </c>
      <c r="I13" s="227" t="s">
        <v>552</v>
      </c>
      <c r="J13" s="227" t="s">
        <v>2133</v>
      </c>
      <c r="K13" s="227" t="s">
        <v>2131</v>
      </c>
      <c r="L13" s="227" t="s">
        <v>2131</v>
      </c>
      <c r="M13" s="227" t="s">
        <v>2131</v>
      </c>
      <c r="N13" s="227" t="s">
        <v>695</v>
      </c>
      <c r="O13" s="227" t="s">
        <v>1219</v>
      </c>
      <c r="P13" s="227" t="s">
        <v>2050</v>
      </c>
      <c r="Q13" s="227" t="s">
        <v>1131</v>
      </c>
      <c r="R13" s="227" t="s">
        <v>2133</v>
      </c>
      <c r="S13" s="227" t="s">
        <v>1364</v>
      </c>
      <c r="T13" s="691" t="s">
        <v>2759</v>
      </c>
      <c r="U13" s="691" t="s">
        <v>2789</v>
      </c>
      <c r="V13" s="772" t="s">
        <v>2951</v>
      </c>
      <c r="W13" s="915" t="s">
        <v>3005</v>
      </c>
      <c r="X13" s="915" t="s">
        <v>3061</v>
      </c>
      <c r="Y13" s="915" t="s">
        <v>3188</v>
      </c>
      <c r="Z13" s="915" t="s">
        <v>3269</v>
      </c>
      <c r="AA13" s="1007" t="s">
        <v>3341</v>
      </c>
      <c r="AB13" s="1007" t="s">
        <v>3411</v>
      </c>
      <c r="AC13" s="1007" t="s">
        <v>3499</v>
      </c>
      <c r="AD13" s="1007" t="s">
        <v>3640</v>
      </c>
      <c r="AE13" s="227" t="s">
        <v>2131</v>
      </c>
      <c r="AF13" s="1007" t="s">
        <v>3861</v>
      </c>
      <c r="AG13" s="1007" t="s">
        <v>3859</v>
      </c>
      <c r="AH13" s="1007" t="s">
        <v>4044</v>
      </c>
      <c r="AI13" s="125" t="s">
        <v>1690</v>
      </c>
      <c r="AJ13" s="1007" t="s">
        <v>4172</v>
      </c>
      <c r="AK13" s="58"/>
    </row>
    <row r="14" spans="4:37" ht="31.5" customHeight="1" x14ac:dyDescent="0.25">
      <c r="D14" s="407" t="s">
        <v>495</v>
      </c>
      <c r="E14" s="227" t="s">
        <v>499</v>
      </c>
      <c r="F14" s="227" t="s">
        <v>1330</v>
      </c>
      <c r="G14" s="227" t="s">
        <v>83</v>
      </c>
      <c r="H14" s="227" t="s">
        <v>551</v>
      </c>
      <c r="I14" s="227" t="s">
        <v>551</v>
      </c>
      <c r="J14" s="227" t="s">
        <v>2131</v>
      </c>
      <c r="K14" s="227" t="s">
        <v>2131</v>
      </c>
      <c r="L14" s="227" t="s">
        <v>2131</v>
      </c>
      <c r="M14" s="227" t="s">
        <v>2131</v>
      </c>
      <c r="N14" s="227" t="s">
        <v>2131</v>
      </c>
      <c r="O14" s="227" t="s">
        <v>2131</v>
      </c>
      <c r="P14" s="227" t="s">
        <v>2131</v>
      </c>
      <c r="Q14" s="227" t="s">
        <v>2131</v>
      </c>
      <c r="R14" s="227" t="s">
        <v>2131</v>
      </c>
      <c r="S14" s="227" t="s">
        <v>2131</v>
      </c>
      <c r="T14" s="227" t="s">
        <v>2131</v>
      </c>
      <c r="U14" s="227" t="s">
        <v>2131</v>
      </c>
      <c r="V14" s="227" t="s">
        <v>2131</v>
      </c>
      <c r="W14" s="227" t="s">
        <v>2131</v>
      </c>
      <c r="X14" s="227" t="s">
        <v>2131</v>
      </c>
      <c r="Y14" s="227" t="s">
        <v>2131</v>
      </c>
      <c r="Z14" s="227" t="s">
        <v>2131</v>
      </c>
      <c r="AA14" s="227" t="s">
        <v>2131</v>
      </c>
      <c r="AB14" s="227" t="s">
        <v>2131</v>
      </c>
      <c r="AC14" s="227" t="s">
        <v>2131</v>
      </c>
      <c r="AD14" s="227" t="s">
        <v>2131</v>
      </c>
      <c r="AE14" s="227" t="s">
        <v>2131</v>
      </c>
      <c r="AF14" s="227" t="s">
        <v>2131</v>
      </c>
      <c r="AG14" s="227" t="s">
        <v>2131</v>
      </c>
      <c r="AH14" s="227" t="s">
        <v>2131</v>
      </c>
      <c r="AI14" s="125" t="s">
        <v>1690</v>
      </c>
      <c r="AJ14" s="227">
        <v>3.1399999999999997E-2</v>
      </c>
      <c r="AK14" s="58"/>
    </row>
    <row r="15" spans="4:37" x14ac:dyDescent="0.25">
      <c r="E15" s="21"/>
    </row>
  </sheetData>
  <phoneticPr fontId="0" type="noConversion"/>
  <hyperlinks>
    <hyperlink ref="F9" r:id="rId1" xr:uid="{00000000-0004-0000-3100-000000000000}"/>
    <hyperlink ref="AE9" r:id="rId2" display="ANALISI EMISSIONE PUNTO SF2_acque meteoriche\analisi acque meteoriche SF2 2023\23.068605.0001_23_000306288.pdf" xr:uid="{00000000-0004-0000-3100-000001000000}"/>
    <hyperlink ref="AF9" r:id="rId3" display="ANALISI EMISSIONE PUNTO SF2_acque meteoriche\analisi acque meteoriche SF2 2023\23.116016.0001_23_000610479.pdf" xr:uid="{00000000-0004-0000-3100-000002000000}"/>
    <hyperlink ref="AG9" r:id="rId4" display="ANALISI EMISSIONE PUNTO SF2_acque meteoriche\analisi acque meteoriche SF2 2024\campionamento del 26_03_2024\24.233533.0001_24_000213869.pdf" xr:uid="{00000000-0004-0000-3100-000003000000}"/>
    <hyperlink ref="AH9" r:id="rId5" display="ANALISI EMISSIONE PUNTO SF2_acque meteoriche\analisi acque meteoriche SF2 2023\23.068605.0001_23_000306288.pdf" xr:uid="{00000000-0004-0000-3100-000004000000}"/>
    <hyperlink ref="D7" r:id="rId6" xr:uid="{00000000-0004-0000-3100-000008000000}"/>
    <hyperlink ref="AI9" r:id="rId7" xr:uid="{F00D33EC-83FE-4941-A652-900BB6C9D26A}"/>
    <hyperlink ref="AJ9" r:id="rId8" display="ANALISI EMISSIONE PUNTO SF2_acque meteoriche\analisi acque meteoriche SF2 2025\campionamento del 01_12_2025\EV-25-056551-502333_0_0.PDF" xr:uid="{B42E9C3F-0A3A-42F1-89D4-749A5219AFD6}"/>
  </hyperlinks>
  <pageMargins left="0.75" right="0.75" top="1" bottom="1" header="0.5" footer="0.5"/>
  <pageSetup paperSize="9" orientation="portrait" r:id="rId9"/>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C3:H22"/>
  <sheetViews>
    <sheetView workbookViewId="0">
      <pane xSplit="3" ySplit="6" topLeftCell="D14" activePane="bottomRight" state="frozen"/>
      <selection pane="topRight" activeCell="D1" sqref="D1"/>
      <selection pane="bottomLeft" activeCell="A7" sqref="A7"/>
      <selection pane="bottomRight" activeCell="E25" sqref="E25"/>
    </sheetView>
  </sheetViews>
  <sheetFormatPr defaultRowHeight="13.2" x14ac:dyDescent="0.25"/>
  <cols>
    <col min="2" max="2" width="6.44140625" customWidth="1"/>
    <col min="3" max="3" width="15.33203125" customWidth="1"/>
    <col min="4" max="4" width="37.88671875" customWidth="1"/>
    <col min="5" max="5" width="24.33203125" customWidth="1"/>
    <col min="6" max="6" width="39.109375" customWidth="1"/>
    <col min="7" max="7" width="35.44140625" customWidth="1"/>
    <col min="8" max="8" width="15.88671875" customWidth="1"/>
  </cols>
  <sheetData>
    <row r="3" spans="3:8" ht="13.8" thickBot="1" x14ac:dyDescent="0.3"/>
    <row r="4" spans="3:8" s="24" customFormat="1" ht="38.25" customHeight="1" thickTop="1" thickBot="1" x14ac:dyDescent="0.3">
      <c r="C4" s="355"/>
      <c r="D4" s="1675" t="s">
        <v>1890</v>
      </c>
      <c r="E4" s="1676"/>
      <c r="F4" s="513" t="s">
        <v>375</v>
      </c>
    </row>
    <row r="5" spans="3:8" ht="13.8" thickTop="1" x14ac:dyDescent="0.25"/>
    <row r="6" spans="3:8" ht="42" customHeight="1" x14ac:dyDescent="0.25">
      <c r="C6" s="406" t="s">
        <v>2485</v>
      </c>
      <c r="D6" s="552"/>
      <c r="E6" s="552"/>
      <c r="F6" s="552"/>
      <c r="G6" s="622" t="s">
        <v>116</v>
      </c>
      <c r="H6" s="623" t="s">
        <v>118</v>
      </c>
    </row>
    <row r="7" spans="3:8" ht="20.25" customHeight="1" x14ac:dyDescent="0.25">
      <c r="C7" s="626">
        <v>2011</v>
      </c>
      <c r="D7" s="475" t="s">
        <v>2458</v>
      </c>
      <c r="E7" s="475" t="s">
        <v>2459</v>
      </c>
      <c r="F7" s="475" t="s">
        <v>2463</v>
      </c>
      <c r="G7" s="227" t="s">
        <v>1690</v>
      </c>
      <c r="H7" s="624"/>
    </row>
    <row r="8" spans="3:8" ht="20.25" customHeight="1" x14ac:dyDescent="0.25">
      <c r="C8" s="626">
        <v>2012</v>
      </c>
      <c r="D8" s="475" t="s">
        <v>2457</v>
      </c>
      <c r="E8" s="475" t="s">
        <v>2460</v>
      </c>
      <c r="F8" s="475" t="s">
        <v>2464</v>
      </c>
      <c r="G8" s="227" t="s">
        <v>1690</v>
      </c>
      <c r="H8" s="624"/>
    </row>
    <row r="9" spans="3:8" ht="20.25" customHeight="1" x14ac:dyDescent="0.25">
      <c r="C9" s="1677">
        <v>2013</v>
      </c>
      <c r="D9" s="475" t="s">
        <v>2456</v>
      </c>
      <c r="E9" s="475" t="s">
        <v>2461</v>
      </c>
      <c r="F9" s="475" t="s">
        <v>2465</v>
      </c>
      <c r="G9" s="227" t="s">
        <v>1690</v>
      </c>
      <c r="H9" s="624"/>
    </row>
    <row r="10" spans="3:8" ht="20.25" customHeight="1" x14ac:dyDescent="0.25">
      <c r="C10" s="1450"/>
      <c r="D10" s="475" t="s">
        <v>2455</v>
      </c>
      <c r="E10" s="475" t="s">
        <v>2461</v>
      </c>
      <c r="F10" s="475" t="s">
        <v>2466</v>
      </c>
      <c r="G10" s="227" t="s">
        <v>1690</v>
      </c>
      <c r="H10" s="624"/>
    </row>
    <row r="11" spans="3:8" ht="20.25" customHeight="1" x14ac:dyDescent="0.25">
      <c r="C11" s="627">
        <v>2014</v>
      </c>
      <c r="D11" s="475" t="s">
        <v>2454</v>
      </c>
      <c r="E11" s="475" t="s">
        <v>2462</v>
      </c>
      <c r="F11" s="475" t="s">
        <v>2467</v>
      </c>
      <c r="G11" s="230" t="s">
        <v>117</v>
      </c>
      <c r="H11" s="625" t="s">
        <v>120</v>
      </c>
    </row>
    <row r="12" spans="3:8" ht="20.25" customHeight="1" x14ac:dyDescent="0.25">
      <c r="C12" s="626">
        <v>2015</v>
      </c>
      <c r="D12" s="475" t="s">
        <v>1014</v>
      </c>
      <c r="E12" s="475" t="s">
        <v>1013</v>
      </c>
      <c r="F12" s="475" t="s">
        <v>596</v>
      </c>
      <c r="G12" s="230" t="s">
        <v>117</v>
      </c>
      <c r="H12" s="625" t="s">
        <v>119</v>
      </c>
    </row>
    <row r="13" spans="3:8" ht="20.25" customHeight="1" x14ac:dyDescent="0.25">
      <c r="C13" s="626">
        <v>2016</v>
      </c>
      <c r="D13" s="475" t="s">
        <v>594</v>
      </c>
      <c r="E13" s="475" t="s">
        <v>595</v>
      </c>
      <c r="F13" s="475" t="s">
        <v>2148</v>
      </c>
      <c r="G13" s="230" t="s">
        <v>117</v>
      </c>
      <c r="H13" s="625" t="s">
        <v>2147</v>
      </c>
    </row>
    <row r="14" spans="3:8" ht="20.25" customHeight="1" x14ac:dyDescent="0.25">
      <c r="C14" s="626">
        <v>2017</v>
      </c>
      <c r="D14" s="475" t="s">
        <v>1062</v>
      </c>
      <c r="E14" s="475" t="s">
        <v>1063</v>
      </c>
      <c r="F14" s="475" t="s">
        <v>2791</v>
      </c>
      <c r="G14" s="230" t="s">
        <v>117</v>
      </c>
      <c r="H14" s="625" t="s">
        <v>2790</v>
      </c>
    </row>
    <row r="15" spans="3:8" ht="20.25" customHeight="1" x14ac:dyDescent="0.25">
      <c r="C15" s="626">
        <v>2018</v>
      </c>
      <c r="D15" s="475" t="s">
        <v>3169</v>
      </c>
      <c r="E15" s="475" t="s">
        <v>3171</v>
      </c>
      <c r="F15" s="475" t="s">
        <v>3173</v>
      </c>
      <c r="G15" s="230" t="s">
        <v>117</v>
      </c>
      <c r="H15" s="958" t="s">
        <v>3161</v>
      </c>
    </row>
    <row r="16" spans="3:8" ht="20.25" customHeight="1" x14ac:dyDescent="0.25">
      <c r="C16" s="626">
        <v>2019</v>
      </c>
      <c r="D16" s="475" t="s">
        <v>3170</v>
      </c>
      <c r="E16" s="475" t="s">
        <v>3172</v>
      </c>
      <c r="F16" s="475" t="s">
        <v>3174</v>
      </c>
      <c r="G16" s="230" t="s">
        <v>117</v>
      </c>
      <c r="H16" s="958" t="s">
        <v>3162</v>
      </c>
    </row>
    <row r="17" spans="3:8" ht="20.25" customHeight="1" x14ac:dyDescent="0.25">
      <c r="C17" s="626">
        <v>2020</v>
      </c>
      <c r="D17" s="475" t="s">
        <v>3176</v>
      </c>
      <c r="E17" s="475" t="s">
        <v>3175</v>
      </c>
      <c r="F17" s="475" t="s">
        <v>3337</v>
      </c>
      <c r="G17" s="230" t="s">
        <v>117</v>
      </c>
      <c r="H17" s="1017" t="s">
        <v>3285</v>
      </c>
    </row>
    <row r="18" spans="3:8" ht="20.25" customHeight="1" x14ac:dyDescent="0.25">
      <c r="C18" s="626">
        <v>2021</v>
      </c>
      <c r="D18" s="475" t="s">
        <v>3335</v>
      </c>
      <c r="E18" s="475" t="s">
        <v>3336</v>
      </c>
      <c r="F18" s="475" t="s">
        <v>3584</v>
      </c>
      <c r="G18" s="230" t="s">
        <v>117</v>
      </c>
      <c r="H18" s="1017" t="s">
        <v>3474</v>
      </c>
    </row>
    <row r="19" spans="3:8" ht="20.25" customHeight="1" x14ac:dyDescent="0.25">
      <c r="C19" s="626">
        <v>2022</v>
      </c>
      <c r="D19" s="475" t="s">
        <v>3472</v>
      </c>
      <c r="E19" s="475" t="s">
        <v>3473</v>
      </c>
      <c r="F19" s="475" t="s">
        <v>3699</v>
      </c>
      <c r="G19" s="230" t="s">
        <v>117</v>
      </c>
      <c r="H19" s="1007" t="s">
        <v>3700</v>
      </c>
    </row>
    <row r="20" spans="3:8" ht="20.25" customHeight="1" x14ac:dyDescent="0.25">
      <c r="C20" s="626">
        <v>2023</v>
      </c>
      <c r="D20" s="960" t="s">
        <v>3705</v>
      </c>
      <c r="E20" s="960" t="s">
        <v>3704</v>
      </c>
      <c r="F20" s="1077"/>
      <c r="G20" s="1077"/>
      <c r="H20" s="1007" t="s">
        <v>3706</v>
      </c>
    </row>
    <row r="21" spans="3:8" ht="19.95" customHeight="1" x14ac:dyDescent="0.25">
      <c r="C21" s="626">
        <v>2024</v>
      </c>
      <c r="D21" s="58"/>
      <c r="E21" s="58"/>
      <c r="F21" s="58"/>
      <c r="G21" s="58"/>
      <c r="H21" s="58"/>
    </row>
    <row r="22" spans="3:8" ht="19.95" customHeight="1" x14ac:dyDescent="0.25">
      <c r="C22" s="626">
        <v>2025</v>
      </c>
      <c r="D22" s="58"/>
      <c r="E22" s="58"/>
      <c r="F22" s="58"/>
      <c r="G22" s="58"/>
      <c r="H22" s="58"/>
    </row>
  </sheetData>
  <mergeCells count="2">
    <mergeCell ref="D4:E4"/>
    <mergeCell ref="C9:C10"/>
  </mergeCells>
  <phoneticPr fontId="0" type="noConversion"/>
  <hyperlinks>
    <hyperlink ref="E8" r:id="rId1" xr:uid="{00000000-0004-0000-3200-000000000000}"/>
    <hyperlink ref="F8" r:id="rId2" xr:uid="{00000000-0004-0000-3200-000001000000}"/>
    <hyperlink ref="E9" r:id="rId3" xr:uid="{00000000-0004-0000-3200-000002000000}"/>
    <hyperlink ref="E10" r:id="rId4" xr:uid="{00000000-0004-0000-3200-000003000000}"/>
    <hyperlink ref="D8" r:id="rId5" xr:uid="{00000000-0004-0000-3200-000004000000}"/>
    <hyperlink ref="D9" r:id="rId6" xr:uid="{00000000-0004-0000-3200-000005000000}"/>
    <hyperlink ref="D10" r:id="rId7" xr:uid="{00000000-0004-0000-3200-000006000000}"/>
    <hyperlink ref="D11" r:id="rId8" xr:uid="{00000000-0004-0000-3200-000007000000}"/>
    <hyperlink ref="E11" r:id="rId9" xr:uid="{00000000-0004-0000-3200-000008000000}"/>
    <hyperlink ref="E7" r:id="rId10" xr:uid="{00000000-0004-0000-3200-000009000000}"/>
    <hyperlink ref="D7" r:id="rId11" xr:uid="{00000000-0004-0000-3200-00000A000000}"/>
    <hyperlink ref="F7" r:id="rId12" xr:uid="{00000000-0004-0000-3200-00000B000000}"/>
    <hyperlink ref="F4" r:id="rId13" xr:uid="{00000000-0004-0000-3200-00000C000000}"/>
    <hyperlink ref="F9" r:id="rId14" xr:uid="{00000000-0004-0000-3200-00000D000000}"/>
    <hyperlink ref="F10" r:id="rId15" xr:uid="{00000000-0004-0000-3200-00000E000000}"/>
    <hyperlink ref="E12" r:id="rId16" xr:uid="{00000000-0004-0000-3200-00000F000000}"/>
    <hyperlink ref="F11" r:id="rId17" xr:uid="{00000000-0004-0000-3200-000010000000}"/>
    <hyperlink ref="D12" r:id="rId18" xr:uid="{00000000-0004-0000-3200-000011000000}"/>
    <hyperlink ref="D13" r:id="rId19" xr:uid="{00000000-0004-0000-3200-000012000000}"/>
    <hyperlink ref="E13" r:id="rId20" xr:uid="{00000000-0004-0000-3200-000013000000}"/>
    <hyperlink ref="F12" r:id="rId21" xr:uid="{00000000-0004-0000-3200-000014000000}"/>
    <hyperlink ref="G11" r:id="rId22" xr:uid="{00000000-0004-0000-3200-000015000000}"/>
    <hyperlink ref="G12" r:id="rId23" xr:uid="{00000000-0004-0000-3200-000016000000}"/>
    <hyperlink ref="E14" r:id="rId24" xr:uid="{00000000-0004-0000-3200-000017000000}"/>
    <hyperlink ref="D14" r:id="rId25" xr:uid="{00000000-0004-0000-3200-000018000000}"/>
    <hyperlink ref="G13" r:id="rId26" xr:uid="{00000000-0004-0000-3200-000019000000}"/>
    <hyperlink ref="F13" r:id="rId27" xr:uid="{00000000-0004-0000-3200-00001A000000}"/>
    <hyperlink ref="F14" r:id="rId28" xr:uid="{00000000-0004-0000-3200-00001B000000}"/>
    <hyperlink ref="G14" r:id="rId29" xr:uid="{00000000-0004-0000-3200-00001C000000}"/>
    <hyperlink ref="G15:G16" r:id="rId30" display="NON SOGGETTA" xr:uid="{00000000-0004-0000-3200-00001D000000}"/>
    <hyperlink ref="E17" r:id="rId31" xr:uid="{00000000-0004-0000-3200-00001E000000}"/>
    <hyperlink ref="E16" r:id="rId32" xr:uid="{00000000-0004-0000-3200-00001F000000}"/>
    <hyperlink ref="E15" r:id="rId33" xr:uid="{00000000-0004-0000-3200-000020000000}"/>
    <hyperlink ref="D16" r:id="rId34" xr:uid="{00000000-0004-0000-3200-000021000000}"/>
    <hyperlink ref="D15" r:id="rId35" xr:uid="{00000000-0004-0000-3200-000022000000}"/>
    <hyperlink ref="F15" r:id="rId36" xr:uid="{00000000-0004-0000-3200-000023000000}"/>
    <hyperlink ref="F16" r:id="rId37" xr:uid="{00000000-0004-0000-3200-000024000000}"/>
    <hyperlink ref="G17" r:id="rId38" xr:uid="{00000000-0004-0000-3200-000025000000}"/>
    <hyperlink ref="F17" r:id="rId39" xr:uid="{00000000-0004-0000-3200-000026000000}"/>
    <hyperlink ref="D17" r:id="rId40" xr:uid="{00000000-0004-0000-3200-000027000000}"/>
    <hyperlink ref="D18" r:id="rId41" xr:uid="{00000000-0004-0000-3200-000028000000}"/>
    <hyperlink ref="D19" r:id="rId42" xr:uid="{00000000-0004-0000-3200-000029000000}"/>
    <hyperlink ref="E18" r:id="rId43" xr:uid="{00000000-0004-0000-3200-00002A000000}"/>
    <hyperlink ref="E19" r:id="rId44" xr:uid="{00000000-0004-0000-3200-00002B000000}"/>
    <hyperlink ref="F18" r:id="rId45" xr:uid="{00000000-0004-0000-3200-00002C000000}"/>
    <hyperlink ref="G18" r:id="rId46" xr:uid="{00000000-0004-0000-3200-00002D000000}"/>
    <hyperlink ref="G19" r:id="rId47" xr:uid="{00000000-0004-0000-3200-00002E000000}"/>
    <hyperlink ref="F19" r:id="rId48" xr:uid="{00000000-0004-0000-3200-00002F000000}"/>
  </hyperlinks>
  <pageMargins left="0.75" right="0.75" top="1" bottom="1" header="0.5" footer="0.5"/>
  <pageSetup paperSize="9" orientation="portrait" r:id="rId49"/>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dimension ref="B1:G26"/>
  <sheetViews>
    <sheetView topLeftCell="A7" workbookViewId="0">
      <selection activeCell="C32" sqref="C32"/>
    </sheetView>
  </sheetViews>
  <sheetFormatPr defaultRowHeight="13.2" x14ac:dyDescent="0.25"/>
  <cols>
    <col min="1" max="1" width="3.5546875" customWidth="1"/>
    <col min="2" max="2" width="5.44140625" customWidth="1"/>
    <col min="3" max="3" width="60.33203125" customWidth="1"/>
    <col min="4" max="4" width="45" customWidth="1"/>
    <col min="5" max="5" width="54.5546875" customWidth="1"/>
    <col min="6" max="6" width="23.6640625" customWidth="1"/>
    <col min="7" max="7" width="24.33203125" customWidth="1"/>
  </cols>
  <sheetData>
    <row r="1" spans="2:7" ht="10.5" customHeight="1" x14ac:dyDescent="0.25"/>
    <row r="2" spans="2:7" ht="24" customHeight="1" x14ac:dyDescent="0.25">
      <c r="C2" s="1075" t="s">
        <v>3545</v>
      </c>
      <c r="D2" s="1076">
        <f ca="1">NOW()</f>
        <v>46084.617595023148</v>
      </c>
    </row>
    <row r="3" spans="2:7" ht="30" customHeight="1" x14ac:dyDescent="0.25">
      <c r="C3" s="1071" t="s">
        <v>3540</v>
      </c>
      <c r="D3" s="1074" t="s">
        <v>3557</v>
      </c>
    </row>
    <row r="4" spans="2:7" s="1068" customFormat="1" ht="19.5" customHeight="1" x14ac:dyDescent="0.25">
      <c r="B4" s="1071" t="s">
        <v>3543</v>
      </c>
      <c r="C4" s="1071" t="s">
        <v>3505</v>
      </c>
      <c r="D4" s="1681" t="s">
        <v>3539</v>
      </c>
      <c r="E4" s="1682"/>
      <c r="F4" s="1683" t="s">
        <v>3503</v>
      </c>
      <c r="G4" s="1684"/>
    </row>
    <row r="5" spans="2:7" s="1068" customFormat="1" ht="15" customHeight="1" x14ac:dyDescent="0.25">
      <c r="B5" s="1071" t="s">
        <v>3542</v>
      </c>
      <c r="C5" s="1071" t="s">
        <v>3541</v>
      </c>
      <c r="D5" s="1071" t="s">
        <v>3538</v>
      </c>
      <c r="E5" s="1071" t="s">
        <v>1963</v>
      </c>
      <c r="F5" s="1071" t="s">
        <v>3538</v>
      </c>
      <c r="G5" s="1071" t="s">
        <v>1963</v>
      </c>
    </row>
    <row r="6" spans="2:7" x14ac:dyDescent="0.25">
      <c r="B6" s="1069" t="s">
        <v>3501</v>
      </c>
      <c r="C6" s="960" t="s">
        <v>3502</v>
      </c>
      <c r="D6" s="960" t="s">
        <v>3504</v>
      </c>
      <c r="E6" s="626" t="s">
        <v>3553</v>
      </c>
      <c r="F6" s="960" t="s">
        <v>1688</v>
      </c>
      <c r="G6" s="626" t="s">
        <v>3553</v>
      </c>
    </row>
    <row r="7" spans="2:7" x14ac:dyDescent="0.25">
      <c r="B7" s="1069" t="s">
        <v>3506</v>
      </c>
      <c r="C7" s="960" t="s">
        <v>3507</v>
      </c>
      <c r="D7" s="960" t="s">
        <v>3504</v>
      </c>
      <c r="E7" s="626" t="s">
        <v>3553</v>
      </c>
      <c r="F7" s="960" t="s">
        <v>1688</v>
      </c>
      <c r="G7" s="626" t="s">
        <v>3553</v>
      </c>
    </row>
    <row r="8" spans="2:7" x14ac:dyDescent="0.25">
      <c r="B8" s="1070" t="s">
        <v>3508</v>
      </c>
      <c r="C8" s="960" t="s">
        <v>3509</v>
      </c>
      <c r="D8" s="960" t="s">
        <v>3504</v>
      </c>
      <c r="E8" s="626" t="s">
        <v>3553</v>
      </c>
      <c r="F8" s="960" t="s">
        <v>1688</v>
      </c>
      <c r="G8" s="626" t="s">
        <v>3553</v>
      </c>
    </row>
    <row r="9" spans="2:7" x14ac:dyDescent="0.25">
      <c r="B9" s="1070" t="s">
        <v>3510</v>
      </c>
      <c r="C9" s="960" t="s">
        <v>3511</v>
      </c>
      <c r="D9" s="960" t="s">
        <v>3512</v>
      </c>
      <c r="E9" s="626" t="s">
        <v>3553</v>
      </c>
      <c r="F9" s="960" t="s">
        <v>1688</v>
      </c>
      <c r="G9" s="626" t="s">
        <v>3553</v>
      </c>
    </row>
    <row r="10" spans="2:7" x14ac:dyDescent="0.25">
      <c r="B10" s="1070" t="s">
        <v>3513</v>
      </c>
      <c r="C10" s="960" t="s">
        <v>3514</v>
      </c>
      <c r="D10" s="960" t="s">
        <v>1688</v>
      </c>
      <c r="E10" s="626" t="s">
        <v>3553</v>
      </c>
      <c r="F10" s="960" t="s">
        <v>1688</v>
      </c>
      <c r="G10" s="626" t="s">
        <v>3553</v>
      </c>
    </row>
    <row r="11" spans="2:7" x14ac:dyDescent="0.25">
      <c r="B11" s="1070" t="s">
        <v>3515</v>
      </c>
      <c r="C11" s="960" t="s">
        <v>3516</v>
      </c>
      <c r="D11" s="960" t="s">
        <v>3517</v>
      </c>
      <c r="E11" s="626" t="s">
        <v>3553</v>
      </c>
      <c r="F11" s="960" t="s">
        <v>1688</v>
      </c>
      <c r="G11" s="626" t="s">
        <v>3553</v>
      </c>
    </row>
    <row r="12" spans="2:7" x14ac:dyDescent="0.25">
      <c r="B12" s="1069" t="s">
        <v>3518</v>
      </c>
      <c r="C12" s="960" t="s">
        <v>3519</v>
      </c>
      <c r="D12" s="960" t="s">
        <v>3520</v>
      </c>
      <c r="E12" s="1073" t="s">
        <v>3547</v>
      </c>
      <c r="F12" s="960" t="s">
        <v>3520</v>
      </c>
      <c r="G12" s="1073" t="s">
        <v>3548</v>
      </c>
    </row>
    <row r="13" spans="2:7" ht="27.75" customHeight="1" x14ac:dyDescent="0.25">
      <c r="B13" s="1070" t="s">
        <v>3521</v>
      </c>
      <c r="C13" s="960" t="s">
        <v>3522</v>
      </c>
      <c r="D13" s="960" t="s">
        <v>3523</v>
      </c>
      <c r="E13" s="626" t="s">
        <v>3553</v>
      </c>
      <c r="F13" s="960" t="s">
        <v>1688</v>
      </c>
      <c r="G13" s="626" t="s">
        <v>3553</v>
      </c>
    </row>
    <row r="14" spans="2:7" x14ac:dyDescent="0.25">
      <c r="B14" s="1070" t="s">
        <v>3524</v>
      </c>
      <c r="C14" s="960" t="s">
        <v>3525</v>
      </c>
      <c r="D14" s="960" t="s">
        <v>1690</v>
      </c>
      <c r="E14" s="1007" t="s">
        <v>1690</v>
      </c>
      <c r="F14" s="960" t="s">
        <v>1690</v>
      </c>
      <c r="G14" s="1007" t="s">
        <v>1690</v>
      </c>
    </row>
    <row r="15" spans="2:7" ht="30.75" customHeight="1" x14ac:dyDescent="0.25">
      <c r="B15" s="1070" t="s">
        <v>3526</v>
      </c>
      <c r="C15" s="960" t="s">
        <v>3528</v>
      </c>
      <c r="D15" s="960" t="s">
        <v>1688</v>
      </c>
      <c r="E15" s="626" t="s">
        <v>3553</v>
      </c>
      <c r="F15" s="960" t="s">
        <v>3527</v>
      </c>
      <c r="G15" s="626" t="s">
        <v>3553</v>
      </c>
    </row>
    <row r="16" spans="2:7" x14ac:dyDescent="0.25">
      <c r="B16" s="1070" t="s">
        <v>3529</v>
      </c>
      <c r="C16" s="960" t="s">
        <v>3530</v>
      </c>
      <c r="D16" s="960" t="s">
        <v>3531</v>
      </c>
      <c r="E16" s="626" t="s">
        <v>3553</v>
      </c>
      <c r="F16" s="960" t="s">
        <v>3527</v>
      </c>
      <c r="G16" s="626" t="s">
        <v>3553</v>
      </c>
    </row>
    <row r="17" spans="2:7" x14ac:dyDescent="0.25">
      <c r="B17" s="1070" t="s">
        <v>3532</v>
      </c>
      <c r="C17" s="960" t="s">
        <v>3533</v>
      </c>
      <c r="D17" s="960" t="s">
        <v>1690</v>
      </c>
      <c r="E17" s="1007" t="s">
        <v>1690</v>
      </c>
      <c r="F17" s="960" t="s">
        <v>1690</v>
      </c>
      <c r="G17" s="1007" t="s">
        <v>1690</v>
      </c>
    </row>
    <row r="18" spans="2:7" x14ac:dyDescent="0.25">
      <c r="B18" s="1070" t="s">
        <v>3534</v>
      </c>
      <c r="C18" s="960" t="s">
        <v>3535</v>
      </c>
      <c r="D18" s="960" t="s">
        <v>3504</v>
      </c>
      <c r="E18" s="626" t="s">
        <v>3553</v>
      </c>
      <c r="F18" s="960" t="s">
        <v>3527</v>
      </c>
      <c r="G18" s="626" t="s">
        <v>3553</v>
      </c>
    </row>
    <row r="19" spans="2:7" x14ac:dyDescent="0.25">
      <c r="B19" s="1070" t="s">
        <v>3536</v>
      </c>
      <c r="C19" s="960" t="s">
        <v>3537</v>
      </c>
      <c r="D19" s="960" t="s">
        <v>1688</v>
      </c>
      <c r="E19" s="626" t="s">
        <v>3553</v>
      </c>
      <c r="F19" s="960" t="s">
        <v>1688</v>
      </c>
      <c r="G19" s="626" t="s">
        <v>3553</v>
      </c>
    </row>
    <row r="21" spans="2:7" x14ac:dyDescent="0.25">
      <c r="C21" s="1685" t="s">
        <v>3549</v>
      </c>
      <c r="D21" s="1686"/>
      <c r="E21" s="1071" t="s">
        <v>1963</v>
      </c>
    </row>
    <row r="22" spans="2:7" x14ac:dyDescent="0.25">
      <c r="C22" s="1680" t="s">
        <v>3550</v>
      </c>
      <c r="D22" s="1608"/>
      <c r="E22" s="626" t="s">
        <v>3553</v>
      </c>
    </row>
    <row r="23" spans="2:7" x14ac:dyDescent="0.25">
      <c r="C23" s="1680" t="s">
        <v>3551</v>
      </c>
      <c r="D23" s="1608"/>
      <c r="E23" s="626" t="s">
        <v>3553</v>
      </c>
    </row>
    <row r="24" spans="2:7" ht="24" customHeight="1" x14ac:dyDescent="0.25">
      <c r="C24" s="1678" t="s">
        <v>3554</v>
      </c>
      <c r="D24" s="1679"/>
      <c r="E24" s="626" t="s">
        <v>3553</v>
      </c>
    </row>
    <row r="25" spans="2:7" ht="26.25" customHeight="1" x14ac:dyDescent="0.25">
      <c r="C25" s="1678" t="s">
        <v>3555</v>
      </c>
      <c r="D25" s="1679"/>
      <c r="E25" s="626" t="s">
        <v>3553</v>
      </c>
    </row>
    <row r="26" spans="2:7" x14ac:dyDescent="0.25">
      <c r="C26" s="1680" t="s">
        <v>3552</v>
      </c>
      <c r="D26" s="1608"/>
      <c r="E26" s="626" t="s">
        <v>3553</v>
      </c>
    </row>
  </sheetData>
  <mergeCells count="8">
    <mergeCell ref="C25:D25"/>
    <mergeCell ref="C26:D26"/>
    <mergeCell ref="D4:E4"/>
    <mergeCell ref="F4:G4"/>
    <mergeCell ref="C21:D21"/>
    <mergeCell ref="C22:D22"/>
    <mergeCell ref="C23:D23"/>
    <mergeCell ref="C24:D24"/>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B1:G26"/>
  <sheetViews>
    <sheetView topLeftCell="D4" workbookViewId="0">
      <selection activeCell="J27" sqref="J27"/>
    </sheetView>
  </sheetViews>
  <sheetFormatPr defaultRowHeight="13.2" x14ac:dyDescent="0.25"/>
  <cols>
    <col min="1" max="1" width="3.5546875" customWidth="1"/>
    <col min="2" max="2" width="5.44140625" customWidth="1"/>
    <col min="3" max="3" width="60.33203125" customWidth="1"/>
    <col min="4" max="4" width="45" customWidth="1"/>
    <col min="5" max="5" width="54.5546875" customWidth="1"/>
    <col min="6" max="6" width="23.6640625" customWidth="1"/>
    <col min="7" max="7" width="24.33203125" customWidth="1"/>
  </cols>
  <sheetData>
    <row r="1" spans="2:7" ht="10.5" customHeight="1" x14ac:dyDescent="0.25"/>
    <row r="2" spans="2:7" ht="24" customHeight="1" x14ac:dyDescent="0.25">
      <c r="C2" s="1075" t="s">
        <v>3545</v>
      </c>
      <c r="D2" s="1076">
        <f ca="1">NOW()</f>
        <v>46084.617595023148</v>
      </c>
    </row>
    <row r="3" spans="2:7" ht="30" customHeight="1" x14ac:dyDescent="0.25">
      <c r="C3" s="1071" t="s">
        <v>3540</v>
      </c>
      <c r="D3" s="1074" t="s">
        <v>3544</v>
      </c>
    </row>
    <row r="4" spans="2:7" s="1068" customFormat="1" ht="19.5" customHeight="1" x14ac:dyDescent="0.25">
      <c r="B4" s="1071" t="s">
        <v>3543</v>
      </c>
      <c r="C4" s="1071" t="s">
        <v>3505</v>
      </c>
      <c r="D4" s="1681" t="s">
        <v>3539</v>
      </c>
      <c r="E4" s="1682"/>
      <c r="F4" s="1683" t="s">
        <v>3503</v>
      </c>
      <c r="G4" s="1684"/>
    </row>
    <row r="5" spans="2:7" s="1068" customFormat="1" ht="15" customHeight="1" x14ac:dyDescent="0.25">
      <c r="B5" s="1071" t="s">
        <v>3542</v>
      </c>
      <c r="C5" s="1071" t="s">
        <v>3541</v>
      </c>
      <c r="D5" s="1071" t="s">
        <v>3538</v>
      </c>
      <c r="E5" s="1071" t="s">
        <v>1963</v>
      </c>
      <c r="F5" s="1071" t="s">
        <v>3538</v>
      </c>
      <c r="G5" s="1071" t="s">
        <v>1963</v>
      </c>
    </row>
    <row r="6" spans="2:7" x14ac:dyDescent="0.25">
      <c r="B6" s="1069" t="s">
        <v>3501</v>
      </c>
      <c r="C6" s="960" t="s">
        <v>3502</v>
      </c>
      <c r="D6" s="960" t="s">
        <v>3504</v>
      </c>
      <c r="E6" s="1007" t="s">
        <v>3688</v>
      </c>
      <c r="F6" s="960" t="s">
        <v>1688</v>
      </c>
      <c r="G6" s="626" t="s">
        <v>3553</v>
      </c>
    </row>
    <row r="7" spans="2:7" x14ac:dyDescent="0.25">
      <c r="B7" s="1069" t="s">
        <v>3506</v>
      </c>
      <c r="C7" s="960" t="s">
        <v>3507</v>
      </c>
      <c r="D7" s="960" t="s">
        <v>3504</v>
      </c>
      <c r="E7" s="1007" t="s">
        <v>3688</v>
      </c>
      <c r="F7" s="960" t="s">
        <v>1688</v>
      </c>
      <c r="G7" s="626" t="s">
        <v>3553</v>
      </c>
    </row>
    <row r="8" spans="2:7" x14ac:dyDescent="0.25">
      <c r="B8" s="1070" t="s">
        <v>3508</v>
      </c>
      <c r="C8" s="960" t="s">
        <v>3509</v>
      </c>
      <c r="D8" s="960" t="s">
        <v>3504</v>
      </c>
      <c r="E8" s="1007" t="s">
        <v>3688</v>
      </c>
      <c r="F8" s="960" t="s">
        <v>1688</v>
      </c>
      <c r="G8" s="626" t="s">
        <v>3553</v>
      </c>
    </row>
    <row r="9" spans="2:7" x14ac:dyDescent="0.25">
      <c r="B9" s="1070" t="s">
        <v>3510</v>
      </c>
      <c r="C9" s="960" t="s">
        <v>3511</v>
      </c>
      <c r="D9" s="960" t="s">
        <v>3512</v>
      </c>
      <c r="E9" s="1007" t="s">
        <v>3688</v>
      </c>
      <c r="F9" s="960" t="s">
        <v>1688</v>
      </c>
      <c r="G9" s="626" t="s">
        <v>3553</v>
      </c>
    </row>
    <row r="10" spans="2:7" x14ac:dyDescent="0.25">
      <c r="B10" s="1070" t="s">
        <v>3513</v>
      </c>
      <c r="C10" s="960" t="s">
        <v>3514</v>
      </c>
      <c r="D10" s="960" t="s">
        <v>1688</v>
      </c>
      <c r="E10" s="1007" t="s">
        <v>3688</v>
      </c>
      <c r="F10" s="960" t="s">
        <v>1688</v>
      </c>
      <c r="G10" s="626" t="s">
        <v>3553</v>
      </c>
    </row>
    <row r="11" spans="2:7" x14ac:dyDescent="0.25">
      <c r="B11" s="1070" t="s">
        <v>3515</v>
      </c>
      <c r="C11" s="960" t="s">
        <v>3516</v>
      </c>
      <c r="D11" s="960" t="s">
        <v>3517</v>
      </c>
      <c r="E11" s="1007" t="s">
        <v>3689</v>
      </c>
      <c r="F11" s="960" t="s">
        <v>1688</v>
      </c>
      <c r="G11" s="626" t="s">
        <v>3553</v>
      </c>
    </row>
    <row r="12" spans="2:7" x14ac:dyDescent="0.25">
      <c r="B12" s="1069" t="s">
        <v>3518</v>
      </c>
      <c r="C12" s="960" t="s">
        <v>3519</v>
      </c>
      <c r="D12" s="960" t="s">
        <v>3520</v>
      </c>
      <c r="E12" s="1073" t="s">
        <v>3547</v>
      </c>
      <c r="F12" s="960" t="s">
        <v>3520</v>
      </c>
      <c r="G12" s="1073" t="s">
        <v>3548</v>
      </c>
    </row>
    <row r="13" spans="2:7" ht="27.75" customHeight="1" x14ac:dyDescent="0.25">
      <c r="B13" s="1070" t="s">
        <v>3521</v>
      </c>
      <c r="C13" s="960" t="s">
        <v>3522</v>
      </c>
      <c r="D13" s="960" t="s">
        <v>3523</v>
      </c>
      <c r="E13" s="915" t="s">
        <v>3690</v>
      </c>
      <c r="F13" s="960" t="s">
        <v>1688</v>
      </c>
      <c r="G13" s="626" t="s">
        <v>3553</v>
      </c>
    </row>
    <row r="14" spans="2:7" x14ac:dyDescent="0.25">
      <c r="B14" s="1070" t="s">
        <v>3524</v>
      </c>
      <c r="C14" s="960" t="s">
        <v>3525</v>
      </c>
      <c r="D14" s="960" t="s">
        <v>1690</v>
      </c>
      <c r="E14" s="1007" t="s">
        <v>1690</v>
      </c>
      <c r="F14" s="960" t="s">
        <v>1690</v>
      </c>
      <c r="G14" s="1007" t="s">
        <v>1690</v>
      </c>
    </row>
    <row r="15" spans="2:7" ht="30.75" customHeight="1" x14ac:dyDescent="0.25">
      <c r="B15" s="1070" t="s">
        <v>3526</v>
      </c>
      <c r="C15" s="960" t="s">
        <v>3528</v>
      </c>
      <c r="D15" s="960" t="s">
        <v>1688</v>
      </c>
      <c r="E15" s="915" t="s">
        <v>3691</v>
      </c>
      <c r="F15" s="960" t="s">
        <v>3527</v>
      </c>
      <c r="G15" s="626" t="s">
        <v>3553</v>
      </c>
    </row>
    <row r="16" spans="2:7" x14ac:dyDescent="0.25">
      <c r="B16" s="1070" t="s">
        <v>3529</v>
      </c>
      <c r="C16" s="960" t="s">
        <v>3530</v>
      </c>
      <c r="D16" s="960" t="s">
        <v>3531</v>
      </c>
      <c r="E16" s="1007" t="s">
        <v>3692</v>
      </c>
      <c r="F16" s="960" t="s">
        <v>3527</v>
      </c>
      <c r="G16" s="626" t="s">
        <v>3553</v>
      </c>
    </row>
    <row r="17" spans="2:7" x14ac:dyDescent="0.25">
      <c r="B17" s="1070" t="s">
        <v>3532</v>
      </c>
      <c r="C17" s="960" t="s">
        <v>3533</v>
      </c>
      <c r="D17" s="960" t="s">
        <v>1690</v>
      </c>
      <c r="E17" s="1007" t="s">
        <v>1690</v>
      </c>
      <c r="F17" s="960" t="s">
        <v>1690</v>
      </c>
      <c r="G17" s="1007" t="s">
        <v>1690</v>
      </c>
    </row>
    <row r="18" spans="2:7" x14ac:dyDescent="0.25">
      <c r="B18" s="1070" t="s">
        <v>3534</v>
      </c>
      <c r="C18" s="960" t="s">
        <v>3535</v>
      </c>
      <c r="D18" s="960" t="s">
        <v>3504</v>
      </c>
      <c r="E18" s="1007" t="s">
        <v>3693</v>
      </c>
      <c r="F18" s="960" t="s">
        <v>3527</v>
      </c>
      <c r="G18" s="626" t="s">
        <v>3553</v>
      </c>
    </row>
    <row r="19" spans="2:7" x14ac:dyDescent="0.25">
      <c r="B19" s="1070" t="s">
        <v>3536</v>
      </c>
      <c r="C19" s="960" t="s">
        <v>3537</v>
      </c>
      <c r="D19" s="960" t="s">
        <v>1688</v>
      </c>
      <c r="E19" s="1007" t="s">
        <v>3693</v>
      </c>
      <c r="F19" s="960" t="s">
        <v>1688</v>
      </c>
      <c r="G19" s="626" t="s">
        <v>3553</v>
      </c>
    </row>
    <row r="21" spans="2:7" x14ac:dyDescent="0.25">
      <c r="C21" s="1685" t="s">
        <v>3549</v>
      </c>
      <c r="D21" s="1686"/>
      <c r="E21" s="1071" t="s">
        <v>1963</v>
      </c>
    </row>
    <row r="22" spans="2:7" x14ac:dyDescent="0.25">
      <c r="C22" s="1680" t="s">
        <v>3550</v>
      </c>
      <c r="D22" s="1608"/>
      <c r="E22" s="626" t="s">
        <v>3553</v>
      </c>
    </row>
    <row r="23" spans="2:7" x14ac:dyDescent="0.25">
      <c r="C23" s="1680" t="s">
        <v>3551</v>
      </c>
      <c r="D23" s="1608"/>
      <c r="E23" s="626" t="s">
        <v>3553</v>
      </c>
    </row>
    <row r="24" spans="2:7" ht="24" customHeight="1" x14ac:dyDescent="0.25">
      <c r="C24" s="1678" t="s">
        <v>3554</v>
      </c>
      <c r="D24" s="1679"/>
      <c r="E24" s="626" t="s">
        <v>3553</v>
      </c>
    </row>
    <row r="25" spans="2:7" ht="26.25" customHeight="1" x14ac:dyDescent="0.25">
      <c r="C25" s="1678" t="s">
        <v>3555</v>
      </c>
      <c r="D25" s="1679"/>
      <c r="E25" s="624" t="s">
        <v>3556</v>
      </c>
    </row>
    <row r="26" spans="2:7" x14ac:dyDescent="0.25">
      <c r="C26" s="1680" t="s">
        <v>3552</v>
      </c>
      <c r="D26" s="1608"/>
      <c r="E26" s="626" t="s">
        <v>3553</v>
      </c>
    </row>
  </sheetData>
  <mergeCells count="8">
    <mergeCell ref="C26:D26"/>
    <mergeCell ref="C24:D24"/>
    <mergeCell ref="C25:D25"/>
    <mergeCell ref="F4:G4"/>
    <mergeCell ref="D4:E4"/>
    <mergeCell ref="C21:D21"/>
    <mergeCell ref="C22:D22"/>
    <mergeCell ref="C23:D23"/>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dimension ref="B1:G26"/>
  <sheetViews>
    <sheetView topLeftCell="A10" zoomScale="126" zoomScaleNormal="126" workbookViewId="0">
      <selection activeCell="A24" sqref="A24"/>
    </sheetView>
  </sheetViews>
  <sheetFormatPr defaultRowHeight="13.2" x14ac:dyDescent="0.25"/>
  <cols>
    <col min="1" max="1" width="3.5546875" customWidth="1"/>
    <col min="2" max="2" width="5.44140625" customWidth="1"/>
    <col min="3" max="3" width="60.33203125" customWidth="1"/>
    <col min="4" max="4" width="45" customWidth="1"/>
    <col min="5" max="5" width="54.5546875" customWidth="1"/>
    <col min="6" max="6" width="23.6640625" customWidth="1"/>
    <col min="7" max="7" width="24.33203125" customWidth="1"/>
  </cols>
  <sheetData>
    <row r="1" spans="2:7" ht="10.5" customHeight="1" x14ac:dyDescent="0.25"/>
    <row r="2" spans="2:7" ht="24" customHeight="1" x14ac:dyDescent="0.25">
      <c r="C2" s="1075" t="s">
        <v>3545</v>
      </c>
      <c r="D2" s="1076">
        <f ca="1">NOW()</f>
        <v>46084.617595023148</v>
      </c>
    </row>
    <row r="3" spans="2:7" ht="30" customHeight="1" x14ac:dyDescent="0.25">
      <c r="C3" s="1071" t="s">
        <v>3540</v>
      </c>
      <c r="D3" s="1074" t="s">
        <v>3694</v>
      </c>
    </row>
    <row r="4" spans="2:7" s="1068" customFormat="1" ht="19.5" customHeight="1" x14ac:dyDescent="0.25">
      <c r="B4" s="1071" t="s">
        <v>3543</v>
      </c>
      <c r="C4" s="1071" t="s">
        <v>3505</v>
      </c>
      <c r="D4" s="1681" t="s">
        <v>3539</v>
      </c>
      <c r="E4" s="1682"/>
      <c r="F4" s="1683" t="s">
        <v>3503</v>
      </c>
      <c r="G4" s="1684"/>
    </row>
    <row r="5" spans="2:7" s="1068" customFormat="1" ht="15" customHeight="1" x14ac:dyDescent="0.25">
      <c r="B5" s="1071" t="s">
        <v>3542</v>
      </c>
      <c r="C5" s="1071" t="s">
        <v>3541</v>
      </c>
      <c r="D5" s="1071" t="s">
        <v>3538</v>
      </c>
      <c r="E5" s="1071" t="s">
        <v>1963</v>
      </c>
      <c r="F5" s="1071" t="s">
        <v>3538</v>
      </c>
      <c r="G5" s="1071" t="s">
        <v>1963</v>
      </c>
    </row>
    <row r="6" spans="2:7" x14ac:dyDescent="0.25">
      <c r="B6" s="1069" t="s">
        <v>3501</v>
      </c>
      <c r="C6" s="960" t="s">
        <v>3502</v>
      </c>
      <c r="D6" s="960" t="s">
        <v>3504</v>
      </c>
      <c r="E6" s="1007" t="s">
        <v>3917</v>
      </c>
      <c r="F6" s="960" t="s">
        <v>1688</v>
      </c>
      <c r="G6" s="1072" t="s">
        <v>3702</v>
      </c>
    </row>
    <row r="7" spans="2:7" x14ac:dyDescent="0.25">
      <c r="B7" s="1069" t="s">
        <v>3506</v>
      </c>
      <c r="C7" s="960" t="s">
        <v>3507</v>
      </c>
      <c r="D7" s="960" t="s">
        <v>3504</v>
      </c>
      <c r="E7" s="1007" t="s">
        <v>3917</v>
      </c>
      <c r="F7" s="960" t="s">
        <v>1688</v>
      </c>
      <c r="G7" s="1072" t="s">
        <v>3702</v>
      </c>
    </row>
    <row r="8" spans="2:7" x14ac:dyDescent="0.25">
      <c r="B8" s="1070" t="s">
        <v>3508</v>
      </c>
      <c r="C8" s="960" t="s">
        <v>3509</v>
      </c>
      <c r="D8" s="960" t="s">
        <v>3504</v>
      </c>
      <c r="E8" s="1007" t="s">
        <v>3917</v>
      </c>
      <c r="F8" s="960" t="s">
        <v>1688</v>
      </c>
      <c r="G8" s="1072" t="s">
        <v>3702</v>
      </c>
    </row>
    <row r="9" spans="2:7" x14ac:dyDescent="0.25">
      <c r="B9" s="1070" t="s">
        <v>3510</v>
      </c>
      <c r="C9" s="960" t="s">
        <v>3511</v>
      </c>
      <c r="D9" s="960" t="s">
        <v>3512</v>
      </c>
      <c r="E9" s="1007" t="s">
        <v>3917</v>
      </c>
      <c r="F9" s="960" t="s">
        <v>1688</v>
      </c>
      <c r="G9" s="1072" t="s">
        <v>3702</v>
      </c>
    </row>
    <row r="10" spans="2:7" x14ac:dyDescent="0.25">
      <c r="B10" s="1070" t="s">
        <v>3513</v>
      </c>
      <c r="C10" s="960" t="s">
        <v>3514</v>
      </c>
      <c r="D10" s="960" t="s">
        <v>1688</v>
      </c>
      <c r="E10" s="1072" t="s">
        <v>3701</v>
      </c>
      <c r="F10" s="960" t="s">
        <v>1688</v>
      </c>
      <c r="G10" s="1072" t="s">
        <v>3702</v>
      </c>
    </row>
    <row r="11" spans="2:7" x14ac:dyDescent="0.25">
      <c r="B11" s="1070" t="s">
        <v>3515</v>
      </c>
      <c r="C11" s="960" t="s">
        <v>3516</v>
      </c>
      <c r="D11" s="960" t="s">
        <v>3517</v>
      </c>
      <c r="E11" s="1007" t="s">
        <v>3918</v>
      </c>
      <c r="F11" s="960" t="s">
        <v>1688</v>
      </c>
      <c r="G11" s="1072" t="s">
        <v>3702</v>
      </c>
    </row>
    <row r="12" spans="2:7" x14ac:dyDescent="0.25">
      <c r="B12" s="1069" t="s">
        <v>3518</v>
      </c>
      <c r="C12" s="960" t="s">
        <v>3519</v>
      </c>
      <c r="D12" s="960" t="s">
        <v>3520</v>
      </c>
      <c r="E12" s="1073" t="s">
        <v>3547</v>
      </c>
      <c r="F12" s="960" t="s">
        <v>3520</v>
      </c>
      <c r="G12" s="1073" t="s">
        <v>3548</v>
      </c>
    </row>
    <row r="13" spans="2:7" ht="27.75" customHeight="1" x14ac:dyDescent="0.25">
      <c r="B13" s="1070" t="s">
        <v>3521</v>
      </c>
      <c r="C13" s="960" t="s">
        <v>3522</v>
      </c>
      <c r="D13" s="960" t="s">
        <v>3523</v>
      </c>
      <c r="E13" s="1338" t="s">
        <v>3919</v>
      </c>
      <c r="F13" s="960" t="s">
        <v>1688</v>
      </c>
      <c r="G13" s="1072" t="s">
        <v>3702</v>
      </c>
    </row>
    <row r="14" spans="2:7" x14ac:dyDescent="0.25">
      <c r="B14" s="1070" t="s">
        <v>3524</v>
      </c>
      <c r="C14" s="960" t="s">
        <v>3525</v>
      </c>
      <c r="D14" s="960" t="s">
        <v>1690</v>
      </c>
      <c r="E14" s="1007" t="s">
        <v>1690</v>
      </c>
      <c r="F14" s="960" t="s">
        <v>1690</v>
      </c>
      <c r="G14" s="1007" t="s">
        <v>1690</v>
      </c>
    </row>
    <row r="15" spans="2:7" ht="30.75" customHeight="1" x14ac:dyDescent="0.25">
      <c r="B15" s="1070" t="s">
        <v>3526</v>
      </c>
      <c r="C15" s="960" t="s">
        <v>3528</v>
      </c>
      <c r="D15" s="960" t="s">
        <v>1688</v>
      </c>
      <c r="E15" s="915" t="s">
        <v>3703</v>
      </c>
      <c r="F15" s="960" t="s">
        <v>3527</v>
      </c>
      <c r="G15" s="1072" t="s">
        <v>3702</v>
      </c>
    </row>
    <row r="16" spans="2:7" x14ac:dyDescent="0.25">
      <c r="B16" s="1070" t="s">
        <v>3529</v>
      </c>
      <c r="C16" s="960" t="s">
        <v>3530</v>
      </c>
      <c r="D16" s="960" t="s">
        <v>3531</v>
      </c>
      <c r="E16" s="1339" t="s">
        <v>3920</v>
      </c>
      <c r="F16" s="960" t="s">
        <v>3527</v>
      </c>
      <c r="G16" s="1072" t="s">
        <v>3702</v>
      </c>
    </row>
    <row r="17" spans="2:7" x14ac:dyDescent="0.25">
      <c r="B17" s="1070" t="s">
        <v>3532</v>
      </c>
      <c r="C17" s="960" t="s">
        <v>3533</v>
      </c>
      <c r="D17" s="960" t="s">
        <v>1690</v>
      </c>
      <c r="E17" s="1339" t="s">
        <v>1690</v>
      </c>
      <c r="F17" s="960" t="s">
        <v>1690</v>
      </c>
      <c r="G17" s="1007" t="s">
        <v>1690</v>
      </c>
    </row>
    <row r="18" spans="2:7" x14ac:dyDescent="0.25">
      <c r="B18" s="1070" t="s">
        <v>3534</v>
      </c>
      <c r="C18" s="960" t="s">
        <v>3535</v>
      </c>
      <c r="D18" s="960" t="s">
        <v>3504</v>
      </c>
      <c r="E18" s="1339" t="s">
        <v>3921</v>
      </c>
      <c r="F18" s="960" t="s">
        <v>3527</v>
      </c>
      <c r="G18" s="1072" t="s">
        <v>3702</v>
      </c>
    </row>
    <row r="19" spans="2:7" x14ac:dyDescent="0.25">
      <c r="B19" s="1070" t="s">
        <v>3536</v>
      </c>
      <c r="C19" s="960" t="s">
        <v>3537</v>
      </c>
      <c r="D19" s="960" t="s">
        <v>1688</v>
      </c>
      <c r="E19" s="1072" t="s">
        <v>3546</v>
      </c>
      <c r="F19" s="960" t="s">
        <v>1688</v>
      </c>
      <c r="G19" s="1072" t="s">
        <v>3702</v>
      </c>
    </row>
    <row r="21" spans="2:7" x14ac:dyDescent="0.25">
      <c r="C21" s="1685" t="s">
        <v>3549</v>
      </c>
      <c r="D21" s="1686"/>
      <c r="E21" s="1071" t="s">
        <v>1963</v>
      </c>
    </row>
    <row r="22" spans="2:7" x14ac:dyDescent="0.25">
      <c r="C22" s="1680" t="s">
        <v>3550</v>
      </c>
      <c r="D22" s="1608"/>
      <c r="E22" s="626" t="s">
        <v>3553</v>
      </c>
    </row>
    <row r="23" spans="2:7" x14ac:dyDescent="0.25">
      <c r="C23" s="1680" t="s">
        <v>3551</v>
      </c>
      <c r="D23" s="1608"/>
      <c r="E23" s="1077"/>
    </row>
    <row r="24" spans="2:7" ht="24" customHeight="1" x14ac:dyDescent="0.25">
      <c r="C24" s="1678" t="s">
        <v>3554</v>
      </c>
      <c r="D24" s="1679"/>
      <c r="E24" s="1077"/>
    </row>
    <row r="25" spans="2:7" ht="26.25" customHeight="1" x14ac:dyDescent="0.25">
      <c r="C25" s="1678" t="s">
        <v>3555</v>
      </c>
      <c r="D25" s="1679"/>
      <c r="E25" s="624" t="s">
        <v>3556</v>
      </c>
    </row>
    <row r="26" spans="2:7" x14ac:dyDescent="0.25">
      <c r="C26" s="1680" t="s">
        <v>3552</v>
      </c>
      <c r="D26" s="1608"/>
      <c r="E26" s="977" t="s">
        <v>3547</v>
      </c>
    </row>
  </sheetData>
  <mergeCells count="8">
    <mergeCell ref="C25:D25"/>
    <mergeCell ref="C26:D26"/>
    <mergeCell ref="D4:E4"/>
    <mergeCell ref="F4:G4"/>
    <mergeCell ref="C21:D21"/>
    <mergeCell ref="C22:D22"/>
    <mergeCell ref="C23:D23"/>
    <mergeCell ref="C24:D24"/>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dimension ref="A1:CJ32"/>
  <sheetViews>
    <sheetView zoomScale="80" zoomScaleNormal="80" workbookViewId="0">
      <pane xSplit="3" ySplit="1" topLeftCell="D2" activePane="bottomRight" state="frozen"/>
      <selection pane="topRight" activeCell="D1" sqref="D1"/>
      <selection pane="bottomLeft" activeCell="A2" sqref="A2"/>
      <selection pane="bottomRight" activeCell="J14" sqref="J14"/>
    </sheetView>
  </sheetViews>
  <sheetFormatPr defaultRowHeight="13.2" x14ac:dyDescent="0.25"/>
  <cols>
    <col min="1" max="1" width="13.33203125" customWidth="1"/>
    <col min="2" max="2" width="60.44140625" customWidth="1"/>
    <col min="3" max="3" width="33.44140625" customWidth="1"/>
    <col min="4" max="4" width="15.5546875" customWidth="1"/>
    <col min="5" max="6" width="17.109375" customWidth="1"/>
    <col min="7" max="13" width="15.5546875" customWidth="1"/>
    <col min="14" max="14" width="15.6640625" customWidth="1"/>
    <col min="15" max="16" width="14.88671875" customWidth="1"/>
    <col min="17" max="17" width="14.6640625" customWidth="1"/>
    <col min="18" max="19" width="14.88671875" customWidth="1"/>
    <col min="20" max="26" width="14.6640625" customWidth="1"/>
    <col min="27" max="27" width="14.88671875" customWidth="1"/>
    <col min="28" max="28" width="12.44140625" customWidth="1"/>
    <col min="29" max="29" width="14.6640625" customWidth="1"/>
    <col min="30" max="59" width="14.88671875" customWidth="1"/>
    <col min="60" max="70" width="7.6640625" customWidth="1"/>
    <col min="71" max="72" width="7.5546875" customWidth="1"/>
    <col min="73" max="73" width="7.6640625" customWidth="1"/>
    <col min="74" max="74" width="14.88671875" customWidth="1"/>
    <col min="75" max="80" width="7.6640625" customWidth="1"/>
    <col min="81" max="81" width="14.88671875" customWidth="1"/>
    <col min="82" max="82" width="8.33203125" customWidth="1"/>
    <col min="83" max="86" width="7.33203125" customWidth="1"/>
    <col min="87" max="87" width="7.6640625" customWidth="1"/>
    <col min="88" max="88" width="14.88671875" customWidth="1"/>
    <col min="89" max="89" width="5.109375" customWidth="1"/>
  </cols>
  <sheetData>
    <row r="1" spans="1:26" ht="19.8" x14ac:dyDescent="0.5">
      <c r="A1" s="1693" t="s">
        <v>1451</v>
      </c>
      <c r="B1" s="1672"/>
      <c r="C1" s="1672"/>
      <c r="D1" s="1672"/>
      <c r="E1" s="1672"/>
      <c r="F1" s="1672"/>
      <c r="G1" s="1672"/>
      <c r="H1" s="1672"/>
      <c r="I1" s="1672"/>
      <c r="J1" s="1672"/>
    </row>
    <row r="2" spans="1:26" ht="13.8" thickBot="1" x14ac:dyDescent="0.3"/>
    <row r="3" spans="1:26" ht="16.8" thickBot="1" x14ac:dyDescent="0.45">
      <c r="A3" s="1707" t="s">
        <v>3003</v>
      </c>
      <c r="B3" s="1711"/>
      <c r="C3" s="1712"/>
    </row>
    <row r="4" spans="1:26" s="1" customFormat="1" ht="33.6" x14ac:dyDescent="0.4">
      <c r="A4" s="569" t="s">
        <v>27</v>
      </c>
      <c r="B4" s="1715" t="s">
        <v>24</v>
      </c>
      <c r="C4" s="1564"/>
      <c r="D4" s="272" t="s">
        <v>81</v>
      </c>
      <c r="E4" s="16" t="s">
        <v>81</v>
      </c>
      <c r="F4" s="16" t="s">
        <v>81</v>
      </c>
      <c r="G4" s="16" t="s">
        <v>81</v>
      </c>
      <c r="H4" s="16" t="s">
        <v>81</v>
      </c>
      <c r="I4" s="16" t="s">
        <v>81</v>
      </c>
      <c r="J4" s="16" t="s">
        <v>81</v>
      </c>
      <c r="K4" s="16" t="s">
        <v>81</v>
      </c>
      <c r="L4" s="16" t="s">
        <v>81</v>
      </c>
      <c r="M4" s="350" t="s">
        <v>81</v>
      </c>
      <c r="N4" s="16" t="s">
        <v>81</v>
      </c>
      <c r="O4" s="16" t="s">
        <v>81</v>
      </c>
      <c r="P4" s="16" t="s">
        <v>81</v>
      </c>
      <c r="Q4" s="16" t="s">
        <v>81</v>
      </c>
      <c r="R4" s="16" t="s">
        <v>81</v>
      </c>
      <c r="S4" s="16" t="s">
        <v>81</v>
      </c>
      <c r="T4" s="16" t="s">
        <v>81</v>
      </c>
      <c r="U4" s="16" t="s">
        <v>81</v>
      </c>
      <c r="V4" s="16" t="s">
        <v>81</v>
      </c>
      <c r="W4" s="16" t="s">
        <v>81</v>
      </c>
      <c r="X4" s="16" t="s">
        <v>81</v>
      </c>
      <c r="Y4" s="16" t="s">
        <v>81</v>
      </c>
      <c r="Z4" s="16" t="s">
        <v>81</v>
      </c>
    </row>
    <row r="5" spans="1:26" s="1" customFormat="1" ht="16.2" x14ac:dyDescent="0.4">
      <c r="A5" s="570" t="s">
        <v>30</v>
      </c>
      <c r="B5" s="1716" t="s">
        <v>82</v>
      </c>
      <c r="C5" s="1692"/>
      <c r="D5" s="60">
        <v>38261</v>
      </c>
      <c r="E5" s="38">
        <v>38628</v>
      </c>
      <c r="F5" s="38">
        <v>38874</v>
      </c>
      <c r="G5" s="38">
        <v>39162</v>
      </c>
      <c r="H5" s="38">
        <v>39379</v>
      </c>
      <c r="I5" s="38">
        <v>39744</v>
      </c>
      <c r="J5" s="38">
        <v>40105</v>
      </c>
      <c r="K5" s="38">
        <v>40477</v>
      </c>
      <c r="L5" s="38">
        <v>40840</v>
      </c>
      <c r="M5" s="38">
        <v>41229</v>
      </c>
      <c r="N5" s="38">
        <v>41638</v>
      </c>
      <c r="O5" s="38">
        <v>41984</v>
      </c>
      <c r="P5" s="28">
        <v>42361</v>
      </c>
      <c r="Q5" s="28">
        <v>42731</v>
      </c>
      <c r="R5" s="28">
        <v>43027</v>
      </c>
      <c r="S5" s="912">
        <v>43390</v>
      </c>
      <c r="T5" s="912">
        <v>43769</v>
      </c>
      <c r="U5" s="912">
        <v>44130</v>
      </c>
      <c r="V5" s="912">
        <v>44487</v>
      </c>
      <c r="W5" s="912">
        <v>44854</v>
      </c>
      <c r="X5" s="1295">
        <v>45265</v>
      </c>
      <c r="Y5" s="912">
        <v>45586</v>
      </c>
      <c r="Z5" s="1403" t="s">
        <v>4100</v>
      </c>
    </row>
    <row r="6" spans="1:26" s="1" customFormat="1" ht="33" thickBot="1" x14ac:dyDescent="0.45">
      <c r="A6" s="571" t="s">
        <v>1529</v>
      </c>
      <c r="B6" s="1710" t="s">
        <v>82</v>
      </c>
      <c r="C6" s="1695"/>
      <c r="D6" s="61">
        <v>38261</v>
      </c>
      <c r="E6" s="28">
        <v>38628</v>
      </c>
      <c r="F6" s="28">
        <v>38874</v>
      </c>
      <c r="G6" s="28">
        <v>39162</v>
      </c>
      <c r="H6" s="28">
        <v>39379</v>
      </c>
      <c r="I6" s="28">
        <v>39744</v>
      </c>
      <c r="J6" s="28">
        <v>40105</v>
      </c>
      <c r="K6" s="28">
        <v>40477</v>
      </c>
      <c r="L6" s="28">
        <v>40840</v>
      </c>
      <c r="M6" s="28">
        <v>41229</v>
      </c>
      <c r="N6" s="28">
        <v>41638</v>
      </c>
      <c r="O6" s="28">
        <v>41984</v>
      </c>
      <c r="P6" s="28">
        <v>42361</v>
      </c>
      <c r="Q6" s="28">
        <v>42731</v>
      </c>
      <c r="R6" s="28">
        <v>43027</v>
      </c>
      <c r="S6" s="28">
        <v>43390</v>
      </c>
      <c r="T6" s="912">
        <v>43769</v>
      </c>
      <c r="U6" s="912">
        <v>44130</v>
      </c>
      <c r="V6" s="912">
        <v>44487</v>
      </c>
      <c r="W6" s="912">
        <v>44854</v>
      </c>
      <c r="X6" s="1295">
        <v>45265</v>
      </c>
      <c r="Y6" s="912">
        <v>45586</v>
      </c>
      <c r="Z6" s="1403" t="s">
        <v>4100</v>
      </c>
    </row>
    <row r="7" spans="1:26" ht="20.25" customHeight="1" thickBot="1" x14ac:dyDescent="0.3"/>
    <row r="8" spans="1:26" ht="14.4" thickBot="1" x14ac:dyDescent="0.3">
      <c r="A8" s="1704" t="s">
        <v>3002</v>
      </c>
      <c r="B8" s="1705"/>
      <c r="C8" s="1706"/>
    </row>
    <row r="9" spans="1:26" ht="26.4" x14ac:dyDescent="0.25">
      <c r="A9" s="1206" t="s">
        <v>27</v>
      </c>
      <c r="B9" s="1719" t="s">
        <v>24</v>
      </c>
      <c r="C9" s="1720"/>
      <c r="D9" s="272" t="s">
        <v>81</v>
      </c>
      <c r="E9" s="16" t="s">
        <v>81</v>
      </c>
      <c r="F9" s="16" t="s">
        <v>81</v>
      </c>
      <c r="G9" s="16" t="s">
        <v>81</v>
      </c>
      <c r="H9" s="16" t="s">
        <v>81</v>
      </c>
      <c r="I9" s="16" t="s">
        <v>81</v>
      </c>
      <c r="J9" s="16" t="s">
        <v>81</v>
      </c>
      <c r="K9" s="16" t="s">
        <v>81</v>
      </c>
      <c r="L9" s="16" t="s">
        <v>81</v>
      </c>
      <c r="M9" s="350" t="s">
        <v>81</v>
      </c>
      <c r="N9" s="16" t="s">
        <v>81</v>
      </c>
      <c r="O9" s="16" t="s">
        <v>81</v>
      </c>
      <c r="P9" s="16" t="s">
        <v>81</v>
      </c>
      <c r="Q9" s="16" t="s">
        <v>81</v>
      </c>
      <c r="R9" s="16" t="s">
        <v>81</v>
      </c>
      <c r="S9" s="16" t="s">
        <v>81</v>
      </c>
      <c r="T9" s="16" t="s">
        <v>81</v>
      </c>
      <c r="U9" s="16" t="s">
        <v>81</v>
      </c>
      <c r="V9" s="16" t="s">
        <v>81</v>
      </c>
      <c r="W9" s="16" t="s">
        <v>81</v>
      </c>
    </row>
    <row r="10" spans="1:26" ht="16.2" x14ac:dyDescent="0.4">
      <c r="A10" s="1207" t="s">
        <v>30</v>
      </c>
      <c r="B10" s="1721" t="s">
        <v>82</v>
      </c>
      <c r="C10" s="1722"/>
      <c r="D10" s="60">
        <v>38261</v>
      </c>
      <c r="E10" s="38">
        <v>38628</v>
      </c>
      <c r="F10" s="38">
        <v>38874</v>
      </c>
      <c r="G10" s="38">
        <v>39558</v>
      </c>
      <c r="H10" s="38">
        <v>39379</v>
      </c>
      <c r="I10" s="38">
        <v>39744</v>
      </c>
      <c r="J10" s="38">
        <v>40130</v>
      </c>
      <c r="K10" s="38">
        <v>40477</v>
      </c>
      <c r="L10" s="38">
        <v>40840</v>
      </c>
      <c r="M10" s="38">
        <v>41229</v>
      </c>
      <c r="N10" s="38">
        <v>41638</v>
      </c>
      <c r="O10" s="38">
        <v>41984</v>
      </c>
      <c r="P10" s="28">
        <v>42361</v>
      </c>
      <c r="Q10" s="28">
        <v>42731</v>
      </c>
      <c r="R10" s="28">
        <v>43026</v>
      </c>
      <c r="S10" s="912">
        <v>43390</v>
      </c>
      <c r="T10" s="912">
        <v>43769</v>
      </c>
      <c r="U10" s="912">
        <v>44130</v>
      </c>
      <c r="V10" s="912">
        <v>44491</v>
      </c>
      <c r="W10" s="1294" t="s">
        <v>1690</v>
      </c>
    </row>
    <row r="11" spans="1:26" ht="28.8" thickBot="1" x14ac:dyDescent="0.45">
      <c r="A11" s="1208" t="s">
        <v>1529</v>
      </c>
      <c r="B11" s="1717" t="s">
        <v>82</v>
      </c>
      <c r="C11" s="1718"/>
      <c r="D11" s="61">
        <v>38261</v>
      </c>
      <c r="E11" s="28">
        <v>38628</v>
      </c>
      <c r="F11" s="28">
        <v>38874</v>
      </c>
      <c r="G11" s="28">
        <v>39558</v>
      </c>
      <c r="H11" s="28">
        <v>39379</v>
      </c>
      <c r="I11" s="28">
        <v>39744</v>
      </c>
      <c r="J11" s="28">
        <v>40130</v>
      </c>
      <c r="K11" s="28">
        <v>40477</v>
      </c>
      <c r="L11" s="28">
        <v>40840</v>
      </c>
      <c r="M11" s="28">
        <v>41229</v>
      </c>
      <c r="N11" s="28">
        <v>41638</v>
      </c>
      <c r="O11" s="28">
        <v>41984</v>
      </c>
      <c r="P11" s="28">
        <v>42361</v>
      </c>
      <c r="Q11" s="28">
        <v>42731</v>
      </c>
      <c r="R11" s="28">
        <v>43026</v>
      </c>
      <c r="S11" s="28">
        <v>43390</v>
      </c>
      <c r="T11" s="912">
        <v>43769</v>
      </c>
      <c r="U11" s="912">
        <v>44130</v>
      </c>
      <c r="V11" s="912">
        <v>44491</v>
      </c>
      <c r="W11" s="1294" t="s">
        <v>1690</v>
      </c>
    </row>
    <row r="12" spans="1:26" ht="18.75" customHeight="1" thickBot="1" x14ac:dyDescent="0.45">
      <c r="A12" s="1201"/>
      <c r="B12" s="79"/>
      <c r="C12" s="14"/>
      <c r="D12" s="302"/>
      <c r="E12" s="302"/>
      <c r="F12" s="302"/>
      <c r="G12" s="302"/>
      <c r="H12" s="302"/>
      <c r="I12" s="302"/>
      <c r="J12" s="302"/>
      <c r="K12" s="302"/>
      <c r="L12" s="302"/>
      <c r="M12" s="302"/>
      <c r="N12" s="302"/>
      <c r="O12" s="302"/>
      <c r="P12" s="302"/>
      <c r="Q12" s="302"/>
      <c r="R12" s="302"/>
      <c r="S12" s="302"/>
      <c r="T12" s="1202"/>
      <c r="U12" s="1202"/>
      <c r="V12" s="1202"/>
    </row>
    <row r="13" spans="1:26" ht="16.8" thickBot="1" x14ac:dyDescent="0.45">
      <c r="A13" s="1707" t="s">
        <v>3681</v>
      </c>
      <c r="B13" s="1708"/>
      <c r="C13" s="1709"/>
      <c r="D13" s="302"/>
      <c r="E13" s="302"/>
      <c r="F13" s="302"/>
      <c r="G13" s="302"/>
      <c r="H13" s="302"/>
      <c r="I13" s="302"/>
      <c r="J13" s="302"/>
      <c r="K13" s="302"/>
      <c r="L13" s="302"/>
      <c r="M13" s="302"/>
      <c r="N13" s="302"/>
      <c r="O13" s="302"/>
      <c r="P13" s="302"/>
      <c r="Q13" s="302"/>
      <c r="R13" s="302"/>
      <c r="S13" s="302"/>
      <c r="T13" s="1202"/>
      <c r="U13" s="1202"/>
      <c r="V13" s="1202"/>
    </row>
    <row r="14" spans="1:26" ht="33.6" x14ac:dyDescent="0.4">
      <c r="A14" s="568" t="s">
        <v>27</v>
      </c>
      <c r="B14" s="1713" t="s">
        <v>24</v>
      </c>
      <c r="C14" s="1714"/>
      <c r="D14" s="272" t="s">
        <v>81</v>
      </c>
      <c r="E14" s="16" t="s">
        <v>81</v>
      </c>
      <c r="F14" s="16" t="s">
        <v>81</v>
      </c>
      <c r="G14" s="16" t="s">
        <v>81</v>
      </c>
      <c r="H14" s="302"/>
      <c r="I14" s="302"/>
      <c r="J14" s="302"/>
      <c r="K14" s="302"/>
      <c r="L14" s="302"/>
      <c r="M14" s="302"/>
      <c r="N14" s="302"/>
      <c r="O14" s="302"/>
      <c r="P14" s="302"/>
      <c r="Q14" s="302"/>
      <c r="R14" s="302"/>
      <c r="S14" s="302"/>
      <c r="T14" s="1202"/>
      <c r="U14" s="1202"/>
      <c r="V14" s="1202"/>
    </row>
    <row r="15" spans="1:26" ht="16.2" x14ac:dyDescent="0.4">
      <c r="A15" s="62" t="s">
        <v>30</v>
      </c>
      <c r="B15" s="1691" t="s">
        <v>82</v>
      </c>
      <c r="C15" s="1692"/>
      <c r="D15" s="60">
        <v>44922</v>
      </c>
      <c r="E15" s="1295">
        <v>45265</v>
      </c>
      <c r="F15" s="912">
        <v>45586</v>
      </c>
      <c r="G15" s="1403" t="s">
        <v>4100</v>
      </c>
      <c r="H15" s="302"/>
      <c r="I15" s="302"/>
      <c r="J15" s="302"/>
      <c r="K15" s="302"/>
      <c r="L15" s="302"/>
      <c r="M15" s="302"/>
      <c r="N15" s="302"/>
      <c r="O15" s="302"/>
      <c r="P15" s="302"/>
      <c r="Q15" s="302"/>
      <c r="R15" s="302"/>
      <c r="S15" s="302"/>
      <c r="T15" s="1202"/>
      <c r="U15" s="1202"/>
      <c r="V15" s="1202"/>
    </row>
    <row r="16" spans="1:26" ht="20.25" customHeight="1" thickBot="1" x14ac:dyDescent="0.45">
      <c r="A16" s="63" t="s">
        <v>1529</v>
      </c>
      <c r="B16" s="1694" t="s">
        <v>82</v>
      </c>
      <c r="C16" s="1695"/>
      <c r="D16" s="60">
        <v>44922</v>
      </c>
      <c r="E16" s="1295">
        <v>45265</v>
      </c>
      <c r="F16" s="912">
        <v>45586</v>
      </c>
      <c r="G16" s="1403" t="s">
        <v>4100</v>
      </c>
    </row>
    <row r="17" spans="1:88" ht="20.25" customHeight="1" thickBot="1" x14ac:dyDescent="0.45">
      <c r="A17" s="1203"/>
      <c r="B17" s="1204"/>
      <c r="C17" s="1205"/>
    </row>
    <row r="18" spans="1:88" ht="16.8" thickBot="1" x14ac:dyDescent="0.45">
      <c r="A18" s="1707" t="s">
        <v>3001</v>
      </c>
      <c r="B18" s="1708"/>
      <c r="C18" s="1709"/>
    </row>
    <row r="19" spans="1:88" ht="33.6" x14ac:dyDescent="0.25">
      <c r="A19" s="568" t="s">
        <v>27</v>
      </c>
      <c r="B19" s="1713" t="s">
        <v>24</v>
      </c>
      <c r="C19" s="1714"/>
      <c r="D19" s="272" t="s">
        <v>81</v>
      </c>
      <c r="E19" s="16" t="s">
        <v>81</v>
      </c>
      <c r="F19" s="16" t="s">
        <v>81</v>
      </c>
      <c r="G19" s="16" t="s">
        <v>81</v>
      </c>
      <c r="H19" s="16" t="s">
        <v>81</v>
      </c>
      <c r="I19" s="16" t="s">
        <v>81</v>
      </c>
      <c r="J19" s="16" t="s">
        <v>81</v>
      </c>
      <c r="K19" s="16" t="s">
        <v>81</v>
      </c>
      <c r="L19" s="16" t="s">
        <v>81</v>
      </c>
      <c r="M19" s="350" t="s">
        <v>81</v>
      </c>
      <c r="N19" s="16" t="s">
        <v>81</v>
      </c>
      <c r="O19" s="16" t="s">
        <v>81</v>
      </c>
      <c r="P19" s="16" t="s">
        <v>81</v>
      </c>
      <c r="Q19" s="16" t="s">
        <v>81</v>
      </c>
      <c r="R19" s="16" t="s">
        <v>81</v>
      </c>
      <c r="S19" s="16" t="s">
        <v>81</v>
      </c>
      <c r="T19" s="16" t="s">
        <v>81</v>
      </c>
      <c r="U19" s="16" t="s">
        <v>81</v>
      </c>
      <c r="V19" s="16" t="s">
        <v>81</v>
      </c>
      <c r="W19" s="16" t="s">
        <v>81</v>
      </c>
      <c r="X19" s="16" t="s">
        <v>81</v>
      </c>
      <c r="Y19" s="16" t="s">
        <v>81</v>
      </c>
      <c r="Z19" s="16" t="s">
        <v>81</v>
      </c>
      <c r="AA19" s="16" t="s">
        <v>81</v>
      </c>
      <c r="AB19" s="16" t="s">
        <v>81</v>
      </c>
    </row>
    <row r="20" spans="1:88" ht="16.2" x14ac:dyDescent="0.4">
      <c r="A20" s="62" t="s">
        <v>30</v>
      </c>
      <c r="B20" s="1691" t="s">
        <v>83</v>
      </c>
      <c r="C20" s="1692"/>
      <c r="D20" s="60" t="s">
        <v>315</v>
      </c>
      <c r="E20" s="60" t="s">
        <v>315</v>
      </c>
      <c r="F20" s="60" t="s">
        <v>315</v>
      </c>
      <c r="G20" s="60" t="s">
        <v>315</v>
      </c>
      <c r="H20" s="38">
        <v>39379</v>
      </c>
      <c r="I20" s="38">
        <v>39744</v>
      </c>
      <c r="J20" s="38">
        <v>40130</v>
      </c>
      <c r="K20" s="38">
        <v>40477</v>
      </c>
      <c r="L20" s="38">
        <v>40840</v>
      </c>
      <c r="M20" s="38">
        <v>41229</v>
      </c>
      <c r="N20" s="38">
        <v>41638</v>
      </c>
      <c r="O20" s="38">
        <v>41984</v>
      </c>
      <c r="P20" s="28">
        <v>42366</v>
      </c>
      <c r="Q20" s="28">
        <v>42731</v>
      </c>
      <c r="R20" s="28">
        <v>43066</v>
      </c>
      <c r="S20" s="912">
        <v>43410</v>
      </c>
      <c r="T20" s="912">
        <v>43769</v>
      </c>
      <c r="U20" s="912">
        <v>44130</v>
      </c>
      <c r="V20" s="1094" t="s">
        <v>3586</v>
      </c>
      <c r="W20" s="1094" t="s">
        <v>3682</v>
      </c>
      <c r="X20" s="1094" t="s">
        <v>3889</v>
      </c>
      <c r="Y20" s="1094" t="s">
        <v>3888</v>
      </c>
      <c r="Z20" s="1094" t="s">
        <v>3888</v>
      </c>
      <c r="AA20" s="1094" t="s">
        <v>3888</v>
      </c>
      <c r="AB20" s="1094"/>
    </row>
    <row r="21" spans="1:88" ht="33" thickBot="1" x14ac:dyDescent="0.45">
      <c r="A21" s="63" t="s">
        <v>1529</v>
      </c>
      <c r="B21" s="1694" t="s">
        <v>83</v>
      </c>
      <c r="C21" s="1695"/>
      <c r="D21" s="60" t="s">
        <v>315</v>
      </c>
      <c r="E21" s="60" t="s">
        <v>315</v>
      </c>
      <c r="F21" s="60" t="s">
        <v>315</v>
      </c>
      <c r="G21" s="60" t="s">
        <v>315</v>
      </c>
      <c r="H21" s="28">
        <v>39379</v>
      </c>
      <c r="I21" s="28">
        <v>39744</v>
      </c>
      <c r="J21" s="28">
        <v>40130</v>
      </c>
      <c r="K21" s="28">
        <v>40477</v>
      </c>
      <c r="L21" s="28">
        <v>40840</v>
      </c>
      <c r="M21" s="28">
        <v>41229</v>
      </c>
      <c r="N21" s="28">
        <v>41638</v>
      </c>
      <c r="O21" s="28">
        <v>41984</v>
      </c>
      <c r="P21" s="28">
        <v>42366</v>
      </c>
      <c r="Q21" s="28">
        <v>42731</v>
      </c>
      <c r="R21" s="28">
        <v>43066</v>
      </c>
      <c r="S21" s="912">
        <v>43410</v>
      </c>
      <c r="T21" s="912">
        <v>43769</v>
      </c>
      <c r="U21" s="912">
        <v>44130</v>
      </c>
      <c r="V21" s="1094" t="s">
        <v>3586</v>
      </c>
      <c r="W21" s="1094" t="s">
        <v>3683</v>
      </c>
      <c r="X21" s="1094" t="s">
        <v>3889</v>
      </c>
      <c r="Y21" s="1094" t="s">
        <v>3888</v>
      </c>
      <c r="Z21" s="1094" t="s">
        <v>3888</v>
      </c>
      <c r="AA21" s="1094" t="s">
        <v>3888</v>
      </c>
      <c r="AB21" s="1094"/>
    </row>
    <row r="23" spans="1:88" ht="12" customHeight="1" x14ac:dyDescent="0.25"/>
    <row r="24" spans="1:88" ht="19.8" x14ac:dyDescent="0.5">
      <c r="A24" s="1693" t="s">
        <v>1450</v>
      </c>
      <c r="B24" s="1672"/>
      <c r="C24" s="1672"/>
      <c r="D24" s="1672"/>
      <c r="E24" s="1672"/>
      <c r="F24" s="1672"/>
      <c r="G24" s="1672"/>
      <c r="H24" s="1672"/>
      <c r="I24" s="1672"/>
      <c r="J24" s="1672"/>
      <c r="K24" s="1672"/>
    </row>
    <row r="25" spans="1:88" ht="17.399999999999999" thickBot="1" x14ac:dyDescent="0.5">
      <c r="A25" s="15"/>
    </row>
    <row r="26" spans="1:88" ht="16.8" x14ac:dyDescent="0.4">
      <c r="A26" s="1700" t="s">
        <v>28</v>
      </c>
      <c r="B26" s="1702" t="s">
        <v>29</v>
      </c>
      <c r="C26" s="1689" t="s">
        <v>1960</v>
      </c>
      <c r="D26" s="1696" t="s">
        <v>1527</v>
      </c>
      <c r="E26" s="1697"/>
      <c r="F26" s="1698"/>
      <c r="G26" s="1696" t="s">
        <v>1528</v>
      </c>
      <c r="H26" s="1697"/>
      <c r="I26" s="1698"/>
      <c r="J26" s="1696" t="s">
        <v>18</v>
      </c>
      <c r="K26" s="1697"/>
      <c r="L26" s="1698"/>
      <c r="M26" s="1696" t="s">
        <v>35</v>
      </c>
      <c r="N26" s="1697"/>
      <c r="O26" s="1698"/>
      <c r="P26" s="1696" t="s">
        <v>79</v>
      </c>
      <c r="Q26" s="1697"/>
      <c r="R26" s="1698"/>
      <c r="S26" s="1696" t="s">
        <v>80</v>
      </c>
      <c r="T26" s="1697"/>
      <c r="U26" s="1698"/>
      <c r="V26" s="1696" t="s">
        <v>1977</v>
      </c>
      <c r="W26" s="1697"/>
      <c r="X26" s="1698"/>
      <c r="Y26" s="1696" t="s">
        <v>870</v>
      </c>
      <c r="Z26" s="1697"/>
      <c r="AA26" s="1698"/>
      <c r="AB26" s="1696" t="s">
        <v>1668</v>
      </c>
      <c r="AC26" s="1697"/>
      <c r="AD26" s="1698"/>
      <c r="AE26" s="1696" t="s">
        <v>1533</v>
      </c>
      <c r="AF26" s="1697"/>
      <c r="AG26" s="1698"/>
      <c r="AH26" s="1696" t="s">
        <v>2175</v>
      </c>
      <c r="AI26" s="1697"/>
      <c r="AJ26" s="1698"/>
      <c r="AK26" s="1696" t="s">
        <v>2176</v>
      </c>
      <c r="AL26" s="1697"/>
      <c r="AM26" s="1698"/>
      <c r="AN26" s="1734" t="s">
        <v>2179</v>
      </c>
      <c r="AO26" s="1740"/>
      <c r="AP26" s="1740"/>
      <c r="AQ26" s="1736"/>
      <c r="AR26" s="1696" t="s">
        <v>1231</v>
      </c>
      <c r="AS26" s="1697"/>
      <c r="AT26" s="1699"/>
      <c r="AU26" s="1698"/>
      <c r="AV26" s="1696" t="s">
        <v>558</v>
      </c>
      <c r="AW26" s="1697"/>
      <c r="AX26" s="1699"/>
      <c r="AY26" s="1698"/>
      <c r="AZ26" s="1696" t="s">
        <v>2912</v>
      </c>
      <c r="BA26" s="1697"/>
      <c r="BB26" s="1699"/>
      <c r="BC26" s="1698"/>
      <c r="BD26" s="1696" t="s">
        <v>3062</v>
      </c>
      <c r="BE26" s="1697"/>
      <c r="BF26" s="1699"/>
      <c r="BG26" s="1698"/>
      <c r="BH26" s="1734" t="s">
        <v>3284</v>
      </c>
      <c r="BI26" s="1735"/>
      <c r="BJ26" s="1735"/>
      <c r="BK26" s="1735"/>
      <c r="BL26" s="1735"/>
      <c r="BM26" s="1735"/>
      <c r="BN26" s="1735"/>
      <c r="BO26" s="1736"/>
      <c r="BP26" s="1734" t="s">
        <v>3462</v>
      </c>
      <c r="BQ26" s="1735"/>
      <c r="BR26" s="1735"/>
      <c r="BS26" s="1735"/>
      <c r="BT26" s="1735"/>
      <c r="BU26" s="1735"/>
      <c r="BV26" s="1736"/>
      <c r="BW26" s="1696" t="s">
        <v>3585</v>
      </c>
      <c r="BX26" s="1725"/>
      <c r="BY26" s="1725"/>
      <c r="BZ26" s="1697"/>
      <c r="CA26" s="1699"/>
      <c r="CB26" s="1699"/>
      <c r="CC26" s="1698"/>
      <c r="CD26" s="1696" t="s">
        <v>3796</v>
      </c>
      <c r="CE26" s="1725"/>
      <c r="CF26" s="1725"/>
      <c r="CG26" s="1697"/>
      <c r="CH26" s="1699"/>
      <c r="CI26" s="1699"/>
      <c r="CJ26" s="1698"/>
    </row>
    <row r="27" spans="1:88" s="24" customFormat="1" ht="64.5" customHeight="1" thickBot="1" x14ac:dyDescent="0.3">
      <c r="A27" s="1701"/>
      <c r="B27" s="1703"/>
      <c r="C27" s="1690"/>
      <c r="D27" s="251" t="s">
        <v>1525</v>
      </c>
      <c r="E27" s="23" t="s">
        <v>1530</v>
      </c>
      <c r="F27" s="265" t="s">
        <v>1526</v>
      </c>
      <c r="G27" s="251" t="s">
        <v>1525</v>
      </c>
      <c r="H27" s="23" t="s">
        <v>1530</v>
      </c>
      <c r="I27" s="265" t="s">
        <v>1526</v>
      </c>
      <c r="J27" s="251" t="s">
        <v>1525</v>
      </c>
      <c r="K27" s="23" t="s">
        <v>1530</v>
      </c>
      <c r="L27" s="265" t="s">
        <v>1526</v>
      </c>
      <c r="M27" s="251" t="s">
        <v>1525</v>
      </c>
      <c r="N27" s="23" t="s">
        <v>1530</v>
      </c>
      <c r="O27" s="265" t="s">
        <v>1526</v>
      </c>
      <c r="P27" s="251" t="s">
        <v>1525</v>
      </c>
      <c r="Q27" s="23" t="s">
        <v>1530</v>
      </c>
      <c r="R27" s="265" t="s">
        <v>1526</v>
      </c>
      <c r="S27" s="251" t="s">
        <v>1525</v>
      </c>
      <c r="T27" s="23" t="s">
        <v>1530</v>
      </c>
      <c r="U27" s="265" t="s">
        <v>1526</v>
      </c>
      <c r="V27" s="251" t="s">
        <v>1525</v>
      </c>
      <c r="W27" s="23" t="s">
        <v>1530</v>
      </c>
      <c r="X27" s="265" t="s">
        <v>1526</v>
      </c>
      <c r="Y27" s="251" t="s">
        <v>1525</v>
      </c>
      <c r="Z27" s="23" t="s">
        <v>1530</v>
      </c>
      <c r="AA27" s="265" t="s">
        <v>1526</v>
      </c>
      <c r="AB27" s="251" t="s">
        <v>1525</v>
      </c>
      <c r="AC27" s="23" t="s">
        <v>1530</v>
      </c>
      <c r="AD27" s="265" t="s">
        <v>1526</v>
      </c>
      <c r="AE27" s="251" t="s">
        <v>1525</v>
      </c>
      <c r="AF27" s="23" t="s">
        <v>1530</v>
      </c>
      <c r="AG27" s="265" t="s">
        <v>1526</v>
      </c>
      <c r="AH27" s="251" t="s">
        <v>1525</v>
      </c>
      <c r="AI27" s="23" t="s">
        <v>1530</v>
      </c>
      <c r="AJ27" s="265" t="s">
        <v>1526</v>
      </c>
      <c r="AK27" s="251" t="s">
        <v>1525</v>
      </c>
      <c r="AL27" s="23" t="s">
        <v>1530</v>
      </c>
      <c r="AM27" s="265" t="s">
        <v>1526</v>
      </c>
      <c r="AN27" s="251" t="s">
        <v>1525</v>
      </c>
      <c r="AO27" s="23" t="s">
        <v>1530</v>
      </c>
      <c r="AP27" s="660" t="s">
        <v>1526</v>
      </c>
      <c r="AQ27" s="265" t="s">
        <v>824</v>
      </c>
      <c r="AR27" s="251" t="s">
        <v>1525</v>
      </c>
      <c r="AS27" s="23" t="s">
        <v>1530</v>
      </c>
      <c r="AT27" s="660" t="s">
        <v>1526</v>
      </c>
      <c r="AU27" s="265" t="s">
        <v>824</v>
      </c>
      <c r="AV27" s="251" t="s">
        <v>1525</v>
      </c>
      <c r="AW27" s="23" t="s">
        <v>1530</v>
      </c>
      <c r="AX27" s="660" t="s">
        <v>1526</v>
      </c>
      <c r="AY27" s="265" t="s">
        <v>824</v>
      </c>
      <c r="AZ27" s="251" t="s">
        <v>1525</v>
      </c>
      <c r="BA27" s="23" t="s">
        <v>1530</v>
      </c>
      <c r="BB27" s="660" t="s">
        <v>1526</v>
      </c>
      <c r="BC27" s="265" t="s">
        <v>824</v>
      </c>
      <c r="BD27" s="251" t="s">
        <v>1525</v>
      </c>
      <c r="BE27" s="23" t="s">
        <v>1530</v>
      </c>
      <c r="BF27" s="660" t="s">
        <v>1526</v>
      </c>
      <c r="BG27" s="265" t="s">
        <v>824</v>
      </c>
      <c r="BH27" s="1726" t="s">
        <v>1525</v>
      </c>
      <c r="BI27" s="1727"/>
      <c r="BJ27" s="1732" t="s">
        <v>1530</v>
      </c>
      <c r="BK27" s="1727"/>
      <c r="BL27" s="1738" t="s">
        <v>1526</v>
      </c>
      <c r="BM27" s="1727"/>
      <c r="BN27" s="1738" t="s">
        <v>824</v>
      </c>
      <c r="BO27" s="1739"/>
      <c r="BP27" s="1726" t="s">
        <v>1525</v>
      </c>
      <c r="BQ27" s="1727"/>
      <c r="BR27" s="1732" t="s">
        <v>1530</v>
      </c>
      <c r="BS27" s="1727"/>
      <c r="BT27" s="1738" t="s">
        <v>1526</v>
      </c>
      <c r="BU27" s="1727"/>
      <c r="BV27" s="265" t="s">
        <v>824</v>
      </c>
      <c r="BW27" s="1726" t="s">
        <v>1525</v>
      </c>
      <c r="BX27" s="1742"/>
      <c r="BY27" s="1732" t="s">
        <v>1530</v>
      </c>
      <c r="BZ27" s="1727"/>
      <c r="CA27" s="1738" t="s">
        <v>1526</v>
      </c>
      <c r="CB27" s="1742"/>
      <c r="CC27" s="265" t="s">
        <v>824</v>
      </c>
      <c r="CD27" s="1726" t="s">
        <v>1525</v>
      </c>
      <c r="CE27" s="1742"/>
      <c r="CF27" s="1732" t="s">
        <v>1530</v>
      </c>
      <c r="CG27" s="1727"/>
      <c r="CH27" s="1738" t="s">
        <v>1526</v>
      </c>
      <c r="CI27" s="1742"/>
      <c r="CJ27" s="265" t="s">
        <v>824</v>
      </c>
    </row>
    <row r="28" spans="1:88" s="24" customFormat="1" ht="24.9" customHeight="1" x14ac:dyDescent="0.25">
      <c r="A28" s="1687">
        <v>1</v>
      </c>
      <c r="B28" s="255" t="s">
        <v>698</v>
      </c>
      <c r="C28" s="572" t="s">
        <v>1531</v>
      </c>
      <c r="D28" s="256">
        <v>5.8</v>
      </c>
      <c r="E28" s="257">
        <v>10</v>
      </c>
      <c r="F28" s="255">
        <v>93.6</v>
      </c>
      <c r="G28" s="256">
        <v>7.4</v>
      </c>
      <c r="H28" s="257">
        <v>15</v>
      </c>
      <c r="I28" s="255">
        <v>92.3</v>
      </c>
      <c r="J28" s="258">
        <v>6.1</v>
      </c>
      <c r="K28" s="259">
        <v>1</v>
      </c>
      <c r="L28" s="260">
        <v>93.7</v>
      </c>
      <c r="M28" s="256">
        <v>4.3</v>
      </c>
      <c r="N28" s="257">
        <v>0</v>
      </c>
      <c r="O28" s="255">
        <v>91.9</v>
      </c>
      <c r="P28" s="256">
        <v>5</v>
      </c>
      <c r="Q28" s="257">
        <v>7</v>
      </c>
      <c r="R28" s="255">
        <v>92.2</v>
      </c>
      <c r="S28" s="256">
        <v>5.6</v>
      </c>
      <c r="T28" s="257">
        <v>0</v>
      </c>
      <c r="U28" s="255">
        <v>92.3</v>
      </c>
      <c r="V28" s="256">
        <v>5.2</v>
      </c>
      <c r="W28" s="257">
        <v>0</v>
      </c>
      <c r="X28" s="255">
        <v>92.3</v>
      </c>
      <c r="Y28" s="256">
        <v>4.3</v>
      </c>
      <c r="Z28" s="257">
        <v>1</v>
      </c>
      <c r="AA28" s="255">
        <v>92.5</v>
      </c>
      <c r="AB28" s="256">
        <v>4</v>
      </c>
      <c r="AC28" s="257">
        <v>9</v>
      </c>
      <c r="AD28" s="255">
        <v>92.6</v>
      </c>
      <c r="AE28" s="256">
        <v>3.8</v>
      </c>
      <c r="AF28" s="257">
        <v>7</v>
      </c>
      <c r="AG28" s="255">
        <v>91.9</v>
      </c>
      <c r="AH28" s="256">
        <v>4.3</v>
      </c>
      <c r="AI28" s="257">
        <v>23</v>
      </c>
      <c r="AJ28" s="255">
        <v>92.9</v>
      </c>
      <c r="AK28" s="256">
        <v>3.5</v>
      </c>
      <c r="AL28" s="257">
        <v>17</v>
      </c>
      <c r="AM28" s="604" t="s">
        <v>995</v>
      </c>
      <c r="AN28" s="256">
        <v>4.2</v>
      </c>
      <c r="AO28" s="257">
        <v>23</v>
      </c>
      <c r="AP28" s="663">
        <v>91.3</v>
      </c>
      <c r="AQ28" s="255" t="s">
        <v>1531</v>
      </c>
      <c r="AR28" s="256">
        <v>5.2</v>
      </c>
      <c r="AS28" s="257">
        <v>7</v>
      </c>
      <c r="AT28" s="663">
        <v>93</v>
      </c>
      <c r="AU28" s="255" t="s">
        <v>1531</v>
      </c>
      <c r="AV28" s="256">
        <v>5</v>
      </c>
      <c r="AW28" s="257">
        <v>15</v>
      </c>
      <c r="AX28" s="663">
        <v>93.7</v>
      </c>
      <c r="AY28" s="255" t="s">
        <v>1531</v>
      </c>
      <c r="AZ28" s="256">
        <v>5.7</v>
      </c>
      <c r="BA28" s="257">
        <v>6</v>
      </c>
      <c r="BB28" s="663">
        <v>92.6</v>
      </c>
      <c r="BC28" s="255" t="s">
        <v>1531</v>
      </c>
      <c r="BD28" s="256">
        <v>5.6</v>
      </c>
      <c r="BE28" s="257">
        <v>2</v>
      </c>
      <c r="BF28" s="663">
        <v>92.3</v>
      </c>
      <c r="BG28" s="255" t="s">
        <v>1531</v>
      </c>
      <c r="BH28" s="1728">
        <v>6.1</v>
      </c>
      <c r="BI28" s="1729"/>
      <c r="BJ28" s="1733">
        <v>0</v>
      </c>
      <c r="BK28" s="1729"/>
      <c r="BL28" s="1733">
        <v>93.2</v>
      </c>
      <c r="BM28" s="1729"/>
      <c r="BN28" s="1733" t="s">
        <v>1531</v>
      </c>
      <c r="BO28" s="1737"/>
      <c r="BP28" s="1728">
        <v>10.1</v>
      </c>
      <c r="BQ28" s="1729"/>
      <c r="BR28" s="1733">
        <v>32</v>
      </c>
      <c r="BS28" s="1729"/>
      <c r="BT28" s="1733">
        <v>90</v>
      </c>
      <c r="BU28" s="1729"/>
      <c r="BV28" s="984" t="s">
        <v>1531</v>
      </c>
      <c r="BW28" s="1728">
        <v>4.5999999999999996</v>
      </c>
      <c r="BX28" s="1744"/>
      <c r="BY28" s="1733">
        <v>70</v>
      </c>
      <c r="BZ28" s="1729"/>
      <c r="CA28" s="1733">
        <v>100</v>
      </c>
      <c r="CB28" s="1744"/>
      <c r="CC28" s="984" t="s">
        <v>1531</v>
      </c>
      <c r="CD28" s="1728">
        <v>5.8</v>
      </c>
      <c r="CE28" s="1744"/>
      <c r="CF28" s="1733">
        <v>8.4700000000000006</v>
      </c>
      <c r="CG28" s="1729"/>
      <c r="CH28" s="1733">
        <v>94.9</v>
      </c>
      <c r="CI28" s="1744"/>
      <c r="CJ28" s="984" t="s">
        <v>1531</v>
      </c>
    </row>
    <row r="29" spans="1:88" s="24" customFormat="1" ht="24.9" customHeight="1" thickBot="1" x14ac:dyDescent="0.3">
      <c r="A29" s="1688"/>
      <c r="B29" s="64" t="s">
        <v>709</v>
      </c>
      <c r="C29" s="563" t="s">
        <v>1690</v>
      </c>
      <c r="D29" s="211" t="s">
        <v>1690</v>
      </c>
      <c r="E29" s="261" t="s">
        <v>1690</v>
      </c>
      <c r="F29" s="64" t="s">
        <v>1690</v>
      </c>
      <c r="G29" s="211">
        <v>11.3</v>
      </c>
      <c r="H29" s="261">
        <v>0</v>
      </c>
      <c r="I29" s="64">
        <v>88.3</v>
      </c>
      <c r="J29" s="262">
        <v>9.1999999999999993</v>
      </c>
      <c r="K29" s="263">
        <v>0</v>
      </c>
      <c r="L29" s="264">
        <v>89</v>
      </c>
      <c r="M29" s="211">
        <v>10.8</v>
      </c>
      <c r="N29" s="261">
        <v>0</v>
      </c>
      <c r="O29" s="64">
        <v>83.5</v>
      </c>
      <c r="P29" s="211">
        <v>10.5</v>
      </c>
      <c r="Q29" s="261">
        <v>1</v>
      </c>
      <c r="R29" s="64">
        <v>85.6</v>
      </c>
      <c r="S29" s="211">
        <v>11.1</v>
      </c>
      <c r="T29" s="261">
        <v>0</v>
      </c>
      <c r="U29" s="64">
        <v>84.2</v>
      </c>
      <c r="V29" s="211">
        <v>10.8</v>
      </c>
      <c r="W29" s="261">
        <v>3</v>
      </c>
      <c r="X29" s="64">
        <v>84.4</v>
      </c>
      <c r="Y29" s="211">
        <v>10.6</v>
      </c>
      <c r="Z29" s="261">
        <v>2</v>
      </c>
      <c r="AA29" s="64">
        <v>84.7</v>
      </c>
      <c r="AB29" s="211">
        <v>10.7</v>
      </c>
      <c r="AC29" s="261">
        <v>10</v>
      </c>
      <c r="AD29" s="64">
        <v>83</v>
      </c>
      <c r="AE29" s="211">
        <v>10.8</v>
      </c>
      <c r="AF29" s="261">
        <v>0</v>
      </c>
      <c r="AG29" s="64">
        <v>82.7</v>
      </c>
      <c r="AH29" s="211">
        <v>5.3</v>
      </c>
      <c r="AI29" s="261">
        <v>24</v>
      </c>
      <c r="AJ29" s="64">
        <v>90.9</v>
      </c>
      <c r="AK29" s="211" t="s">
        <v>1690</v>
      </c>
      <c r="AL29" s="261" t="s">
        <v>1690</v>
      </c>
      <c r="AM29" s="64" t="s">
        <v>1690</v>
      </c>
      <c r="AN29" s="211" t="s">
        <v>1690</v>
      </c>
      <c r="AO29" s="261" t="s">
        <v>1690</v>
      </c>
      <c r="AP29" s="664" t="s">
        <v>1690</v>
      </c>
      <c r="AQ29" s="64" t="s">
        <v>1690</v>
      </c>
      <c r="AR29" s="211" t="s">
        <v>1690</v>
      </c>
      <c r="AS29" s="261" t="s">
        <v>1690</v>
      </c>
      <c r="AT29" s="261" t="s">
        <v>1690</v>
      </c>
      <c r="AU29" s="64" t="s">
        <v>1690</v>
      </c>
      <c r="AV29" s="211" t="s">
        <v>1690</v>
      </c>
      <c r="AW29" s="261" t="s">
        <v>1690</v>
      </c>
      <c r="AX29" s="261" t="s">
        <v>1690</v>
      </c>
      <c r="AY29" s="64" t="s">
        <v>1690</v>
      </c>
      <c r="AZ29" s="211" t="s">
        <v>1690</v>
      </c>
      <c r="BA29" s="261" t="s">
        <v>1690</v>
      </c>
      <c r="BB29" s="261" t="s">
        <v>1690</v>
      </c>
      <c r="BC29" s="64" t="s">
        <v>1690</v>
      </c>
      <c r="BD29" s="211" t="s">
        <v>1690</v>
      </c>
      <c r="BE29" s="261" t="s">
        <v>1690</v>
      </c>
      <c r="BF29" s="261" t="s">
        <v>1690</v>
      </c>
      <c r="BG29" s="64" t="s">
        <v>1690</v>
      </c>
      <c r="BH29" s="1726" t="s">
        <v>1690</v>
      </c>
      <c r="BI29" s="1727"/>
      <c r="BJ29" s="1732" t="s">
        <v>1690</v>
      </c>
      <c r="BK29" s="1727"/>
      <c r="BL29" s="1732" t="s">
        <v>1690</v>
      </c>
      <c r="BM29" s="1727"/>
      <c r="BN29" s="1732" t="s">
        <v>1690</v>
      </c>
      <c r="BO29" s="1746"/>
      <c r="BP29" s="1726" t="s">
        <v>1690</v>
      </c>
      <c r="BQ29" s="1727"/>
      <c r="BR29" s="1732" t="s">
        <v>1690</v>
      </c>
      <c r="BS29" s="1727"/>
      <c r="BT29" s="1732" t="s">
        <v>1690</v>
      </c>
      <c r="BU29" s="1727"/>
      <c r="BV29" s="64" t="s">
        <v>1690</v>
      </c>
      <c r="BW29" s="1745" t="s">
        <v>1690</v>
      </c>
      <c r="BX29" s="1742"/>
      <c r="BY29" s="1741" t="s">
        <v>1690</v>
      </c>
      <c r="BZ29" s="1727"/>
      <c r="CA29" s="1741" t="s">
        <v>1690</v>
      </c>
      <c r="CB29" s="1742"/>
      <c r="CC29" s="1092" t="s">
        <v>1690</v>
      </c>
      <c r="CD29" s="1745" t="s">
        <v>1690</v>
      </c>
      <c r="CE29" s="1742"/>
      <c r="CF29" s="1741" t="s">
        <v>1690</v>
      </c>
      <c r="CG29" s="1727"/>
      <c r="CH29" s="1741" t="s">
        <v>1690</v>
      </c>
      <c r="CI29" s="1742"/>
      <c r="CJ29" s="1092" t="s">
        <v>1690</v>
      </c>
    </row>
    <row r="30" spans="1:88" s="24" customFormat="1" ht="24.9" customHeight="1" thickBot="1" x14ac:dyDescent="0.3">
      <c r="A30" s="1199">
        <v>2</v>
      </c>
      <c r="B30" s="1197" t="s">
        <v>679</v>
      </c>
      <c r="C30" s="1198" t="s">
        <v>1531</v>
      </c>
      <c r="D30" s="266">
        <v>12.8</v>
      </c>
      <c r="E30" s="268">
        <v>33</v>
      </c>
      <c r="F30" s="267">
        <v>93.8</v>
      </c>
      <c r="G30" s="266">
        <v>15.5</v>
      </c>
      <c r="H30" s="268">
        <v>15</v>
      </c>
      <c r="I30" s="267">
        <v>93.1</v>
      </c>
      <c r="J30" s="269">
        <v>14.1</v>
      </c>
      <c r="K30" s="270">
        <v>10</v>
      </c>
      <c r="L30" s="271">
        <v>93.6</v>
      </c>
      <c r="M30" s="266">
        <v>15.6</v>
      </c>
      <c r="N30" s="268">
        <v>3</v>
      </c>
      <c r="O30" s="267">
        <v>91.8</v>
      </c>
      <c r="P30" s="266">
        <v>14.5</v>
      </c>
      <c r="Q30" s="268">
        <v>8</v>
      </c>
      <c r="R30" s="267">
        <v>92.9</v>
      </c>
      <c r="S30" s="266">
        <v>15.4</v>
      </c>
      <c r="T30" s="268">
        <v>3</v>
      </c>
      <c r="U30" s="267">
        <v>92</v>
      </c>
      <c r="V30" s="266">
        <v>14.9</v>
      </c>
      <c r="W30" s="268">
        <v>1</v>
      </c>
      <c r="X30" s="267">
        <v>93</v>
      </c>
      <c r="Y30" s="266">
        <v>14.8</v>
      </c>
      <c r="Z30" s="268">
        <v>1</v>
      </c>
      <c r="AA30" s="267">
        <v>92.1</v>
      </c>
      <c r="AB30" s="266">
        <v>14.3</v>
      </c>
      <c r="AC30" s="268">
        <v>19</v>
      </c>
      <c r="AD30" s="267">
        <v>93.1</v>
      </c>
      <c r="AE30" s="266">
        <v>14.8</v>
      </c>
      <c r="AF30" s="268">
        <v>5</v>
      </c>
      <c r="AG30" s="267">
        <v>91.1</v>
      </c>
      <c r="AH30" s="266">
        <v>15.7</v>
      </c>
      <c r="AI30" s="268">
        <v>1</v>
      </c>
      <c r="AJ30" s="267">
        <v>92.2</v>
      </c>
      <c r="AK30" s="266">
        <v>15.2</v>
      </c>
      <c r="AL30" s="268">
        <v>47</v>
      </c>
      <c r="AM30" s="602" t="s">
        <v>993</v>
      </c>
      <c r="AN30" s="266">
        <v>14.8</v>
      </c>
      <c r="AO30" s="268">
        <v>78</v>
      </c>
      <c r="AP30" s="665">
        <v>92.4</v>
      </c>
      <c r="AQ30" s="267" t="s">
        <v>1531</v>
      </c>
      <c r="AR30" s="266">
        <v>13.6</v>
      </c>
      <c r="AS30" s="268">
        <v>49</v>
      </c>
      <c r="AT30" s="665">
        <v>95.1</v>
      </c>
      <c r="AU30" s="267" t="s">
        <v>1531</v>
      </c>
      <c r="AV30" s="266">
        <v>14.2</v>
      </c>
      <c r="AW30" s="268">
        <v>41</v>
      </c>
      <c r="AX30" s="665">
        <v>95.6</v>
      </c>
      <c r="AY30" s="267" t="s">
        <v>1531</v>
      </c>
      <c r="AZ30" s="266">
        <v>14.3</v>
      </c>
      <c r="BA30" s="268">
        <v>23</v>
      </c>
      <c r="BB30" s="665">
        <v>94.8</v>
      </c>
      <c r="BC30" s="267" t="s">
        <v>1531</v>
      </c>
      <c r="BD30" s="266">
        <v>14.7</v>
      </c>
      <c r="BE30" s="268">
        <v>206</v>
      </c>
      <c r="BF30" s="665">
        <v>94.1</v>
      </c>
      <c r="BG30" s="267" t="s">
        <v>1531</v>
      </c>
      <c r="BH30" s="1730">
        <v>15.8</v>
      </c>
      <c r="BI30" s="1731"/>
      <c r="BJ30" s="1723">
        <v>192</v>
      </c>
      <c r="BK30" s="1731"/>
      <c r="BL30" s="1723">
        <v>95.3</v>
      </c>
      <c r="BM30" s="1731"/>
      <c r="BN30" s="1723" t="s">
        <v>1531</v>
      </c>
      <c r="BO30" s="1724"/>
      <c r="BP30" s="1730" t="s">
        <v>1690</v>
      </c>
      <c r="BQ30" s="1731"/>
      <c r="BR30" s="1723" t="s">
        <v>1690</v>
      </c>
      <c r="BS30" s="1731"/>
      <c r="BT30" s="1723" t="s">
        <v>1690</v>
      </c>
      <c r="BU30" s="1731"/>
      <c r="BV30" s="986" t="s">
        <v>1690</v>
      </c>
      <c r="BW30" s="1730" t="s">
        <v>1690</v>
      </c>
      <c r="BX30" s="1743"/>
      <c r="BY30" s="1723" t="s">
        <v>1690</v>
      </c>
      <c r="BZ30" s="1731"/>
      <c r="CA30" s="1723" t="s">
        <v>1690</v>
      </c>
      <c r="CB30" s="1743"/>
      <c r="CC30" s="986" t="s">
        <v>1690</v>
      </c>
      <c r="CD30" s="1745" t="s">
        <v>1690</v>
      </c>
      <c r="CE30" s="1742"/>
      <c r="CF30" s="1741" t="s">
        <v>1690</v>
      </c>
      <c r="CG30" s="1727"/>
      <c r="CH30" s="1741" t="s">
        <v>1690</v>
      </c>
      <c r="CI30" s="1742"/>
      <c r="CJ30" s="1092" t="s">
        <v>1690</v>
      </c>
    </row>
    <row r="31" spans="1:88" s="24" customFormat="1" ht="24.9" customHeight="1" thickBot="1" x14ac:dyDescent="0.3">
      <c r="A31" s="1193">
        <v>2</v>
      </c>
      <c r="B31" s="1196" t="s">
        <v>3680</v>
      </c>
      <c r="C31" s="1194" t="s">
        <v>1531</v>
      </c>
      <c r="D31" s="1193" t="s">
        <v>1690</v>
      </c>
      <c r="E31" s="1195" t="s">
        <v>1690</v>
      </c>
      <c r="F31" s="666" t="s">
        <v>1690</v>
      </c>
      <c r="G31" s="1193" t="s">
        <v>1690</v>
      </c>
      <c r="H31" s="1195" t="s">
        <v>1690</v>
      </c>
      <c r="I31" s="666" t="s">
        <v>1690</v>
      </c>
      <c r="J31" s="1193" t="s">
        <v>1690</v>
      </c>
      <c r="K31" s="1195" t="s">
        <v>1690</v>
      </c>
      <c r="L31" s="666" t="s">
        <v>1690</v>
      </c>
      <c r="M31" s="1193" t="s">
        <v>1690</v>
      </c>
      <c r="N31" s="1195" t="s">
        <v>1690</v>
      </c>
      <c r="O31" s="666" t="s">
        <v>1690</v>
      </c>
      <c r="P31" s="1193" t="s">
        <v>1690</v>
      </c>
      <c r="Q31" s="1195" t="s">
        <v>1690</v>
      </c>
      <c r="R31" s="666" t="s">
        <v>1690</v>
      </c>
      <c r="S31" s="1193" t="s">
        <v>1690</v>
      </c>
      <c r="T31" s="1195" t="s">
        <v>1690</v>
      </c>
      <c r="U31" s="666" t="s">
        <v>1690</v>
      </c>
      <c r="V31" s="1193" t="s">
        <v>1690</v>
      </c>
      <c r="W31" s="1195" t="s">
        <v>1690</v>
      </c>
      <c r="X31" s="666" t="s">
        <v>1690</v>
      </c>
      <c r="Y31" s="1193" t="s">
        <v>1690</v>
      </c>
      <c r="Z31" s="1195" t="s">
        <v>1690</v>
      </c>
      <c r="AA31" s="666" t="s">
        <v>1690</v>
      </c>
      <c r="AB31" s="1193" t="s">
        <v>1690</v>
      </c>
      <c r="AC31" s="1195" t="s">
        <v>1690</v>
      </c>
      <c r="AD31" s="666" t="s">
        <v>1690</v>
      </c>
      <c r="AE31" s="1193" t="s">
        <v>1690</v>
      </c>
      <c r="AF31" s="1195" t="s">
        <v>1690</v>
      </c>
      <c r="AG31" s="666" t="s">
        <v>1690</v>
      </c>
      <c r="AH31" s="1193" t="s">
        <v>1690</v>
      </c>
      <c r="AI31" s="1195" t="s">
        <v>1690</v>
      </c>
      <c r="AJ31" s="666" t="s">
        <v>1690</v>
      </c>
      <c r="AK31" s="1193" t="s">
        <v>1690</v>
      </c>
      <c r="AL31" s="1195" t="s">
        <v>1690</v>
      </c>
      <c r="AM31" s="666" t="s">
        <v>1690</v>
      </c>
      <c r="AN31" s="266" t="s">
        <v>1690</v>
      </c>
      <c r="AO31" s="268" t="s">
        <v>1690</v>
      </c>
      <c r="AP31" s="665" t="s">
        <v>1690</v>
      </c>
      <c r="AQ31" s="666" t="s">
        <v>1690</v>
      </c>
      <c r="AR31" s="266" t="s">
        <v>1690</v>
      </c>
      <c r="AS31" s="268" t="s">
        <v>1690</v>
      </c>
      <c r="AT31" s="665" t="s">
        <v>1690</v>
      </c>
      <c r="AU31" s="666" t="s">
        <v>1690</v>
      </c>
      <c r="AV31" s="266" t="s">
        <v>1690</v>
      </c>
      <c r="AW31" s="268" t="s">
        <v>1690</v>
      </c>
      <c r="AX31" s="665" t="s">
        <v>1690</v>
      </c>
      <c r="AY31" s="666" t="s">
        <v>1690</v>
      </c>
      <c r="AZ31" s="266" t="s">
        <v>1690</v>
      </c>
      <c r="BA31" s="268" t="s">
        <v>1690</v>
      </c>
      <c r="BB31" s="665" t="s">
        <v>1690</v>
      </c>
      <c r="BC31" s="666" t="s">
        <v>1690</v>
      </c>
      <c r="BD31" s="266" t="s">
        <v>1690</v>
      </c>
      <c r="BE31" s="268" t="s">
        <v>1690</v>
      </c>
      <c r="BF31" s="665" t="s">
        <v>1690</v>
      </c>
      <c r="BG31" s="666" t="s">
        <v>1690</v>
      </c>
      <c r="BH31" s="1730" t="s">
        <v>1690</v>
      </c>
      <c r="BI31" s="1731"/>
      <c r="BJ31" s="1723" t="s">
        <v>1690</v>
      </c>
      <c r="BK31" s="1731"/>
      <c r="BL31" s="1723" t="s">
        <v>1690</v>
      </c>
      <c r="BM31" s="1731"/>
      <c r="BN31" s="1723" t="s">
        <v>1690</v>
      </c>
      <c r="BO31" s="1724"/>
      <c r="BP31" s="1730">
        <v>4.0999999999999996</v>
      </c>
      <c r="BQ31" s="1731"/>
      <c r="BR31" s="1723">
        <v>108</v>
      </c>
      <c r="BS31" s="1731"/>
      <c r="BT31" s="1723">
        <v>100</v>
      </c>
      <c r="BU31" s="1731"/>
      <c r="BV31" s="986" t="s">
        <v>1531</v>
      </c>
      <c r="BW31" s="1730">
        <v>4.4000000000000004</v>
      </c>
      <c r="BX31" s="1731"/>
      <c r="BY31" s="1723">
        <v>84</v>
      </c>
      <c r="BZ31" s="1731"/>
      <c r="CA31" s="1723">
        <v>100</v>
      </c>
      <c r="CB31" s="1731"/>
      <c r="CC31" s="986" t="s">
        <v>1531</v>
      </c>
      <c r="CD31" s="1730">
        <v>4.2</v>
      </c>
      <c r="CE31" s="1731"/>
      <c r="CF31" s="1723">
        <v>9.36</v>
      </c>
      <c r="CG31" s="1731"/>
      <c r="CH31" s="1723">
        <v>100</v>
      </c>
      <c r="CI31" s="1731"/>
      <c r="CJ31" s="986" t="s">
        <v>1531</v>
      </c>
    </row>
    <row r="32" spans="1:88" ht="24.75" customHeight="1" thickBot="1" x14ac:dyDescent="0.3">
      <c r="A32" s="252">
        <v>3</v>
      </c>
      <c r="B32" s="253" t="s">
        <v>680</v>
      </c>
      <c r="C32" s="564" t="s">
        <v>1690</v>
      </c>
      <c r="D32" s="252">
        <v>0</v>
      </c>
      <c r="E32" s="254" t="s">
        <v>1690</v>
      </c>
      <c r="F32" s="253" t="s">
        <v>1690</v>
      </c>
      <c r="G32" s="252" t="s">
        <v>1690</v>
      </c>
      <c r="H32" s="254" t="s">
        <v>1690</v>
      </c>
      <c r="I32" s="253" t="s">
        <v>1690</v>
      </c>
      <c r="J32" s="252" t="s">
        <v>1690</v>
      </c>
      <c r="K32" s="254" t="s">
        <v>1690</v>
      </c>
      <c r="L32" s="253" t="s">
        <v>1690</v>
      </c>
      <c r="M32" s="252">
        <v>6.1</v>
      </c>
      <c r="N32" s="254">
        <v>0</v>
      </c>
      <c r="O32" s="253">
        <v>93.2</v>
      </c>
      <c r="P32" s="252">
        <v>10.4</v>
      </c>
      <c r="Q32" s="254">
        <v>11</v>
      </c>
      <c r="R32" s="253">
        <v>92.4</v>
      </c>
      <c r="S32" s="252">
        <v>15.6</v>
      </c>
      <c r="T32" s="254">
        <v>4</v>
      </c>
      <c r="U32" s="253">
        <v>92</v>
      </c>
      <c r="V32" s="252">
        <v>11</v>
      </c>
      <c r="W32" s="254">
        <v>0</v>
      </c>
      <c r="X32" s="253">
        <v>93.4</v>
      </c>
      <c r="Y32" s="252">
        <v>5.2</v>
      </c>
      <c r="Z32" s="254">
        <v>2</v>
      </c>
      <c r="AA32" s="253">
        <v>93.3</v>
      </c>
      <c r="AB32" s="252">
        <v>8.3000000000000007</v>
      </c>
      <c r="AC32" s="254">
        <v>0</v>
      </c>
      <c r="AD32" s="253">
        <v>94.4</v>
      </c>
      <c r="AE32" s="252">
        <v>2.9</v>
      </c>
      <c r="AF32" s="254">
        <v>0</v>
      </c>
      <c r="AG32" s="253">
        <v>94.8</v>
      </c>
      <c r="AH32" s="252">
        <v>5.3</v>
      </c>
      <c r="AI32" s="254">
        <v>52</v>
      </c>
      <c r="AJ32" s="253">
        <v>93.5</v>
      </c>
      <c r="AK32" s="252">
        <v>6</v>
      </c>
      <c r="AL32" s="254">
        <v>24</v>
      </c>
      <c r="AM32" s="603" t="s">
        <v>994</v>
      </c>
      <c r="AN32" s="266">
        <v>5.4</v>
      </c>
      <c r="AO32" s="268">
        <v>22</v>
      </c>
      <c r="AP32" s="665">
        <v>93.9</v>
      </c>
      <c r="AQ32" s="666" t="s">
        <v>1690</v>
      </c>
      <c r="AR32" s="252">
        <v>5</v>
      </c>
      <c r="AS32" s="254">
        <v>0</v>
      </c>
      <c r="AT32" s="667">
        <v>94.9</v>
      </c>
      <c r="AU32" s="690" t="s">
        <v>1690</v>
      </c>
      <c r="AV32" s="252">
        <v>5.2</v>
      </c>
      <c r="AW32" s="254">
        <v>6</v>
      </c>
      <c r="AX32" s="667">
        <v>98.4</v>
      </c>
      <c r="AY32" s="267" t="s">
        <v>1531</v>
      </c>
      <c r="AZ32" s="665">
        <v>6.6</v>
      </c>
      <c r="BA32" s="665">
        <v>20</v>
      </c>
      <c r="BB32" s="268">
        <v>94.6</v>
      </c>
      <c r="BC32" s="983" t="s">
        <v>1531</v>
      </c>
      <c r="BD32" s="665">
        <v>6.7</v>
      </c>
      <c r="BE32" s="665">
        <v>0</v>
      </c>
      <c r="BF32" s="268">
        <v>96</v>
      </c>
      <c r="BG32" s="983" t="s">
        <v>1531</v>
      </c>
      <c r="BH32" s="1093">
        <v>4.2</v>
      </c>
      <c r="BI32" s="855">
        <v>5.9</v>
      </c>
      <c r="BJ32" s="855">
        <v>0</v>
      </c>
      <c r="BK32" s="855">
        <v>0</v>
      </c>
      <c r="BL32" s="855">
        <v>96.4</v>
      </c>
      <c r="BM32" s="985">
        <v>97.2</v>
      </c>
      <c r="BN32" s="1723" t="s">
        <v>1531</v>
      </c>
      <c r="BO32" s="1724"/>
      <c r="BP32" s="1200">
        <v>3.5</v>
      </c>
      <c r="BQ32" s="855">
        <v>3.7</v>
      </c>
      <c r="BR32" s="985">
        <v>25</v>
      </c>
      <c r="BS32" s="855">
        <v>40</v>
      </c>
      <c r="BT32" s="855">
        <v>97.2</v>
      </c>
      <c r="BU32" s="985">
        <v>98.6</v>
      </c>
      <c r="BV32" s="987" t="s">
        <v>1531</v>
      </c>
      <c r="BW32" s="855">
        <v>5.9</v>
      </c>
      <c r="BX32" s="855">
        <v>5.8</v>
      </c>
      <c r="BY32" s="985">
        <v>33</v>
      </c>
      <c r="BZ32" s="855">
        <v>38</v>
      </c>
      <c r="CA32" s="855">
        <v>96.8</v>
      </c>
      <c r="CB32" s="855">
        <v>97</v>
      </c>
      <c r="CC32" s="986" t="s">
        <v>1531</v>
      </c>
      <c r="CD32" s="855">
        <v>5.5</v>
      </c>
      <c r="CE32" s="855"/>
      <c r="CF32" s="985">
        <v>32</v>
      </c>
      <c r="CG32" s="855"/>
      <c r="CH32" s="855">
        <v>97.8</v>
      </c>
      <c r="CI32" s="855"/>
      <c r="CJ32" s="986" t="s">
        <v>1531</v>
      </c>
    </row>
  </sheetData>
  <mergeCells count="109">
    <mergeCell ref="CD31:CE31"/>
    <mergeCell ref="CF31:CG31"/>
    <mergeCell ref="CH31:CI31"/>
    <mergeCell ref="CD29:CE29"/>
    <mergeCell ref="CF29:CG29"/>
    <mergeCell ref="CH29:CI29"/>
    <mergeCell ref="CD30:CE30"/>
    <mergeCell ref="CF30:CG30"/>
    <mergeCell ref="CH30:CI30"/>
    <mergeCell ref="CD26:CJ26"/>
    <mergeCell ref="CD27:CE27"/>
    <mergeCell ref="CF27:CG27"/>
    <mergeCell ref="CH27:CI27"/>
    <mergeCell ref="CD28:CE28"/>
    <mergeCell ref="CF28:CG28"/>
    <mergeCell ref="CH28:CI28"/>
    <mergeCell ref="CA27:CB27"/>
    <mergeCell ref="CA28:CB28"/>
    <mergeCell ref="BH31:BI31"/>
    <mergeCell ref="BJ31:BK31"/>
    <mergeCell ref="BL31:BM31"/>
    <mergeCell ref="BN31:BO31"/>
    <mergeCell ref="CA29:CB29"/>
    <mergeCell ref="CA30:CB30"/>
    <mergeCell ref="CA31:CB31"/>
    <mergeCell ref="BY27:BZ27"/>
    <mergeCell ref="BY29:BZ29"/>
    <mergeCell ref="BY28:BZ28"/>
    <mergeCell ref="BY30:BZ30"/>
    <mergeCell ref="BY31:BZ31"/>
    <mergeCell ref="BT28:BU28"/>
    <mergeCell ref="BT29:BU29"/>
    <mergeCell ref="BT30:BU30"/>
    <mergeCell ref="BT31:BU31"/>
    <mergeCell ref="BW27:BX27"/>
    <mergeCell ref="BW28:BX28"/>
    <mergeCell ref="BW29:BX29"/>
    <mergeCell ref="BW30:BX30"/>
    <mergeCell ref="BW31:BX31"/>
    <mergeCell ref="BR29:BS29"/>
    <mergeCell ref="BR30:BS30"/>
    <mergeCell ref="BN29:BO29"/>
    <mergeCell ref="BP27:BQ27"/>
    <mergeCell ref="BR27:BS27"/>
    <mergeCell ref="BT27:BU27"/>
    <mergeCell ref="BN27:BO27"/>
    <mergeCell ref="Y26:AA26"/>
    <mergeCell ref="AN26:AQ26"/>
    <mergeCell ref="AZ26:BC26"/>
    <mergeCell ref="AV26:AY26"/>
    <mergeCell ref="AR26:AU26"/>
    <mergeCell ref="AK26:AM26"/>
    <mergeCell ref="AH26:AJ26"/>
    <mergeCell ref="BN30:BO30"/>
    <mergeCell ref="BN32:BO32"/>
    <mergeCell ref="BW26:CC26"/>
    <mergeCell ref="BH27:BI27"/>
    <mergeCell ref="BH28:BI28"/>
    <mergeCell ref="BH29:BI29"/>
    <mergeCell ref="BH30:BI30"/>
    <mergeCell ref="BJ27:BK27"/>
    <mergeCell ref="BJ28:BK28"/>
    <mergeCell ref="BJ29:BK29"/>
    <mergeCell ref="BJ30:BK30"/>
    <mergeCell ref="BL28:BM28"/>
    <mergeCell ref="BL29:BM29"/>
    <mergeCell ref="BL30:BM30"/>
    <mergeCell ref="BH26:BO26"/>
    <mergeCell ref="BN28:BO28"/>
    <mergeCell ref="BL27:BM27"/>
    <mergeCell ref="BP28:BQ28"/>
    <mergeCell ref="BP29:BQ29"/>
    <mergeCell ref="BP30:BQ30"/>
    <mergeCell ref="BP31:BQ31"/>
    <mergeCell ref="BR31:BS31"/>
    <mergeCell ref="BR28:BS28"/>
    <mergeCell ref="BP26:BV26"/>
    <mergeCell ref="A1:J1"/>
    <mergeCell ref="D26:F26"/>
    <mergeCell ref="A26:A27"/>
    <mergeCell ref="B26:B27"/>
    <mergeCell ref="G26:I26"/>
    <mergeCell ref="A8:C8"/>
    <mergeCell ref="A18:C18"/>
    <mergeCell ref="B6:C6"/>
    <mergeCell ref="A3:C3"/>
    <mergeCell ref="B19:C19"/>
    <mergeCell ref="B4:C4"/>
    <mergeCell ref="B5:C5"/>
    <mergeCell ref="B11:C11"/>
    <mergeCell ref="A13:C13"/>
    <mergeCell ref="B9:C9"/>
    <mergeCell ref="B10:C10"/>
    <mergeCell ref="B14:C14"/>
    <mergeCell ref="B15:C15"/>
    <mergeCell ref="B16:C16"/>
    <mergeCell ref="A28:A29"/>
    <mergeCell ref="C26:C27"/>
    <mergeCell ref="B20:C20"/>
    <mergeCell ref="A24:K24"/>
    <mergeCell ref="B21:C21"/>
    <mergeCell ref="J26:L26"/>
    <mergeCell ref="BD26:BG26"/>
    <mergeCell ref="AB26:AD26"/>
    <mergeCell ref="AE26:AG26"/>
    <mergeCell ref="V26:X26"/>
    <mergeCell ref="S26:U26"/>
    <mergeCell ref="M26:O26"/>
    <mergeCell ref="P26:R26"/>
  </mergeCells>
  <phoneticPr fontId="0" type="noConversion"/>
  <hyperlinks>
    <hyperlink ref="C26:C27" r:id="rId1" display="Libretto impianto ai sensi dell'art. 3 comma 8 del  Decreto Ministeriale del 10/02/2014 pubblicato in G.U. 55 del 07/03/2014 " xr:uid="{00000000-0004-0000-3600-000000000000}"/>
    <hyperlink ref="AM30" r:id="rId2" xr:uid="{00000000-0004-0000-3600-000001000000}"/>
    <hyperlink ref="AM32" r:id="rId3" xr:uid="{00000000-0004-0000-3600-000002000000}"/>
    <hyperlink ref="AM28" r:id="rId4" xr:uid="{00000000-0004-0000-3600-000003000000}"/>
    <hyperlink ref="B30" r:id="rId5" xr:uid="{00000000-0004-0000-3600-000004000000}"/>
    <hyperlink ref="B31" r:id="rId6" display="Matr. 1001932892-0 - IMMERGAS VICTRIX PRO 35 ErP" xr:uid="{00000000-0004-0000-3600-000005000000}"/>
  </hyperlinks>
  <pageMargins left="0.75" right="0.75" top="1" bottom="1" header="0.5" footer="0.5"/>
  <pageSetup paperSize="9" scale="65" orientation="landscape" r:id="rId7"/>
  <headerFooter alignWithMargins="0"/>
  <drawing r:id="rId8"/>
  <legacyDrawing r:id="rId9"/>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dimension ref="B1:AV51"/>
  <sheetViews>
    <sheetView zoomScale="70" zoomScaleNormal="70" zoomScaleSheetLayoutView="20" workbookViewId="0">
      <pane xSplit="3" ySplit="3" topLeftCell="D7" activePane="bottomRight" state="frozen"/>
      <selection pane="topRight" activeCell="D1" sqref="D1"/>
      <selection pane="bottomLeft" activeCell="A4" sqref="A4"/>
      <selection pane="bottomRight" activeCell="E34" sqref="E34"/>
    </sheetView>
  </sheetViews>
  <sheetFormatPr defaultRowHeight="13.2" outlineLevelCol="1" x14ac:dyDescent="0.25"/>
  <cols>
    <col min="2" max="2" width="40.44140625" customWidth="1"/>
    <col min="3" max="3" width="15" customWidth="1"/>
    <col min="4" max="4" width="21.5546875" customWidth="1"/>
    <col min="5" max="5" width="71.109375" customWidth="1"/>
    <col min="6" max="7" width="25" customWidth="1"/>
    <col min="8" max="8" width="45.5546875" customWidth="1"/>
    <col min="9" max="12" width="25" customWidth="1" outlineLevel="1"/>
    <col min="13" max="13" width="25" customWidth="1"/>
    <col min="14" max="15" width="17.5546875" customWidth="1"/>
    <col min="16" max="17" width="15.6640625" customWidth="1"/>
    <col min="18" max="18" width="17.5546875" customWidth="1"/>
    <col min="19" max="19" width="16.6640625" customWidth="1"/>
    <col min="20" max="20" width="15.109375" customWidth="1"/>
    <col min="21" max="31" width="17.109375" customWidth="1"/>
    <col min="32" max="32" width="17" customWidth="1"/>
    <col min="33" max="48" width="17.109375" customWidth="1"/>
  </cols>
  <sheetData>
    <row r="1" spans="2:48" x14ac:dyDescent="0.25">
      <c r="T1" s="21"/>
      <c r="U1" s="21"/>
      <c r="V1" s="21"/>
    </row>
    <row r="2" spans="2:48" ht="30.75" customHeight="1" x14ac:dyDescent="0.25">
      <c r="B2" s="1766" t="s">
        <v>3781</v>
      </c>
      <c r="C2" s="1764" t="s">
        <v>2792</v>
      </c>
      <c r="D2" s="1764" t="s">
        <v>1656</v>
      </c>
      <c r="E2" s="1764" t="s">
        <v>1657</v>
      </c>
      <c r="F2" s="1764" t="s">
        <v>2004</v>
      </c>
      <c r="G2" s="1786" t="s">
        <v>1960</v>
      </c>
      <c r="H2" s="1784" t="s">
        <v>24</v>
      </c>
      <c r="I2" s="1784">
        <v>2016</v>
      </c>
      <c r="J2" s="1784">
        <v>2020</v>
      </c>
      <c r="K2" s="997"/>
      <c r="L2" s="997"/>
      <c r="M2" s="1762" t="s">
        <v>111</v>
      </c>
      <c r="N2" s="1764" t="s">
        <v>1737</v>
      </c>
      <c r="O2" s="1764" t="s">
        <v>1738</v>
      </c>
      <c r="P2" s="1766" t="s">
        <v>1220</v>
      </c>
      <c r="Q2" s="1766" t="s">
        <v>1222</v>
      </c>
      <c r="R2" s="1766" t="s">
        <v>2317</v>
      </c>
      <c r="S2" s="1764" t="s">
        <v>24</v>
      </c>
      <c r="T2" s="1752" t="s">
        <v>81</v>
      </c>
      <c r="U2" s="1752" t="s">
        <v>81</v>
      </c>
      <c r="V2" s="1752" t="s">
        <v>81</v>
      </c>
      <c r="W2" s="1752" t="s">
        <v>81</v>
      </c>
      <c r="X2" s="1752" t="s">
        <v>81</v>
      </c>
      <c r="Y2" s="1752" t="s">
        <v>81</v>
      </c>
      <c r="Z2" s="1752" t="s">
        <v>81</v>
      </c>
      <c r="AA2" s="1752" t="s">
        <v>81</v>
      </c>
      <c r="AB2" s="1752" t="s">
        <v>81</v>
      </c>
      <c r="AC2" s="1752" t="s">
        <v>81</v>
      </c>
      <c r="AD2" s="1754" t="s">
        <v>81</v>
      </c>
      <c r="AE2" s="1747" t="s">
        <v>823</v>
      </c>
      <c r="AF2" s="1751"/>
      <c r="AG2" s="1747" t="s">
        <v>823</v>
      </c>
      <c r="AH2" s="1751"/>
      <c r="AI2" s="1747" t="s">
        <v>823</v>
      </c>
      <c r="AJ2" s="1751"/>
      <c r="AK2" s="1747" t="s">
        <v>823</v>
      </c>
      <c r="AL2" s="1751"/>
      <c r="AM2" s="1747" t="s">
        <v>823</v>
      </c>
      <c r="AN2" s="1748"/>
      <c r="AO2" s="1747" t="s">
        <v>823</v>
      </c>
      <c r="AP2" s="1748"/>
      <c r="AQ2" s="1747" t="s">
        <v>823</v>
      </c>
      <c r="AR2" s="1748"/>
      <c r="AS2" s="1747" t="s">
        <v>823</v>
      </c>
      <c r="AT2" s="1748"/>
      <c r="AU2" s="1747" t="s">
        <v>823</v>
      </c>
      <c r="AV2" s="1748"/>
    </row>
    <row r="3" spans="2:48" ht="47.25" customHeight="1" x14ac:dyDescent="0.25">
      <c r="B3" s="1767"/>
      <c r="C3" s="1765"/>
      <c r="D3" s="1765"/>
      <c r="E3" s="1765"/>
      <c r="F3" s="1765"/>
      <c r="G3" s="1787"/>
      <c r="H3" s="1785"/>
      <c r="I3" s="1785"/>
      <c r="J3" s="1785"/>
      <c r="K3" s="998"/>
      <c r="L3" s="998"/>
      <c r="M3" s="1763"/>
      <c r="N3" s="1765"/>
      <c r="O3" s="1765"/>
      <c r="P3" s="1767"/>
      <c r="Q3" s="1767"/>
      <c r="R3" s="1767"/>
      <c r="S3" s="1765"/>
      <c r="T3" s="1753"/>
      <c r="U3" s="1753"/>
      <c r="V3" s="1753"/>
      <c r="W3" s="1753"/>
      <c r="X3" s="1753"/>
      <c r="Y3" s="1753"/>
      <c r="Z3" s="1753"/>
      <c r="AA3" s="1753"/>
      <c r="AB3" s="1753"/>
      <c r="AC3" s="1753"/>
      <c r="AD3" s="1755"/>
      <c r="AE3" s="661" t="s">
        <v>1998</v>
      </c>
      <c r="AF3" s="662" t="s">
        <v>824</v>
      </c>
      <c r="AG3" s="661" t="s">
        <v>1998</v>
      </c>
      <c r="AH3" s="662" t="s">
        <v>824</v>
      </c>
      <c r="AI3" s="1747" t="s">
        <v>823</v>
      </c>
      <c r="AJ3" s="1751"/>
      <c r="AK3" s="661" t="s">
        <v>1998</v>
      </c>
      <c r="AL3" s="662" t="s">
        <v>824</v>
      </c>
      <c r="AM3" s="661" t="s">
        <v>1998</v>
      </c>
      <c r="AN3" s="979" t="s">
        <v>824</v>
      </c>
      <c r="AO3" s="661" t="s">
        <v>1998</v>
      </c>
      <c r="AP3" s="1095" t="s">
        <v>824</v>
      </c>
      <c r="AQ3" s="661" t="s">
        <v>1998</v>
      </c>
      <c r="AR3" s="1095" t="s">
        <v>824</v>
      </c>
      <c r="AS3" s="661" t="s">
        <v>1998</v>
      </c>
      <c r="AT3" s="1095" t="s">
        <v>824</v>
      </c>
      <c r="AU3" s="661" t="s">
        <v>1998</v>
      </c>
      <c r="AV3" s="1095" t="s">
        <v>824</v>
      </c>
    </row>
    <row r="4" spans="2:48" ht="20.100000000000001" customHeight="1" x14ac:dyDescent="0.5">
      <c r="B4" s="55" t="s">
        <v>265</v>
      </c>
      <c r="C4" s="47" t="s">
        <v>307</v>
      </c>
      <c r="D4" s="19" t="s">
        <v>655</v>
      </c>
      <c r="E4" s="19" t="s">
        <v>266</v>
      </c>
      <c r="F4" s="19" t="s">
        <v>301</v>
      </c>
      <c r="G4" s="561" t="s">
        <v>1531</v>
      </c>
      <c r="H4" s="628" t="s">
        <v>255</v>
      </c>
      <c r="I4" s="440">
        <v>42474</v>
      </c>
      <c r="J4" s="692">
        <v>43951</v>
      </c>
      <c r="K4" s="1381" t="s">
        <v>4049</v>
      </c>
      <c r="L4" s="1000" t="s">
        <v>4050</v>
      </c>
      <c r="M4" s="561" t="s">
        <v>1531</v>
      </c>
      <c r="N4" s="19" t="s">
        <v>1739</v>
      </c>
      <c r="O4" s="65">
        <v>5.6</v>
      </c>
      <c r="P4" s="65">
        <v>9.93</v>
      </c>
      <c r="Q4" s="561" t="s">
        <v>1531</v>
      </c>
      <c r="R4" s="561" t="s">
        <v>1531</v>
      </c>
      <c r="S4" s="19" t="s">
        <v>1688</v>
      </c>
      <c r="T4" s="38">
        <v>38972</v>
      </c>
      <c r="U4" s="38" t="s">
        <v>1690</v>
      </c>
      <c r="V4" s="38" t="s">
        <v>298</v>
      </c>
      <c r="W4" s="38">
        <v>39933</v>
      </c>
      <c r="X4" s="38">
        <v>40255</v>
      </c>
      <c r="Y4" s="38">
        <v>40627</v>
      </c>
      <c r="Z4" s="73">
        <v>41059</v>
      </c>
      <c r="AA4" s="38">
        <v>41445</v>
      </c>
      <c r="AB4" s="38">
        <v>41786</v>
      </c>
      <c r="AC4" s="38">
        <v>42158</v>
      </c>
      <c r="AD4" s="73">
        <v>42474</v>
      </c>
      <c r="AE4" s="668">
        <v>42844</v>
      </c>
      <c r="AF4" s="73" t="s">
        <v>1531</v>
      </c>
      <c r="AG4" s="699">
        <v>43206</v>
      </c>
      <c r="AH4" s="73" t="s">
        <v>1531</v>
      </c>
      <c r="AI4" s="1747" t="s">
        <v>823</v>
      </c>
      <c r="AJ4" s="1751"/>
      <c r="AK4" s="699">
        <v>43951</v>
      </c>
      <c r="AL4" s="73" t="s">
        <v>1531</v>
      </c>
      <c r="AM4" s="999">
        <v>44306</v>
      </c>
      <c r="AN4" s="73" t="s">
        <v>1531</v>
      </c>
      <c r="AO4" s="1096">
        <v>44672</v>
      </c>
      <c r="AP4" s="980" t="s">
        <v>1531</v>
      </c>
      <c r="AQ4" s="1096">
        <v>45043</v>
      </c>
      <c r="AR4" s="1192" t="s">
        <v>1531</v>
      </c>
      <c r="AS4" s="980">
        <v>45412</v>
      </c>
      <c r="AT4" s="980" t="s">
        <v>1531</v>
      </c>
      <c r="AU4" s="980">
        <v>45764</v>
      </c>
      <c r="AV4" s="980" t="s">
        <v>1531</v>
      </c>
    </row>
    <row r="5" spans="2:48" ht="20.100000000000001" customHeight="1" x14ac:dyDescent="0.5">
      <c r="B5" s="1758" t="s">
        <v>268</v>
      </c>
      <c r="C5" s="1760" t="s">
        <v>306</v>
      </c>
      <c r="D5" s="1260" t="s">
        <v>269</v>
      </c>
      <c r="E5" s="1261" t="s">
        <v>1750</v>
      </c>
      <c r="F5" s="16" t="s">
        <v>301</v>
      </c>
      <c r="G5" s="1775" t="s">
        <v>1148</v>
      </c>
      <c r="H5" s="1775"/>
      <c r="I5" s="1775" t="s">
        <v>1148</v>
      </c>
      <c r="J5" s="1775" t="s">
        <v>1148</v>
      </c>
      <c r="K5" s="1775" t="s">
        <v>1148</v>
      </c>
      <c r="L5" s="1775" t="s">
        <v>1148</v>
      </c>
      <c r="M5" s="1775" t="s">
        <v>1148</v>
      </c>
      <c r="N5" s="76" t="s">
        <v>1740</v>
      </c>
      <c r="O5" s="75">
        <v>9.5</v>
      </c>
      <c r="P5" s="75">
        <v>19.84</v>
      </c>
      <c r="Q5" s="565" t="s">
        <v>1531</v>
      </c>
      <c r="R5" s="565" t="s">
        <v>1531</v>
      </c>
      <c r="S5" s="1775" t="s">
        <v>1688</v>
      </c>
      <c r="T5" s="28">
        <v>38972</v>
      </c>
      <c r="U5" s="1772" t="s">
        <v>1690</v>
      </c>
      <c r="V5" s="120" t="s">
        <v>298</v>
      </c>
      <c r="W5" s="120">
        <v>39933</v>
      </c>
      <c r="X5" s="120">
        <v>40255</v>
      </c>
      <c r="Y5" s="120">
        <v>40627</v>
      </c>
      <c r="Z5" s="198">
        <v>41059</v>
      </c>
      <c r="AA5" s="120">
        <v>41445</v>
      </c>
      <c r="AB5" s="120">
        <v>41786</v>
      </c>
      <c r="AC5" s="38">
        <v>42158</v>
      </c>
      <c r="AD5" s="73">
        <v>42474</v>
      </c>
      <c r="AE5" s="668">
        <v>42844</v>
      </c>
      <c r="AF5" s="73" t="s">
        <v>1531</v>
      </c>
      <c r="AG5" s="699">
        <v>43206</v>
      </c>
      <c r="AH5" s="73" t="s">
        <v>1531</v>
      </c>
      <c r="AI5" s="1747" t="s">
        <v>823</v>
      </c>
      <c r="AJ5" s="1751"/>
      <c r="AK5" s="699">
        <v>43951</v>
      </c>
      <c r="AL5" s="73" t="s">
        <v>1531</v>
      </c>
      <c r="AM5" s="1034" t="s">
        <v>3374</v>
      </c>
      <c r="AN5" s="73" t="s">
        <v>1531</v>
      </c>
      <c r="AO5" s="1096">
        <v>44672</v>
      </c>
      <c r="AP5" s="980" t="s">
        <v>1531</v>
      </c>
      <c r="AQ5" s="1096">
        <v>45043</v>
      </c>
      <c r="AR5" s="1192" t="s">
        <v>1531</v>
      </c>
      <c r="AS5" s="980">
        <v>45412</v>
      </c>
      <c r="AT5" s="980" t="s">
        <v>1531</v>
      </c>
      <c r="AU5" s="980">
        <v>45764</v>
      </c>
      <c r="AV5" s="980" t="s">
        <v>1531</v>
      </c>
    </row>
    <row r="6" spans="2:48" ht="20.100000000000001" customHeight="1" x14ac:dyDescent="0.5">
      <c r="B6" s="1768"/>
      <c r="C6" s="1770"/>
      <c r="D6" s="837" t="s">
        <v>3773</v>
      </c>
      <c r="E6" s="19" t="s">
        <v>3774</v>
      </c>
      <c r="F6" s="228" t="s">
        <v>1531</v>
      </c>
      <c r="G6" s="1776"/>
      <c r="H6" s="1776"/>
      <c r="I6" s="1776"/>
      <c r="J6" s="1776"/>
      <c r="K6" s="1776"/>
      <c r="L6" s="1776"/>
      <c r="M6" s="1776"/>
      <c r="N6" s="76" t="s">
        <v>1740</v>
      </c>
      <c r="O6" s="75">
        <v>10.1</v>
      </c>
      <c r="P6" s="75">
        <v>14.82</v>
      </c>
      <c r="Q6" s="565" t="s">
        <v>1531</v>
      </c>
      <c r="R6" s="565" t="s">
        <v>1531</v>
      </c>
      <c r="S6" s="1776"/>
      <c r="T6" s="28" t="s">
        <v>1690</v>
      </c>
      <c r="U6" s="1773"/>
      <c r="V6" s="28" t="s">
        <v>1690</v>
      </c>
      <c r="W6" s="28" t="s">
        <v>1690</v>
      </c>
      <c r="X6" s="28" t="s">
        <v>1690</v>
      </c>
      <c r="Y6" s="28" t="s">
        <v>1690</v>
      </c>
      <c r="Z6" s="28" t="s">
        <v>1690</v>
      </c>
      <c r="AA6" s="28" t="s">
        <v>1690</v>
      </c>
      <c r="AB6" s="28" t="s">
        <v>1690</v>
      </c>
      <c r="AC6" s="38" t="s">
        <v>1690</v>
      </c>
      <c r="AD6" s="73" t="s">
        <v>1690</v>
      </c>
      <c r="AE6" s="668" t="s">
        <v>1690</v>
      </c>
      <c r="AF6" s="73" t="s">
        <v>1148</v>
      </c>
      <c r="AG6" s="699" t="s">
        <v>1690</v>
      </c>
      <c r="AH6" s="73" t="s">
        <v>1148</v>
      </c>
      <c r="AI6" s="1747" t="s">
        <v>1690</v>
      </c>
      <c r="AJ6" s="1751"/>
      <c r="AK6" s="699" t="s">
        <v>1690</v>
      </c>
      <c r="AL6" s="73" t="s">
        <v>1690</v>
      </c>
      <c r="AM6" s="1034" t="s">
        <v>1690</v>
      </c>
      <c r="AN6" s="73" t="s">
        <v>1690</v>
      </c>
      <c r="AO6" s="1096" t="s">
        <v>1690</v>
      </c>
      <c r="AP6" s="980" t="s">
        <v>1690</v>
      </c>
      <c r="AQ6" s="1096">
        <v>45149</v>
      </c>
      <c r="AR6" s="1192" t="s">
        <v>1690</v>
      </c>
      <c r="AS6" s="980">
        <v>45412</v>
      </c>
      <c r="AT6" s="980" t="s">
        <v>1531</v>
      </c>
      <c r="AU6" s="980">
        <v>45764</v>
      </c>
      <c r="AV6" s="980" t="s">
        <v>1531</v>
      </c>
    </row>
    <row r="7" spans="2:48" ht="20.100000000000001" customHeight="1" x14ac:dyDescent="0.5">
      <c r="B7" s="1768"/>
      <c r="C7" s="1770"/>
      <c r="D7" s="1776" t="s">
        <v>269</v>
      </c>
      <c r="E7" s="19" t="s">
        <v>1751</v>
      </c>
      <c r="F7" s="1749" t="s">
        <v>301</v>
      </c>
      <c r="G7" s="1778"/>
      <c r="H7" s="1778"/>
      <c r="I7" s="1778"/>
      <c r="J7" s="1778"/>
      <c r="K7" s="1778"/>
      <c r="L7" s="1778"/>
      <c r="M7" s="1778"/>
      <c r="N7" s="76" t="s">
        <v>1740</v>
      </c>
      <c r="O7" s="75">
        <v>9.5</v>
      </c>
      <c r="P7" s="75">
        <v>19.84</v>
      </c>
      <c r="Q7" s="565" t="s">
        <v>1531</v>
      </c>
      <c r="R7" s="565" t="s">
        <v>1531</v>
      </c>
      <c r="S7" s="1776"/>
      <c r="T7" s="1750">
        <v>38972</v>
      </c>
      <c r="U7" s="1773"/>
      <c r="V7" s="1750" t="s">
        <v>298</v>
      </c>
      <c r="W7" s="1750">
        <v>39933</v>
      </c>
      <c r="X7" s="1750">
        <v>40255</v>
      </c>
      <c r="Y7" s="1750">
        <v>40627</v>
      </c>
      <c r="Z7" s="1750">
        <v>41059</v>
      </c>
      <c r="AA7" s="1750">
        <v>41445</v>
      </c>
      <c r="AB7" s="1750">
        <v>41786</v>
      </c>
      <c r="AC7" s="38">
        <v>42158</v>
      </c>
      <c r="AD7" s="73">
        <v>42474</v>
      </c>
      <c r="AE7" s="668">
        <v>42844</v>
      </c>
      <c r="AF7" s="73" t="s">
        <v>1531</v>
      </c>
      <c r="AG7" s="699">
        <v>43206</v>
      </c>
      <c r="AH7" s="73" t="s">
        <v>1531</v>
      </c>
      <c r="AI7" s="1747" t="s">
        <v>823</v>
      </c>
      <c r="AJ7" s="1751"/>
      <c r="AK7" s="699">
        <v>43951</v>
      </c>
      <c r="AL7" s="73" t="s">
        <v>1531</v>
      </c>
      <c r="AM7" s="999">
        <v>44306</v>
      </c>
      <c r="AN7" s="73" t="s">
        <v>1531</v>
      </c>
      <c r="AO7" s="1096">
        <v>44672</v>
      </c>
      <c r="AP7" s="980" t="s">
        <v>1531</v>
      </c>
      <c r="AQ7" s="1096">
        <v>45043</v>
      </c>
      <c r="AR7" s="1192" t="s">
        <v>1531</v>
      </c>
      <c r="AS7" s="980">
        <v>45412</v>
      </c>
      <c r="AT7" s="980" t="s">
        <v>1531</v>
      </c>
      <c r="AU7" s="980">
        <v>45764</v>
      </c>
      <c r="AV7" s="980" t="s">
        <v>1531</v>
      </c>
    </row>
    <row r="8" spans="2:48" ht="20.100000000000001" customHeight="1" x14ac:dyDescent="0.5">
      <c r="B8" s="1769"/>
      <c r="C8" s="1771"/>
      <c r="D8" s="1761"/>
      <c r="E8" s="56" t="s">
        <v>1752</v>
      </c>
      <c r="F8" s="1450"/>
      <c r="G8" s="1761"/>
      <c r="H8" s="1761"/>
      <c r="I8" s="1761"/>
      <c r="J8" s="1761"/>
      <c r="K8" s="1761"/>
      <c r="L8" s="1761"/>
      <c r="M8" s="1761"/>
      <c r="N8" s="66" t="s">
        <v>1739</v>
      </c>
      <c r="O8" s="67">
        <v>4.0999999999999996</v>
      </c>
      <c r="P8" s="67">
        <v>7.27</v>
      </c>
      <c r="Q8" s="566" t="s">
        <v>1531</v>
      </c>
      <c r="R8" s="566" t="s">
        <v>1531</v>
      </c>
      <c r="S8" s="1777"/>
      <c r="T8" s="1450"/>
      <c r="U8" s="1774"/>
      <c r="V8" s="1450"/>
      <c r="W8" s="1450"/>
      <c r="X8" s="1450"/>
      <c r="Y8" s="1450"/>
      <c r="Z8" s="1450"/>
      <c r="AA8" s="1450"/>
      <c r="AB8" s="1450"/>
      <c r="AC8" s="38">
        <v>42158</v>
      </c>
      <c r="AD8" s="73">
        <v>42474</v>
      </c>
      <c r="AE8" s="668">
        <v>42844</v>
      </c>
      <c r="AF8" s="73" t="s">
        <v>1531</v>
      </c>
      <c r="AG8" s="699">
        <v>43206</v>
      </c>
      <c r="AH8" s="73" t="s">
        <v>1531</v>
      </c>
      <c r="AI8" s="1747" t="s">
        <v>823</v>
      </c>
      <c r="AJ8" s="1751"/>
      <c r="AK8" s="699">
        <v>43951</v>
      </c>
      <c r="AL8" s="73" t="s">
        <v>1531</v>
      </c>
      <c r="AM8" s="999">
        <v>44306</v>
      </c>
      <c r="AN8" s="73" t="s">
        <v>1531</v>
      </c>
      <c r="AO8" s="1096">
        <v>44672</v>
      </c>
      <c r="AP8" s="980" t="s">
        <v>1531</v>
      </c>
      <c r="AQ8" s="1096">
        <v>45043</v>
      </c>
      <c r="AR8" s="1192" t="s">
        <v>1531</v>
      </c>
      <c r="AS8" s="980">
        <v>45412</v>
      </c>
      <c r="AT8" s="980" t="s">
        <v>1531</v>
      </c>
      <c r="AU8" s="980">
        <v>45764</v>
      </c>
      <c r="AV8" s="980" t="s">
        <v>1531</v>
      </c>
    </row>
    <row r="9" spans="2:48" ht="20.100000000000001" customHeight="1" x14ac:dyDescent="0.4">
      <c r="B9" s="55" t="s">
        <v>270</v>
      </c>
      <c r="C9" s="47" t="s">
        <v>300</v>
      </c>
      <c r="D9" s="19" t="s">
        <v>269</v>
      </c>
      <c r="E9" s="77" t="s">
        <v>1711</v>
      </c>
      <c r="F9" s="186" t="s">
        <v>1531</v>
      </c>
      <c r="G9" s="525" t="s">
        <v>1148</v>
      </c>
      <c r="H9" s="525"/>
      <c r="I9" s="525" t="s">
        <v>1148</v>
      </c>
      <c r="J9" s="525" t="s">
        <v>1148</v>
      </c>
      <c r="K9" s="525"/>
      <c r="L9" s="525" t="s">
        <v>1148</v>
      </c>
      <c r="M9" s="525" t="s">
        <v>1148</v>
      </c>
      <c r="N9" s="76" t="s">
        <v>1740</v>
      </c>
      <c r="O9" s="67">
        <v>1.75</v>
      </c>
      <c r="P9" s="67">
        <v>3.65</v>
      </c>
      <c r="Q9" s="67"/>
      <c r="R9" s="67" t="s">
        <v>1690</v>
      </c>
      <c r="S9" s="19" t="s">
        <v>1688</v>
      </c>
      <c r="T9" s="185" t="s">
        <v>1690</v>
      </c>
      <c r="U9" s="185" t="s">
        <v>1690</v>
      </c>
      <c r="V9" s="185" t="s">
        <v>1690</v>
      </c>
      <c r="W9" s="38" t="s">
        <v>1710</v>
      </c>
      <c r="X9" s="185">
        <v>40256</v>
      </c>
      <c r="Y9" s="38">
        <v>40627</v>
      </c>
      <c r="Z9" s="1779">
        <v>41059</v>
      </c>
      <c r="AA9" s="1772">
        <v>41445</v>
      </c>
      <c r="AB9" s="38">
        <v>41786</v>
      </c>
      <c r="AC9" s="38">
        <v>42158</v>
      </c>
      <c r="AD9" s="73">
        <v>42474</v>
      </c>
      <c r="AE9" s="668">
        <v>42845</v>
      </c>
      <c r="AF9" s="73" t="s">
        <v>1531</v>
      </c>
      <c r="AG9" s="699">
        <v>43208</v>
      </c>
      <c r="AH9" s="73" t="s">
        <v>1531</v>
      </c>
      <c r="AI9" s="1747" t="s">
        <v>823</v>
      </c>
      <c r="AJ9" s="1751"/>
      <c r="AK9" s="699">
        <v>43951</v>
      </c>
      <c r="AL9" s="73" t="s">
        <v>1531</v>
      </c>
      <c r="AM9" s="699"/>
      <c r="AN9" s="980"/>
      <c r="AO9" s="699">
        <v>44672</v>
      </c>
      <c r="AP9" s="980" t="s">
        <v>1531</v>
      </c>
      <c r="AQ9" s="1214">
        <v>45043</v>
      </c>
      <c r="AR9" s="1192" t="s">
        <v>1531</v>
      </c>
      <c r="AS9" s="980">
        <v>45412</v>
      </c>
      <c r="AT9" s="980" t="s">
        <v>1531</v>
      </c>
      <c r="AU9" s="980">
        <v>45764</v>
      </c>
      <c r="AV9" s="980" t="s">
        <v>1531</v>
      </c>
    </row>
    <row r="10" spans="2:48" ht="20.100000000000001" hidden="1" customHeight="1" x14ac:dyDescent="0.4">
      <c r="B10" s="126" t="s">
        <v>270</v>
      </c>
      <c r="C10" s="127" t="s">
        <v>300</v>
      </c>
      <c r="D10" s="128" t="s">
        <v>271</v>
      </c>
      <c r="E10" s="967" t="s">
        <v>272</v>
      </c>
      <c r="F10" s="187" t="s">
        <v>301</v>
      </c>
      <c r="G10" s="549"/>
      <c r="H10" s="549"/>
      <c r="I10" s="549"/>
      <c r="J10" s="549"/>
      <c r="K10" s="549"/>
      <c r="L10" s="549"/>
      <c r="M10" s="549"/>
      <c r="N10" s="188" t="s">
        <v>1741</v>
      </c>
      <c r="O10" s="189">
        <v>0.73</v>
      </c>
      <c r="P10" s="189"/>
      <c r="Q10" s="189"/>
      <c r="R10" s="189"/>
      <c r="S10" s="128" t="s">
        <v>1688</v>
      </c>
      <c r="T10" s="135">
        <v>38972</v>
      </c>
      <c r="U10" s="135" t="s">
        <v>1690</v>
      </c>
      <c r="V10" s="135" t="s">
        <v>298</v>
      </c>
      <c r="W10" s="135">
        <v>39933</v>
      </c>
      <c r="X10" s="136" t="s">
        <v>1689</v>
      </c>
      <c r="Y10" s="19"/>
      <c r="Z10" s="1780"/>
      <c r="AA10" s="1776"/>
      <c r="AB10" s="58"/>
      <c r="AC10" s="38">
        <v>42158</v>
      </c>
      <c r="AD10" s="73">
        <v>42474</v>
      </c>
      <c r="AE10" s="668"/>
      <c r="AF10" s="73" t="s">
        <v>1531</v>
      </c>
      <c r="AG10" s="699"/>
      <c r="AH10" s="73" t="s">
        <v>1531</v>
      </c>
      <c r="AI10" s="1747" t="s">
        <v>823</v>
      </c>
      <c r="AJ10" s="1751"/>
      <c r="AK10" s="699">
        <v>43951</v>
      </c>
      <c r="AL10" s="73" t="s">
        <v>1531</v>
      </c>
      <c r="AM10" s="981"/>
      <c r="AN10" s="980"/>
      <c r="AO10" s="699">
        <v>44672</v>
      </c>
      <c r="AP10" s="73" t="s">
        <v>1531</v>
      </c>
      <c r="AQ10" s="981"/>
      <c r="AR10" s="1191"/>
      <c r="AS10" s="980">
        <v>45412</v>
      </c>
      <c r="AT10" s="980" t="s">
        <v>1531</v>
      </c>
      <c r="AU10" s="980">
        <v>45764</v>
      </c>
      <c r="AV10" s="980" t="s">
        <v>1531</v>
      </c>
    </row>
    <row r="11" spans="2:48" ht="20.100000000000001" hidden="1" customHeight="1" x14ac:dyDescent="0.4">
      <c r="B11" s="126" t="s">
        <v>273</v>
      </c>
      <c r="C11" s="128" t="s">
        <v>1690</v>
      </c>
      <c r="D11" s="128" t="s">
        <v>271</v>
      </c>
      <c r="E11" s="129" t="s">
        <v>274</v>
      </c>
      <c r="F11" s="128" t="s">
        <v>1532</v>
      </c>
      <c r="G11" s="128"/>
      <c r="H11" s="128"/>
      <c r="I11" s="128"/>
      <c r="J11" s="128"/>
      <c r="K11" s="128"/>
      <c r="L11" s="128"/>
      <c r="M11" s="128"/>
      <c r="N11" s="128" t="s">
        <v>1690</v>
      </c>
      <c r="O11" s="128" t="s">
        <v>1690</v>
      </c>
      <c r="P11" s="128"/>
      <c r="Q11" s="128"/>
      <c r="R11" s="128"/>
      <c r="S11" s="128" t="s">
        <v>1688</v>
      </c>
      <c r="T11" s="135">
        <v>38972</v>
      </c>
      <c r="U11" s="135" t="s">
        <v>1690</v>
      </c>
      <c r="V11" s="136" t="s">
        <v>1689</v>
      </c>
      <c r="W11" s="136" t="s">
        <v>1689</v>
      </c>
      <c r="X11" s="38"/>
      <c r="Y11" s="19"/>
      <c r="Z11" s="1781"/>
      <c r="AA11" s="1777"/>
      <c r="AB11" s="58"/>
      <c r="AC11" s="38">
        <v>42158</v>
      </c>
      <c r="AD11" s="73">
        <v>42474</v>
      </c>
      <c r="AE11" s="668"/>
      <c r="AF11" s="73" t="s">
        <v>1531</v>
      </c>
      <c r="AG11" s="699"/>
      <c r="AH11" s="73" t="s">
        <v>1531</v>
      </c>
      <c r="AI11" s="1747" t="s">
        <v>823</v>
      </c>
      <c r="AJ11" s="1751"/>
      <c r="AK11" s="699">
        <v>43951</v>
      </c>
      <c r="AL11" s="73" t="s">
        <v>1531</v>
      </c>
      <c r="AM11" s="981"/>
      <c r="AN11" s="980"/>
      <c r="AO11" s="699">
        <v>44672</v>
      </c>
      <c r="AP11" s="73" t="s">
        <v>1531</v>
      </c>
      <c r="AQ11" s="981"/>
      <c r="AR11" s="1191"/>
      <c r="AS11" s="980">
        <v>45412</v>
      </c>
      <c r="AT11" s="980" t="s">
        <v>1531</v>
      </c>
      <c r="AU11" s="980">
        <v>45764</v>
      </c>
      <c r="AV11" s="980" t="s">
        <v>1531</v>
      </c>
    </row>
    <row r="12" spans="2:48" ht="20.100000000000001" customHeight="1" x14ac:dyDescent="0.4">
      <c r="B12" s="55" t="s">
        <v>273</v>
      </c>
      <c r="C12" s="57" t="s">
        <v>299</v>
      </c>
      <c r="D12" s="19" t="s">
        <v>269</v>
      </c>
      <c r="E12" s="56" t="s">
        <v>3687</v>
      </c>
      <c r="F12" s="19" t="s">
        <v>301</v>
      </c>
      <c r="G12" s="19" t="s">
        <v>1148</v>
      </c>
      <c r="H12" s="19"/>
      <c r="I12" s="19" t="s">
        <v>1148</v>
      </c>
      <c r="J12" s="19" t="s">
        <v>1148</v>
      </c>
      <c r="K12" s="19"/>
      <c r="L12" s="19" t="s">
        <v>1148</v>
      </c>
      <c r="M12" s="19" t="s">
        <v>1148</v>
      </c>
      <c r="N12" s="19" t="s">
        <v>1740</v>
      </c>
      <c r="O12" s="65">
        <v>1.4</v>
      </c>
      <c r="P12" s="65">
        <v>2.92</v>
      </c>
      <c r="Q12" s="65"/>
      <c r="R12" s="65" t="s">
        <v>1690</v>
      </c>
      <c r="S12" s="19" t="s">
        <v>1688</v>
      </c>
      <c r="T12" s="38" t="s">
        <v>1690</v>
      </c>
      <c r="U12" s="38" t="s">
        <v>1690</v>
      </c>
      <c r="V12" s="38">
        <v>39521</v>
      </c>
      <c r="W12" s="38">
        <v>39933</v>
      </c>
      <c r="X12" s="38">
        <v>40255</v>
      </c>
      <c r="Y12" s="38">
        <v>40627</v>
      </c>
      <c r="Z12" s="73">
        <v>41059</v>
      </c>
      <c r="AA12" s="38">
        <v>41445</v>
      </c>
      <c r="AB12" s="38">
        <v>41786</v>
      </c>
      <c r="AC12" s="38">
        <v>42158</v>
      </c>
      <c r="AD12" s="73">
        <v>42474</v>
      </c>
      <c r="AE12" s="668">
        <v>42845</v>
      </c>
      <c r="AF12" s="73" t="s">
        <v>1531</v>
      </c>
      <c r="AG12" s="699">
        <v>43208</v>
      </c>
      <c r="AH12" s="73" t="s">
        <v>1531</v>
      </c>
      <c r="AI12" s="1747" t="s">
        <v>823</v>
      </c>
      <c r="AJ12" s="1751"/>
      <c r="AK12" s="699">
        <v>43951</v>
      </c>
      <c r="AL12" s="73" t="s">
        <v>1531</v>
      </c>
      <c r="AM12" s="699"/>
      <c r="AN12" s="980"/>
      <c r="AO12" s="699">
        <v>44672</v>
      </c>
      <c r="AP12" s="980" t="s">
        <v>1531</v>
      </c>
      <c r="AQ12" s="1214">
        <v>45043</v>
      </c>
      <c r="AR12" s="1192" t="s">
        <v>1531</v>
      </c>
      <c r="AS12" s="980">
        <v>45412</v>
      </c>
      <c r="AT12" s="980" t="s">
        <v>1531</v>
      </c>
      <c r="AU12" s="980">
        <v>45764</v>
      </c>
      <c r="AV12" s="980" t="s">
        <v>1531</v>
      </c>
    </row>
    <row r="13" spans="2:48" ht="20.100000000000001" hidden="1" customHeight="1" x14ac:dyDescent="0.4">
      <c r="B13" s="126" t="s">
        <v>2003</v>
      </c>
      <c r="C13" s="127" t="s">
        <v>308</v>
      </c>
      <c r="D13" s="128" t="s">
        <v>269</v>
      </c>
      <c r="E13" s="129" t="s">
        <v>1676</v>
      </c>
      <c r="F13" s="128" t="s">
        <v>1531</v>
      </c>
      <c r="G13" s="128"/>
      <c r="H13" s="128"/>
      <c r="I13" s="128"/>
      <c r="J13" s="128"/>
      <c r="K13" s="128"/>
      <c r="L13" s="128"/>
      <c r="M13" s="128"/>
      <c r="N13" s="128" t="s">
        <v>1741</v>
      </c>
      <c r="O13" s="130">
        <v>5.5</v>
      </c>
      <c r="P13" s="130"/>
      <c r="Q13" s="130"/>
      <c r="R13" s="130"/>
      <c r="S13" s="128" t="s">
        <v>1688</v>
      </c>
      <c r="T13" s="135">
        <v>38972</v>
      </c>
      <c r="U13" s="135">
        <v>39335</v>
      </c>
      <c r="V13" s="135">
        <v>39521</v>
      </c>
      <c r="W13" s="136" t="s">
        <v>1689</v>
      </c>
      <c r="X13" s="38"/>
      <c r="Y13" s="19"/>
      <c r="AA13" s="19"/>
      <c r="AB13" s="58"/>
      <c r="AC13" s="38">
        <v>42158</v>
      </c>
      <c r="AD13" s="73">
        <v>42474</v>
      </c>
      <c r="AE13" s="668"/>
      <c r="AF13" s="73" t="s">
        <v>1531</v>
      </c>
      <c r="AG13" s="699"/>
      <c r="AH13" s="73" t="s">
        <v>1531</v>
      </c>
      <c r="AI13" s="1747" t="s">
        <v>823</v>
      </c>
      <c r="AJ13" s="1751"/>
      <c r="AK13" s="699" t="s">
        <v>3149</v>
      </c>
      <c r="AL13" s="73" t="s">
        <v>1531</v>
      </c>
      <c r="AM13" s="981" t="s">
        <v>3286</v>
      </c>
      <c r="AN13" s="980"/>
      <c r="AO13" s="1086">
        <v>44672</v>
      </c>
      <c r="AP13" s="980" t="s">
        <v>1531</v>
      </c>
      <c r="AQ13" s="981"/>
      <c r="AR13" s="1192" t="s">
        <v>1531</v>
      </c>
      <c r="AS13" s="980">
        <v>45412</v>
      </c>
      <c r="AT13" s="980" t="s">
        <v>1531</v>
      </c>
      <c r="AU13" s="980">
        <v>45764</v>
      </c>
      <c r="AV13" s="980" t="s">
        <v>1531</v>
      </c>
    </row>
    <row r="14" spans="2:48" ht="20.100000000000001" customHeight="1" x14ac:dyDescent="0.5">
      <c r="B14" s="55" t="s">
        <v>2003</v>
      </c>
      <c r="C14" s="47" t="s">
        <v>308</v>
      </c>
      <c r="D14" s="19" t="s">
        <v>269</v>
      </c>
      <c r="E14" s="56" t="s">
        <v>2008</v>
      </c>
      <c r="F14" s="19" t="s">
        <v>1531</v>
      </c>
      <c r="G14" s="19" t="s">
        <v>1148</v>
      </c>
      <c r="H14" s="19"/>
      <c r="I14" s="19" t="s">
        <v>1148</v>
      </c>
      <c r="J14" s="19" t="s">
        <v>1148</v>
      </c>
      <c r="K14" s="19"/>
      <c r="L14" s="19" t="s">
        <v>1148</v>
      </c>
      <c r="M14" s="19" t="s">
        <v>1148</v>
      </c>
      <c r="N14" s="19" t="s">
        <v>1740</v>
      </c>
      <c r="O14" s="124" t="s">
        <v>2005</v>
      </c>
      <c r="P14" s="124" t="s">
        <v>1221</v>
      </c>
      <c r="Q14" s="567" t="s">
        <v>1531</v>
      </c>
      <c r="R14" s="567" t="s">
        <v>1531</v>
      </c>
      <c r="S14" s="19" t="s">
        <v>1688</v>
      </c>
      <c r="T14" s="38" t="s">
        <v>1690</v>
      </c>
      <c r="U14" s="38" t="s">
        <v>1690</v>
      </c>
      <c r="V14" s="38" t="s">
        <v>1690</v>
      </c>
      <c r="W14" s="38">
        <v>39933</v>
      </c>
      <c r="X14" s="38">
        <v>40255</v>
      </c>
      <c r="Y14" s="73">
        <v>40627</v>
      </c>
      <c r="Z14" s="73">
        <v>41059</v>
      </c>
      <c r="AA14" s="38">
        <v>41445</v>
      </c>
      <c r="AB14" s="38">
        <v>41786</v>
      </c>
      <c r="AC14" s="38">
        <v>42158</v>
      </c>
      <c r="AD14" s="73">
        <v>42474</v>
      </c>
      <c r="AE14" s="668">
        <v>42844</v>
      </c>
      <c r="AF14" s="73" t="s">
        <v>1531</v>
      </c>
      <c r="AG14" s="699">
        <v>43207</v>
      </c>
      <c r="AH14" s="73" t="s">
        <v>1531</v>
      </c>
      <c r="AI14" s="1747" t="s">
        <v>823</v>
      </c>
      <c r="AJ14" s="1751"/>
      <c r="AK14" s="699">
        <v>43951</v>
      </c>
      <c r="AL14" s="73" t="s">
        <v>1531</v>
      </c>
      <c r="AM14" s="999">
        <v>44306</v>
      </c>
      <c r="AN14" s="73" t="s">
        <v>1531</v>
      </c>
      <c r="AO14" s="1096">
        <v>44672</v>
      </c>
      <c r="AP14" s="980" t="s">
        <v>1531</v>
      </c>
      <c r="AQ14" s="999">
        <v>45043</v>
      </c>
      <c r="AR14" s="1192" t="s">
        <v>1531</v>
      </c>
      <c r="AS14" s="980">
        <v>45412</v>
      </c>
      <c r="AT14" s="980" t="s">
        <v>1531</v>
      </c>
      <c r="AU14" s="980">
        <v>45764</v>
      </c>
      <c r="AV14" s="980" t="s">
        <v>1531</v>
      </c>
    </row>
    <row r="15" spans="2:48" ht="20.100000000000001" hidden="1" customHeight="1" x14ac:dyDescent="0.5">
      <c r="B15" s="126" t="s">
        <v>1677</v>
      </c>
      <c r="C15" s="127" t="s">
        <v>309</v>
      </c>
      <c r="D15" s="128" t="s">
        <v>269</v>
      </c>
      <c r="E15" s="129" t="s">
        <v>1678</v>
      </c>
      <c r="F15" s="128" t="s">
        <v>1531</v>
      </c>
      <c r="G15" s="128"/>
      <c r="H15" s="128"/>
      <c r="I15" s="128"/>
      <c r="J15" s="128"/>
      <c r="K15" s="128"/>
      <c r="L15" s="128"/>
      <c r="M15" s="128"/>
      <c r="N15" s="128" t="s">
        <v>1741</v>
      </c>
      <c r="O15" s="130">
        <v>4.4000000000000004</v>
      </c>
      <c r="P15" s="130"/>
      <c r="Q15" s="567" t="s">
        <v>1531</v>
      </c>
      <c r="R15" s="130"/>
      <c r="S15" s="128" t="s">
        <v>1688</v>
      </c>
      <c r="T15" s="135">
        <v>38972</v>
      </c>
      <c r="U15" s="135">
        <v>39335</v>
      </c>
      <c r="V15" s="135">
        <v>39521</v>
      </c>
      <c r="W15" s="136" t="s">
        <v>1689</v>
      </c>
      <c r="X15" s="19"/>
      <c r="Y15" s="72"/>
      <c r="Z15" s="433"/>
      <c r="AA15" s="19"/>
      <c r="AB15" s="38">
        <v>41786</v>
      </c>
      <c r="AC15" s="38">
        <v>42158</v>
      </c>
      <c r="AD15" s="73">
        <v>42474</v>
      </c>
      <c r="AE15" s="668"/>
      <c r="AF15" s="73" t="s">
        <v>1531</v>
      </c>
      <c r="AG15" s="699"/>
      <c r="AH15" s="73" t="s">
        <v>1531</v>
      </c>
      <c r="AI15" s="1747" t="s">
        <v>823</v>
      </c>
      <c r="AJ15" s="1751"/>
      <c r="AK15" s="699" t="s">
        <v>3149</v>
      </c>
      <c r="AL15" s="73" t="s">
        <v>1531</v>
      </c>
      <c r="AM15" s="981" t="s">
        <v>3286</v>
      </c>
      <c r="AN15" s="73" t="s">
        <v>1531</v>
      </c>
      <c r="AO15" s="1086">
        <v>44672</v>
      </c>
      <c r="AP15" s="980" t="s">
        <v>1531</v>
      </c>
      <c r="AQ15" s="1086"/>
      <c r="AR15" s="1192" t="s">
        <v>1531</v>
      </c>
      <c r="AS15" s="980">
        <v>45412</v>
      </c>
      <c r="AT15" s="980" t="s">
        <v>1531</v>
      </c>
      <c r="AU15" s="980">
        <v>45764</v>
      </c>
      <c r="AV15" s="980" t="s">
        <v>1531</v>
      </c>
    </row>
    <row r="16" spans="2:48" ht="20.100000000000001" customHeight="1" x14ac:dyDescent="0.5">
      <c r="B16" s="55" t="s">
        <v>1677</v>
      </c>
      <c r="C16" s="47" t="s">
        <v>309</v>
      </c>
      <c r="D16" s="19" t="s">
        <v>269</v>
      </c>
      <c r="E16" s="56" t="s">
        <v>2006</v>
      </c>
      <c r="F16" s="19" t="s">
        <v>1531</v>
      </c>
      <c r="G16" s="19" t="s">
        <v>1148</v>
      </c>
      <c r="H16" s="19"/>
      <c r="I16" s="19" t="s">
        <v>1148</v>
      </c>
      <c r="J16" s="19" t="s">
        <v>1148</v>
      </c>
      <c r="K16" s="19"/>
      <c r="L16" s="19" t="s">
        <v>1148</v>
      </c>
      <c r="M16" s="19" t="s">
        <v>1148</v>
      </c>
      <c r="N16" s="19" t="s">
        <v>1740</v>
      </c>
      <c r="O16" s="131" t="s">
        <v>2007</v>
      </c>
      <c r="P16" s="131">
        <v>15.24</v>
      </c>
      <c r="Q16" s="567" t="s">
        <v>1531</v>
      </c>
      <c r="R16" s="567" t="s">
        <v>1531</v>
      </c>
      <c r="S16" s="19" t="s">
        <v>1688</v>
      </c>
      <c r="T16" s="38" t="s">
        <v>1690</v>
      </c>
      <c r="U16" s="38" t="s">
        <v>1690</v>
      </c>
      <c r="V16" s="38" t="s">
        <v>1690</v>
      </c>
      <c r="W16" s="38">
        <v>39933</v>
      </c>
      <c r="X16" s="38">
        <v>40255</v>
      </c>
      <c r="Y16" s="73">
        <v>40627</v>
      </c>
      <c r="Z16" s="73">
        <v>41059</v>
      </c>
      <c r="AA16" s="38">
        <v>41445</v>
      </c>
      <c r="AB16" s="38">
        <v>41786</v>
      </c>
      <c r="AC16" s="38">
        <v>42158</v>
      </c>
      <c r="AD16" s="73">
        <v>42474</v>
      </c>
      <c r="AE16" s="668">
        <v>42844</v>
      </c>
      <c r="AF16" s="73" t="s">
        <v>1531</v>
      </c>
      <c r="AG16" s="699">
        <v>43207</v>
      </c>
      <c r="AH16" s="73" t="s">
        <v>1531</v>
      </c>
      <c r="AI16" s="1747" t="s">
        <v>823</v>
      </c>
      <c r="AJ16" s="1751"/>
      <c r="AK16" s="699">
        <v>43951</v>
      </c>
      <c r="AL16" s="73" t="s">
        <v>1531</v>
      </c>
      <c r="AM16" s="999">
        <v>44306</v>
      </c>
      <c r="AN16" s="73" t="s">
        <v>1531</v>
      </c>
      <c r="AO16" s="1096">
        <v>44672</v>
      </c>
      <c r="AP16" s="980" t="s">
        <v>1531</v>
      </c>
      <c r="AQ16" s="1096">
        <v>45043</v>
      </c>
      <c r="AR16" s="1192" t="s">
        <v>1531</v>
      </c>
      <c r="AS16" s="980">
        <v>45412</v>
      </c>
      <c r="AT16" s="980" t="s">
        <v>1531</v>
      </c>
      <c r="AU16" s="980">
        <v>45764</v>
      </c>
      <c r="AV16" s="980" t="s">
        <v>1531</v>
      </c>
    </row>
    <row r="17" spans="2:48" ht="15" hidden="1" customHeight="1" x14ac:dyDescent="0.4">
      <c r="B17" s="126" t="s">
        <v>1679</v>
      </c>
      <c r="C17" s="127" t="s">
        <v>310</v>
      </c>
      <c r="D17" s="128" t="s">
        <v>269</v>
      </c>
      <c r="E17" s="129" t="s">
        <v>1680</v>
      </c>
      <c r="F17" s="128" t="s">
        <v>301</v>
      </c>
      <c r="G17" s="188"/>
      <c r="H17" s="188"/>
      <c r="I17" s="188"/>
      <c r="J17" s="188"/>
      <c r="K17" s="188"/>
      <c r="L17" s="188"/>
      <c r="M17" s="188"/>
      <c r="N17" s="188" t="s">
        <v>1741</v>
      </c>
      <c r="O17" s="130">
        <v>0.69</v>
      </c>
      <c r="P17" s="130"/>
      <c r="Q17" s="130"/>
      <c r="R17" s="130"/>
      <c r="S17" s="128" t="s">
        <v>1688</v>
      </c>
      <c r="T17" s="135">
        <v>38972</v>
      </c>
      <c r="U17" s="128" t="s">
        <v>1690</v>
      </c>
      <c r="V17" s="135" t="s">
        <v>298</v>
      </c>
      <c r="W17" s="135">
        <v>39933</v>
      </c>
      <c r="X17" s="128"/>
      <c r="Y17" s="72"/>
      <c r="Z17" s="433"/>
      <c r="AA17" s="19"/>
      <c r="AB17" s="38">
        <v>41786</v>
      </c>
      <c r="AC17" s="38">
        <v>42158</v>
      </c>
      <c r="AD17" s="73">
        <v>42474</v>
      </c>
      <c r="AE17" s="668"/>
      <c r="AF17" s="73" t="s">
        <v>1531</v>
      </c>
      <c r="AG17" s="699"/>
      <c r="AH17" s="73" t="s">
        <v>1531</v>
      </c>
      <c r="AI17" s="1747" t="s">
        <v>823</v>
      </c>
      <c r="AJ17" s="1751"/>
      <c r="AK17" s="699" t="s">
        <v>3149</v>
      </c>
      <c r="AL17" s="73" t="s">
        <v>1531</v>
      </c>
      <c r="AM17" s="981" t="s">
        <v>3286</v>
      </c>
      <c r="AN17" s="980"/>
      <c r="AO17" s="1086">
        <v>44672</v>
      </c>
      <c r="AP17" s="980" t="s">
        <v>1531</v>
      </c>
      <c r="AQ17" s="1086"/>
      <c r="AR17" s="1192" t="s">
        <v>1531</v>
      </c>
      <c r="AS17" s="980">
        <v>45412</v>
      </c>
      <c r="AT17" s="980" t="s">
        <v>1531</v>
      </c>
      <c r="AU17" s="980">
        <v>45764</v>
      </c>
      <c r="AV17" s="980" t="s">
        <v>1531</v>
      </c>
    </row>
    <row r="18" spans="2:48" ht="19.8" x14ac:dyDescent="0.5">
      <c r="B18" s="55" t="s">
        <v>1679</v>
      </c>
      <c r="C18" s="47" t="s">
        <v>310</v>
      </c>
      <c r="D18" s="19" t="s">
        <v>269</v>
      </c>
      <c r="E18" s="56" t="s">
        <v>509</v>
      </c>
      <c r="F18" s="19" t="s">
        <v>1531</v>
      </c>
      <c r="G18" s="561" t="s">
        <v>1531</v>
      </c>
      <c r="H18" s="628" t="s">
        <v>255</v>
      </c>
      <c r="I18" s="440">
        <v>42474</v>
      </c>
      <c r="J18" s="692">
        <v>43951</v>
      </c>
      <c r="K18" s="1381" t="s">
        <v>4049</v>
      </c>
      <c r="L18" s="1000" t="s">
        <v>4050</v>
      </c>
      <c r="M18" s="561" t="s">
        <v>1531</v>
      </c>
      <c r="N18" s="19" t="s">
        <v>1740</v>
      </c>
      <c r="O18" s="65">
        <v>0.82</v>
      </c>
      <c r="P18" s="65">
        <v>1.71</v>
      </c>
      <c r="Q18" s="65"/>
      <c r="R18" s="65" t="s">
        <v>1690</v>
      </c>
      <c r="S18" s="19" t="s">
        <v>1688</v>
      </c>
      <c r="T18" s="38" t="s">
        <v>1690</v>
      </c>
      <c r="U18" s="19" t="s">
        <v>1690</v>
      </c>
      <c r="V18" s="19" t="s">
        <v>1690</v>
      </c>
      <c r="W18" s="19" t="s">
        <v>1690</v>
      </c>
      <c r="X18" s="38" t="s">
        <v>654</v>
      </c>
      <c r="Y18" s="73">
        <v>40627</v>
      </c>
      <c r="Z18" s="73">
        <v>41059</v>
      </c>
      <c r="AA18" s="38">
        <v>41445</v>
      </c>
      <c r="AB18" s="38">
        <v>41786</v>
      </c>
      <c r="AC18" s="38">
        <v>42158</v>
      </c>
      <c r="AD18" s="73">
        <v>42474</v>
      </c>
      <c r="AE18" s="668">
        <v>42845</v>
      </c>
      <c r="AF18" s="73" t="s">
        <v>1531</v>
      </c>
      <c r="AG18" s="699">
        <v>43208</v>
      </c>
      <c r="AH18" s="73" t="s">
        <v>1531</v>
      </c>
      <c r="AI18" s="1747" t="s">
        <v>823</v>
      </c>
      <c r="AJ18" s="1751"/>
      <c r="AK18" s="699">
        <v>43951</v>
      </c>
      <c r="AL18" s="73" t="s">
        <v>1531</v>
      </c>
      <c r="AM18" s="699"/>
      <c r="AN18" s="980"/>
      <c r="AO18" s="699">
        <v>44677</v>
      </c>
      <c r="AP18" s="980" t="s">
        <v>1531</v>
      </c>
      <c r="AQ18" s="1214">
        <v>45043</v>
      </c>
      <c r="AR18" s="1192" t="s">
        <v>1531</v>
      </c>
      <c r="AS18" s="980">
        <v>45412</v>
      </c>
      <c r="AT18" s="980" t="s">
        <v>1531</v>
      </c>
      <c r="AU18" s="980">
        <v>45764</v>
      </c>
      <c r="AV18" s="980" t="s">
        <v>1531</v>
      </c>
    </row>
    <row r="19" spans="2:48" ht="15" hidden="1" customHeight="1" x14ac:dyDescent="0.5">
      <c r="B19" s="126" t="s">
        <v>1681</v>
      </c>
      <c r="C19" s="127" t="s">
        <v>311</v>
      </c>
      <c r="D19" s="128" t="s">
        <v>269</v>
      </c>
      <c r="E19" s="129" t="s">
        <v>1682</v>
      </c>
      <c r="F19" s="128" t="s">
        <v>301</v>
      </c>
      <c r="G19" s="562"/>
      <c r="H19" s="628" t="s">
        <v>82</v>
      </c>
      <c r="I19" s="38">
        <v>42474</v>
      </c>
      <c r="J19" s="692">
        <v>43951</v>
      </c>
      <c r="K19" s="1381" t="s">
        <v>4049</v>
      </c>
      <c r="L19" s="1000" t="s">
        <v>4050</v>
      </c>
      <c r="M19" s="561" t="s">
        <v>1531</v>
      </c>
      <c r="N19" s="128" t="s">
        <v>1741</v>
      </c>
      <c r="O19" s="130">
        <v>1.1599999999999999</v>
      </c>
      <c r="P19" s="130"/>
      <c r="Q19" s="130"/>
      <c r="R19" s="130"/>
      <c r="S19" s="128" t="s">
        <v>1688</v>
      </c>
      <c r="T19" s="135">
        <v>38972</v>
      </c>
      <c r="U19" s="128" t="s">
        <v>1690</v>
      </c>
      <c r="V19" s="135" t="s">
        <v>298</v>
      </c>
      <c r="W19" s="136" t="s">
        <v>1689</v>
      </c>
      <c r="X19" s="19"/>
      <c r="Y19" s="72"/>
      <c r="Z19" s="433"/>
      <c r="AA19" s="19"/>
      <c r="AB19" s="38">
        <v>41786</v>
      </c>
      <c r="AC19" s="38">
        <v>42158</v>
      </c>
      <c r="AD19" s="73">
        <v>42474</v>
      </c>
      <c r="AE19" s="668"/>
      <c r="AF19" s="73" t="s">
        <v>1531</v>
      </c>
      <c r="AG19" s="699"/>
      <c r="AH19" s="73" t="s">
        <v>1531</v>
      </c>
      <c r="AI19" s="1747" t="s">
        <v>823</v>
      </c>
      <c r="AJ19" s="1751"/>
      <c r="AK19" s="699">
        <v>43951</v>
      </c>
      <c r="AL19" s="73" t="s">
        <v>1531</v>
      </c>
      <c r="AM19" s="699"/>
      <c r="AN19" s="980"/>
      <c r="AO19" s="699">
        <v>44672</v>
      </c>
      <c r="AP19" s="980" t="s">
        <v>1531</v>
      </c>
      <c r="AQ19" s="981"/>
      <c r="AR19" s="1192" t="s">
        <v>1531</v>
      </c>
      <c r="AS19" s="980">
        <v>45412</v>
      </c>
      <c r="AT19" s="980" t="s">
        <v>1531</v>
      </c>
      <c r="AU19" s="980">
        <v>45764</v>
      </c>
      <c r="AV19" s="980" t="s">
        <v>1531</v>
      </c>
    </row>
    <row r="20" spans="2:48" ht="19.8" x14ac:dyDescent="0.5">
      <c r="B20" s="55" t="s">
        <v>1681</v>
      </c>
      <c r="C20" s="47" t="s">
        <v>311</v>
      </c>
      <c r="D20" s="19" t="s">
        <v>269</v>
      </c>
      <c r="E20" s="56" t="s">
        <v>3686</v>
      </c>
      <c r="F20" s="19" t="s">
        <v>1531</v>
      </c>
      <c r="G20" s="561" t="s">
        <v>1531</v>
      </c>
      <c r="H20" s="628" t="s">
        <v>255</v>
      </c>
      <c r="I20" s="440">
        <v>42474</v>
      </c>
      <c r="J20" s="692">
        <v>43951</v>
      </c>
      <c r="K20" s="1381" t="s">
        <v>4049</v>
      </c>
      <c r="L20" s="1000" t="s">
        <v>4050</v>
      </c>
      <c r="M20" s="561" t="s">
        <v>1531</v>
      </c>
      <c r="N20" s="19" t="s">
        <v>1740</v>
      </c>
      <c r="O20" s="131" t="s">
        <v>2009</v>
      </c>
      <c r="P20" s="131">
        <v>1.82</v>
      </c>
      <c r="Q20" s="131"/>
      <c r="R20" s="65" t="s">
        <v>1690</v>
      </c>
      <c r="S20" s="19" t="s">
        <v>1688</v>
      </c>
      <c r="T20" s="38" t="s">
        <v>1690</v>
      </c>
      <c r="U20" s="38" t="s">
        <v>1690</v>
      </c>
      <c r="V20" s="38" t="s">
        <v>1690</v>
      </c>
      <c r="W20" s="38">
        <v>39933</v>
      </c>
      <c r="X20" s="38">
        <v>40255</v>
      </c>
      <c r="Y20" s="73">
        <v>40627</v>
      </c>
      <c r="Z20" s="73">
        <v>41059</v>
      </c>
      <c r="AA20" s="38">
        <v>41445</v>
      </c>
      <c r="AB20" s="38">
        <v>41786</v>
      </c>
      <c r="AC20" s="38">
        <v>42158</v>
      </c>
      <c r="AD20" s="73">
        <v>42474</v>
      </c>
      <c r="AE20" s="668">
        <v>42845</v>
      </c>
      <c r="AF20" s="73" t="s">
        <v>1531</v>
      </c>
      <c r="AG20" s="699">
        <v>43208</v>
      </c>
      <c r="AH20" s="73" t="s">
        <v>1531</v>
      </c>
      <c r="AI20" s="1747" t="s">
        <v>823</v>
      </c>
      <c r="AJ20" s="1751"/>
      <c r="AK20" s="699">
        <v>43951</v>
      </c>
      <c r="AL20" s="73" t="s">
        <v>1531</v>
      </c>
      <c r="AM20" s="699"/>
      <c r="AN20" s="980"/>
      <c r="AO20" s="699">
        <v>44672</v>
      </c>
      <c r="AP20" s="980" t="s">
        <v>1531</v>
      </c>
      <c r="AQ20" s="1214">
        <v>45043</v>
      </c>
      <c r="AR20" s="1192" t="s">
        <v>1531</v>
      </c>
      <c r="AS20" s="980">
        <v>45412</v>
      </c>
      <c r="AT20" s="980" t="s">
        <v>1531</v>
      </c>
      <c r="AU20" s="980">
        <v>45764</v>
      </c>
      <c r="AV20" s="980" t="s">
        <v>1531</v>
      </c>
    </row>
    <row r="21" spans="2:48" ht="15" hidden="1" customHeight="1" x14ac:dyDescent="0.4">
      <c r="B21" s="126" t="s">
        <v>1683</v>
      </c>
      <c r="C21" s="128" t="s">
        <v>1690</v>
      </c>
      <c r="D21" s="128" t="s">
        <v>271</v>
      </c>
      <c r="E21" s="129" t="s">
        <v>1684</v>
      </c>
      <c r="F21" s="128" t="s">
        <v>1532</v>
      </c>
      <c r="G21" s="128"/>
      <c r="H21" s="128"/>
      <c r="I21" s="128"/>
      <c r="J21" s="128"/>
      <c r="K21" s="128"/>
      <c r="L21" s="128"/>
      <c r="M21" s="128"/>
      <c r="N21" s="128" t="s">
        <v>1690</v>
      </c>
      <c r="O21" s="128" t="s">
        <v>1690</v>
      </c>
      <c r="P21" s="128"/>
      <c r="Q21" s="128"/>
      <c r="R21" s="65" t="s">
        <v>1690</v>
      </c>
      <c r="S21" s="128" t="s">
        <v>1688</v>
      </c>
      <c r="T21" s="135">
        <v>38972</v>
      </c>
      <c r="U21" s="128" t="s">
        <v>1690</v>
      </c>
      <c r="V21" s="136" t="s">
        <v>1689</v>
      </c>
      <c r="W21" s="136" t="s">
        <v>1689</v>
      </c>
      <c r="X21" s="19"/>
      <c r="Y21" s="72"/>
      <c r="Z21" s="433"/>
      <c r="AA21" s="19"/>
      <c r="AB21" s="38">
        <v>41786</v>
      </c>
      <c r="AC21" s="38">
        <v>42158</v>
      </c>
      <c r="AD21" s="73">
        <v>42474</v>
      </c>
      <c r="AE21" s="668"/>
      <c r="AF21" s="73" t="s">
        <v>1531</v>
      </c>
      <c r="AG21" s="699"/>
      <c r="AH21" s="73" t="s">
        <v>1531</v>
      </c>
      <c r="AI21" s="1747" t="s">
        <v>823</v>
      </c>
      <c r="AJ21" s="1751"/>
      <c r="AK21" s="699">
        <v>43951</v>
      </c>
      <c r="AL21" s="73" t="s">
        <v>1531</v>
      </c>
      <c r="AM21" s="699"/>
      <c r="AN21" s="980"/>
      <c r="AO21" s="699">
        <v>44672</v>
      </c>
      <c r="AP21" s="980" t="s">
        <v>1531</v>
      </c>
      <c r="AQ21" s="981"/>
      <c r="AR21" s="1192"/>
      <c r="AS21" s="980">
        <v>45412</v>
      </c>
      <c r="AT21" s="980" t="s">
        <v>1531</v>
      </c>
      <c r="AU21" s="980">
        <v>45412</v>
      </c>
      <c r="AV21" s="980" t="s">
        <v>1531</v>
      </c>
    </row>
    <row r="22" spans="2:48" ht="20.25" customHeight="1" x14ac:dyDescent="0.4">
      <c r="B22" s="1253" t="s">
        <v>1683</v>
      </c>
      <c r="C22" s="1256" t="s">
        <v>312</v>
      </c>
      <c r="D22" s="1255" t="s">
        <v>269</v>
      </c>
      <c r="E22" s="1181" t="s">
        <v>297</v>
      </c>
      <c r="F22" s="19" t="s">
        <v>1531</v>
      </c>
      <c r="G22" s="19" t="s">
        <v>1148</v>
      </c>
      <c r="H22" s="19"/>
      <c r="I22" s="19" t="s">
        <v>1148</v>
      </c>
      <c r="J22" s="19" t="s">
        <v>1148</v>
      </c>
      <c r="K22" s="19"/>
      <c r="L22" s="19" t="s">
        <v>1148</v>
      </c>
      <c r="M22" s="19" t="s">
        <v>1148</v>
      </c>
      <c r="N22" s="19" t="s">
        <v>1740</v>
      </c>
      <c r="O22" s="70">
        <v>1.65</v>
      </c>
      <c r="P22" s="70">
        <v>3.45</v>
      </c>
      <c r="Q22" s="70"/>
      <c r="R22" s="65" t="s">
        <v>1690</v>
      </c>
      <c r="S22" s="19" t="s">
        <v>1688</v>
      </c>
      <c r="T22" s="38" t="s">
        <v>1690</v>
      </c>
      <c r="U22" s="38" t="s">
        <v>1690</v>
      </c>
      <c r="V22" s="38">
        <v>39521</v>
      </c>
      <c r="W22" s="38">
        <v>39933</v>
      </c>
      <c r="X22" s="38">
        <v>40255</v>
      </c>
      <c r="Y22" s="73">
        <v>40627</v>
      </c>
      <c r="Z22" s="73">
        <v>41059</v>
      </c>
      <c r="AA22" s="38">
        <v>41445</v>
      </c>
      <c r="AB22" s="38">
        <v>41786</v>
      </c>
      <c r="AC22" s="38">
        <v>42158</v>
      </c>
      <c r="AD22" s="73">
        <v>42474</v>
      </c>
      <c r="AE22" s="668">
        <v>42845</v>
      </c>
      <c r="AF22" s="73" t="s">
        <v>1531</v>
      </c>
      <c r="AG22" s="699">
        <v>43207</v>
      </c>
      <c r="AH22" s="73" t="s">
        <v>1531</v>
      </c>
      <c r="AI22" s="1747" t="s">
        <v>823</v>
      </c>
      <c r="AJ22" s="1751"/>
      <c r="AK22" s="699">
        <v>43951</v>
      </c>
      <c r="AL22" s="73" t="s">
        <v>1531</v>
      </c>
      <c r="AM22" s="699"/>
      <c r="AN22" s="980"/>
      <c r="AO22" s="699">
        <v>44672</v>
      </c>
      <c r="AP22" s="980" t="s">
        <v>1531</v>
      </c>
      <c r="AQ22" s="1086" t="s">
        <v>1690</v>
      </c>
      <c r="AR22" s="1192" t="s">
        <v>1690</v>
      </c>
      <c r="AS22" s="1086" t="s">
        <v>1690</v>
      </c>
      <c r="AT22" s="1192" t="s">
        <v>1690</v>
      </c>
      <c r="AU22" s="1086" t="s">
        <v>1690</v>
      </c>
      <c r="AV22" s="1192" t="s">
        <v>1690</v>
      </c>
    </row>
    <row r="23" spans="2:48" ht="15" hidden="1" customHeight="1" x14ac:dyDescent="0.4">
      <c r="B23" s="126" t="s">
        <v>1685</v>
      </c>
      <c r="C23" s="303" t="s">
        <v>313</v>
      </c>
      <c r="D23" s="128" t="s">
        <v>269</v>
      </c>
      <c r="E23" s="304" t="s">
        <v>1686</v>
      </c>
      <c r="F23" s="187" t="s">
        <v>301</v>
      </c>
      <c r="G23" s="549"/>
      <c r="H23" s="549"/>
      <c r="I23" s="19" t="s">
        <v>1148</v>
      </c>
      <c r="J23" s="19" t="s">
        <v>1148</v>
      </c>
      <c r="K23" s="19"/>
      <c r="L23" s="19" t="s">
        <v>1148</v>
      </c>
      <c r="M23" s="19" t="s">
        <v>1148</v>
      </c>
      <c r="N23" s="188" t="s">
        <v>1741</v>
      </c>
      <c r="O23" s="305">
        <v>0.69</v>
      </c>
      <c r="P23" s="305"/>
      <c r="Q23" s="305"/>
      <c r="R23" s="65" t="s">
        <v>1690</v>
      </c>
      <c r="S23" s="187" t="s">
        <v>1688</v>
      </c>
      <c r="T23" s="306">
        <v>38972</v>
      </c>
      <c r="U23" s="128" t="s">
        <v>1690</v>
      </c>
      <c r="V23" s="306" t="s">
        <v>298</v>
      </c>
      <c r="W23" s="306">
        <v>39933</v>
      </c>
      <c r="X23" s="135">
        <v>40256</v>
      </c>
      <c r="Y23" s="306">
        <v>40627</v>
      </c>
      <c r="Z23" s="433"/>
      <c r="AA23" s="19"/>
      <c r="AB23" s="38">
        <v>41786</v>
      </c>
      <c r="AC23" s="38">
        <v>42158</v>
      </c>
      <c r="AD23" s="73">
        <v>42474</v>
      </c>
      <c r="AE23" s="668"/>
      <c r="AF23" s="73" t="s">
        <v>1531</v>
      </c>
      <c r="AG23" s="699"/>
      <c r="AH23" s="73" t="s">
        <v>1531</v>
      </c>
      <c r="AI23" s="1747" t="s">
        <v>823</v>
      </c>
      <c r="AJ23" s="1751"/>
      <c r="AK23" s="699">
        <v>43951</v>
      </c>
      <c r="AL23" s="73" t="s">
        <v>1531</v>
      </c>
      <c r="AM23" s="699" t="s">
        <v>2886</v>
      </c>
      <c r="AN23" s="980"/>
      <c r="AO23" s="1086">
        <v>44672</v>
      </c>
      <c r="AP23" s="980" t="s">
        <v>1531</v>
      </c>
      <c r="AQ23" s="981"/>
      <c r="AR23" s="1192"/>
      <c r="AS23" s="980">
        <v>45412</v>
      </c>
      <c r="AT23" s="980" t="s">
        <v>1531</v>
      </c>
      <c r="AU23" s="980">
        <v>45412</v>
      </c>
      <c r="AV23" s="980" t="s">
        <v>1531</v>
      </c>
    </row>
    <row r="24" spans="2:48" ht="21" customHeight="1" x14ac:dyDescent="0.4">
      <c r="B24" s="55" t="s">
        <v>1683</v>
      </c>
      <c r="C24" s="47" t="s">
        <v>312</v>
      </c>
      <c r="D24" s="19" t="s">
        <v>3612</v>
      </c>
      <c r="E24" s="1181" t="s">
        <v>4148</v>
      </c>
      <c r="F24" s="72" t="s">
        <v>1531</v>
      </c>
      <c r="G24" s="72" t="s">
        <v>1148</v>
      </c>
      <c r="H24" s="549"/>
      <c r="I24" s="19" t="s">
        <v>1148</v>
      </c>
      <c r="J24" s="19" t="s">
        <v>1148</v>
      </c>
      <c r="K24" s="19"/>
      <c r="L24" s="19" t="s">
        <v>1148</v>
      </c>
      <c r="M24" s="19" t="s">
        <v>1148</v>
      </c>
      <c r="N24" s="1013" t="s">
        <v>3378</v>
      </c>
      <c r="O24" s="70">
        <v>1.1000000000000001</v>
      </c>
      <c r="P24" s="70">
        <v>0.74</v>
      </c>
      <c r="Q24" s="305"/>
      <c r="R24" s="65" t="s">
        <v>1690</v>
      </c>
      <c r="S24" s="19" t="s">
        <v>1688</v>
      </c>
      <c r="T24" s="38" t="s">
        <v>1690</v>
      </c>
      <c r="U24" s="38" t="s">
        <v>1690</v>
      </c>
      <c r="V24" s="38" t="s">
        <v>1690</v>
      </c>
      <c r="W24" s="38" t="s">
        <v>1690</v>
      </c>
      <c r="X24" s="38" t="s">
        <v>1690</v>
      </c>
      <c r="Y24" s="38" t="s">
        <v>1690</v>
      </c>
      <c r="Z24" s="38" t="s">
        <v>1690</v>
      </c>
      <c r="AA24" s="38" t="s">
        <v>1690</v>
      </c>
      <c r="AB24" s="38" t="s">
        <v>1690</v>
      </c>
      <c r="AC24" s="38" t="s">
        <v>1690</v>
      </c>
      <c r="AD24" s="73" t="s">
        <v>1690</v>
      </c>
      <c r="AE24" s="668" t="s">
        <v>1690</v>
      </c>
      <c r="AF24" s="73" t="s">
        <v>1690</v>
      </c>
      <c r="AG24" s="699" t="s">
        <v>1690</v>
      </c>
      <c r="AH24" s="73" t="s">
        <v>1690</v>
      </c>
      <c r="AI24" s="1747" t="s">
        <v>823</v>
      </c>
      <c r="AJ24" s="1751"/>
      <c r="AK24" s="699" t="s">
        <v>1690</v>
      </c>
      <c r="AL24" s="73" t="s">
        <v>1690</v>
      </c>
      <c r="AM24" s="699" t="s">
        <v>1690</v>
      </c>
      <c r="AN24" s="980" t="s">
        <v>1690</v>
      </c>
      <c r="AO24" s="1096">
        <v>44778</v>
      </c>
      <c r="AP24" s="980" t="s">
        <v>1531</v>
      </c>
      <c r="AQ24" s="999">
        <v>45043</v>
      </c>
      <c r="AR24" s="1192" t="s">
        <v>1531</v>
      </c>
      <c r="AS24" s="980">
        <v>45412</v>
      </c>
      <c r="AT24" s="980" t="s">
        <v>1531</v>
      </c>
      <c r="AU24" s="980">
        <v>45764</v>
      </c>
      <c r="AV24" s="980" t="s">
        <v>1531</v>
      </c>
    </row>
    <row r="25" spans="2:48" ht="20.25" customHeight="1" x14ac:dyDescent="0.4">
      <c r="B25" s="1253" t="s">
        <v>1685</v>
      </c>
      <c r="C25" s="1257" t="s">
        <v>313</v>
      </c>
      <c r="D25" s="1255" t="s">
        <v>269</v>
      </c>
      <c r="E25" s="1008" t="s">
        <v>1234</v>
      </c>
      <c r="F25" s="72" t="s">
        <v>1531</v>
      </c>
      <c r="G25" s="72" t="s">
        <v>1148</v>
      </c>
      <c r="H25" s="72"/>
      <c r="I25" s="19" t="s">
        <v>1148</v>
      </c>
      <c r="J25" s="19" t="s">
        <v>1148</v>
      </c>
      <c r="K25" s="19"/>
      <c r="L25" s="19" t="s">
        <v>1148</v>
      </c>
      <c r="M25" s="19" t="s">
        <v>1148</v>
      </c>
      <c r="N25" s="19" t="s">
        <v>1740</v>
      </c>
      <c r="O25" s="70">
        <v>0.82</v>
      </c>
      <c r="P25" s="70">
        <v>1.71</v>
      </c>
      <c r="Q25" s="70"/>
      <c r="R25" s="65" t="s">
        <v>1690</v>
      </c>
      <c r="S25" s="72" t="s">
        <v>1688</v>
      </c>
      <c r="T25" s="38" t="s">
        <v>1690</v>
      </c>
      <c r="U25" s="38" t="s">
        <v>1690</v>
      </c>
      <c r="V25" s="38" t="s">
        <v>1690</v>
      </c>
      <c r="W25" s="38" t="s">
        <v>1690</v>
      </c>
      <c r="X25" s="38" t="s">
        <v>1690</v>
      </c>
      <c r="Y25" s="73" t="s">
        <v>1235</v>
      </c>
      <c r="Z25" s="73">
        <v>41059</v>
      </c>
      <c r="AA25" s="38">
        <v>41445</v>
      </c>
      <c r="AB25" s="38">
        <v>41786</v>
      </c>
      <c r="AC25" s="38">
        <v>42158</v>
      </c>
      <c r="AD25" s="73">
        <v>42474</v>
      </c>
      <c r="AE25" s="668">
        <v>42845</v>
      </c>
      <c r="AF25" s="73" t="s">
        <v>1531</v>
      </c>
      <c r="AG25" s="699">
        <v>43208</v>
      </c>
      <c r="AH25" s="73" t="s">
        <v>1531</v>
      </c>
      <c r="AI25" s="1747" t="s">
        <v>823</v>
      </c>
      <c r="AJ25" s="1751"/>
      <c r="AK25" s="699">
        <v>43951</v>
      </c>
      <c r="AL25" s="73" t="s">
        <v>1531</v>
      </c>
      <c r="AM25" s="699"/>
      <c r="AN25" s="980"/>
      <c r="AO25" s="1086" t="s">
        <v>1690</v>
      </c>
      <c r="AP25" s="980" t="s">
        <v>1690</v>
      </c>
      <c r="AQ25" s="1086" t="s">
        <v>1690</v>
      </c>
      <c r="AR25" s="1192" t="s">
        <v>1690</v>
      </c>
      <c r="AS25" s="1086" t="s">
        <v>1690</v>
      </c>
      <c r="AT25" s="1192" t="s">
        <v>1690</v>
      </c>
      <c r="AU25" s="1086" t="s">
        <v>1690</v>
      </c>
      <c r="AV25" s="1192" t="s">
        <v>1690</v>
      </c>
    </row>
    <row r="26" spans="2:48" ht="15" hidden="1" customHeight="1" x14ac:dyDescent="0.4">
      <c r="B26" s="1758" t="s">
        <v>1687</v>
      </c>
      <c r="C26" s="1760" t="s">
        <v>314</v>
      </c>
      <c r="D26" s="1775" t="s">
        <v>269</v>
      </c>
      <c r="E26" s="68" t="s">
        <v>1742</v>
      </c>
      <c r="F26" s="1776" t="s">
        <v>301</v>
      </c>
      <c r="G26" s="1005"/>
      <c r="H26" s="1005"/>
      <c r="I26" s="66" t="s">
        <v>1148</v>
      </c>
      <c r="J26" s="66" t="s">
        <v>1148</v>
      </c>
      <c r="K26" s="66"/>
      <c r="L26" s="66" t="s">
        <v>1148</v>
      </c>
      <c r="M26" s="66" t="s">
        <v>1148</v>
      </c>
      <c r="N26" s="1005" t="s">
        <v>1741</v>
      </c>
      <c r="O26" s="69">
        <v>1.03</v>
      </c>
      <c r="P26" s="69"/>
      <c r="Q26" s="69"/>
      <c r="R26" s="69"/>
      <c r="S26" s="1776" t="s">
        <v>1688</v>
      </c>
      <c r="T26" s="1773">
        <v>38972</v>
      </c>
      <c r="U26" s="1776" t="s">
        <v>1690</v>
      </c>
      <c r="V26" s="1773" t="s">
        <v>298</v>
      </c>
      <c r="W26" s="1773">
        <v>39933</v>
      </c>
      <c r="X26" s="1773">
        <v>40256</v>
      </c>
      <c r="Y26" s="1782" t="s">
        <v>1230</v>
      </c>
      <c r="Z26" s="1788"/>
      <c r="AA26" s="66"/>
      <c r="AB26" s="84">
        <v>41786</v>
      </c>
      <c r="AC26" s="84">
        <v>42158</v>
      </c>
      <c r="AD26" s="85">
        <v>42474</v>
      </c>
      <c r="AE26" s="1009"/>
      <c r="AF26" s="85" t="s">
        <v>1531</v>
      </c>
      <c r="AG26" s="1010"/>
      <c r="AH26" s="85" t="s">
        <v>1531</v>
      </c>
      <c r="AI26" s="1756" t="s">
        <v>823</v>
      </c>
      <c r="AJ26" s="1757"/>
      <c r="AK26" s="1010">
        <v>43951</v>
      </c>
      <c r="AL26" s="85" t="s">
        <v>1531</v>
      </c>
      <c r="AM26" s="1011" t="s">
        <v>3286</v>
      </c>
      <c r="AN26" s="1012"/>
      <c r="AO26" s="1086">
        <v>44672</v>
      </c>
      <c r="AP26" s="1012" t="s">
        <v>1531</v>
      </c>
      <c r="AQ26" s="1086"/>
      <c r="AR26" s="1215"/>
      <c r="AS26" s="980">
        <v>45412</v>
      </c>
      <c r="AT26" s="980" t="s">
        <v>1531</v>
      </c>
      <c r="AU26" s="980">
        <v>45412</v>
      </c>
      <c r="AV26" s="980" t="s">
        <v>1531</v>
      </c>
    </row>
    <row r="27" spans="2:48" ht="15" hidden="1" customHeight="1" x14ac:dyDescent="0.4">
      <c r="B27" s="1759"/>
      <c r="C27" s="1761"/>
      <c r="D27" s="1761"/>
      <c r="E27" s="68" t="s">
        <v>1743</v>
      </c>
      <c r="F27" s="1761"/>
      <c r="G27" s="74"/>
      <c r="H27" s="74"/>
      <c r="I27" s="19" t="s">
        <v>1148</v>
      </c>
      <c r="J27" s="19" t="s">
        <v>1148</v>
      </c>
      <c r="K27" s="19"/>
      <c r="L27" s="19" t="s">
        <v>1148</v>
      </c>
      <c r="M27" s="19" t="s">
        <v>1148</v>
      </c>
      <c r="N27" s="74" t="s">
        <v>1741</v>
      </c>
      <c r="O27" s="71">
        <v>1.03</v>
      </c>
      <c r="P27" s="71"/>
      <c r="Q27" s="71"/>
      <c r="R27" s="71"/>
      <c r="S27" s="1761"/>
      <c r="T27" s="1761"/>
      <c r="U27" s="1761"/>
      <c r="V27" s="1761"/>
      <c r="W27" s="1761"/>
      <c r="X27" s="1761"/>
      <c r="Y27" s="1783"/>
      <c r="Z27" s="1789"/>
      <c r="AA27" s="19"/>
      <c r="AB27" s="38">
        <v>41786</v>
      </c>
      <c r="AC27" s="38">
        <v>42158</v>
      </c>
      <c r="AD27" s="73">
        <v>42474</v>
      </c>
      <c r="AE27" s="668"/>
      <c r="AF27" s="73" t="s">
        <v>1531</v>
      </c>
      <c r="AG27" s="699"/>
      <c r="AH27" s="73" t="s">
        <v>1531</v>
      </c>
      <c r="AI27" s="1747" t="s">
        <v>823</v>
      </c>
      <c r="AJ27" s="1751"/>
      <c r="AK27" s="699">
        <v>43951</v>
      </c>
      <c r="AL27" s="73" t="s">
        <v>1531</v>
      </c>
      <c r="AM27" s="981" t="s">
        <v>3286</v>
      </c>
      <c r="AN27" s="980"/>
      <c r="AO27" s="1086">
        <v>44672</v>
      </c>
      <c r="AP27" s="980" t="s">
        <v>1531</v>
      </c>
      <c r="AQ27" s="1086"/>
      <c r="AR27" s="1192"/>
      <c r="AS27" s="980">
        <v>45412</v>
      </c>
      <c r="AT27" s="980" t="s">
        <v>1531</v>
      </c>
      <c r="AU27" s="980">
        <v>45412</v>
      </c>
      <c r="AV27" s="980" t="s">
        <v>1531</v>
      </c>
    </row>
    <row r="28" spans="2:48" ht="20.25" customHeight="1" x14ac:dyDescent="0.4">
      <c r="B28" s="55" t="s">
        <v>1685</v>
      </c>
      <c r="C28" s="57" t="s">
        <v>313</v>
      </c>
      <c r="D28" s="19" t="s">
        <v>269</v>
      </c>
      <c r="E28" s="1014" t="s">
        <v>3342</v>
      </c>
      <c r="F28" s="72" t="s">
        <v>1531</v>
      </c>
      <c r="G28" s="72" t="s">
        <v>1148</v>
      </c>
      <c r="H28" s="74"/>
      <c r="I28" s="19" t="s">
        <v>1148</v>
      </c>
      <c r="J28" s="19" t="s">
        <v>1148</v>
      </c>
      <c r="K28" s="19"/>
      <c r="L28" s="19" t="s">
        <v>1148</v>
      </c>
      <c r="M28" s="19" t="s">
        <v>1148</v>
      </c>
      <c r="N28" s="1013" t="s">
        <v>3378</v>
      </c>
      <c r="O28" s="71">
        <v>0.53</v>
      </c>
      <c r="P28" s="71">
        <v>1.1100000000000001</v>
      </c>
      <c r="Q28" s="71"/>
      <c r="R28" s="65" t="s">
        <v>1690</v>
      </c>
      <c r="S28" s="72" t="s">
        <v>1688</v>
      </c>
      <c r="T28" s="38" t="s">
        <v>1690</v>
      </c>
      <c r="U28" s="38" t="s">
        <v>1690</v>
      </c>
      <c r="V28" s="38" t="s">
        <v>1690</v>
      </c>
      <c r="W28" s="38" t="s">
        <v>1690</v>
      </c>
      <c r="X28" s="38" t="s">
        <v>1690</v>
      </c>
      <c r="Y28" s="38" t="s">
        <v>1690</v>
      </c>
      <c r="Z28" s="38" t="s">
        <v>1690</v>
      </c>
      <c r="AA28" s="38" t="s">
        <v>1690</v>
      </c>
      <c r="AB28" s="38" t="s">
        <v>1690</v>
      </c>
      <c r="AC28" s="38" t="s">
        <v>1690</v>
      </c>
      <c r="AD28" s="73" t="s">
        <v>1690</v>
      </c>
      <c r="AE28" s="668" t="s">
        <v>1690</v>
      </c>
      <c r="AF28" s="73" t="s">
        <v>1690</v>
      </c>
      <c r="AG28" s="668" t="s">
        <v>1690</v>
      </c>
      <c r="AH28" s="73" t="s">
        <v>1690</v>
      </c>
      <c r="AI28" s="1747" t="s">
        <v>823</v>
      </c>
      <c r="AJ28" s="1751"/>
      <c r="AK28" s="668" t="s">
        <v>1690</v>
      </c>
      <c r="AL28" s="73" t="s">
        <v>1690</v>
      </c>
      <c r="AM28" s="699"/>
      <c r="AN28" s="980"/>
      <c r="AO28" s="699">
        <v>44672</v>
      </c>
      <c r="AP28" s="980" t="s">
        <v>1531</v>
      </c>
      <c r="AQ28" s="1214">
        <v>45043</v>
      </c>
      <c r="AR28" s="1192" t="s">
        <v>1531</v>
      </c>
      <c r="AS28" s="980">
        <v>45412</v>
      </c>
      <c r="AT28" s="980" t="s">
        <v>1531</v>
      </c>
      <c r="AU28" s="980">
        <v>45764</v>
      </c>
      <c r="AV28" s="980" t="s">
        <v>1531</v>
      </c>
    </row>
    <row r="29" spans="2:48" s="14" customFormat="1" ht="28.5" customHeight="1" x14ac:dyDescent="0.5">
      <c r="B29" s="132" t="s">
        <v>1236</v>
      </c>
      <c r="C29" s="133" t="s">
        <v>2010</v>
      </c>
      <c r="D29" s="16" t="s">
        <v>269</v>
      </c>
      <c r="E29" s="16" t="s">
        <v>2011</v>
      </c>
      <c r="F29" s="16" t="s">
        <v>1531</v>
      </c>
      <c r="G29" s="16" t="s">
        <v>1148</v>
      </c>
      <c r="H29" s="16"/>
      <c r="I29" s="19" t="s">
        <v>1148</v>
      </c>
      <c r="J29" s="19" t="s">
        <v>1148</v>
      </c>
      <c r="K29" s="19"/>
      <c r="L29" s="19" t="s">
        <v>1148</v>
      </c>
      <c r="M29" s="19" t="s">
        <v>1148</v>
      </c>
      <c r="N29" s="16" t="s">
        <v>1740</v>
      </c>
      <c r="O29" s="134" t="s">
        <v>2005</v>
      </c>
      <c r="P29" s="134">
        <v>8.35</v>
      </c>
      <c r="Q29" s="567" t="s">
        <v>1531</v>
      </c>
      <c r="R29" s="567" t="s">
        <v>1531</v>
      </c>
      <c r="S29" s="16" t="s">
        <v>1688</v>
      </c>
      <c r="T29" s="16" t="s">
        <v>1690</v>
      </c>
      <c r="U29" s="16" t="s">
        <v>1690</v>
      </c>
      <c r="V29" s="16" t="s">
        <v>1690</v>
      </c>
      <c r="W29" s="28">
        <v>39933</v>
      </c>
      <c r="X29" s="28">
        <v>40255</v>
      </c>
      <c r="Y29" s="291">
        <v>40627</v>
      </c>
      <c r="Z29" s="291">
        <v>41059</v>
      </c>
      <c r="AA29" s="28">
        <v>41445</v>
      </c>
      <c r="AB29" s="28">
        <v>41786</v>
      </c>
      <c r="AC29" s="38">
        <v>42158</v>
      </c>
      <c r="AD29" s="73">
        <v>42474</v>
      </c>
      <c r="AE29" s="668">
        <v>42844</v>
      </c>
      <c r="AF29" s="73" t="s">
        <v>1531</v>
      </c>
      <c r="AG29" s="699">
        <v>43207</v>
      </c>
      <c r="AH29" s="73" t="s">
        <v>1531</v>
      </c>
      <c r="AI29" s="1747" t="s">
        <v>823</v>
      </c>
      <c r="AJ29" s="1751"/>
      <c r="AK29" s="699">
        <v>43951</v>
      </c>
      <c r="AL29" s="73" t="s">
        <v>1531</v>
      </c>
      <c r="AM29" s="999">
        <v>44306</v>
      </c>
      <c r="AN29" s="73" t="s">
        <v>1531</v>
      </c>
      <c r="AO29" s="1096">
        <v>44672</v>
      </c>
      <c r="AP29" s="980" t="s">
        <v>1531</v>
      </c>
      <c r="AQ29" s="1096">
        <v>45043</v>
      </c>
      <c r="AR29" s="1192" t="s">
        <v>1531</v>
      </c>
      <c r="AS29" s="980">
        <v>45412</v>
      </c>
      <c r="AT29" s="980" t="s">
        <v>1531</v>
      </c>
      <c r="AU29" s="980">
        <v>45764</v>
      </c>
      <c r="AV29" s="980" t="s">
        <v>1531</v>
      </c>
    </row>
    <row r="30" spans="2:48" s="14" customFormat="1" ht="28.5" hidden="1" customHeight="1" x14ac:dyDescent="0.5">
      <c r="B30" s="132" t="s">
        <v>1670</v>
      </c>
      <c r="C30" s="133" t="s">
        <v>1239</v>
      </c>
      <c r="D30" s="16" t="s">
        <v>1671</v>
      </c>
      <c r="E30" s="16">
        <v>2100000164</v>
      </c>
      <c r="F30" s="16" t="s">
        <v>1240</v>
      </c>
      <c r="G30" s="16" t="s">
        <v>1148</v>
      </c>
      <c r="H30" s="16"/>
      <c r="I30" s="19" t="s">
        <v>1148</v>
      </c>
      <c r="J30" s="19" t="s">
        <v>1148</v>
      </c>
      <c r="K30" s="19"/>
      <c r="L30" s="19" t="s">
        <v>1148</v>
      </c>
      <c r="M30" s="19" t="s">
        <v>1148</v>
      </c>
      <c r="N30" s="16" t="s">
        <v>1665</v>
      </c>
      <c r="O30" s="134">
        <v>4.72</v>
      </c>
      <c r="P30" s="134">
        <v>9.85</v>
      </c>
      <c r="Q30" s="567" t="s">
        <v>1531</v>
      </c>
      <c r="R30" s="567" t="s">
        <v>1531</v>
      </c>
      <c r="S30" s="155" t="s">
        <v>1669</v>
      </c>
      <c r="T30" s="16" t="s">
        <v>1690</v>
      </c>
      <c r="U30" s="16" t="s">
        <v>1690</v>
      </c>
      <c r="V30" s="16" t="s">
        <v>1690</v>
      </c>
      <c r="W30" s="16" t="s">
        <v>1690</v>
      </c>
      <c r="X30" s="28">
        <v>40318</v>
      </c>
      <c r="Y30" s="291">
        <v>40627</v>
      </c>
      <c r="Z30" s="291">
        <v>41059</v>
      </c>
      <c r="AA30" s="28">
        <v>41445</v>
      </c>
      <c r="AB30" s="28">
        <v>41786</v>
      </c>
      <c r="AC30" s="38">
        <v>42158</v>
      </c>
      <c r="AD30" s="73">
        <v>42474</v>
      </c>
      <c r="AE30" s="668">
        <v>42845</v>
      </c>
      <c r="AF30" s="73" t="s">
        <v>1531</v>
      </c>
      <c r="AG30" s="699" t="s">
        <v>2795</v>
      </c>
      <c r="AH30" s="73" t="s">
        <v>1531</v>
      </c>
      <c r="AI30" s="1747" t="s">
        <v>823</v>
      </c>
      <c r="AJ30" s="1751"/>
      <c r="AK30" s="699">
        <v>43951</v>
      </c>
      <c r="AL30" s="73" t="s">
        <v>1531</v>
      </c>
      <c r="AM30" s="981" t="s">
        <v>3286</v>
      </c>
      <c r="AN30" s="980"/>
      <c r="AO30" s="1086">
        <v>44672</v>
      </c>
      <c r="AP30" s="980" t="s">
        <v>1531</v>
      </c>
      <c r="AQ30" s="1086"/>
      <c r="AR30" s="1192"/>
      <c r="AS30" s="980">
        <v>45412</v>
      </c>
      <c r="AT30" s="980" t="s">
        <v>1531</v>
      </c>
      <c r="AU30" s="980">
        <v>45412</v>
      </c>
      <c r="AV30" s="980" t="s">
        <v>1531</v>
      </c>
    </row>
    <row r="31" spans="2:48" s="14" customFormat="1" ht="28.5" customHeight="1" x14ac:dyDescent="0.5">
      <c r="B31" s="132" t="s">
        <v>1670</v>
      </c>
      <c r="C31" s="133" t="s">
        <v>1239</v>
      </c>
      <c r="D31" s="16" t="s">
        <v>2793</v>
      </c>
      <c r="E31" s="16">
        <v>1226</v>
      </c>
      <c r="F31" s="16" t="s">
        <v>1531</v>
      </c>
      <c r="G31" s="16" t="s">
        <v>1148</v>
      </c>
      <c r="H31" s="16"/>
      <c r="I31" s="19" t="s">
        <v>1148</v>
      </c>
      <c r="J31" s="19" t="s">
        <v>1148</v>
      </c>
      <c r="K31" s="19"/>
      <c r="L31" s="19" t="s">
        <v>1148</v>
      </c>
      <c r="M31" s="19" t="s">
        <v>1148</v>
      </c>
      <c r="N31" s="16" t="s">
        <v>1665</v>
      </c>
      <c r="O31" s="134" t="s">
        <v>2794</v>
      </c>
      <c r="P31" s="134">
        <v>2.86</v>
      </c>
      <c r="Q31" s="567"/>
      <c r="R31" s="65" t="s">
        <v>1690</v>
      </c>
      <c r="S31" s="16" t="s">
        <v>1688</v>
      </c>
      <c r="T31" s="16" t="s">
        <v>1690</v>
      </c>
      <c r="U31" s="16" t="s">
        <v>1690</v>
      </c>
      <c r="V31" s="16" t="s">
        <v>1690</v>
      </c>
      <c r="W31" s="16" t="s">
        <v>1690</v>
      </c>
      <c r="X31" s="16" t="s">
        <v>1690</v>
      </c>
      <c r="Y31" s="16" t="s">
        <v>1690</v>
      </c>
      <c r="Z31" s="16" t="s">
        <v>1690</v>
      </c>
      <c r="AA31" s="16" t="s">
        <v>1690</v>
      </c>
      <c r="AB31" s="16" t="s">
        <v>1690</v>
      </c>
      <c r="AC31" s="16" t="s">
        <v>1690</v>
      </c>
      <c r="AD31" s="16" t="s">
        <v>1690</v>
      </c>
      <c r="AE31" s="668" t="s">
        <v>1690</v>
      </c>
      <c r="AF31" s="73" t="s">
        <v>1531</v>
      </c>
      <c r="AG31" s="699">
        <v>43208</v>
      </c>
      <c r="AH31" s="73" t="s">
        <v>1531</v>
      </c>
      <c r="AI31" s="1747" t="s">
        <v>823</v>
      </c>
      <c r="AJ31" s="1751"/>
      <c r="AK31" s="699">
        <v>43951</v>
      </c>
      <c r="AL31" s="73" t="s">
        <v>1531</v>
      </c>
      <c r="AM31" s="699"/>
      <c r="AN31" s="980"/>
      <c r="AO31" s="699">
        <v>44672</v>
      </c>
      <c r="AP31" s="980" t="s">
        <v>1531</v>
      </c>
      <c r="AQ31" s="1214">
        <v>45043</v>
      </c>
      <c r="AR31" s="1192" t="s">
        <v>1531</v>
      </c>
      <c r="AS31" s="980">
        <v>45412</v>
      </c>
      <c r="AT31" s="980" t="s">
        <v>1531</v>
      </c>
      <c r="AU31" s="980">
        <v>45764</v>
      </c>
      <c r="AV31" s="980" t="s">
        <v>1531</v>
      </c>
    </row>
    <row r="32" spans="2:48" s="14" customFormat="1" ht="28.5" customHeight="1" x14ac:dyDescent="0.5">
      <c r="B32" s="1254" t="s">
        <v>1237</v>
      </c>
      <c r="C32" s="1258" t="s">
        <v>1238</v>
      </c>
      <c r="D32" s="1259" t="s">
        <v>269</v>
      </c>
      <c r="E32" s="228" t="s">
        <v>1241</v>
      </c>
      <c r="F32" s="16" t="s">
        <v>1531</v>
      </c>
      <c r="G32" s="16" t="s">
        <v>1148</v>
      </c>
      <c r="H32" s="16"/>
      <c r="I32" s="19" t="s">
        <v>1148</v>
      </c>
      <c r="J32" s="19" t="s">
        <v>1148</v>
      </c>
      <c r="K32" s="19"/>
      <c r="L32" s="19" t="s">
        <v>1148</v>
      </c>
      <c r="M32" s="19" t="s">
        <v>1148</v>
      </c>
      <c r="N32" s="16" t="s">
        <v>1740</v>
      </c>
      <c r="O32" s="134" t="s">
        <v>2005</v>
      </c>
      <c r="P32" s="134">
        <v>8.35</v>
      </c>
      <c r="Q32" s="567" t="s">
        <v>1531</v>
      </c>
      <c r="R32" s="567" t="s">
        <v>1531</v>
      </c>
      <c r="S32" s="16" t="s">
        <v>1688</v>
      </c>
      <c r="T32" s="16" t="s">
        <v>1690</v>
      </c>
      <c r="U32" s="16" t="s">
        <v>1690</v>
      </c>
      <c r="V32" s="16" t="s">
        <v>1690</v>
      </c>
      <c r="W32" s="16" t="s">
        <v>1690</v>
      </c>
      <c r="X32" s="16" t="s">
        <v>1690</v>
      </c>
      <c r="Y32" s="291" t="s">
        <v>1242</v>
      </c>
      <c r="Z32" s="291">
        <v>41059</v>
      </c>
      <c r="AA32" s="28">
        <v>41445</v>
      </c>
      <c r="AB32" s="28">
        <v>41786</v>
      </c>
      <c r="AC32" s="38">
        <v>42158</v>
      </c>
      <c r="AD32" s="73">
        <v>42474</v>
      </c>
      <c r="AE32" s="668">
        <v>42845</v>
      </c>
      <c r="AF32" s="73" t="s">
        <v>1531</v>
      </c>
      <c r="AG32" s="699">
        <v>43207</v>
      </c>
      <c r="AH32" s="73" t="s">
        <v>1531</v>
      </c>
      <c r="AI32" s="1747" t="s">
        <v>823</v>
      </c>
      <c r="AJ32" s="1751"/>
      <c r="AK32" s="699">
        <v>43951</v>
      </c>
      <c r="AL32" s="73" t="s">
        <v>1531</v>
      </c>
      <c r="AM32" s="999">
        <v>44306</v>
      </c>
      <c r="AN32" s="73" t="s">
        <v>1531</v>
      </c>
      <c r="AO32" s="1086" t="s">
        <v>1690</v>
      </c>
      <c r="AP32" s="980" t="s">
        <v>1690</v>
      </c>
      <c r="AQ32" s="1086" t="s">
        <v>1690</v>
      </c>
      <c r="AR32" s="1192" t="s">
        <v>1690</v>
      </c>
      <c r="AS32" s="1192" t="s">
        <v>1690</v>
      </c>
      <c r="AT32" s="1192" t="s">
        <v>1690</v>
      </c>
      <c r="AU32" s="1192" t="s">
        <v>1690</v>
      </c>
      <c r="AV32" s="1192" t="s">
        <v>1690</v>
      </c>
    </row>
    <row r="33" spans="2:48" s="14" customFormat="1" ht="28.5" customHeight="1" x14ac:dyDescent="0.5">
      <c r="B33" s="132" t="s">
        <v>1237</v>
      </c>
      <c r="C33" s="133" t="s">
        <v>1238</v>
      </c>
      <c r="D33" s="16" t="s">
        <v>269</v>
      </c>
      <c r="E33" s="228" t="s">
        <v>3914</v>
      </c>
      <c r="F33" s="16" t="s">
        <v>1531</v>
      </c>
      <c r="G33" s="16" t="s">
        <v>1148</v>
      </c>
      <c r="H33" s="16"/>
      <c r="I33" s="19" t="s">
        <v>1148</v>
      </c>
      <c r="J33" s="19" t="s">
        <v>1148</v>
      </c>
      <c r="K33" s="19"/>
      <c r="L33" s="19" t="s">
        <v>1148</v>
      </c>
      <c r="M33" s="19" t="s">
        <v>1148</v>
      </c>
      <c r="N33" s="16" t="s">
        <v>1740</v>
      </c>
      <c r="O33" s="134">
        <v>3.2</v>
      </c>
      <c r="P33" s="134">
        <v>6.68</v>
      </c>
      <c r="Q33" s="567" t="s">
        <v>1531</v>
      </c>
      <c r="R33" s="567" t="s">
        <v>1531</v>
      </c>
      <c r="S33" s="16" t="s">
        <v>1688</v>
      </c>
      <c r="T33" s="16" t="s">
        <v>1690</v>
      </c>
      <c r="U33" s="16" t="s">
        <v>1690</v>
      </c>
      <c r="V33" s="16" t="s">
        <v>1690</v>
      </c>
      <c r="W33" s="16" t="s">
        <v>1690</v>
      </c>
      <c r="X33" s="16" t="s">
        <v>1690</v>
      </c>
      <c r="Y33" s="16" t="s">
        <v>1690</v>
      </c>
      <c r="Z33" s="16" t="s">
        <v>1690</v>
      </c>
      <c r="AA33" s="16" t="s">
        <v>1690</v>
      </c>
      <c r="AB33" s="16" t="s">
        <v>1690</v>
      </c>
      <c r="AC33" s="16" t="s">
        <v>1690</v>
      </c>
      <c r="AD33" s="16" t="s">
        <v>1690</v>
      </c>
      <c r="AE33" s="668" t="s">
        <v>1690</v>
      </c>
      <c r="AF33" s="73" t="s">
        <v>1690</v>
      </c>
      <c r="AG33" s="668" t="s">
        <v>1690</v>
      </c>
      <c r="AH33" s="73" t="s">
        <v>1690</v>
      </c>
      <c r="AI33" s="1747" t="s">
        <v>823</v>
      </c>
      <c r="AJ33" s="1751"/>
      <c r="AK33" s="668" t="s">
        <v>1690</v>
      </c>
      <c r="AL33" s="73" t="s">
        <v>1690</v>
      </c>
      <c r="AM33" s="291" t="s">
        <v>3385</v>
      </c>
      <c r="AN33" s="73" t="s">
        <v>1531</v>
      </c>
      <c r="AO33" s="1096">
        <v>44672</v>
      </c>
      <c r="AP33" s="980" t="s">
        <v>1531</v>
      </c>
      <c r="AQ33" s="1096">
        <v>45043</v>
      </c>
      <c r="AR33" s="1192" t="s">
        <v>1531</v>
      </c>
      <c r="AS33" s="980">
        <v>45412</v>
      </c>
      <c r="AT33" s="980" t="s">
        <v>1531</v>
      </c>
      <c r="AU33" s="980">
        <v>45764</v>
      </c>
      <c r="AV33" s="980" t="s">
        <v>1531</v>
      </c>
    </row>
    <row r="34" spans="2:48" s="14" customFormat="1" ht="28.5" customHeight="1" x14ac:dyDescent="0.25">
      <c r="B34" s="298"/>
      <c r="C34" s="299"/>
      <c r="D34" s="79"/>
      <c r="E34" s="79"/>
      <c r="F34" s="79"/>
      <c r="G34" s="79"/>
      <c r="H34" s="79"/>
      <c r="I34" s="79"/>
      <c r="J34" s="79"/>
      <c r="K34" s="79"/>
      <c r="L34" s="79"/>
      <c r="M34" s="79"/>
      <c r="N34" s="79"/>
      <c r="O34" s="300"/>
      <c r="P34" s="300"/>
      <c r="Q34" s="300"/>
      <c r="R34" s="300"/>
      <c r="S34" s="301"/>
      <c r="T34" s="79"/>
      <c r="U34" s="79"/>
      <c r="V34" s="79"/>
      <c r="W34" s="79"/>
      <c r="X34" s="302"/>
      <c r="Y34" s="302"/>
    </row>
    <row r="35" spans="2:48" ht="21" hidden="1" x14ac:dyDescent="0.5">
      <c r="B35" s="40" t="s">
        <v>1535</v>
      </c>
      <c r="C35" s="40"/>
      <c r="D35" s="40"/>
      <c r="E35" s="40"/>
      <c r="F35" s="39"/>
      <c r="G35" s="39"/>
      <c r="H35" s="39"/>
      <c r="I35" s="39"/>
      <c r="J35" s="39"/>
      <c r="K35" s="39"/>
      <c r="L35" s="39"/>
      <c r="M35" s="39"/>
      <c r="N35" s="39"/>
      <c r="O35" s="39"/>
      <c r="P35" s="39"/>
      <c r="Q35" s="39"/>
      <c r="R35" s="39"/>
      <c r="S35" s="39"/>
      <c r="T35" s="39"/>
      <c r="U35" s="39"/>
      <c r="V35" s="39"/>
      <c r="W35" s="25"/>
      <c r="X35" s="25"/>
      <c r="Y35" s="25"/>
      <c r="Z35" s="25"/>
    </row>
    <row r="36" spans="2:48" ht="17.399999999999999" x14ac:dyDescent="0.3">
      <c r="B36" s="551" t="s">
        <v>1961</v>
      </c>
      <c r="C36" s="25"/>
      <c r="D36" s="25"/>
      <c r="E36" s="25"/>
      <c r="F36" s="25"/>
      <c r="G36" s="25"/>
      <c r="H36" s="25"/>
      <c r="I36" s="25"/>
      <c r="J36" s="25"/>
      <c r="K36" s="25"/>
      <c r="L36" s="25"/>
      <c r="M36" s="25"/>
      <c r="N36" s="25"/>
      <c r="O36" s="25"/>
      <c r="P36" s="25"/>
      <c r="Q36" s="25"/>
      <c r="R36" s="25"/>
      <c r="S36" s="25"/>
      <c r="T36" s="25"/>
      <c r="U36" s="25"/>
      <c r="V36" s="25"/>
      <c r="W36" s="25"/>
      <c r="X36" s="25"/>
      <c r="Y36" s="25"/>
      <c r="Z36" s="25"/>
    </row>
    <row r="37" spans="2:48" x14ac:dyDescent="0.25">
      <c r="B37" s="552"/>
      <c r="C37" s="552"/>
      <c r="D37" s="552"/>
    </row>
    <row r="38" spans="2:48" x14ac:dyDescent="0.25">
      <c r="B38" s="553" t="s">
        <v>2485</v>
      </c>
      <c r="C38" s="554" t="s">
        <v>1962</v>
      </c>
      <c r="D38" s="554" t="s">
        <v>1963</v>
      </c>
    </row>
    <row r="39" spans="2:48" s="21" customFormat="1" x14ac:dyDescent="0.25">
      <c r="B39" s="550"/>
      <c r="C39" s="227"/>
      <c r="D39" s="227"/>
    </row>
    <row r="40" spans="2:48" s="21" customFormat="1" x14ac:dyDescent="0.25">
      <c r="B40" s="550">
        <v>2012</v>
      </c>
      <c r="C40" s="276">
        <v>41425</v>
      </c>
      <c r="D40" s="230" t="s">
        <v>1964</v>
      </c>
    </row>
    <row r="41" spans="2:48" s="21" customFormat="1" x14ac:dyDescent="0.25">
      <c r="B41" s="550">
        <v>2013</v>
      </c>
      <c r="C41" s="276">
        <v>41790</v>
      </c>
      <c r="D41" s="230" t="s">
        <v>1964</v>
      </c>
    </row>
    <row r="42" spans="2:48" s="21" customFormat="1" x14ac:dyDescent="0.25">
      <c r="B42" s="550">
        <v>2014</v>
      </c>
      <c r="C42" s="276">
        <v>42155</v>
      </c>
      <c r="D42" s="230" t="s">
        <v>1964</v>
      </c>
    </row>
    <row r="43" spans="2:48" s="21" customFormat="1" ht="12.75" customHeight="1" x14ac:dyDescent="0.25">
      <c r="B43" s="550">
        <v>2015</v>
      </c>
      <c r="C43" s="276">
        <v>42521</v>
      </c>
      <c r="D43" s="230" t="s">
        <v>1964</v>
      </c>
    </row>
    <row r="44" spans="2:48" x14ac:dyDescent="0.25">
      <c r="B44" s="550">
        <v>2016</v>
      </c>
      <c r="C44" s="276">
        <v>42886</v>
      </c>
      <c r="D44" s="230" t="s">
        <v>1964</v>
      </c>
    </row>
    <row r="45" spans="2:48" x14ac:dyDescent="0.25">
      <c r="B45" s="550">
        <v>2017</v>
      </c>
      <c r="C45" s="276">
        <v>43251</v>
      </c>
      <c r="D45" s="230" t="s">
        <v>1964</v>
      </c>
    </row>
    <row r="46" spans="2:48" x14ac:dyDescent="0.25">
      <c r="B46" s="550">
        <v>2018</v>
      </c>
      <c r="C46" s="276">
        <v>43616</v>
      </c>
      <c r="D46" s="914" t="s">
        <v>2998</v>
      </c>
    </row>
    <row r="47" spans="2:48" x14ac:dyDescent="0.25">
      <c r="B47" s="550">
        <v>2019</v>
      </c>
      <c r="C47" s="227" t="s">
        <v>1690</v>
      </c>
      <c r="D47" s="961" t="s">
        <v>2998</v>
      </c>
    </row>
    <row r="48" spans="2:48" x14ac:dyDescent="0.25">
      <c r="B48" s="550">
        <v>2020</v>
      </c>
      <c r="C48" s="227" t="s">
        <v>1690</v>
      </c>
      <c r="D48" s="961" t="s">
        <v>2998</v>
      </c>
    </row>
    <row r="49" spans="2:4" x14ac:dyDescent="0.25">
      <c r="B49" s="550">
        <v>2021</v>
      </c>
      <c r="C49" s="227" t="s">
        <v>1690</v>
      </c>
      <c r="D49" s="961" t="s">
        <v>2998</v>
      </c>
    </row>
    <row r="50" spans="2:4" x14ac:dyDescent="0.25">
      <c r="B50" s="550">
        <v>2022</v>
      </c>
      <c r="C50" s="227" t="s">
        <v>1690</v>
      </c>
      <c r="D50" s="961" t="s">
        <v>2998</v>
      </c>
    </row>
    <row r="51" spans="2:4" x14ac:dyDescent="0.25">
      <c r="B51" s="550">
        <v>2023</v>
      </c>
      <c r="C51" s="227" t="s">
        <v>1690</v>
      </c>
      <c r="D51" s="961" t="s">
        <v>2998</v>
      </c>
    </row>
  </sheetData>
  <mergeCells count="102">
    <mergeCell ref="AU2:AV2"/>
    <mergeCell ref="D26:D27"/>
    <mergeCell ref="I5:I8"/>
    <mergeCell ref="G5:G8"/>
    <mergeCell ref="M5:M8"/>
    <mergeCell ref="J5:J8"/>
    <mergeCell ref="D2:D3"/>
    <mergeCell ref="E2:E3"/>
    <mergeCell ref="H2:H3"/>
    <mergeCell ref="F2:F3"/>
    <mergeCell ref="G2:G3"/>
    <mergeCell ref="I2:I3"/>
    <mergeCell ref="T26:T27"/>
    <mergeCell ref="J2:J3"/>
    <mergeCell ref="U26:U27"/>
    <mergeCell ref="S26:S27"/>
    <mergeCell ref="F26:F27"/>
    <mergeCell ref="H5:H8"/>
    <mergeCell ref="L5:L8"/>
    <mergeCell ref="AQ2:AR2"/>
    <mergeCell ref="AO2:AP2"/>
    <mergeCell ref="AM2:AN2"/>
    <mergeCell ref="X26:X27"/>
    <mergeCell ref="Z26:Z27"/>
    <mergeCell ref="AA9:AA11"/>
    <mergeCell ref="Z9:Z11"/>
    <mergeCell ref="Y26:Y27"/>
    <mergeCell ref="AI9:AJ9"/>
    <mergeCell ref="AI10:AJ10"/>
    <mergeCell ref="AI11:AJ11"/>
    <mergeCell ref="AI12:AJ12"/>
    <mergeCell ref="AI3:AJ3"/>
    <mergeCell ref="AI4:AJ4"/>
    <mergeCell ref="AI5:AJ5"/>
    <mergeCell ref="AI7:AJ7"/>
    <mergeCell ref="AI18:AJ18"/>
    <mergeCell ref="AI19:AJ19"/>
    <mergeCell ref="AI20:AJ20"/>
    <mergeCell ref="AI21:AJ21"/>
    <mergeCell ref="AI22:AJ22"/>
    <mergeCell ref="AI13:AJ13"/>
    <mergeCell ref="AI14:AJ14"/>
    <mergeCell ref="AI15:AJ15"/>
    <mergeCell ref="AI16:AJ16"/>
    <mergeCell ref="AI17:AJ17"/>
    <mergeCell ref="AI23:AJ23"/>
    <mergeCell ref="AI24:AJ24"/>
    <mergeCell ref="AI6:AJ6"/>
    <mergeCell ref="B26:B27"/>
    <mergeCell ref="C26:C27"/>
    <mergeCell ref="X2:X3"/>
    <mergeCell ref="M2:M3"/>
    <mergeCell ref="N2:N3"/>
    <mergeCell ref="W2:W3"/>
    <mergeCell ref="V2:V3"/>
    <mergeCell ref="U2:U3"/>
    <mergeCell ref="T2:T3"/>
    <mergeCell ref="S2:S3"/>
    <mergeCell ref="O2:O3"/>
    <mergeCell ref="P2:P3"/>
    <mergeCell ref="R2:R3"/>
    <mergeCell ref="Q2:Q3"/>
    <mergeCell ref="B5:B8"/>
    <mergeCell ref="B2:B3"/>
    <mergeCell ref="C2:C3"/>
    <mergeCell ref="C5:C8"/>
    <mergeCell ref="U5:U8"/>
    <mergeCell ref="S5:S8"/>
    <mergeCell ref="V26:V27"/>
    <mergeCell ref="K5:K8"/>
    <mergeCell ref="D7:D8"/>
    <mergeCell ref="W26:W27"/>
    <mergeCell ref="AI33:AJ33"/>
    <mergeCell ref="AI31:AJ31"/>
    <mergeCell ref="AI32:AJ32"/>
    <mergeCell ref="AI25:AJ25"/>
    <mergeCell ref="AI26:AJ26"/>
    <mergeCell ref="AI27:AJ27"/>
    <mergeCell ref="AI29:AJ29"/>
    <mergeCell ref="AI30:AJ30"/>
    <mergeCell ref="AI28:AJ28"/>
    <mergeCell ref="AS2:AT2"/>
    <mergeCell ref="F7:F8"/>
    <mergeCell ref="V7:V8"/>
    <mergeCell ref="W7:W8"/>
    <mergeCell ref="X7:X8"/>
    <mergeCell ref="Y7:Y8"/>
    <mergeCell ref="Z7:Z8"/>
    <mergeCell ref="AA7:AA8"/>
    <mergeCell ref="AB7:AB8"/>
    <mergeCell ref="T7:T8"/>
    <mergeCell ref="AG2:AH2"/>
    <mergeCell ref="AB2:AB3"/>
    <mergeCell ref="AD2:AD3"/>
    <mergeCell ref="Z2:Z3"/>
    <mergeCell ref="AC2:AC3"/>
    <mergeCell ref="AA2:AA3"/>
    <mergeCell ref="AK2:AL2"/>
    <mergeCell ref="AI2:AJ2"/>
    <mergeCell ref="Y2:Y3"/>
    <mergeCell ref="AE2:AF2"/>
    <mergeCell ref="AI8:AJ8"/>
  </mergeCells>
  <phoneticPr fontId="0" type="noConversion"/>
  <hyperlinks>
    <hyperlink ref="R2" r:id="rId1" xr:uid="{00000000-0004-0000-3700-000000000000}"/>
    <hyperlink ref="D41" r:id="rId2" xr:uid="{00000000-0004-0000-3700-000001000000}"/>
    <hyperlink ref="D40" r:id="rId3" xr:uid="{00000000-0004-0000-3700-000002000000}"/>
    <hyperlink ref="G2" r:id="rId4" xr:uid="{00000000-0004-0000-3700-000003000000}"/>
    <hyperlink ref="P2" r:id="rId5" xr:uid="{00000000-0004-0000-3700-000004000000}"/>
    <hyperlink ref="Q2" r:id="rId6" xr:uid="{00000000-0004-0000-3700-000005000000}"/>
    <hyperlink ref="D42" r:id="rId7" xr:uid="{00000000-0004-0000-3700-000006000000}"/>
    <hyperlink ref="D43" r:id="rId8" xr:uid="{00000000-0004-0000-3700-000007000000}"/>
    <hyperlink ref="I4" r:id="rId9" display="CONDIZIONATORI\CONTROLLI E MANUTENZIONI AI SENSI DEL REG 517_14\CONTROLLI E MANUTENZIONI 2016\MANUTENZIONE CLIVET.pdf" xr:uid="{00000000-0004-0000-3700-000008000000}"/>
    <hyperlink ref="I20" r:id="rId10" display="CONDIZIONATORI\CONTROLLI E MANUTENZIONI AI SENSI DEL REG 517_14\CONTROLLI E MANUTENZIONI 2016\MANUTENZIONE MENSA.pdf" xr:uid="{00000000-0004-0000-3700-000009000000}"/>
    <hyperlink ref="I18" r:id="rId11" display="CONDIZIONATORI\CONTROLLI E MANUTENZIONI AI SENSI DEL REG 517_14\CONTROLLI E MANUTENZIONI 2016\MANUTENZIONE SPOGLIATOI.pdf" xr:uid="{00000000-0004-0000-3700-00000A000000}"/>
    <hyperlink ref="D44" r:id="rId12" xr:uid="{00000000-0004-0000-3700-00000B000000}"/>
    <hyperlink ref="D45" r:id="rId13" xr:uid="{00000000-0004-0000-3700-00000C000000}"/>
    <hyperlink ref="D46" r:id="rId14" display="da completare" xr:uid="{00000000-0004-0000-3700-00000D000000}"/>
    <hyperlink ref="J4" r:id="rId15" display="CONDIZIONATORI\CONTROLLI EFFICIENZA ENERGETICA\2020\In_ interventi condizionatori 30 aprile 2020.pdf" xr:uid="{00000000-0004-0000-3700-00000E000000}"/>
    <hyperlink ref="J18:J20" r:id="rId16" display="CONDIZIONATORI\CONTROLLI EFFICIENZA ENERGETICA\2020\In_ interventi condizionatori 30 aprile 2020.pdf" xr:uid="{00000000-0004-0000-3700-00000F000000}"/>
    <hyperlink ref="AM4" r:id="rId17" display="ISCRIZIONE MANUTENTORI AI SENSI DPR 43\DICHIARAZIONI F GAS\CONTROLLI E VERIFICHE 2021\CLIVET AC1P202H0033_01183270378_IS.2326865.210426.pdf" xr:uid="{00000000-0004-0000-3700-000010000000}"/>
    <hyperlink ref="AM5" r:id="rId18" display="ISCRIZIONE MANUTENTORI AI SENSI DPR 43\DICHIARAZIONI F GAS\CONTROLLI E VERIFICHE 2021\HITACHI 4EE44857_01183270378_IS.2326891.210426.pdf" xr:uid="{00000000-0004-0000-3700-000011000000}"/>
    <hyperlink ref="AM7" r:id="rId19" display="ISCRIZIONE MANUTENTORI AI SENSI DPR 43\DICHIARAZIONI F GAS\CONTROLLI E VERIFICHE 2021\HITACHI 4EE6613_01183270378_IS.2326936.210426.pdf" xr:uid="{00000000-0004-0000-3700-000012000000}"/>
    <hyperlink ref="AM8" r:id="rId20" display="ISCRIZIONE MANUTENTORI AI SENSI DPR 43\DICHIARAZIONI F GAS\CONTROLLI E VERIFICHE 2021\HITACHI 4CE49966_01183270378_IS.2326977.210426.pdf" xr:uid="{00000000-0004-0000-3700-000013000000}"/>
    <hyperlink ref="AM14" r:id="rId21" display="ISCRIZIONE MANUTENTORI AI SENSI DPR 43\DICHIARAZIONI F GAS\CONTROLLI E VERIFICHE 2021\HITACHI 4GE74056_01183270378_IS.2327012.210426.pdf" xr:uid="{00000000-0004-0000-3700-000014000000}"/>
    <hyperlink ref="AM16" r:id="rId22" display="ISCRIZIONE MANUTENTORI AI SENSI DPR 43\DICHIARAZIONI F GAS\CONTROLLI E VERIFICHE 2021\HITACHI U46J8011_01183270378_IS.2327024.210426.pdf" xr:uid="{00000000-0004-0000-3700-000015000000}"/>
    <hyperlink ref="AM32" r:id="rId23" display="ISCRIZIONE MANUTENTORI AI SENSI DPR 43\DICHIARAZIONI F GAS\CONTROLLI E VERIFICHE 2021\HITACHI 4HE88482_01183270378_IS.2327110.210426.pdf" xr:uid="{00000000-0004-0000-3700-000016000000}"/>
    <hyperlink ref="AM29" r:id="rId24" display="ISCRIZIONE MANUTENTORI AI SENSI DPR 43\DICHIARAZIONI F GAS\CONTROLLI E VERIFICHE 2021\HITACHI 4GE60123_01183270378_IS.2327079.210426.pdf" xr:uid="{00000000-0004-0000-3700-000017000000}"/>
    <hyperlink ref="E25" r:id="rId25" xr:uid="{00000000-0004-0000-3700-000018000000}"/>
    <hyperlink ref="B2:B3" r:id="rId26" display="Identificazione condizionatori impianto" xr:uid="{00000000-0004-0000-3700-000019000000}"/>
    <hyperlink ref="E28" r:id="rId27" xr:uid="{00000000-0004-0000-3700-00001A000000}"/>
    <hyperlink ref="E32" r:id="rId28" xr:uid="{00000000-0004-0000-3700-00001B000000}"/>
    <hyperlink ref="E33" r:id="rId29" display="RAS-6HNC1E matr. 4PE83713 (est.) + ?????????" xr:uid="{00000000-0004-0000-3700-00001C000000}"/>
    <hyperlink ref="AO5" r:id="rId30" display="ISCRIZIONE MANUTENTORI AI SENSI DPR 43\DICHIARAZIONI F GAS\CONTROLLI E VERIFICHE 2022\01183270378_IS.4437268.220510.pdf" xr:uid="{00000000-0004-0000-3700-00001D000000}"/>
    <hyperlink ref="AO7" r:id="rId31" display="ISCRIZIONE MANUTENTORI AI SENSI DPR 43\DICHIARAZIONI F GAS\CONTROLLI E VERIFICHE 2022\01183270378_IS.4437350.220510.pdf" xr:uid="{00000000-0004-0000-3700-00001E000000}"/>
    <hyperlink ref="AO8" r:id="rId32" display="ISCRIZIONE MANUTENTORI AI SENSI DPR 43\DICHIARAZIONI F GAS\CONTROLLI E VERIFICHE 2022\01183270378_IS.4437396.220510.pdf" xr:uid="{00000000-0004-0000-3700-00001F000000}"/>
    <hyperlink ref="AO14" r:id="rId33" display="ISCRIZIONE MANUTENTORI AI SENSI DPR 43\DICHIARAZIONI F GAS\CONTROLLI E VERIFICHE 2022\01183270378_IS.4437467.220510.pdf" xr:uid="{00000000-0004-0000-3700-000020000000}"/>
    <hyperlink ref="AO16" r:id="rId34" display="ISCRIZIONE MANUTENTORI AI SENSI DPR 43\DICHIARAZIONI F GAS\CONTROLLI E VERIFICHE 2022\01183270378_IS.4437541.220510.pdf" xr:uid="{00000000-0004-0000-3700-000021000000}"/>
    <hyperlink ref="AO29" r:id="rId35" display="ISCRIZIONE MANUTENTORI AI SENSI DPR 43\DICHIARAZIONI F GAS\CONTROLLI E VERIFICHE 2022\01183270378_IS.4437680.220510.pdf" xr:uid="{00000000-0004-0000-3700-000022000000}"/>
    <hyperlink ref="AO33" r:id="rId36" display="ISCRIZIONE MANUTENTORI AI SENSI DPR 43\DICHIARAZIONI F GAS\CONTROLLI E VERIFICHE 2022\01183270378_IS.4437737.220510.pdf" xr:uid="{00000000-0004-0000-3700-000023000000}"/>
    <hyperlink ref="AO4" r:id="rId37" display="ISCRIZIONE MANUTENTORI AI SENSI DPR 43\DICHIARAZIONI F GAS\CONTROLLI E VERIFICHE 2022\01183270378_IS.4437787.220510.pdf" xr:uid="{00000000-0004-0000-3700-000024000000}"/>
    <hyperlink ref="AO24" r:id="rId38" display="CONDIZIONATORI\SOSTITUZIONE CONDIZIONATORE del 05_08_2022\01183270378_IS.5315790.220902.pdf" xr:uid="{00000000-0004-0000-3700-000025000000}"/>
    <hyperlink ref="E24" r:id="rId39" display="AAB0T 0E000 0N1M8(est.) + 012722420146(int.)+ 012722420172(int.)" xr:uid="{00000000-0004-0000-3700-000026000000}"/>
    <hyperlink ref="E22" r:id="rId40" xr:uid="{00000000-0004-0000-3700-000027000000}"/>
    <hyperlink ref="AQ4" r:id="rId41" display="CONDIZIONATORI\CONTROLLI E MANUTENZIONI AI SENSI DEL REG 517_14\CONTROLLI E MANUTENZIONI 2023\RAPPORTI INTERVENTI 2023\01183270378_IS.6638842.230519.pdf" xr:uid="{00000000-0004-0000-3700-000028000000}"/>
    <hyperlink ref="AQ7" r:id="rId42" display="CONDIZIONATORI\CONTROLLI E MANUTENZIONI AI SENSI DEL REG 517_14\CONTROLLI E MANUTENZIONI 2023\RAPPORTI INTERVENTI 2023\01183270378_IS.6638999.230519.pdf" xr:uid="{00000000-0004-0000-3700-000029000000}"/>
    <hyperlink ref="AQ5" r:id="rId43" display="CONDIZIONATORI\CONTROLLI E MANUTENZIONI AI SENSI DEL REG 517_14\CONTROLLI E MANUTENZIONI 2023\RAPPORTI INTERVENTI 2023\01183270378_IS.6639121.230519.pdf" xr:uid="{00000000-0004-0000-3700-00002A000000}"/>
    <hyperlink ref="AQ8" r:id="rId44" display="CONDIZIONATORI\CONTROLLI E MANUTENZIONI AI SENSI DEL REG 517_14\CONTROLLI E MANUTENZIONI 2023\RAPPORTI INTERVENTI 2023\01183270378_IS.6639198.230519.pdf" xr:uid="{00000000-0004-0000-3700-00002B000000}"/>
    <hyperlink ref="AQ29" r:id="rId45" display="CONDIZIONATORI\CONTROLLI E MANUTENZIONI AI SENSI DEL REG 517_14\CONTROLLI E MANUTENZIONI 2023\RAPPORTI INTERVENTI 2023\01183270378_IS.6639265.230519.pdf" xr:uid="{00000000-0004-0000-3700-00002C000000}"/>
    <hyperlink ref="AQ33" r:id="rId46" display="CONDIZIONATORI\CONTROLLI E MANUTENZIONI AI SENSI DEL REG 517_14\CONTROLLI E MANUTENZIONI 2023\RAPPORTI INTERVENTI 2023\01183270378_IS.6639306.230519.pdf" xr:uid="{00000000-0004-0000-3700-00002D000000}"/>
    <hyperlink ref="AQ16" r:id="rId47" display="CONDIZIONATORI\CONTROLLI E MANUTENZIONI AI SENSI DEL REG 517_14\CONTROLLI E MANUTENZIONI 2023\RAPPORTI INTERVENTI 2023\01183270378_IS.6639446.230519.pdf" xr:uid="{00000000-0004-0000-3700-00002E000000}"/>
    <hyperlink ref="AQ14" r:id="rId48" display="CONDIZIONATORI\CONTROLLI E MANUTENZIONI AI SENSI DEL REG 517_14\CONTROLLI E MANUTENZIONI 2023\RAPPORTI INTERVENTI 2023\01183270378_IS.6639534.230519.pdf" xr:uid="{00000000-0004-0000-3700-00002F000000}"/>
    <hyperlink ref="AQ6" r:id="rId49" display="CONDIZIONATORI\SOSTITUZIONE CONDIZIONATORE del 11_08_2023\00363690298_IS.7747457.231024.pdf" xr:uid="{00000000-0004-0000-3700-000030000000}"/>
    <hyperlink ref="E5" r:id="rId50" xr:uid="{00000000-0004-0000-3700-000031000000}"/>
    <hyperlink ref="F6" r:id="rId51" xr:uid="{00000000-0004-0000-3700-000032000000}"/>
  </hyperlinks>
  <pageMargins left="0.74803149606299213" right="0.74803149606299213" top="0.98425196850393704" bottom="0.98425196850393704" header="0.51181102362204722" footer="0.51181102362204722"/>
  <pageSetup paperSize="8" scale="75" orientation="landscape" r:id="rId52"/>
  <headerFooter alignWithMargins="0"/>
  <colBreaks count="1" manualBreakCount="1">
    <brk id="7" max="45" man="1"/>
  </colBreaks>
  <legacyDrawing r:id="rId5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dimension ref="C3:H16"/>
  <sheetViews>
    <sheetView workbookViewId="0">
      <selection activeCell="C17" sqref="C17"/>
    </sheetView>
  </sheetViews>
  <sheetFormatPr defaultRowHeight="13.2" x14ac:dyDescent="0.25"/>
  <cols>
    <col min="4" max="4" width="15.6640625" customWidth="1"/>
    <col min="5" max="5" width="20.5546875" customWidth="1"/>
    <col min="6" max="6" width="19.33203125" customWidth="1"/>
    <col min="7" max="7" width="21" customWidth="1"/>
    <col min="8" max="8" width="21.88671875" customWidth="1"/>
  </cols>
  <sheetData>
    <row r="3" spans="3:8" x14ac:dyDescent="0.25">
      <c r="D3" s="968"/>
    </row>
    <row r="4" spans="3:8" x14ac:dyDescent="0.25">
      <c r="C4" s="274"/>
    </row>
    <row r="5" spans="3:8" x14ac:dyDescent="0.25">
      <c r="C5" s="274"/>
    </row>
    <row r="7" spans="3:8" s="355" customFormat="1" ht="41.25" customHeight="1" x14ac:dyDescent="0.25">
      <c r="C7" s="1791" t="s">
        <v>3196</v>
      </c>
      <c r="D7" s="1791"/>
      <c r="E7"/>
      <c r="F7"/>
      <c r="G7"/>
      <c r="H7"/>
    </row>
    <row r="8" spans="3:8" s="355" customFormat="1" ht="12.75" customHeight="1" x14ac:dyDescent="0.25">
      <c r="C8" s="1790">
        <v>2018</v>
      </c>
      <c r="D8" s="1790"/>
      <c r="E8"/>
      <c r="F8"/>
      <c r="G8"/>
      <c r="H8"/>
    </row>
    <row r="9" spans="3:8" x14ac:dyDescent="0.25">
      <c r="C9" s="1790">
        <v>2019</v>
      </c>
      <c r="D9" s="1790"/>
    </row>
    <row r="10" spans="3:8" x14ac:dyDescent="0.25">
      <c r="C10" s="1790">
        <v>2020</v>
      </c>
      <c r="D10" s="1790"/>
    </row>
    <row r="11" spans="3:8" x14ac:dyDescent="0.25">
      <c r="C11" s="1790">
        <v>2021</v>
      </c>
      <c r="D11" s="1790"/>
    </row>
    <row r="12" spans="3:8" x14ac:dyDescent="0.25">
      <c r="C12" s="1790">
        <v>2022</v>
      </c>
      <c r="D12" s="1790"/>
    </row>
    <row r="13" spans="3:8" x14ac:dyDescent="0.25">
      <c r="C13" s="1790">
        <v>2023</v>
      </c>
      <c r="D13" s="1790"/>
    </row>
    <row r="14" spans="3:8" x14ac:dyDescent="0.25">
      <c r="C14" s="1597">
        <v>2024</v>
      </c>
      <c r="D14" s="1597"/>
    </row>
    <row r="15" spans="3:8" x14ac:dyDescent="0.25">
      <c r="C15" s="1597">
        <v>2025</v>
      </c>
      <c r="D15" s="1597"/>
    </row>
    <row r="16" spans="3:8" x14ac:dyDescent="0.25">
      <c r="C16" s="1597"/>
      <c r="D16" s="1597"/>
    </row>
  </sheetData>
  <mergeCells count="10">
    <mergeCell ref="C14:D14"/>
    <mergeCell ref="C15:D15"/>
    <mergeCell ref="C16:D16"/>
    <mergeCell ref="C8:D8"/>
    <mergeCell ref="C7:D7"/>
    <mergeCell ref="C9:D9"/>
    <mergeCell ref="C10:D10"/>
    <mergeCell ref="C11:D11"/>
    <mergeCell ref="C12:D12"/>
    <mergeCell ref="C13:D13"/>
  </mergeCells>
  <hyperlinks>
    <hyperlink ref="C10:D10" r:id="rId1" display="14001\14001 STUDIO BSA\FORMAZIONE\Piano Annuale di Formazione e Addestramento 2020 rev2.xls" xr:uid="{00000000-0004-0000-3800-000000000000}"/>
    <hyperlink ref="C9:D9" r:id="rId2" display="14001\14001 STUDIO BSA\FORMAZIONE\Piano Annuale di Formazione e Addestramento 2019.xls" xr:uid="{00000000-0004-0000-3800-000001000000}"/>
    <hyperlink ref="C8:D8" r:id="rId3" display="14001\14001 STUDIO BSA\FORMAZIONE\CV Piano Annuale di Formazione e Addestramento 2018 rev 1.xls" xr:uid="{00000000-0004-0000-3800-000002000000}"/>
    <hyperlink ref="C11:D11" r:id="rId4" display="14001\14001 STUDIO BSA\FORMAZIONE\Piano Annuale di Formazione e Addestramento 2021.xlsx" xr:uid="{00000000-0004-0000-3800-000003000000}"/>
    <hyperlink ref="C12:D12" r:id="rId5" display="14001\14001 STUDIO BSA\FORMAZIONE\Piano Annuale di Formazione e Addestramento 2021_2022_VR rev 1.xls" xr:uid="{00000000-0004-0000-3800-000004000000}"/>
    <hyperlink ref="C13:D13" r:id="rId6" display="..\FORMAZIONE\2023\Piano Annuale di Formazione e Addestramento 2023 _VR REV 02.xls" xr:uid="{00000000-0004-0000-3800-000005000000}"/>
  </hyperlinks>
  <pageMargins left="0.75" right="0.75" top="1" bottom="1" header="0.5" footer="0.5"/>
  <pageSetup paperSize="9" scale="70" orientation="landscape" r:id="rId7"/>
  <headerFooter alignWithMargins="0"/>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dimension ref="A1:R738"/>
  <sheetViews>
    <sheetView zoomScale="70" zoomScaleNormal="70" workbookViewId="0">
      <pane xSplit="2" ySplit="7" topLeftCell="J19" activePane="bottomRight" state="frozen"/>
      <selection pane="topRight" activeCell="C1" sqref="C1"/>
      <selection pane="bottomLeft" activeCell="A8" sqref="A8"/>
      <selection pane="bottomRight" activeCell="S23" sqref="S23"/>
    </sheetView>
  </sheetViews>
  <sheetFormatPr defaultRowHeight="13.2" outlineLevelCol="1" x14ac:dyDescent="0.25"/>
  <cols>
    <col min="1" max="1" width="57.44140625" style="703" customWidth="1"/>
    <col min="2" max="2" width="20.6640625" style="703" customWidth="1"/>
    <col min="3" max="3" width="20.6640625" style="771" customWidth="1"/>
    <col min="4" max="4" width="20.6640625" style="703" customWidth="1"/>
    <col min="5" max="6" width="20.6640625" style="703" hidden="1" customWidth="1" outlineLevel="1"/>
    <col min="7" max="7" width="20.6640625" style="703" customWidth="1" collapsed="1"/>
    <col min="8" max="9" width="20.6640625" style="703" customWidth="1"/>
    <col min="10" max="15" width="20.88671875" style="703" customWidth="1"/>
    <col min="16" max="17" width="20.6640625" style="703" customWidth="1"/>
    <col min="18" max="18" width="20.5546875" style="703" customWidth="1"/>
    <col min="19" max="258" width="9.109375" style="703"/>
    <col min="259" max="259" width="57.44140625" style="703" customWidth="1"/>
    <col min="260" max="262" width="20.6640625" style="703" customWidth="1"/>
    <col min="263" max="264" width="0" style="703" hidden="1" customWidth="1"/>
    <col min="265" max="270" width="20.6640625" style="703" customWidth="1"/>
    <col min="271" max="514" width="9.109375" style="703"/>
    <col min="515" max="515" width="57.44140625" style="703" customWidth="1"/>
    <col min="516" max="518" width="20.6640625" style="703" customWidth="1"/>
    <col min="519" max="520" width="0" style="703" hidden="1" customWidth="1"/>
    <col min="521" max="526" width="20.6640625" style="703" customWidth="1"/>
    <col min="527" max="770" width="9.109375" style="703"/>
    <col min="771" max="771" width="57.44140625" style="703" customWidth="1"/>
    <col min="772" max="774" width="20.6640625" style="703" customWidth="1"/>
    <col min="775" max="776" width="0" style="703" hidden="1" customWidth="1"/>
    <col min="777" max="782" width="20.6640625" style="703" customWidth="1"/>
    <col min="783" max="1026" width="9.109375" style="703"/>
    <col min="1027" max="1027" width="57.44140625" style="703" customWidth="1"/>
    <col min="1028" max="1030" width="20.6640625" style="703" customWidth="1"/>
    <col min="1031" max="1032" width="0" style="703" hidden="1" customWidth="1"/>
    <col min="1033" max="1038" width="20.6640625" style="703" customWidth="1"/>
    <col min="1039" max="1282" width="9.109375" style="703"/>
    <col min="1283" max="1283" width="57.44140625" style="703" customWidth="1"/>
    <col min="1284" max="1286" width="20.6640625" style="703" customWidth="1"/>
    <col min="1287" max="1288" width="0" style="703" hidden="1" customWidth="1"/>
    <col min="1289" max="1294" width="20.6640625" style="703" customWidth="1"/>
    <col min="1295" max="1538" width="9.109375" style="703"/>
    <col min="1539" max="1539" width="57.44140625" style="703" customWidth="1"/>
    <col min="1540" max="1542" width="20.6640625" style="703" customWidth="1"/>
    <col min="1543" max="1544" width="0" style="703" hidden="1" customWidth="1"/>
    <col min="1545" max="1550" width="20.6640625" style="703" customWidth="1"/>
    <col min="1551" max="1794" width="9.109375" style="703"/>
    <col min="1795" max="1795" width="57.44140625" style="703" customWidth="1"/>
    <col min="1796" max="1798" width="20.6640625" style="703" customWidth="1"/>
    <col min="1799" max="1800" width="0" style="703" hidden="1" customWidth="1"/>
    <col min="1801" max="1806" width="20.6640625" style="703" customWidth="1"/>
    <col min="1807" max="2050" width="9.109375" style="703"/>
    <col min="2051" max="2051" width="57.44140625" style="703" customWidth="1"/>
    <col min="2052" max="2054" width="20.6640625" style="703" customWidth="1"/>
    <col min="2055" max="2056" width="0" style="703" hidden="1" customWidth="1"/>
    <col min="2057" max="2062" width="20.6640625" style="703" customWidth="1"/>
    <col min="2063" max="2306" width="9.109375" style="703"/>
    <col min="2307" max="2307" width="57.44140625" style="703" customWidth="1"/>
    <col min="2308" max="2310" width="20.6640625" style="703" customWidth="1"/>
    <col min="2311" max="2312" width="0" style="703" hidden="1" customWidth="1"/>
    <col min="2313" max="2318" width="20.6640625" style="703" customWidth="1"/>
    <col min="2319" max="2562" width="9.109375" style="703"/>
    <col min="2563" max="2563" width="57.44140625" style="703" customWidth="1"/>
    <col min="2564" max="2566" width="20.6640625" style="703" customWidth="1"/>
    <col min="2567" max="2568" width="0" style="703" hidden="1" customWidth="1"/>
    <col min="2569" max="2574" width="20.6640625" style="703" customWidth="1"/>
    <col min="2575" max="2818" width="9.109375" style="703"/>
    <col min="2819" max="2819" width="57.44140625" style="703" customWidth="1"/>
    <col min="2820" max="2822" width="20.6640625" style="703" customWidth="1"/>
    <col min="2823" max="2824" width="0" style="703" hidden="1" customWidth="1"/>
    <col min="2825" max="2830" width="20.6640625" style="703" customWidth="1"/>
    <col min="2831" max="3074" width="9.109375" style="703"/>
    <col min="3075" max="3075" width="57.44140625" style="703" customWidth="1"/>
    <col min="3076" max="3078" width="20.6640625" style="703" customWidth="1"/>
    <col min="3079" max="3080" width="0" style="703" hidden="1" customWidth="1"/>
    <col min="3081" max="3086" width="20.6640625" style="703" customWidth="1"/>
    <col min="3087" max="3330" width="9.109375" style="703"/>
    <col min="3331" max="3331" width="57.44140625" style="703" customWidth="1"/>
    <col min="3332" max="3334" width="20.6640625" style="703" customWidth="1"/>
    <col min="3335" max="3336" width="0" style="703" hidden="1" customWidth="1"/>
    <col min="3337" max="3342" width="20.6640625" style="703" customWidth="1"/>
    <col min="3343" max="3586" width="9.109375" style="703"/>
    <col min="3587" max="3587" width="57.44140625" style="703" customWidth="1"/>
    <col min="3588" max="3590" width="20.6640625" style="703" customWidth="1"/>
    <col min="3591" max="3592" width="0" style="703" hidden="1" customWidth="1"/>
    <col min="3593" max="3598" width="20.6640625" style="703" customWidth="1"/>
    <col min="3599" max="3842" width="9.109375" style="703"/>
    <col min="3843" max="3843" width="57.44140625" style="703" customWidth="1"/>
    <col min="3844" max="3846" width="20.6640625" style="703" customWidth="1"/>
    <col min="3847" max="3848" width="0" style="703" hidden="1" customWidth="1"/>
    <col min="3849" max="3854" width="20.6640625" style="703" customWidth="1"/>
    <col min="3855" max="4098" width="9.109375" style="703"/>
    <col min="4099" max="4099" width="57.44140625" style="703" customWidth="1"/>
    <col min="4100" max="4102" width="20.6640625" style="703" customWidth="1"/>
    <col min="4103" max="4104" width="0" style="703" hidden="1" customWidth="1"/>
    <col min="4105" max="4110" width="20.6640625" style="703" customWidth="1"/>
    <col min="4111" max="4354" width="9.109375" style="703"/>
    <col min="4355" max="4355" width="57.44140625" style="703" customWidth="1"/>
    <col min="4356" max="4358" width="20.6640625" style="703" customWidth="1"/>
    <col min="4359" max="4360" width="0" style="703" hidden="1" customWidth="1"/>
    <col min="4361" max="4366" width="20.6640625" style="703" customWidth="1"/>
    <col min="4367" max="4610" width="9.109375" style="703"/>
    <col min="4611" max="4611" width="57.44140625" style="703" customWidth="1"/>
    <col min="4612" max="4614" width="20.6640625" style="703" customWidth="1"/>
    <col min="4615" max="4616" width="0" style="703" hidden="1" customWidth="1"/>
    <col min="4617" max="4622" width="20.6640625" style="703" customWidth="1"/>
    <col min="4623" max="4866" width="9.109375" style="703"/>
    <col min="4867" max="4867" width="57.44140625" style="703" customWidth="1"/>
    <col min="4868" max="4870" width="20.6640625" style="703" customWidth="1"/>
    <col min="4871" max="4872" width="0" style="703" hidden="1" customWidth="1"/>
    <col min="4873" max="4878" width="20.6640625" style="703" customWidth="1"/>
    <col min="4879" max="5122" width="9.109375" style="703"/>
    <col min="5123" max="5123" width="57.44140625" style="703" customWidth="1"/>
    <col min="5124" max="5126" width="20.6640625" style="703" customWidth="1"/>
    <col min="5127" max="5128" width="0" style="703" hidden="1" customWidth="1"/>
    <col min="5129" max="5134" width="20.6640625" style="703" customWidth="1"/>
    <col min="5135" max="5378" width="9.109375" style="703"/>
    <col min="5379" max="5379" width="57.44140625" style="703" customWidth="1"/>
    <col min="5380" max="5382" width="20.6640625" style="703" customWidth="1"/>
    <col min="5383" max="5384" width="0" style="703" hidden="1" customWidth="1"/>
    <col min="5385" max="5390" width="20.6640625" style="703" customWidth="1"/>
    <col min="5391" max="5634" width="9.109375" style="703"/>
    <col min="5635" max="5635" width="57.44140625" style="703" customWidth="1"/>
    <col min="5636" max="5638" width="20.6640625" style="703" customWidth="1"/>
    <col min="5639" max="5640" width="0" style="703" hidden="1" customWidth="1"/>
    <col min="5641" max="5646" width="20.6640625" style="703" customWidth="1"/>
    <col min="5647" max="5890" width="9.109375" style="703"/>
    <col min="5891" max="5891" width="57.44140625" style="703" customWidth="1"/>
    <col min="5892" max="5894" width="20.6640625" style="703" customWidth="1"/>
    <col min="5895" max="5896" width="0" style="703" hidden="1" customWidth="1"/>
    <col min="5897" max="5902" width="20.6640625" style="703" customWidth="1"/>
    <col min="5903" max="6146" width="9.109375" style="703"/>
    <col min="6147" max="6147" width="57.44140625" style="703" customWidth="1"/>
    <col min="6148" max="6150" width="20.6640625" style="703" customWidth="1"/>
    <col min="6151" max="6152" width="0" style="703" hidden="1" customWidth="1"/>
    <col min="6153" max="6158" width="20.6640625" style="703" customWidth="1"/>
    <col min="6159" max="6402" width="9.109375" style="703"/>
    <col min="6403" max="6403" width="57.44140625" style="703" customWidth="1"/>
    <col min="6404" max="6406" width="20.6640625" style="703" customWidth="1"/>
    <col min="6407" max="6408" width="0" style="703" hidden="1" customWidth="1"/>
    <col min="6409" max="6414" width="20.6640625" style="703" customWidth="1"/>
    <col min="6415" max="6658" width="9.109375" style="703"/>
    <col min="6659" max="6659" width="57.44140625" style="703" customWidth="1"/>
    <col min="6660" max="6662" width="20.6640625" style="703" customWidth="1"/>
    <col min="6663" max="6664" width="0" style="703" hidden="1" customWidth="1"/>
    <col min="6665" max="6670" width="20.6640625" style="703" customWidth="1"/>
    <col min="6671" max="6914" width="9.109375" style="703"/>
    <col min="6915" max="6915" width="57.44140625" style="703" customWidth="1"/>
    <col min="6916" max="6918" width="20.6640625" style="703" customWidth="1"/>
    <col min="6919" max="6920" width="0" style="703" hidden="1" customWidth="1"/>
    <col min="6921" max="6926" width="20.6640625" style="703" customWidth="1"/>
    <col min="6927" max="7170" width="9.109375" style="703"/>
    <col min="7171" max="7171" width="57.44140625" style="703" customWidth="1"/>
    <col min="7172" max="7174" width="20.6640625" style="703" customWidth="1"/>
    <col min="7175" max="7176" width="0" style="703" hidden="1" customWidth="1"/>
    <col min="7177" max="7182" width="20.6640625" style="703" customWidth="1"/>
    <col min="7183" max="7426" width="9.109375" style="703"/>
    <col min="7427" max="7427" width="57.44140625" style="703" customWidth="1"/>
    <col min="7428" max="7430" width="20.6640625" style="703" customWidth="1"/>
    <col min="7431" max="7432" width="0" style="703" hidden="1" customWidth="1"/>
    <col min="7433" max="7438" width="20.6640625" style="703" customWidth="1"/>
    <col min="7439" max="7682" width="9.109375" style="703"/>
    <col min="7683" max="7683" width="57.44140625" style="703" customWidth="1"/>
    <col min="7684" max="7686" width="20.6640625" style="703" customWidth="1"/>
    <col min="7687" max="7688" width="0" style="703" hidden="1" customWidth="1"/>
    <col min="7689" max="7694" width="20.6640625" style="703" customWidth="1"/>
    <col min="7695" max="7938" width="9.109375" style="703"/>
    <col min="7939" max="7939" width="57.44140625" style="703" customWidth="1"/>
    <col min="7940" max="7942" width="20.6640625" style="703" customWidth="1"/>
    <col min="7943" max="7944" width="0" style="703" hidden="1" customWidth="1"/>
    <col min="7945" max="7950" width="20.6640625" style="703" customWidth="1"/>
    <col min="7951" max="8194" width="9.109375" style="703"/>
    <col min="8195" max="8195" width="57.44140625" style="703" customWidth="1"/>
    <col min="8196" max="8198" width="20.6640625" style="703" customWidth="1"/>
    <col min="8199" max="8200" width="0" style="703" hidden="1" customWidth="1"/>
    <col min="8201" max="8206" width="20.6640625" style="703" customWidth="1"/>
    <col min="8207" max="8450" width="9.109375" style="703"/>
    <col min="8451" max="8451" width="57.44140625" style="703" customWidth="1"/>
    <col min="8452" max="8454" width="20.6640625" style="703" customWidth="1"/>
    <col min="8455" max="8456" width="0" style="703" hidden="1" customWidth="1"/>
    <col min="8457" max="8462" width="20.6640625" style="703" customWidth="1"/>
    <col min="8463" max="8706" width="9.109375" style="703"/>
    <col min="8707" max="8707" width="57.44140625" style="703" customWidth="1"/>
    <col min="8708" max="8710" width="20.6640625" style="703" customWidth="1"/>
    <col min="8711" max="8712" width="0" style="703" hidden="1" customWidth="1"/>
    <col min="8713" max="8718" width="20.6640625" style="703" customWidth="1"/>
    <col min="8719" max="8962" width="9.109375" style="703"/>
    <col min="8963" max="8963" width="57.44140625" style="703" customWidth="1"/>
    <col min="8964" max="8966" width="20.6640625" style="703" customWidth="1"/>
    <col min="8967" max="8968" width="0" style="703" hidden="1" customWidth="1"/>
    <col min="8969" max="8974" width="20.6640625" style="703" customWidth="1"/>
    <col min="8975" max="9218" width="9.109375" style="703"/>
    <col min="9219" max="9219" width="57.44140625" style="703" customWidth="1"/>
    <col min="9220" max="9222" width="20.6640625" style="703" customWidth="1"/>
    <col min="9223" max="9224" width="0" style="703" hidden="1" customWidth="1"/>
    <col min="9225" max="9230" width="20.6640625" style="703" customWidth="1"/>
    <col min="9231" max="9474" width="9.109375" style="703"/>
    <col min="9475" max="9475" width="57.44140625" style="703" customWidth="1"/>
    <col min="9476" max="9478" width="20.6640625" style="703" customWidth="1"/>
    <col min="9479" max="9480" width="0" style="703" hidden="1" customWidth="1"/>
    <col min="9481" max="9486" width="20.6640625" style="703" customWidth="1"/>
    <col min="9487" max="9730" width="9.109375" style="703"/>
    <col min="9731" max="9731" width="57.44140625" style="703" customWidth="1"/>
    <col min="9732" max="9734" width="20.6640625" style="703" customWidth="1"/>
    <col min="9735" max="9736" width="0" style="703" hidden="1" customWidth="1"/>
    <col min="9737" max="9742" width="20.6640625" style="703" customWidth="1"/>
    <col min="9743" max="9986" width="9.109375" style="703"/>
    <col min="9987" max="9987" width="57.44140625" style="703" customWidth="1"/>
    <col min="9988" max="9990" width="20.6640625" style="703" customWidth="1"/>
    <col min="9991" max="9992" width="0" style="703" hidden="1" customWidth="1"/>
    <col min="9993" max="9998" width="20.6640625" style="703" customWidth="1"/>
    <col min="9999" max="10242" width="9.109375" style="703"/>
    <col min="10243" max="10243" width="57.44140625" style="703" customWidth="1"/>
    <col min="10244" max="10246" width="20.6640625" style="703" customWidth="1"/>
    <col min="10247" max="10248" width="0" style="703" hidden="1" customWidth="1"/>
    <col min="10249" max="10254" width="20.6640625" style="703" customWidth="1"/>
    <col min="10255" max="10498" width="9.109375" style="703"/>
    <col min="10499" max="10499" width="57.44140625" style="703" customWidth="1"/>
    <col min="10500" max="10502" width="20.6640625" style="703" customWidth="1"/>
    <col min="10503" max="10504" width="0" style="703" hidden="1" customWidth="1"/>
    <col min="10505" max="10510" width="20.6640625" style="703" customWidth="1"/>
    <col min="10511" max="10754" width="9.109375" style="703"/>
    <col min="10755" max="10755" width="57.44140625" style="703" customWidth="1"/>
    <col min="10756" max="10758" width="20.6640625" style="703" customWidth="1"/>
    <col min="10759" max="10760" width="0" style="703" hidden="1" customWidth="1"/>
    <col min="10761" max="10766" width="20.6640625" style="703" customWidth="1"/>
    <col min="10767" max="11010" width="9.109375" style="703"/>
    <col min="11011" max="11011" width="57.44140625" style="703" customWidth="1"/>
    <col min="11012" max="11014" width="20.6640625" style="703" customWidth="1"/>
    <col min="11015" max="11016" width="0" style="703" hidden="1" customWidth="1"/>
    <col min="11017" max="11022" width="20.6640625" style="703" customWidth="1"/>
    <col min="11023" max="11266" width="9.109375" style="703"/>
    <col min="11267" max="11267" width="57.44140625" style="703" customWidth="1"/>
    <col min="11268" max="11270" width="20.6640625" style="703" customWidth="1"/>
    <col min="11271" max="11272" width="0" style="703" hidden="1" customWidth="1"/>
    <col min="11273" max="11278" width="20.6640625" style="703" customWidth="1"/>
    <col min="11279" max="11522" width="9.109375" style="703"/>
    <col min="11523" max="11523" width="57.44140625" style="703" customWidth="1"/>
    <col min="11524" max="11526" width="20.6640625" style="703" customWidth="1"/>
    <col min="11527" max="11528" width="0" style="703" hidden="1" customWidth="1"/>
    <col min="11529" max="11534" width="20.6640625" style="703" customWidth="1"/>
    <col min="11535" max="11778" width="9.109375" style="703"/>
    <col min="11779" max="11779" width="57.44140625" style="703" customWidth="1"/>
    <col min="11780" max="11782" width="20.6640625" style="703" customWidth="1"/>
    <col min="11783" max="11784" width="0" style="703" hidden="1" customWidth="1"/>
    <col min="11785" max="11790" width="20.6640625" style="703" customWidth="1"/>
    <col min="11791" max="12034" width="9.109375" style="703"/>
    <col min="12035" max="12035" width="57.44140625" style="703" customWidth="1"/>
    <col min="12036" max="12038" width="20.6640625" style="703" customWidth="1"/>
    <col min="12039" max="12040" width="0" style="703" hidden="1" customWidth="1"/>
    <col min="12041" max="12046" width="20.6640625" style="703" customWidth="1"/>
    <col min="12047" max="12290" width="9.109375" style="703"/>
    <col min="12291" max="12291" width="57.44140625" style="703" customWidth="1"/>
    <col min="12292" max="12294" width="20.6640625" style="703" customWidth="1"/>
    <col min="12295" max="12296" width="0" style="703" hidden="1" customWidth="1"/>
    <col min="12297" max="12302" width="20.6640625" style="703" customWidth="1"/>
    <col min="12303" max="12546" width="9.109375" style="703"/>
    <col min="12547" max="12547" width="57.44140625" style="703" customWidth="1"/>
    <col min="12548" max="12550" width="20.6640625" style="703" customWidth="1"/>
    <col min="12551" max="12552" width="0" style="703" hidden="1" customWidth="1"/>
    <col min="12553" max="12558" width="20.6640625" style="703" customWidth="1"/>
    <col min="12559" max="12802" width="9.109375" style="703"/>
    <col min="12803" max="12803" width="57.44140625" style="703" customWidth="1"/>
    <col min="12804" max="12806" width="20.6640625" style="703" customWidth="1"/>
    <col min="12807" max="12808" width="0" style="703" hidden="1" customWidth="1"/>
    <col min="12809" max="12814" width="20.6640625" style="703" customWidth="1"/>
    <col min="12815" max="13058" width="9.109375" style="703"/>
    <col min="13059" max="13059" width="57.44140625" style="703" customWidth="1"/>
    <col min="13060" max="13062" width="20.6640625" style="703" customWidth="1"/>
    <col min="13063" max="13064" width="0" style="703" hidden="1" customWidth="1"/>
    <col min="13065" max="13070" width="20.6640625" style="703" customWidth="1"/>
    <col min="13071" max="13314" width="9.109375" style="703"/>
    <col min="13315" max="13315" width="57.44140625" style="703" customWidth="1"/>
    <col min="13316" max="13318" width="20.6640625" style="703" customWidth="1"/>
    <col min="13319" max="13320" width="0" style="703" hidden="1" customWidth="1"/>
    <col min="13321" max="13326" width="20.6640625" style="703" customWidth="1"/>
    <col min="13327" max="13570" width="9.109375" style="703"/>
    <col min="13571" max="13571" width="57.44140625" style="703" customWidth="1"/>
    <col min="13572" max="13574" width="20.6640625" style="703" customWidth="1"/>
    <col min="13575" max="13576" width="0" style="703" hidden="1" customWidth="1"/>
    <col min="13577" max="13582" width="20.6640625" style="703" customWidth="1"/>
    <col min="13583" max="13826" width="9.109375" style="703"/>
    <col min="13827" max="13827" width="57.44140625" style="703" customWidth="1"/>
    <col min="13828" max="13830" width="20.6640625" style="703" customWidth="1"/>
    <col min="13831" max="13832" width="0" style="703" hidden="1" customWidth="1"/>
    <col min="13833" max="13838" width="20.6640625" style="703" customWidth="1"/>
    <col min="13839" max="14082" width="9.109375" style="703"/>
    <col min="14083" max="14083" width="57.44140625" style="703" customWidth="1"/>
    <col min="14084" max="14086" width="20.6640625" style="703" customWidth="1"/>
    <col min="14087" max="14088" width="0" style="703" hidden="1" customWidth="1"/>
    <col min="14089" max="14094" width="20.6640625" style="703" customWidth="1"/>
    <col min="14095" max="14338" width="9.109375" style="703"/>
    <col min="14339" max="14339" width="57.44140625" style="703" customWidth="1"/>
    <col min="14340" max="14342" width="20.6640625" style="703" customWidth="1"/>
    <col min="14343" max="14344" width="0" style="703" hidden="1" customWidth="1"/>
    <col min="14345" max="14350" width="20.6640625" style="703" customWidth="1"/>
    <col min="14351" max="14594" width="9.109375" style="703"/>
    <col min="14595" max="14595" width="57.44140625" style="703" customWidth="1"/>
    <col min="14596" max="14598" width="20.6640625" style="703" customWidth="1"/>
    <col min="14599" max="14600" width="0" style="703" hidden="1" customWidth="1"/>
    <col min="14601" max="14606" width="20.6640625" style="703" customWidth="1"/>
    <col min="14607" max="14850" width="9.109375" style="703"/>
    <col min="14851" max="14851" width="57.44140625" style="703" customWidth="1"/>
    <col min="14852" max="14854" width="20.6640625" style="703" customWidth="1"/>
    <col min="14855" max="14856" width="0" style="703" hidden="1" customWidth="1"/>
    <col min="14857" max="14862" width="20.6640625" style="703" customWidth="1"/>
    <col min="14863" max="15106" width="9.109375" style="703"/>
    <col min="15107" max="15107" width="57.44140625" style="703" customWidth="1"/>
    <col min="15108" max="15110" width="20.6640625" style="703" customWidth="1"/>
    <col min="15111" max="15112" width="0" style="703" hidden="1" customWidth="1"/>
    <col min="15113" max="15118" width="20.6640625" style="703" customWidth="1"/>
    <col min="15119" max="15362" width="9.109375" style="703"/>
    <col min="15363" max="15363" width="57.44140625" style="703" customWidth="1"/>
    <col min="15364" max="15366" width="20.6640625" style="703" customWidth="1"/>
    <col min="15367" max="15368" width="0" style="703" hidden="1" customWidth="1"/>
    <col min="15369" max="15374" width="20.6640625" style="703" customWidth="1"/>
    <col min="15375" max="15618" width="9.109375" style="703"/>
    <col min="15619" max="15619" width="57.44140625" style="703" customWidth="1"/>
    <col min="15620" max="15622" width="20.6640625" style="703" customWidth="1"/>
    <col min="15623" max="15624" width="0" style="703" hidden="1" customWidth="1"/>
    <col min="15625" max="15630" width="20.6640625" style="703" customWidth="1"/>
    <col min="15631" max="15874" width="9.109375" style="703"/>
    <col min="15875" max="15875" width="57.44140625" style="703" customWidth="1"/>
    <col min="15876" max="15878" width="20.6640625" style="703" customWidth="1"/>
    <col min="15879" max="15880" width="0" style="703" hidden="1" customWidth="1"/>
    <col min="15881" max="15886" width="20.6640625" style="703" customWidth="1"/>
    <col min="15887" max="16130" width="9.109375" style="703"/>
    <col min="16131" max="16131" width="57.44140625" style="703" customWidth="1"/>
    <col min="16132" max="16134" width="20.6640625" style="703" customWidth="1"/>
    <col min="16135" max="16136" width="0" style="703" hidden="1" customWidth="1"/>
    <col min="16137" max="16142" width="20.6640625" style="703" customWidth="1"/>
    <col min="16143" max="16384" width="9.109375" style="703"/>
  </cols>
  <sheetData>
    <row r="1" spans="1:18" x14ac:dyDescent="0.25">
      <c r="C1" s="703"/>
    </row>
    <row r="2" spans="1:18" ht="15" x14ac:dyDescent="0.25">
      <c r="A2" s="704" t="s">
        <v>2798</v>
      </c>
      <c r="C2" s="703"/>
    </row>
    <row r="3" spans="1:18" ht="13.8" x14ac:dyDescent="0.25">
      <c r="A3" s="705"/>
      <c r="C3" s="703"/>
    </row>
    <row r="4" spans="1:18" ht="13.8" x14ac:dyDescent="0.25">
      <c r="A4" s="705"/>
      <c r="C4" s="703"/>
    </row>
    <row r="5" spans="1:18" ht="20.100000000000001" customHeight="1" x14ac:dyDescent="0.25">
      <c r="A5" s="706" t="s">
        <v>2799</v>
      </c>
      <c r="C5" s="703"/>
    </row>
    <row r="6" spans="1:18" ht="42.75" customHeight="1" thickBot="1" x14ac:dyDescent="0.3">
      <c r="A6" s="706"/>
      <c r="C6" s="703"/>
    </row>
    <row r="7" spans="1:18" ht="39.75" customHeight="1" thickBot="1" x14ac:dyDescent="0.3">
      <c r="A7" s="707" t="s">
        <v>2800</v>
      </c>
      <c r="B7" s="708" t="s">
        <v>2801</v>
      </c>
      <c r="C7" s="709">
        <v>2011</v>
      </c>
      <c r="D7" s="709">
        <v>2012</v>
      </c>
      <c r="E7" s="710" t="s">
        <v>2802</v>
      </c>
      <c r="F7" s="710" t="s">
        <v>2803</v>
      </c>
      <c r="G7" s="709" t="s">
        <v>2804</v>
      </c>
      <c r="H7" s="709">
        <v>2014</v>
      </c>
      <c r="I7" s="711">
        <v>2015</v>
      </c>
      <c r="J7" s="709">
        <v>2016</v>
      </c>
      <c r="K7" s="712">
        <v>2017</v>
      </c>
      <c r="L7" s="982">
        <v>2018</v>
      </c>
      <c r="M7" s="711">
        <v>2019</v>
      </c>
      <c r="N7" s="709">
        <v>2020</v>
      </c>
      <c r="O7" s="712">
        <v>2021</v>
      </c>
      <c r="P7" s="1183">
        <v>2022</v>
      </c>
      <c r="Q7" s="1062">
        <v>2023</v>
      </c>
      <c r="R7" s="1062">
        <v>2024</v>
      </c>
    </row>
    <row r="8" spans="1:18" ht="30" customHeight="1" thickBot="1" x14ac:dyDescent="0.3">
      <c r="A8" s="1792" t="s">
        <v>2805</v>
      </c>
      <c r="B8" s="1792"/>
      <c r="C8" s="703"/>
      <c r="E8" s="713"/>
      <c r="F8" s="713"/>
    </row>
    <row r="9" spans="1:18" ht="30" customHeight="1" x14ac:dyDescent="0.25">
      <c r="A9" s="714"/>
      <c r="B9" s="715"/>
      <c r="C9" s="716"/>
      <c r="D9" s="716"/>
      <c r="E9" s="717"/>
      <c r="F9" s="717"/>
      <c r="G9" s="716"/>
      <c r="H9" s="716"/>
      <c r="I9" s="718"/>
      <c r="J9" s="716"/>
      <c r="K9" s="716"/>
      <c r="L9" s="820"/>
      <c r="M9" s="716"/>
      <c r="N9" s="718"/>
      <c r="O9" s="718"/>
      <c r="P9" s="718"/>
      <c r="Q9" s="821"/>
      <c r="R9" s="821"/>
    </row>
    <row r="10" spans="1:18" ht="30" customHeight="1" x14ac:dyDescent="0.25">
      <c r="A10" s="1297"/>
      <c r="B10" s="1299"/>
      <c r="C10" s="1300"/>
      <c r="D10" s="1300"/>
      <c r="E10" s="1301"/>
      <c r="F10" s="1301"/>
      <c r="G10" s="1300"/>
      <c r="H10" s="1300"/>
      <c r="I10" s="1302"/>
      <c r="J10" s="1300"/>
      <c r="K10" s="1300"/>
      <c r="L10" s="1303"/>
      <c r="M10" s="1300"/>
      <c r="N10" s="1302"/>
      <c r="O10" s="1302"/>
      <c r="P10" s="1302"/>
      <c r="Q10" s="1304"/>
      <c r="R10" s="1304"/>
    </row>
    <row r="11" spans="1:18" ht="29.4" customHeight="1" x14ac:dyDescent="0.25">
      <c r="A11" s="1314" t="s">
        <v>3894</v>
      </c>
      <c r="B11" s="1315" t="s">
        <v>3895</v>
      </c>
      <c r="C11" s="1313" t="s">
        <v>1690</v>
      </c>
      <c r="D11" s="1316" t="s">
        <v>1690</v>
      </c>
      <c r="E11" s="1313" t="s">
        <v>1690</v>
      </c>
      <c r="F11" s="1313" t="s">
        <v>1690</v>
      </c>
      <c r="G11" s="1313" t="s">
        <v>1690</v>
      </c>
      <c r="H11" s="1316" t="s">
        <v>1690</v>
      </c>
      <c r="I11" s="1313" t="s">
        <v>1690</v>
      </c>
      <c r="J11" s="1316" t="s">
        <v>1690</v>
      </c>
      <c r="K11" s="1313" t="s">
        <v>1690</v>
      </c>
      <c r="L11" s="1316" t="s">
        <v>1690</v>
      </c>
      <c r="M11" s="1313" t="s">
        <v>1690</v>
      </c>
      <c r="N11" s="1316" t="s">
        <v>1690</v>
      </c>
      <c r="O11" s="1313" t="s">
        <v>1690</v>
      </c>
      <c r="P11" s="1316" t="s">
        <v>1690</v>
      </c>
      <c r="Q11" s="1317">
        <f>'[2]INDICATORI DI PRESTAZIONE'!$B$12</f>
        <v>0.10617691599499279</v>
      </c>
      <c r="R11" s="1318"/>
    </row>
    <row r="12" spans="1:18" ht="30" customHeight="1" x14ac:dyDescent="0.25">
      <c r="A12" s="1298" t="s">
        <v>2806</v>
      </c>
      <c r="B12" s="1305" t="s">
        <v>2807</v>
      </c>
      <c r="C12" s="1306">
        <v>88.72</v>
      </c>
      <c r="D12" s="1306">
        <v>89.584000000000003</v>
      </c>
      <c r="E12" s="1307">
        <v>93.23</v>
      </c>
      <c r="F12" s="1307">
        <v>86.76</v>
      </c>
      <c r="G12" s="1306">
        <v>92.02</v>
      </c>
      <c r="H12" s="1308">
        <f>'[3]INDICATORI DI PRESTAZIONE'!$B$12</f>
        <v>91.196969405621587</v>
      </c>
      <c r="I12" s="1309">
        <f>'[4]INDICATORI DI PRESTAZIONE'!$B$12</f>
        <v>96.050784498873767</v>
      </c>
      <c r="J12" s="1308">
        <f>'[5]INDICATORI DI PRESTAZIONE'!$B$12</f>
        <v>100.84607698116187</v>
      </c>
      <c r="K12" s="1310">
        <f>'[6]INDICATORI DI PRESTAZIONE'!$B$12</f>
        <v>100.26041003460232</v>
      </c>
      <c r="L12" s="1308">
        <f>'[7]INDICATORI DI PRESTAZIONE'!$B$12</f>
        <v>99.320084706355971</v>
      </c>
      <c r="M12" s="1309">
        <f>'[8]INDICATORI DI PRESTAZIONE'!$B$12</f>
        <v>102.3250059041347</v>
      </c>
      <c r="N12" s="1311">
        <f>'[9]INDICATORI DI PRESTAZIONE'!$B$12</f>
        <v>100.85259600303414</v>
      </c>
      <c r="O12" s="1311">
        <f>'[10]INDICATORI DI PRESTAZIONE'!$B$12</f>
        <v>120.24227951780281</v>
      </c>
      <c r="P12" s="1311">
        <f>'[11]INDICATORI DI PRESTAZIONE'!$B$12</f>
        <v>126.07097232755169</v>
      </c>
      <c r="Q12" s="1312" t="s">
        <v>1690</v>
      </c>
      <c r="R12" s="1312" t="s">
        <v>1690</v>
      </c>
    </row>
    <row r="13" spans="1:18" ht="30" customHeight="1" x14ac:dyDescent="0.25">
      <c r="A13" s="727" t="s">
        <v>2808</v>
      </c>
      <c r="B13" s="728" t="s">
        <v>2807</v>
      </c>
      <c r="C13" s="729">
        <v>83.06</v>
      </c>
      <c r="D13" s="729">
        <v>84.177000000000007</v>
      </c>
      <c r="E13" s="730">
        <v>87.560068959999995</v>
      </c>
      <c r="F13" s="730">
        <v>84.958151799999996</v>
      </c>
      <c r="G13" s="729">
        <v>87.074310330000003</v>
      </c>
      <c r="H13" s="729">
        <f>'[3]INDICATORI DI PRESTAZIONE'!$B$13</f>
        <v>85.636163667633753</v>
      </c>
      <c r="I13" s="731">
        <f>'[4]INDICATORI DI PRESTAZIONE'!$B$13</f>
        <v>88.612722546146031</v>
      </c>
      <c r="J13" s="729">
        <f>'[5]INDICATORI DI PRESTAZIONE'!$B$13</f>
        <v>91.790481437726001</v>
      </c>
      <c r="K13" s="732">
        <f>'[6]INDICATORI DI PRESTAZIONE'!$B$13</f>
        <v>91.810814989507094</v>
      </c>
      <c r="L13" s="729">
        <f>'[7]INDICATORI DI PRESTAZIONE'!$B$13</f>
        <v>91.729838800053699</v>
      </c>
      <c r="M13" s="731">
        <f>'[8]INDICATORI DI PRESTAZIONE'!$B$13</f>
        <v>94.150146815080745</v>
      </c>
      <c r="N13" s="1019">
        <f>'[9]INDICATORI DI PRESTAZIONE'!$B$13</f>
        <v>93.173017335588298</v>
      </c>
      <c r="O13" s="1019">
        <f>'[10]INDICATORI DI PRESTAZIONE'!$B$13</f>
        <v>108.97567676541743</v>
      </c>
      <c r="P13" s="1019">
        <f>'[11]INDICATORI DI PRESTAZIONE'!$B$13</f>
        <v>111.17340270172966</v>
      </c>
      <c r="Q13" s="1024">
        <f>'[12]INDICATORI DI PRESTAZIONE'!$B$13</f>
        <v>109.45639393938686</v>
      </c>
      <c r="R13" s="1024">
        <v>101.06189907269865</v>
      </c>
    </row>
    <row r="14" spans="1:18" ht="30" customHeight="1" thickBot="1" x14ac:dyDescent="0.3">
      <c r="A14" s="733" t="s">
        <v>2809</v>
      </c>
      <c r="B14" s="734" t="s">
        <v>2807</v>
      </c>
      <c r="C14" s="735">
        <v>5.67</v>
      </c>
      <c r="D14" s="735">
        <v>5.407</v>
      </c>
      <c r="E14" s="736">
        <v>5.668577924</v>
      </c>
      <c r="F14" s="736">
        <v>1.7993247429999999</v>
      </c>
      <c r="G14" s="735">
        <v>4.9462170609999996</v>
      </c>
      <c r="H14" s="735">
        <f>'[3]INDICATORI DI PRESTAZIONE'!$B$14</f>
        <v>5.5608057379878337</v>
      </c>
      <c r="I14" s="737">
        <f>'[4]INDICATORI DI PRESTAZIONE'!$B$14</f>
        <v>7.4380619527277245</v>
      </c>
      <c r="J14" s="735">
        <f>'[5]INDICATORI DI PRESTAZIONE'!$B$14</f>
        <v>9.0555955434358708</v>
      </c>
      <c r="K14" s="738">
        <f>'[6]INDICATORI DI PRESTAZIONE'!$B$14</f>
        <v>8.4495950450952257</v>
      </c>
      <c r="L14" s="735">
        <f>'[7]INDICATORI DI PRESTAZIONE'!$B$14</f>
        <v>7.5902459063022762</v>
      </c>
      <c r="M14" s="737">
        <f>'[8]INDICATORI DI PRESTAZIONE'!$B$14</f>
        <v>8.1748590890539585</v>
      </c>
      <c r="N14" s="1020">
        <f>'[9]INDICATORI DI PRESTAZIONE'!$B$14</f>
        <v>7.6795786674458348</v>
      </c>
      <c r="O14" s="1020">
        <f>'[10]INDICATORI DI PRESTAZIONE'!$B$14</f>
        <v>11.266602752385381</v>
      </c>
      <c r="P14" s="1020">
        <f>'[11]INDICATORI DI PRESTAZIONE'!$B$14</f>
        <v>14.897569625822037</v>
      </c>
      <c r="Q14" s="1023">
        <f>'[12]INDICATORI DI PRESTAZIONE'!$B$14</f>
        <v>10.614539774030936</v>
      </c>
      <c r="R14" s="1023">
        <v>7.5269607009644002</v>
      </c>
    </row>
    <row r="15" spans="1:18" ht="24" customHeight="1" thickBot="1" x14ac:dyDescent="0.3">
      <c r="A15" s="739" t="s">
        <v>2810</v>
      </c>
      <c r="B15" s="739"/>
      <c r="C15" s="740"/>
      <c r="D15" s="740"/>
      <c r="E15" s="741"/>
      <c r="F15" s="741"/>
      <c r="G15" s="740"/>
      <c r="H15" s="740"/>
      <c r="I15" s="742"/>
      <c r="N15" s="1021"/>
      <c r="O15" s="1021"/>
      <c r="P15" s="1209"/>
    </row>
    <row r="16" spans="1:18" ht="24" customHeight="1" x14ac:dyDescent="0.25">
      <c r="A16" s="743" t="s">
        <v>2811</v>
      </c>
      <c r="B16" s="743" t="s">
        <v>2812</v>
      </c>
      <c r="C16" s="722">
        <v>3.9740000000000001E-3</v>
      </c>
      <c r="D16" s="722">
        <v>1.04E-2</v>
      </c>
      <c r="E16" s="723" t="s">
        <v>315</v>
      </c>
      <c r="F16" s="723">
        <v>6.362281E-3</v>
      </c>
      <c r="G16" s="722">
        <v>1.606049E-3</v>
      </c>
      <c r="H16" s="722">
        <f>'[3]INDICATORI DI PRESTAZIONE'!$B$16</f>
        <v>1.2919569879039725E-2</v>
      </c>
      <c r="I16" s="744">
        <f>'[4]INDICATORI DI PRESTAZIONE'!$B$16</f>
        <v>8.4967511498756348E-3</v>
      </c>
      <c r="J16" s="722">
        <f>'[5]INDICATORI DI PRESTAZIONE'!$B$16</f>
        <v>5.3493850195616499E-3</v>
      </c>
      <c r="K16" s="745">
        <f>'[6]INDICATORI DI PRESTAZIONE'!$B$16</f>
        <v>5.7830921997391784E-3</v>
      </c>
      <c r="L16" s="722">
        <f>'[7]INDICATORI DI PRESTAZIONE'!$B$16</f>
        <v>7.8623077383373208E-3</v>
      </c>
      <c r="M16" s="744">
        <f>'[8]INDICATORI DI PRESTAZIONE'!$B$16</f>
        <v>5.5740337261661341E-3</v>
      </c>
      <c r="N16" s="1022">
        <f>'[9]INDICATORI DI PRESTAZIONE'!$B$16</f>
        <v>4.3221842856308737E-3</v>
      </c>
      <c r="O16" s="1022">
        <f>'[10]INDICATORI DI PRESTAZIONE'!$B$16</f>
        <v>2.2200170405382341E-2</v>
      </c>
      <c r="P16" s="1022">
        <f>'[11]INDICATORI DI PRESTAZIONE'!$B$16</f>
        <v>1.5941204221130052E-2</v>
      </c>
      <c r="Q16" s="1184">
        <f>'[12]INDICATORI DI PRESTAZIONE'!$B$16</f>
        <v>1.636646824343399E-2</v>
      </c>
      <c r="R16" s="1184">
        <v>5.7966409427539058E-3</v>
      </c>
    </row>
    <row r="17" spans="1:18" ht="30" customHeight="1" thickBot="1" x14ac:dyDescent="0.3">
      <c r="A17" s="746"/>
      <c r="B17" s="746"/>
      <c r="C17" s="735"/>
      <c r="D17" s="735"/>
      <c r="E17" s="736"/>
      <c r="F17" s="736"/>
      <c r="G17" s="735"/>
      <c r="H17" s="735"/>
      <c r="I17" s="737"/>
      <c r="J17" s="735"/>
      <c r="K17" s="738"/>
      <c r="L17" s="735"/>
      <c r="M17" s="737"/>
      <c r="N17" s="1020"/>
      <c r="O17" s="1020"/>
      <c r="P17" s="1020"/>
      <c r="Q17" s="1023"/>
      <c r="R17" s="1023"/>
    </row>
    <row r="18" spans="1:18" ht="27.75" customHeight="1" thickBot="1" x14ac:dyDescent="0.3">
      <c r="A18" s="747" t="s">
        <v>2813</v>
      </c>
      <c r="B18" s="748"/>
      <c r="C18" s="742"/>
      <c r="D18" s="742"/>
      <c r="E18" s="749"/>
      <c r="F18" s="749"/>
      <c r="G18" s="742"/>
      <c r="H18" s="742"/>
      <c r="I18" s="742"/>
      <c r="J18" s="750"/>
      <c r="K18" s="750"/>
      <c r="L18" s="750"/>
      <c r="M18" s="750"/>
      <c r="N18" s="1021"/>
      <c r="O18" s="1021"/>
    </row>
    <row r="19" spans="1:18" ht="30" customHeight="1" x14ac:dyDescent="0.25">
      <c r="A19" s="743" t="s">
        <v>2814</v>
      </c>
      <c r="B19" s="743" t="s">
        <v>2815</v>
      </c>
      <c r="C19" s="722">
        <v>60.75</v>
      </c>
      <c r="D19" s="722">
        <v>51.66</v>
      </c>
      <c r="E19" s="723">
        <v>74.36</v>
      </c>
      <c r="F19" s="723">
        <v>64.739999999999995</v>
      </c>
      <c r="G19" s="722">
        <v>72.64</v>
      </c>
      <c r="H19" s="724">
        <f>'[3]INDICATORI DI PRESTAZIONE'!$B$19</f>
        <v>61.300105011653145</v>
      </c>
      <c r="I19" s="725">
        <f>'[4]INDICATORI DI PRESTAZIONE'!$B$19</f>
        <v>61.01986646391493</v>
      </c>
      <c r="J19" s="724">
        <f>'[5]INDICATORI DI PRESTAZIONE'!$B$19</f>
        <v>76.670424383793943</v>
      </c>
      <c r="K19" s="726">
        <f>'[6]INDICATORI DI PRESTAZIONE'!$B$19</f>
        <v>64.93719345874996</v>
      </c>
      <c r="L19" s="724">
        <f>'[7]INDICATORI DI PRESTAZIONE'!$B$19</f>
        <v>60.271981769399325</v>
      </c>
      <c r="M19" s="725">
        <f>'[8]INDICATORI DI PRESTAZIONE'!$B$19</f>
        <v>69.534529058832362</v>
      </c>
      <c r="N19" s="1018">
        <f>'[9]INDICATORI DI PRESTAZIONE'!$B$19</f>
        <v>74.816009271556354</v>
      </c>
      <c r="O19" s="1018">
        <f>'[10]INDICATORI DI PRESTAZIONE'!$B$19</f>
        <v>68.061803173726361</v>
      </c>
      <c r="P19" s="1018">
        <f>'[11]INDICATORI DI PRESTAZIONE'!$B$19</f>
        <v>61.753749620986035</v>
      </c>
      <c r="Q19" s="1221">
        <f>'[12]INDICATORI DI PRESTAZIONE'!$B$19</f>
        <v>61.829082626041583</v>
      </c>
      <c r="R19" s="1221">
        <v>61.086417560495534</v>
      </c>
    </row>
    <row r="20" spans="1:18" ht="30" customHeight="1" x14ac:dyDescent="0.25">
      <c r="A20" s="751" t="s">
        <v>2816</v>
      </c>
      <c r="B20" s="752" t="s">
        <v>2815</v>
      </c>
      <c r="C20" s="729">
        <v>49.37</v>
      </c>
      <c r="D20" s="729">
        <v>41.718000000000004</v>
      </c>
      <c r="E20" s="730">
        <v>61.510334579999999</v>
      </c>
      <c r="F20" s="730">
        <v>50.89994385</v>
      </c>
      <c r="G20" s="729">
        <v>59.529453349999997</v>
      </c>
      <c r="H20" s="729">
        <f>'[3]INDICATORI DI PRESTAZIONE'!$B$20</f>
        <v>51.135971936640253</v>
      </c>
      <c r="I20" s="731">
        <f>'[4]INDICATORI DI PRESTAZIONE'!$B$20</f>
        <v>55.290161650800322</v>
      </c>
      <c r="J20" s="729">
        <f>'[5]INDICATORI DI PRESTAZIONE'!$B$20</f>
        <v>64.70014024520141</v>
      </c>
      <c r="K20" s="732">
        <f>'[6]INDICATORI DI PRESTAZIONE'!$B$20</f>
        <v>54.975637068523518</v>
      </c>
      <c r="L20" s="729">
        <f>'[7]INDICATORI DI PRESTAZIONE'!$B$20</f>
        <v>52.019059360410481</v>
      </c>
      <c r="M20" s="731">
        <f>'[8]INDICATORI DI PRESTAZIONE'!$B$20</f>
        <v>58.32472260514546</v>
      </c>
      <c r="N20" s="1019">
        <f>'[9]INDICATORI DI PRESTAZIONE'!$B$20</f>
        <v>63.950651747855005</v>
      </c>
      <c r="O20" s="1065">
        <f>'[10]INDICATORI DI PRESTAZIONE'!$B$20</f>
        <v>67.176215058067328</v>
      </c>
      <c r="P20" s="1065">
        <f>'[11]INDICATORI DI PRESTAZIONE'!$B$20</f>
        <v>59.853040617140209</v>
      </c>
      <c r="Q20" s="1222">
        <f>'[12]INDICATORI DI PRESTAZIONE'!$B$20</f>
        <v>62.916014604935384</v>
      </c>
      <c r="R20" s="1222">
        <v>57.519922247568715</v>
      </c>
    </row>
    <row r="21" spans="1:18" ht="30" customHeight="1" x14ac:dyDescent="0.25">
      <c r="A21" s="753"/>
      <c r="B21" s="754"/>
      <c r="C21" s="729"/>
      <c r="D21" s="729"/>
      <c r="E21" s="730"/>
      <c r="F21" s="730"/>
      <c r="G21" s="729"/>
      <c r="H21" s="729"/>
      <c r="I21" s="755"/>
      <c r="J21" s="756"/>
      <c r="K21" s="732"/>
      <c r="L21" s="729"/>
      <c r="M21" s="731"/>
      <c r="N21" s="1019"/>
      <c r="O21" s="1019"/>
      <c r="P21" s="1019"/>
      <c r="Q21" s="1024"/>
      <c r="R21" s="1024"/>
    </row>
    <row r="22" spans="1:18" ht="30" customHeight="1" x14ac:dyDescent="0.25">
      <c r="A22" s="757"/>
      <c r="B22" s="758"/>
      <c r="C22" s="729"/>
      <c r="D22" s="729"/>
      <c r="E22" s="730"/>
      <c r="F22" s="730"/>
      <c r="G22" s="729"/>
      <c r="H22" s="729"/>
      <c r="I22" s="755"/>
      <c r="J22" s="756"/>
      <c r="K22" s="759"/>
      <c r="L22" s="756"/>
      <c r="M22" s="755"/>
      <c r="N22" s="1019"/>
      <c r="O22" s="1019"/>
      <c r="P22" s="1019"/>
      <c r="Q22" s="1024"/>
      <c r="R22" s="1024"/>
    </row>
    <row r="23" spans="1:18" ht="30" customHeight="1" thickBot="1" x14ac:dyDescent="0.3">
      <c r="A23" s="760"/>
      <c r="B23" s="761"/>
      <c r="C23" s="735"/>
      <c r="D23" s="735"/>
      <c r="E23" s="736"/>
      <c r="F23" s="736"/>
      <c r="G23" s="735"/>
      <c r="H23" s="735"/>
      <c r="I23" s="762"/>
      <c r="J23" s="763"/>
      <c r="K23" s="764"/>
      <c r="L23" s="763"/>
      <c r="M23" s="762"/>
      <c r="N23" s="1020"/>
      <c r="O23" s="1020"/>
      <c r="P23" s="1020"/>
      <c r="Q23" s="1023"/>
      <c r="R23" s="1023"/>
    </row>
    <row r="24" spans="1:18" ht="29.25" customHeight="1" thickBot="1" x14ac:dyDescent="0.3">
      <c r="A24" s="765" t="s">
        <v>2817</v>
      </c>
      <c r="B24" s="739"/>
      <c r="C24" s="742"/>
      <c r="D24" s="742"/>
      <c r="E24" s="749"/>
      <c r="F24" s="749"/>
      <c r="G24" s="742"/>
      <c r="H24" s="742"/>
      <c r="I24" s="740"/>
      <c r="N24" s="1021"/>
      <c r="O24" s="1021"/>
      <c r="P24" s="1209"/>
    </row>
    <row r="25" spans="1:18" ht="30" customHeight="1" x14ac:dyDescent="0.25">
      <c r="A25" s="720" t="s">
        <v>2818</v>
      </c>
      <c r="B25" s="721" t="s">
        <v>2812</v>
      </c>
      <c r="C25" s="722">
        <v>1.56</v>
      </c>
      <c r="D25" s="722">
        <v>1.833</v>
      </c>
      <c r="E25" s="723">
        <v>1.6337427</v>
      </c>
      <c r="F25" s="723">
        <v>1.4446201569999999</v>
      </c>
      <c r="G25" s="722">
        <v>1.6225257420000001</v>
      </c>
      <c r="H25" s="722">
        <f>'[3]INDICATORI DI PRESTAZIONE'!$B$25</f>
        <v>1.8140360805707152</v>
      </c>
      <c r="I25" s="744">
        <f>'[4]INDICATORI DI PRESTAZIONE'!$B$25</f>
        <v>2.2987296729778839</v>
      </c>
      <c r="J25" s="722">
        <f>'[5]INDICATORI DI PRESTAZIONE'!$B$25</f>
        <v>3.807395474210761</v>
      </c>
      <c r="K25" s="745">
        <f>'[6]INDICATORI DI PRESTAZIONE'!$B$25</f>
        <v>2.4095622865436184</v>
      </c>
      <c r="L25" s="722">
        <f>'[7]INDICATORI DI PRESTAZIONE'!$B$25</f>
        <v>2.3117806030579016</v>
      </c>
      <c r="M25" s="744">
        <f>'[8]INDICATORI DI PRESTAZIONE'!$B$25</f>
        <v>2.2756327699024639</v>
      </c>
      <c r="N25" s="1022">
        <f>'[9]INDICATORI DI PRESTAZIONE'!$B$25</f>
        <v>1.7575403256220841</v>
      </c>
      <c r="O25" s="1022">
        <f>'[10]INDICATORI DI PRESTAZIONE'!$B$25</f>
        <v>2.1119856200224856</v>
      </c>
      <c r="P25" s="1022">
        <f>'[11]INDICATORI DI PRESTAZIONE'!$B$25</f>
        <v>1.896406888436087</v>
      </c>
      <c r="Q25" s="1184">
        <f>'[12]INDICATORI DI PRESTAZIONE'!$B$25</f>
        <v>3.8386721119035006</v>
      </c>
      <c r="R25" s="1184">
        <v>1.964211034789628</v>
      </c>
    </row>
    <row r="26" spans="1:18" ht="30" customHeight="1" x14ac:dyDescent="0.25">
      <c r="A26" s="727" t="s">
        <v>2819</v>
      </c>
      <c r="B26" s="728" t="s">
        <v>2812</v>
      </c>
      <c r="C26" s="729">
        <v>1.54</v>
      </c>
      <c r="D26" s="729">
        <v>1.8009999999999999</v>
      </c>
      <c r="E26" s="730">
        <v>1.628731632</v>
      </c>
      <c r="F26" s="730">
        <v>1.4402103930000001</v>
      </c>
      <c r="G26" s="729">
        <v>1.5935361159999999</v>
      </c>
      <c r="H26" s="729">
        <f>'[3]INDICATORI DI PRESTAZIONE'!$B$26</f>
        <v>1.7917821063481008</v>
      </c>
      <c r="I26" s="731">
        <f>'[4]INDICATORI DI PRESTAZIONE'!$B$26</f>
        <v>2.2796298458008413</v>
      </c>
      <c r="J26" s="729">
        <f>'[5]INDICATORI DI PRESTAZIONE'!$B$26</f>
        <v>3.7744105231401703</v>
      </c>
      <c r="K26" s="732">
        <f>'[6]INDICATORI DI PRESTAZIONE'!$B$26</f>
        <v>2.3756403298553623</v>
      </c>
      <c r="L26" s="729">
        <f>'[7]INDICATORI DI PRESTAZIONE'!$B$26</f>
        <v>2.2263444311138003</v>
      </c>
      <c r="M26" s="731">
        <f>'[8]INDICATORI DI PRESTAZIONE'!$B$26</f>
        <v>2.2464704085998908</v>
      </c>
      <c r="N26" s="1019">
        <f>'[9]INDICATORI DI PRESTAZIONE'!$B$26</f>
        <v>1.5977012848016716</v>
      </c>
      <c r="O26" s="1019">
        <f>'[10]INDICATORI DI PRESTAZIONE'!$B$26</f>
        <v>2.0772754563273668</v>
      </c>
      <c r="P26" s="1019">
        <f>'[11]INDICATORI DI PRESTAZIONE'!$B$26</f>
        <v>1.773293518158721</v>
      </c>
      <c r="Q26" s="1024">
        <f>'[12]INDICATORI DI PRESTAZIONE'!$B$26</f>
        <v>3.7475959182709273</v>
      </c>
      <c r="R26" s="1024">
        <v>1.9411371404782822</v>
      </c>
    </row>
    <row r="27" spans="1:18" ht="30" customHeight="1" x14ac:dyDescent="0.25">
      <c r="A27" s="766" t="s">
        <v>2820</v>
      </c>
      <c r="B27" s="728" t="s">
        <v>2812</v>
      </c>
      <c r="C27" s="729">
        <v>0.03</v>
      </c>
      <c r="D27" s="729">
        <v>3.1E-2</v>
      </c>
      <c r="E27" s="730">
        <v>3.4642638000000003E-2</v>
      </c>
      <c r="F27" s="730">
        <v>4.4097650000000004E-3</v>
      </c>
      <c r="G27" s="729">
        <v>2.8989626000000001E-2</v>
      </c>
      <c r="H27" s="729">
        <f>'[3]INDICATORI DI PRESTAZIONE'!$B$27</f>
        <v>2.2253974222614728E-2</v>
      </c>
      <c r="I27" s="731">
        <f>'[4]INDICATORI DI PRESTAZIONE'!$B$27</f>
        <v>1.9099827177042495E-2</v>
      </c>
      <c r="J27" s="729">
        <f>'[5]INDICATORI DI PRESTAZIONE'!$B$27</f>
        <v>3.298495107059108E-2</v>
      </c>
      <c r="K27" s="732">
        <f>'[6]INDICATORI DI PRESTAZIONE'!$B$27</f>
        <v>3.392195668825581E-2</v>
      </c>
      <c r="L27" s="729">
        <f>'[7]INDICATORI DI PRESTAZIONE'!$B$27</f>
        <v>1.9044557539417591E-2</v>
      </c>
      <c r="M27" s="731">
        <f>'[8]INDICATORI DI PRESTAZIONE'!$B$27</f>
        <v>2.9162361302572732E-2</v>
      </c>
      <c r="N27" s="1019">
        <f>'[9]INDICATORI DI PRESTAZIONE'!$B$27</f>
        <v>2.7527347548988525E-2</v>
      </c>
      <c r="O27" s="1019">
        <f>'[10]INDICATORI DI PRESTAZIONE'!$B$27</f>
        <v>3.4710163695118583E-2</v>
      </c>
      <c r="P27" s="1019">
        <f>'[11]INDICATORI DI PRESTAZIONE'!$B$27</f>
        <v>1.9892555148601641E-2</v>
      </c>
      <c r="Q27" s="1024">
        <f>'[12]INDICATORI DI PRESTAZIONE'!$B$27</f>
        <v>9.1076193632571883E-2</v>
      </c>
      <c r="R27" s="1024">
        <v>2.307389431134562E-2</v>
      </c>
    </row>
    <row r="28" spans="1:18" ht="30" customHeight="1" x14ac:dyDescent="0.25">
      <c r="A28" s="766" t="s">
        <v>2821</v>
      </c>
      <c r="B28" s="767" t="s">
        <v>2822</v>
      </c>
      <c r="C28" s="729">
        <v>69.41</v>
      </c>
      <c r="D28" s="729">
        <v>75.3</v>
      </c>
      <c r="E28" s="730">
        <v>71.297057589999994</v>
      </c>
      <c r="F28" s="730">
        <v>74.637916480000001</v>
      </c>
      <c r="G28" s="729">
        <v>71.8522277</v>
      </c>
      <c r="H28" s="729">
        <f>'[3]INDICATORI DI PRESTAZIONE'!$B$28</f>
        <v>70.496548061603846</v>
      </c>
      <c r="I28" s="731">
        <f>'[4]INDICATORI DI PRESTAZIONE'!$B$28</f>
        <v>72.22522319017078</v>
      </c>
      <c r="J28" s="729">
        <f>'[5]INDICATORI DI PRESTAZIONE'!$B$28</f>
        <v>84.353599702882875</v>
      </c>
      <c r="K28" s="732">
        <f>'[6]INDICATORI DI PRESTAZIONE'!$B$28</f>
        <v>73.694158990469106</v>
      </c>
      <c r="L28" s="729">
        <f>'[7]INDICATORI DI PRESTAZIONE'!$B$28</f>
        <v>71.975748550763186</v>
      </c>
      <c r="M28" s="731">
        <f>'[8]INDICATORI DI PRESTAZIONE'!$B$28</f>
        <v>86.276156403501716</v>
      </c>
      <c r="N28" s="1019">
        <f>'[9]INDICATORI DI PRESTAZIONE'!$B$28</f>
        <v>87.736683015854922</v>
      </c>
      <c r="O28" s="1019">
        <f>'[10]INDICATORI DI PRESTAZIONE'!$B$28</f>
        <v>86.2955834066384</v>
      </c>
      <c r="P28" s="1019">
        <f>'[11]INDICATORI DI PRESTAZIONE'!$B$28</f>
        <v>85.732026316484749</v>
      </c>
      <c r="Q28" s="1024">
        <f>'[12]INDICATORI DI PRESTAZIONE'!$B$28</f>
        <v>92.455704223635792</v>
      </c>
      <c r="R28" s="1024">
        <v>89.706321088942758</v>
      </c>
    </row>
    <row r="29" spans="1:18" ht="30" customHeight="1" x14ac:dyDescent="0.25">
      <c r="A29" s="766" t="s">
        <v>2823</v>
      </c>
      <c r="B29" s="728" t="s">
        <v>2812</v>
      </c>
      <c r="C29" s="729">
        <v>0.25800000000000001</v>
      </c>
      <c r="D29" s="729">
        <v>0.23100000000000001</v>
      </c>
      <c r="E29" s="730">
        <v>0.12940100099999999</v>
      </c>
      <c r="F29" s="730">
        <v>0.118133984</v>
      </c>
      <c r="G29" s="729">
        <v>0.12738294</v>
      </c>
      <c r="H29" s="729">
        <f>'[3]INDICATORI DI PRESTAZIONE'!$B$29</f>
        <v>0.15336574878574866</v>
      </c>
      <c r="I29" s="731">
        <f>'[4]INDICATORI DI PRESTAZIONE'!$B$29</f>
        <v>0.14675664086258022</v>
      </c>
      <c r="J29" s="729">
        <f>'[5]INDICATORI DI PRESTAZIONE'!$B$29</f>
        <v>0.44456535102110672</v>
      </c>
      <c r="K29" s="732">
        <f>'[6]INDICATORI DI PRESTAZIONE'!$B$29</f>
        <v>0.20003989583558918</v>
      </c>
      <c r="L29" s="729">
        <f>'[7]INDICATORI DI PRESTAZIONE'!$B$29</f>
        <v>0.18932040598329405</v>
      </c>
      <c r="M29" s="731">
        <f>'[8]INDICATORI DI PRESTAZIONE'!$B$29</f>
        <v>8.8946771910983949E-2</v>
      </c>
      <c r="N29" s="1019">
        <f>'[9]INDICATORI DI PRESTAZIONE'!$B$29</f>
        <v>0.1436514284602767</v>
      </c>
      <c r="O29" s="1019">
        <f>'[10]INDICATORI DI PRESTAZIONE'!$B$29</f>
        <v>0.16773171647413396</v>
      </c>
      <c r="P29" s="1019">
        <f>'[11]INDICATORI DI PRESTAZIONE'!$B$29</f>
        <v>0.18094443170653085</v>
      </c>
      <c r="Q29" s="1024">
        <f>'[12]INDICATORI DI PRESTAZIONE'!$B$29</f>
        <v>0.70885089523684852</v>
      </c>
      <c r="R29" s="1024">
        <v>0.37340312548917998</v>
      </c>
    </row>
    <row r="30" spans="1:18" ht="30" customHeight="1" x14ac:dyDescent="0.25">
      <c r="A30" s="975" t="s">
        <v>2824</v>
      </c>
      <c r="B30" s="976" t="s">
        <v>2812</v>
      </c>
      <c r="C30" s="729">
        <v>0.88</v>
      </c>
      <c r="D30" s="729">
        <v>1.266</v>
      </c>
      <c r="E30" s="730">
        <v>1.0242727119999999</v>
      </c>
      <c r="F30" s="730">
        <v>1.0572394949999999</v>
      </c>
      <c r="G30" s="729">
        <v>1.0301774669999999</v>
      </c>
      <c r="H30" s="729">
        <f>'[3]INDICATORI DI PRESTAZIONE'!$B$30</f>
        <v>1.125991002003802</v>
      </c>
      <c r="I30" s="731">
        <f>'[4]INDICATORI DI PRESTAZIONE'!$B$30</f>
        <v>1.4214713686265199</v>
      </c>
      <c r="J30" s="729">
        <f>'[5]INDICATORI DI PRESTAZIONE'!$B$30</f>
        <v>1.8870089284111287</v>
      </c>
      <c r="K30" s="732">
        <f>'[6]INDICATORI DI PRESTAZIONE'!$B$30</f>
        <v>1.544247377700495</v>
      </c>
      <c r="L30" s="729">
        <f>'[7]INDICATORI DI PRESTAZIONE'!$B$30</f>
        <v>1.5097198364265989</v>
      </c>
      <c r="M30" s="731">
        <f>'[8]INDICATORI DI PRESTAZIONE'!$B$30</f>
        <v>1.8142020530475427</v>
      </c>
      <c r="N30" s="1019">
        <f>'[9]INDICATORI DI PRESTAZIONE'!$B$30</f>
        <v>1.3139708211407353</v>
      </c>
      <c r="O30" s="1019">
        <f>'[10]INDICATORI DI PRESTAZIONE'!$B$30</f>
        <v>1.3135257085663288</v>
      </c>
      <c r="P30" s="1019">
        <f>'[11]INDICATORI DI PRESTAZIONE'!$B$30</f>
        <v>1.2593732446774548</v>
      </c>
      <c r="Q30" s="1024">
        <f>'[12]INDICATORI DI PRESTAZIONE'!$B$30</f>
        <v>2.4533963864325945</v>
      </c>
      <c r="R30" s="1024">
        <v>1.2516783935668554</v>
      </c>
    </row>
    <row r="31" spans="1:18" ht="30" customHeight="1" thickBot="1" x14ac:dyDescent="0.3">
      <c r="A31" s="971" t="s">
        <v>3201</v>
      </c>
      <c r="B31" s="972" t="s">
        <v>2812</v>
      </c>
      <c r="C31" s="973" t="s">
        <v>1690</v>
      </c>
      <c r="D31" s="973" t="s">
        <v>1690</v>
      </c>
      <c r="E31" s="973" t="s">
        <v>1690</v>
      </c>
      <c r="F31" s="973" t="s">
        <v>1690</v>
      </c>
      <c r="G31" s="973" t="s">
        <v>1690</v>
      </c>
      <c r="H31" s="973" t="s">
        <v>1690</v>
      </c>
      <c r="I31" s="973" t="s">
        <v>1690</v>
      </c>
      <c r="J31" s="973" t="s">
        <v>1690</v>
      </c>
      <c r="K31" s="973" t="s">
        <v>1690</v>
      </c>
      <c r="L31" s="973" t="s">
        <v>1690</v>
      </c>
      <c r="M31" s="974">
        <f>[13]RIFIUTI!$R$31*1000/'[13]MATERIE PRIME'!$N$87</f>
        <v>0.1866321740448014</v>
      </c>
      <c r="N31" s="974">
        <f>[9]RIFIUTI!$R$31*1000/'[9]MATERIE PRIME'!$N$87</f>
        <v>0.15479174332046144</v>
      </c>
      <c r="O31" s="1066">
        <f>[10]RIFIUTI!$R$31*1000/'[10]MATERIE PRIME'!$N$87</f>
        <v>0.20090532262124045</v>
      </c>
      <c r="P31" s="1066">
        <f>[11]RIFIUTI!$R$31*1000/'[11]MATERIE PRIME'!$N$87</f>
        <v>0.10649872266155816</v>
      </c>
      <c r="Q31" s="1185">
        <f>[12]RIFIUTI!$R$19*1000/'[12]MATERIE PRIME'!$N$56</f>
        <v>0.31952790974909723</v>
      </c>
      <c r="R31" s="1185">
        <v>0.10774236016718999</v>
      </c>
    </row>
    <row r="32" spans="1:18" ht="20.100000000000001" customHeight="1" thickBot="1" x14ac:dyDescent="0.3">
      <c r="A32" s="768" t="s">
        <v>2825</v>
      </c>
      <c r="C32" s="742"/>
      <c r="D32" s="742"/>
      <c r="E32" s="749"/>
      <c r="F32" s="749"/>
      <c r="G32" s="742"/>
      <c r="H32" s="742"/>
      <c r="I32" s="742"/>
      <c r="N32" s="1021"/>
      <c r="O32" s="1021"/>
      <c r="P32" s="1209"/>
    </row>
    <row r="33" spans="1:18" ht="28.5" customHeight="1" x14ac:dyDescent="0.25">
      <c r="A33" s="714" t="s">
        <v>2826</v>
      </c>
      <c r="B33" s="715" t="s">
        <v>2827</v>
      </c>
      <c r="C33" s="722">
        <v>1.64</v>
      </c>
      <c r="D33" s="722">
        <v>1.5549999999999999</v>
      </c>
      <c r="E33" s="723">
        <v>1.685263636</v>
      </c>
      <c r="F33" s="723">
        <v>2.0725565800000001</v>
      </c>
      <c r="G33" s="722">
        <v>1.7575683550000001</v>
      </c>
      <c r="H33" s="722">
        <f>'[3]INDICATORI DI PRESTAZIONE'!$B$32</f>
        <v>1.5789262147230674</v>
      </c>
      <c r="I33" s="744">
        <f>'[4]INDICATORI DI PRESTAZIONE'!$B$32</f>
        <v>1.6142898495176317</v>
      </c>
      <c r="J33" s="722">
        <f>'[5]INDICATORI DI PRESTAZIONE'!$B$32</f>
        <v>1.52347763773266</v>
      </c>
      <c r="K33" s="745">
        <f>'[6]INDICATORI DI PRESTAZIONE'!$B$32</f>
        <v>1.7827245558799254</v>
      </c>
      <c r="L33" s="722">
        <f>'[7]INDICATORI DI PRESTAZIONE'!$B$32</f>
        <v>1.6690864156080882</v>
      </c>
      <c r="M33" s="744">
        <f>'[8]INDICATORI DI PRESTAZIONE'!$B$32</f>
        <v>1.931616383168506</v>
      </c>
      <c r="N33" s="1022">
        <f>'[9]INDICATORI DI PRESTAZIONE'!$B$32</f>
        <v>2.2068425192647583</v>
      </c>
      <c r="O33" s="1022">
        <f>'[10]INDICATORI DI PRESTAZIONE'!$B$32</f>
        <v>2.593984160245808</v>
      </c>
      <c r="P33" s="1022">
        <f>'[11]INDICATORI DI PRESTAZIONE'!$B$32</f>
        <v>2.0543948642132679</v>
      </c>
      <c r="Q33" s="1184">
        <f>'[12]INDICATORI DI PRESTAZIONE'!$B$32</f>
        <v>2.2326741808814372</v>
      </c>
      <c r="R33" s="1184">
        <v>1.7070030386304424</v>
      </c>
    </row>
    <row r="34" spans="1:18" ht="28.5" customHeight="1" thickBot="1" x14ac:dyDescent="0.3">
      <c r="A34" s="769" t="s">
        <v>2828</v>
      </c>
      <c r="B34" s="719" t="s">
        <v>2827</v>
      </c>
      <c r="C34" s="735">
        <v>2.02</v>
      </c>
      <c r="D34" s="735">
        <v>1.925</v>
      </c>
      <c r="E34" s="736">
        <v>2.0373198210000001</v>
      </c>
      <c r="F34" s="736">
        <v>2.6358973379999999</v>
      </c>
      <c r="G34" s="735">
        <v>2.1445324029999999</v>
      </c>
      <c r="H34" s="735">
        <f>'[3]INDICATORI DI PRESTAZIONE'!$B$33</f>
        <v>1.8927643125293698</v>
      </c>
      <c r="I34" s="737">
        <f>'[4]INDICATORI DI PRESTAZIONE'!$B$33</f>
        <v>1.7815782792198327</v>
      </c>
      <c r="J34" s="735">
        <f>'[5]INDICATORI DI PRESTAZIONE'!$B$33</f>
        <v>1.8053388536950816</v>
      </c>
      <c r="K34" s="738">
        <f>'[6]INDICATORI DI PRESTAZIONE'!$B$33</f>
        <v>2.1057533034959683</v>
      </c>
      <c r="L34" s="735">
        <f>'[7]INDICATORI DI PRESTAZIONE'!$B$33</f>
        <v>1.9338901404596436</v>
      </c>
      <c r="M34" s="737">
        <f>'[8]INDICATORI DI PRESTAZIONE'!$B$33</f>
        <v>2.3028662551083929</v>
      </c>
      <c r="N34" s="1020">
        <f>'[9]INDICATORI DI PRESTAZIONE'!$B$33</f>
        <v>2.5817899563113502</v>
      </c>
      <c r="O34" s="1020">
        <f>'[10]INDICATORI DI PRESTAZIONE'!$B$33</f>
        <v>2.6281808106902509</v>
      </c>
      <c r="P34" s="1020">
        <f>'[11]INDICATORI DI PRESTAZIONE'!$B$33</f>
        <v>2.1196347714193617</v>
      </c>
      <c r="Q34" s="1023">
        <f>'[12]INDICATORI DI PRESTAZIONE'!$B$33</f>
        <v>2.1941026823386767</v>
      </c>
      <c r="R34" s="1023">
        <v>1.8128449469387351</v>
      </c>
    </row>
    <row r="35" spans="1:18" ht="20.100000000000001" customHeight="1" x14ac:dyDescent="0.25">
      <c r="C35" s="703"/>
    </row>
    <row r="36" spans="1:18" ht="20.100000000000001" customHeight="1" x14ac:dyDescent="0.25">
      <c r="C36" s="703"/>
    </row>
    <row r="37" spans="1:18" ht="20.100000000000001" customHeight="1" x14ac:dyDescent="0.25">
      <c r="C37" s="703"/>
    </row>
    <row r="38" spans="1:18" ht="20.100000000000001" customHeight="1" x14ac:dyDescent="0.25">
      <c r="C38" s="703"/>
    </row>
    <row r="39" spans="1:18" ht="20.100000000000001" customHeight="1" x14ac:dyDescent="0.25">
      <c r="C39" s="703"/>
    </row>
    <row r="40" spans="1:18" ht="20.100000000000001" customHeight="1" x14ac:dyDescent="0.25">
      <c r="C40" s="703"/>
    </row>
    <row r="41" spans="1:18" ht="20.100000000000001" customHeight="1" x14ac:dyDescent="0.25">
      <c r="C41" s="703"/>
    </row>
    <row r="42" spans="1:18" x14ac:dyDescent="0.25">
      <c r="C42" s="703"/>
    </row>
    <row r="43" spans="1:18" x14ac:dyDescent="0.25">
      <c r="C43" s="703"/>
    </row>
    <row r="44" spans="1:18" x14ac:dyDescent="0.25">
      <c r="C44" s="703"/>
    </row>
    <row r="45" spans="1:18" x14ac:dyDescent="0.25">
      <c r="C45" s="703"/>
    </row>
    <row r="46" spans="1:18" x14ac:dyDescent="0.25">
      <c r="C46" s="703"/>
    </row>
    <row r="47" spans="1:18" x14ac:dyDescent="0.25">
      <c r="C47" s="703"/>
    </row>
    <row r="48" spans="1:18" x14ac:dyDescent="0.25">
      <c r="C48" s="703"/>
    </row>
    <row r="49" spans="3:3" x14ac:dyDescent="0.25">
      <c r="C49" s="703"/>
    </row>
    <row r="50" spans="3:3" x14ac:dyDescent="0.25">
      <c r="C50" s="703"/>
    </row>
    <row r="51" spans="3:3" x14ac:dyDescent="0.25">
      <c r="C51" s="703"/>
    </row>
    <row r="52" spans="3:3" x14ac:dyDescent="0.25">
      <c r="C52" s="703"/>
    </row>
    <row r="53" spans="3:3" x14ac:dyDescent="0.25">
      <c r="C53" s="703"/>
    </row>
    <row r="54" spans="3:3" x14ac:dyDescent="0.25">
      <c r="C54" s="703"/>
    </row>
    <row r="55" spans="3:3" x14ac:dyDescent="0.25">
      <c r="C55" s="703"/>
    </row>
    <row r="56" spans="3:3" x14ac:dyDescent="0.25">
      <c r="C56" s="703"/>
    </row>
    <row r="57" spans="3:3" x14ac:dyDescent="0.25">
      <c r="C57" s="703"/>
    </row>
    <row r="58" spans="3:3" x14ac:dyDescent="0.25">
      <c r="C58" s="703"/>
    </row>
    <row r="59" spans="3:3" x14ac:dyDescent="0.25">
      <c r="C59" s="703"/>
    </row>
    <row r="60" spans="3:3" x14ac:dyDescent="0.25">
      <c r="C60" s="703"/>
    </row>
    <row r="61" spans="3:3" x14ac:dyDescent="0.25">
      <c r="C61" s="703"/>
    </row>
    <row r="62" spans="3:3" x14ac:dyDescent="0.25">
      <c r="C62" s="703"/>
    </row>
    <row r="63" spans="3:3" x14ac:dyDescent="0.25">
      <c r="C63" s="703"/>
    </row>
    <row r="64" spans="3:3" x14ac:dyDescent="0.25">
      <c r="C64" s="703"/>
    </row>
    <row r="65" spans="3:3" x14ac:dyDescent="0.25">
      <c r="C65" s="703"/>
    </row>
    <row r="66" spans="3:3" x14ac:dyDescent="0.25">
      <c r="C66" s="703"/>
    </row>
    <row r="67" spans="3:3" x14ac:dyDescent="0.25">
      <c r="C67" s="703"/>
    </row>
    <row r="68" spans="3:3" x14ac:dyDescent="0.25">
      <c r="C68" s="703"/>
    </row>
    <row r="69" spans="3:3" x14ac:dyDescent="0.25">
      <c r="C69" s="703"/>
    </row>
    <row r="70" spans="3:3" x14ac:dyDescent="0.25">
      <c r="C70" s="703"/>
    </row>
    <row r="71" spans="3:3" x14ac:dyDescent="0.25">
      <c r="C71" s="703"/>
    </row>
    <row r="72" spans="3:3" x14ac:dyDescent="0.25">
      <c r="C72" s="703"/>
    </row>
    <row r="73" spans="3:3" x14ac:dyDescent="0.25">
      <c r="C73" s="703"/>
    </row>
    <row r="74" spans="3:3" x14ac:dyDescent="0.25">
      <c r="C74" s="703"/>
    </row>
    <row r="75" spans="3:3" x14ac:dyDescent="0.25">
      <c r="C75" s="703"/>
    </row>
    <row r="76" spans="3:3" x14ac:dyDescent="0.25">
      <c r="C76" s="703"/>
    </row>
    <row r="77" spans="3:3" x14ac:dyDescent="0.25">
      <c r="C77" s="703"/>
    </row>
    <row r="78" spans="3:3" x14ac:dyDescent="0.25">
      <c r="C78" s="703"/>
    </row>
    <row r="79" spans="3:3" x14ac:dyDescent="0.25">
      <c r="C79" s="703"/>
    </row>
    <row r="80" spans="3:3" x14ac:dyDescent="0.25">
      <c r="C80" s="703"/>
    </row>
    <row r="81" spans="3:3" x14ac:dyDescent="0.25">
      <c r="C81" s="703"/>
    </row>
    <row r="82" spans="3:3" x14ac:dyDescent="0.25">
      <c r="C82" s="703"/>
    </row>
    <row r="83" spans="3:3" x14ac:dyDescent="0.25">
      <c r="C83" s="703"/>
    </row>
    <row r="84" spans="3:3" x14ac:dyDescent="0.25">
      <c r="C84" s="703"/>
    </row>
    <row r="85" spans="3:3" x14ac:dyDescent="0.25">
      <c r="C85" s="703"/>
    </row>
    <row r="86" spans="3:3" x14ac:dyDescent="0.25">
      <c r="C86" s="703"/>
    </row>
    <row r="87" spans="3:3" x14ac:dyDescent="0.25">
      <c r="C87" s="703"/>
    </row>
    <row r="88" spans="3:3" x14ac:dyDescent="0.25">
      <c r="C88" s="703"/>
    </row>
    <row r="89" spans="3:3" x14ac:dyDescent="0.25">
      <c r="C89" s="703"/>
    </row>
    <row r="90" spans="3:3" x14ac:dyDescent="0.25">
      <c r="C90" s="703"/>
    </row>
    <row r="91" spans="3:3" x14ac:dyDescent="0.25">
      <c r="C91" s="703"/>
    </row>
    <row r="92" spans="3:3" x14ac:dyDescent="0.25">
      <c r="C92" s="703"/>
    </row>
    <row r="93" spans="3:3" x14ac:dyDescent="0.25">
      <c r="C93" s="770"/>
    </row>
    <row r="94" spans="3:3" x14ac:dyDescent="0.25">
      <c r="C94" s="770"/>
    </row>
    <row r="95" spans="3:3" x14ac:dyDescent="0.25">
      <c r="C95" s="770"/>
    </row>
    <row r="96" spans="3:3" x14ac:dyDescent="0.25">
      <c r="C96" s="770"/>
    </row>
    <row r="97" spans="3:3" x14ac:dyDescent="0.25">
      <c r="C97" s="770"/>
    </row>
    <row r="98" spans="3:3" x14ac:dyDescent="0.25">
      <c r="C98" s="770"/>
    </row>
    <row r="99" spans="3:3" x14ac:dyDescent="0.25">
      <c r="C99" s="770"/>
    </row>
    <row r="100" spans="3:3" x14ac:dyDescent="0.25">
      <c r="C100" s="770"/>
    </row>
    <row r="101" spans="3:3" x14ac:dyDescent="0.25">
      <c r="C101" s="770"/>
    </row>
    <row r="102" spans="3:3" x14ac:dyDescent="0.25">
      <c r="C102" s="770"/>
    </row>
    <row r="103" spans="3:3" x14ac:dyDescent="0.25">
      <c r="C103" s="770"/>
    </row>
    <row r="104" spans="3:3" x14ac:dyDescent="0.25">
      <c r="C104" s="770"/>
    </row>
    <row r="105" spans="3:3" x14ac:dyDescent="0.25">
      <c r="C105" s="770"/>
    </row>
    <row r="106" spans="3:3" x14ac:dyDescent="0.25">
      <c r="C106" s="770"/>
    </row>
    <row r="107" spans="3:3" x14ac:dyDescent="0.25">
      <c r="C107" s="770"/>
    </row>
    <row r="108" spans="3:3" x14ac:dyDescent="0.25">
      <c r="C108" s="770"/>
    </row>
    <row r="109" spans="3:3" x14ac:dyDescent="0.25">
      <c r="C109" s="770"/>
    </row>
    <row r="110" spans="3:3" x14ac:dyDescent="0.25">
      <c r="C110" s="770"/>
    </row>
    <row r="111" spans="3:3" x14ac:dyDescent="0.25">
      <c r="C111" s="770"/>
    </row>
    <row r="112" spans="3:3" x14ac:dyDescent="0.25">
      <c r="C112" s="770"/>
    </row>
    <row r="113" spans="3:3" x14ac:dyDescent="0.25">
      <c r="C113" s="770"/>
    </row>
    <row r="114" spans="3:3" x14ac:dyDescent="0.25">
      <c r="C114" s="770"/>
    </row>
    <row r="115" spans="3:3" x14ac:dyDescent="0.25">
      <c r="C115" s="770"/>
    </row>
    <row r="116" spans="3:3" x14ac:dyDescent="0.25">
      <c r="C116" s="770"/>
    </row>
    <row r="117" spans="3:3" x14ac:dyDescent="0.25">
      <c r="C117" s="770"/>
    </row>
    <row r="118" spans="3:3" x14ac:dyDescent="0.25">
      <c r="C118" s="770"/>
    </row>
    <row r="119" spans="3:3" x14ac:dyDescent="0.25">
      <c r="C119" s="770"/>
    </row>
    <row r="120" spans="3:3" x14ac:dyDescent="0.25">
      <c r="C120" s="770"/>
    </row>
    <row r="121" spans="3:3" x14ac:dyDescent="0.25">
      <c r="C121" s="770"/>
    </row>
    <row r="122" spans="3:3" x14ac:dyDescent="0.25">
      <c r="C122" s="770"/>
    </row>
    <row r="123" spans="3:3" x14ac:dyDescent="0.25">
      <c r="C123" s="770"/>
    </row>
    <row r="124" spans="3:3" x14ac:dyDescent="0.25">
      <c r="C124" s="770"/>
    </row>
    <row r="125" spans="3:3" x14ac:dyDescent="0.25">
      <c r="C125" s="770"/>
    </row>
    <row r="126" spans="3:3" x14ac:dyDescent="0.25">
      <c r="C126" s="770"/>
    </row>
    <row r="127" spans="3:3" x14ac:dyDescent="0.25">
      <c r="C127" s="770"/>
    </row>
    <row r="128" spans="3:3" x14ac:dyDescent="0.25">
      <c r="C128" s="770"/>
    </row>
    <row r="129" spans="3:3" x14ac:dyDescent="0.25">
      <c r="C129" s="770"/>
    </row>
    <row r="130" spans="3:3" x14ac:dyDescent="0.25">
      <c r="C130" s="770"/>
    </row>
    <row r="131" spans="3:3" x14ac:dyDescent="0.25">
      <c r="C131" s="770"/>
    </row>
    <row r="132" spans="3:3" x14ac:dyDescent="0.25">
      <c r="C132" s="770"/>
    </row>
    <row r="133" spans="3:3" x14ac:dyDescent="0.25">
      <c r="C133" s="770"/>
    </row>
    <row r="134" spans="3:3" x14ac:dyDescent="0.25">
      <c r="C134" s="770"/>
    </row>
    <row r="135" spans="3:3" x14ac:dyDescent="0.25">
      <c r="C135" s="770"/>
    </row>
    <row r="136" spans="3:3" x14ac:dyDescent="0.25">
      <c r="C136" s="770"/>
    </row>
    <row r="137" spans="3:3" x14ac:dyDescent="0.25">
      <c r="C137" s="770"/>
    </row>
    <row r="138" spans="3:3" x14ac:dyDescent="0.25">
      <c r="C138" s="770"/>
    </row>
    <row r="139" spans="3:3" x14ac:dyDescent="0.25">
      <c r="C139" s="770"/>
    </row>
    <row r="140" spans="3:3" x14ac:dyDescent="0.25">
      <c r="C140" s="770"/>
    </row>
    <row r="141" spans="3:3" x14ac:dyDescent="0.25">
      <c r="C141" s="770"/>
    </row>
    <row r="142" spans="3:3" x14ac:dyDescent="0.25">
      <c r="C142" s="770"/>
    </row>
    <row r="143" spans="3:3" x14ac:dyDescent="0.25">
      <c r="C143" s="770"/>
    </row>
    <row r="144" spans="3:3" x14ac:dyDescent="0.25">
      <c r="C144" s="770"/>
    </row>
    <row r="145" spans="3:3" x14ac:dyDescent="0.25">
      <c r="C145" s="770"/>
    </row>
    <row r="146" spans="3:3" x14ac:dyDescent="0.25">
      <c r="C146" s="770"/>
    </row>
    <row r="147" spans="3:3" x14ac:dyDescent="0.25">
      <c r="C147" s="770"/>
    </row>
    <row r="148" spans="3:3" x14ac:dyDescent="0.25">
      <c r="C148" s="770"/>
    </row>
    <row r="149" spans="3:3" x14ac:dyDescent="0.25">
      <c r="C149" s="770"/>
    </row>
    <row r="150" spans="3:3" x14ac:dyDescent="0.25">
      <c r="C150" s="770"/>
    </row>
    <row r="151" spans="3:3" x14ac:dyDescent="0.25">
      <c r="C151" s="770"/>
    </row>
    <row r="152" spans="3:3" x14ac:dyDescent="0.25">
      <c r="C152" s="770"/>
    </row>
    <row r="153" spans="3:3" x14ac:dyDescent="0.25">
      <c r="C153" s="770"/>
    </row>
    <row r="154" spans="3:3" x14ac:dyDescent="0.25">
      <c r="C154" s="770"/>
    </row>
    <row r="155" spans="3:3" x14ac:dyDescent="0.25">
      <c r="C155" s="770"/>
    </row>
    <row r="156" spans="3:3" x14ac:dyDescent="0.25">
      <c r="C156" s="770"/>
    </row>
    <row r="157" spans="3:3" x14ac:dyDescent="0.25">
      <c r="C157" s="770"/>
    </row>
    <row r="158" spans="3:3" x14ac:dyDescent="0.25">
      <c r="C158" s="770"/>
    </row>
    <row r="159" spans="3:3" x14ac:dyDescent="0.25">
      <c r="C159" s="770"/>
    </row>
    <row r="160" spans="3:3" x14ac:dyDescent="0.25">
      <c r="C160" s="770"/>
    </row>
    <row r="161" spans="3:3" x14ac:dyDescent="0.25">
      <c r="C161" s="770"/>
    </row>
    <row r="162" spans="3:3" x14ac:dyDescent="0.25">
      <c r="C162" s="770"/>
    </row>
    <row r="163" spans="3:3" x14ac:dyDescent="0.25">
      <c r="C163" s="770"/>
    </row>
    <row r="164" spans="3:3" x14ac:dyDescent="0.25">
      <c r="C164" s="770"/>
    </row>
    <row r="165" spans="3:3" x14ac:dyDescent="0.25">
      <c r="C165" s="770"/>
    </row>
    <row r="166" spans="3:3" x14ac:dyDescent="0.25">
      <c r="C166" s="770"/>
    </row>
    <row r="167" spans="3:3" x14ac:dyDescent="0.25">
      <c r="C167" s="770"/>
    </row>
    <row r="168" spans="3:3" x14ac:dyDescent="0.25">
      <c r="C168" s="770"/>
    </row>
    <row r="169" spans="3:3" x14ac:dyDescent="0.25">
      <c r="C169" s="770"/>
    </row>
    <row r="170" spans="3:3" x14ac:dyDescent="0.25">
      <c r="C170" s="770"/>
    </row>
    <row r="171" spans="3:3" x14ac:dyDescent="0.25">
      <c r="C171" s="770"/>
    </row>
    <row r="172" spans="3:3" x14ac:dyDescent="0.25">
      <c r="C172" s="770"/>
    </row>
    <row r="173" spans="3:3" x14ac:dyDescent="0.25">
      <c r="C173" s="770"/>
    </row>
    <row r="174" spans="3:3" x14ac:dyDescent="0.25">
      <c r="C174" s="770"/>
    </row>
    <row r="175" spans="3:3" x14ac:dyDescent="0.25">
      <c r="C175" s="770"/>
    </row>
    <row r="176" spans="3:3" x14ac:dyDescent="0.25">
      <c r="C176" s="770"/>
    </row>
    <row r="177" spans="3:3" x14ac:dyDescent="0.25">
      <c r="C177" s="770"/>
    </row>
    <row r="178" spans="3:3" x14ac:dyDescent="0.25">
      <c r="C178" s="770"/>
    </row>
    <row r="179" spans="3:3" x14ac:dyDescent="0.25">
      <c r="C179" s="770"/>
    </row>
    <row r="180" spans="3:3" x14ac:dyDescent="0.25">
      <c r="C180" s="770"/>
    </row>
    <row r="181" spans="3:3" x14ac:dyDescent="0.25">
      <c r="C181" s="770"/>
    </row>
    <row r="182" spans="3:3" x14ac:dyDescent="0.25">
      <c r="C182" s="770"/>
    </row>
    <row r="183" spans="3:3" x14ac:dyDescent="0.25">
      <c r="C183" s="770"/>
    </row>
    <row r="184" spans="3:3" x14ac:dyDescent="0.25">
      <c r="C184" s="770"/>
    </row>
    <row r="185" spans="3:3" x14ac:dyDescent="0.25">
      <c r="C185" s="770"/>
    </row>
    <row r="186" spans="3:3" x14ac:dyDescent="0.25">
      <c r="C186" s="770"/>
    </row>
    <row r="187" spans="3:3" x14ac:dyDescent="0.25">
      <c r="C187" s="770"/>
    </row>
    <row r="188" spans="3:3" x14ac:dyDescent="0.25">
      <c r="C188" s="770"/>
    </row>
    <row r="189" spans="3:3" x14ac:dyDescent="0.25">
      <c r="C189" s="770"/>
    </row>
    <row r="190" spans="3:3" x14ac:dyDescent="0.25">
      <c r="C190" s="770"/>
    </row>
    <row r="191" spans="3:3" x14ac:dyDescent="0.25">
      <c r="C191" s="770"/>
    </row>
    <row r="192" spans="3:3" x14ac:dyDescent="0.25">
      <c r="C192" s="770"/>
    </row>
    <row r="193" spans="3:3" x14ac:dyDescent="0.25">
      <c r="C193" s="770"/>
    </row>
    <row r="194" spans="3:3" x14ac:dyDescent="0.25">
      <c r="C194" s="770"/>
    </row>
    <row r="195" spans="3:3" x14ac:dyDescent="0.25">
      <c r="C195" s="770"/>
    </row>
    <row r="196" spans="3:3" x14ac:dyDescent="0.25">
      <c r="C196" s="770"/>
    </row>
    <row r="197" spans="3:3" x14ac:dyDescent="0.25">
      <c r="C197" s="770"/>
    </row>
    <row r="198" spans="3:3" x14ac:dyDescent="0.25">
      <c r="C198" s="770"/>
    </row>
    <row r="199" spans="3:3" x14ac:dyDescent="0.25">
      <c r="C199" s="770"/>
    </row>
    <row r="200" spans="3:3" x14ac:dyDescent="0.25">
      <c r="C200" s="770"/>
    </row>
    <row r="201" spans="3:3" x14ac:dyDescent="0.25">
      <c r="C201" s="770"/>
    </row>
    <row r="202" spans="3:3" x14ac:dyDescent="0.25">
      <c r="C202" s="770"/>
    </row>
    <row r="203" spans="3:3" x14ac:dyDescent="0.25">
      <c r="C203" s="770"/>
    </row>
    <row r="204" spans="3:3" x14ac:dyDescent="0.25">
      <c r="C204" s="770"/>
    </row>
    <row r="205" spans="3:3" x14ac:dyDescent="0.25">
      <c r="C205" s="770"/>
    </row>
    <row r="206" spans="3:3" x14ac:dyDescent="0.25">
      <c r="C206" s="770"/>
    </row>
    <row r="207" spans="3:3" x14ac:dyDescent="0.25">
      <c r="C207" s="770"/>
    </row>
    <row r="208" spans="3:3" x14ac:dyDescent="0.25">
      <c r="C208" s="770"/>
    </row>
    <row r="209" spans="3:3" x14ac:dyDescent="0.25">
      <c r="C209" s="770"/>
    </row>
    <row r="210" spans="3:3" x14ac:dyDescent="0.25">
      <c r="C210" s="770"/>
    </row>
    <row r="211" spans="3:3" x14ac:dyDescent="0.25">
      <c r="C211" s="770"/>
    </row>
    <row r="212" spans="3:3" x14ac:dyDescent="0.25">
      <c r="C212" s="770"/>
    </row>
    <row r="213" spans="3:3" x14ac:dyDescent="0.25">
      <c r="C213" s="770"/>
    </row>
    <row r="214" spans="3:3" x14ac:dyDescent="0.25">
      <c r="C214" s="770"/>
    </row>
    <row r="215" spans="3:3" x14ac:dyDescent="0.25">
      <c r="C215" s="770"/>
    </row>
    <row r="216" spans="3:3" x14ac:dyDescent="0.25">
      <c r="C216" s="770"/>
    </row>
    <row r="217" spans="3:3" x14ac:dyDescent="0.25">
      <c r="C217" s="770"/>
    </row>
    <row r="218" spans="3:3" x14ac:dyDescent="0.25">
      <c r="C218" s="770"/>
    </row>
    <row r="219" spans="3:3" x14ac:dyDescent="0.25">
      <c r="C219" s="770"/>
    </row>
    <row r="220" spans="3:3" x14ac:dyDescent="0.25">
      <c r="C220" s="770"/>
    </row>
    <row r="221" spans="3:3" x14ac:dyDescent="0.25">
      <c r="C221" s="770"/>
    </row>
    <row r="222" spans="3:3" x14ac:dyDescent="0.25">
      <c r="C222" s="770"/>
    </row>
    <row r="223" spans="3:3" x14ac:dyDescent="0.25">
      <c r="C223" s="770"/>
    </row>
    <row r="224" spans="3:3" x14ac:dyDescent="0.25">
      <c r="C224" s="770"/>
    </row>
    <row r="225" spans="3:3" x14ac:dyDescent="0.25">
      <c r="C225" s="770"/>
    </row>
    <row r="226" spans="3:3" x14ac:dyDescent="0.25">
      <c r="C226" s="770"/>
    </row>
    <row r="227" spans="3:3" x14ac:dyDescent="0.25">
      <c r="C227" s="770"/>
    </row>
    <row r="228" spans="3:3" x14ac:dyDescent="0.25">
      <c r="C228" s="770"/>
    </row>
    <row r="229" spans="3:3" x14ac:dyDescent="0.25">
      <c r="C229" s="770"/>
    </row>
    <row r="230" spans="3:3" x14ac:dyDescent="0.25">
      <c r="C230" s="770"/>
    </row>
    <row r="231" spans="3:3" x14ac:dyDescent="0.25">
      <c r="C231" s="770"/>
    </row>
    <row r="232" spans="3:3" x14ac:dyDescent="0.25">
      <c r="C232" s="770"/>
    </row>
    <row r="233" spans="3:3" x14ac:dyDescent="0.25">
      <c r="C233" s="770"/>
    </row>
    <row r="234" spans="3:3" x14ac:dyDescent="0.25">
      <c r="C234" s="770"/>
    </row>
    <row r="235" spans="3:3" x14ac:dyDescent="0.25">
      <c r="C235" s="770"/>
    </row>
    <row r="236" spans="3:3" x14ac:dyDescent="0.25">
      <c r="C236" s="770"/>
    </row>
    <row r="237" spans="3:3" x14ac:dyDescent="0.25">
      <c r="C237" s="770"/>
    </row>
    <row r="238" spans="3:3" x14ac:dyDescent="0.25">
      <c r="C238" s="770"/>
    </row>
    <row r="239" spans="3:3" x14ac:dyDescent="0.25">
      <c r="C239" s="770"/>
    </row>
    <row r="240" spans="3:3" x14ac:dyDescent="0.25">
      <c r="C240" s="770"/>
    </row>
    <row r="241" spans="3:3" x14ac:dyDescent="0.25">
      <c r="C241" s="770"/>
    </row>
    <row r="242" spans="3:3" x14ac:dyDescent="0.25">
      <c r="C242" s="770"/>
    </row>
    <row r="243" spans="3:3" x14ac:dyDescent="0.25">
      <c r="C243" s="770"/>
    </row>
    <row r="244" spans="3:3" x14ac:dyDescent="0.25">
      <c r="C244" s="770"/>
    </row>
    <row r="245" spans="3:3" x14ac:dyDescent="0.25">
      <c r="C245" s="770"/>
    </row>
    <row r="246" spans="3:3" x14ac:dyDescent="0.25">
      <c r="C246" s="770"/>
    </row>
    <row r="247" spans="3:3" x14ac:dyDescent="0.25">
      <c r="C247" s="770"/>
    </row>
    <row r="248" spans="3:3" x14ac:dyDescent="0.25">
      <c r="C248" s="770"/>
    </row>
    <row r="249" spans="3:3" x14ac:dyDescent="0.25">
      <c r="C249" s="770"/>
    </row>
    <row r="250" spans="3:3" x14ac:dyDescent="0.25">
      <c r="C250" s="770"/>
    </row>
    <row r="251" spans="3:3" x14ac:dyDescent="0.25">
      <c r="C251" s="770"/>
    </row>
    <row r="252" spans="3:3" x14ac:dyDescent="0.25">
      <c r="C252" s="770"/>
    </row>
    <row r="253" spans="3:3" x14ac:dyDescent="0.25">
      <c r="C253" s="770"/>
    </row>
    <row r="254" spans="3:3" x14ac:dyDescent="0.25">
      <c r="C254" s="770"/>
    </row>
    <row r="255" spans="3:3" x14ac:dyDescent="0.25">
      <c r="C255" s="770"/>
    </row>
    <row r="256" spans="3:3" x14ac:dyDescent="0.25">
      <c r="C256" s="770"/>
    </row>
    <row r="257" spans="3:3" x14ac:dyDescent="0.25">
      <c r="C257" s="770"/>
    </row>
    <row r="258" spans="3:3" x14ac:dyDescent="0.25">
      <c r="C258" s="770"/>
    </row>
    <row r="259" spans="3:3" x14ac:dyDescent="0.25">
      <c r="C259" s="770"/>
    </row>
    <row r="260" spans="3:3" x14ac:dyDescent="0.25">
      <c r="C260" s="770"/>
    </row>
    <row r="261" spans="3:3" x14ac:dyDescent="0.25">
      <c r="C261" s="770"/>
    </row>
    <row r="262" spans="3:3" x14ac:dyDescent="0.25">
      <c r="C262" s="770"/>
    </row>
    <row r="263" spans="3:3" x14ac:dyDescent="0.25">
      <c r="C263" s="770"/>
    </row>
    <row r="264" spans="3:3" x14ac:dyDescent="0.25">
      <c r="C264" s="770"/>
    </row>
    <row r="265" spans="3:3" x14ac:dyDescent="0.25">
      <c r="C265" s="770"/>
    </row>
    <row r="266" spans="3:3" x14ac:dyDescent="0.25">
      <c r="C266" s="770"/>
    </row>
    <row r="267" spans="3:3" x14ac:dyDescent="0.25">
      <c r="C267" s="770"/>
    </row>
    <row r="268" spans="3:3" x14ac:dyDescent="0.25">
      <c r="C268" s="770"/>
    </row>
    <row r="269" spans="3:3" x14ac:dyDescent="0.25">
      <c r="C269" s="770"/>
    </row>
    <row r="270" spans="3:3" x14ac:dyDescent="0.25">
      <c r="C270" s="770"/>
    </row>
    <row r="271" spans="3:3" x14ac:dyDescent="0.25">
      <c r="C271" s="770"/>
    </row>
    <row r="272" spans="3:3" x14ac:dyDescent="0.25">
      <c r="C272" s="770"/>
    </row>
    <row r="273" spans="3:3" x14ac:dyDescent="0.25">
      <c r="C273" s="770"/>
    </row>
    <row r="274" spans="3:3" x14ac:dyDescent="0.25">
      <c r="C274" s="770"/>
    </row>
    <row r="275" spans="3:3" x14ac:dyDescent="0.25">
      <c r="C275" s="770"/>
    </row>
    <row r="276" spans="3:3" x14ac:dyDescent="0.25">
      <c r="C276" s="770"/>
    </row>
    <row r="277" spans="3:3" x14ac:dyDescent="0.25">
      <c r="C277" s="770"/>
    </row>
    <row r="278" spans="3:3" x14ac:dyDescent="0.25">
      <c r="C278" s="770"/>
    </row>
    <row r="279" spans="3:3" x14ac:dyDescent="0.25">
      <c r="C279" s="770"/>
    </row>
    <row r="280" spans="3:3" x14ac:dyDescent="0.25">
      <c r="C280" s="770"/>
    </row>
    <row r="281" spans="3:3" x14ac:dyDescent="0.25">
      <c r="C281" s="770"/>
    </row>
    <row r="282" spans="3:3" x14ac:dyDescent="0.25">
      <c r="C282" s="770"/>
    </row>
    <row r="283" spans="3:3" x14ac:dyDescent="0.25">
      <c r="C283" s="770"/>
    </row>
    <row r="284" spans="3:3" x14ac:dyDescent="0.25">
      <c r="C284" s="770"/>
    </row>
    <row r="285" spans="3:3" x14ac:dyDescent="0.25">
      <c r="C285" s="770"/>
    </row>
    <row r="286" spans="3:3" x14ac:dyDescent="0.25">
      <c r="C286" s="770"/>
    </row>
    <row r="287" spans="3:3" x14ac:dyDescent="0.25">
      <c r="C287" s="770"/>
    </row>
    <row r="288" spans="3:3" x14ac:dyDescent="0.25">
      <c r="C288" s="770"/>
    </row>
    <row r="289" spans="3:3" x14ac:dyDescent="0.25">
      <c r="C289" s="770"/>
    </row>
    <row r="290" spans="3:3" x14ac:dyDescent="0.25">
      <c r="C290" s="770"/>
    </row>
    <row r="291" spans="3:3" x14ac:dyDescent="0.25">
      <c r="C291" s="770"/>
    </row>
    <row r="292" spans="3:3" x14ac:dyDescent="0.25">
      <c r="C292" s="770"/>
    </row>
    <row r="293" spans="3:3" x14ac:dyDescent="0.25">
      <c r="C293" s="770"/>
    </row>
    <row r="294" spans="3:3" x14ac:dyDescent="0.25">
      <c r="C294" s="770"/>
    </row>
    <row r="295" spans="3:3" x14ac:dyDescent="0.25">
      <c r="C295" s="770"/>
    </row>
    <row r="296" spans="3:3" x14ac:dyDescent="0.25">
      <c r="C296" s="770"/>
    </row>
    <row r="297" spans="3:3" x14ac:dyDescent="0.25">
      <c r="C297" s="770"/>
    </row>
    <row r="298" spans="3:3" x14ac:dyDescent="0.25">
      <c r="C298" s="770"/>
    </row>
    <row r="299" spans="3:3" x14ac:dyDescent="0.25">
      <c r="C299" s="770"/>
    </row>
    <row r="300" spans="3:3" x14ac:dyDescent="0.25">
      <c r="C300" s="770"/>
    </row>
    <row r="301" spans="3:3" x14ac:dyDescent="0.25">
      <c r="C301" s="770"/>
    </row>
    <row r="302" spans="3:3" x14ac:dyDescent="0.25">
      <c r="C302" s="770"/>
    </row>
    <row r="303" spans="3:3" x14ac:dyDescent="0.25">
      <c r="C303" s="770"/>
    </row>
    <row r="304" spans="3:3" x14ac:dyDescent="0.25">
      <c r="C304" s="770"/>
    </row>
    <row r="305" spans="3:3" x14ac:dyDescent="0.25">
      <c r="C305" s="770"/>
    </row>
    <row r="306" spans="3:3" x14ac:dyDescent="0.25">
      <c r="C306" s="770"/>
    </row>
    <row r="307" spans="3:3" x14ac:dyDescent="0.25">
      <c r="C307" s="770"/>
    </row>
    <row r="308" spans="3:3" x14ac:dyDescent="0.25">
      <c r="C308" s="770"/>
    </row>
    <row r="309" spans="3:3" x14ac:dyDescent="0.25">
      <c r="C309" s="770"/>
    </row>
    <row r="310" spans="3:3" x14ac:dyDescent="0.25">
      <c r="C310" s="770"/>
    </row>
    <row r="311" spans="3:3" x14ac:dyDescent="0.25">
      <c r="C311" s="770"/>
    </row>
    <row r="312" spans="3:3" x14ac:dyDescent="0.25">
      <c r="C312" s="770"/>
    </row>
    <row r="313" spans="3:3" x14ac:dyDescent="0.25">
      <c r="C313" s="770"/>
    </row>
    <row r="314" spans="3:3" x14ac:dyDescent="0.25">
      <c r="C314" s="770"/>
    </row>
    <row r="315" spans="3:3" x14ac:dyDescent="0.25">
      <c r="C315" s="770"/>
    </row>
    <row r="316" spans="3:3" x14ac:dyDescent="0.25">
      <c r="C316" s="770"/>
    </row>
    <row r="317" spans="3:3" x14ac:dyDescent="0.25">
      <c r="C317" s="770"/>
    </row>
    <row r="318" spans="3:3" x14ac:dyDescent="0.25">
      <c r="C318" s="770"/>
    </row>
    <row r="319" spans="3:3" x14ac:dyDescent="0.25">
      <c r="C319" s="770"/>
    </row>
    <row r="320" spans="3:3" x14ac:dyDescent="0.25">
      <c r="C320" s="770"/>
    </row>
    <row r="321" spans="3:3" x14ac:dyDescent="0.25">
      <c r="C321" s="770"/>
    </row>
    <row r="322" spans="3:3" x14ac:dyDescent="0.25">
      <c r="C322" s="770"/>
    </row>
    <row r="323" spans="3:3" x14ac:dyDescent="0.25">
      <c r="C323" s="770"/>
    </row>
    <row r="324" spans="3:3" x14ac:dyDescent="0.25">
      <c r="C324" s="770"/>
    </row>
    <row r="325" spans="3:3" x14ac:dyDescent="0.25">
      <c r="C325" s="770"/>
    </row>
    <row r="326" spans="3:3" x14ac:dyDescent="0.25">
      <c r="C326" s="770"/>
    </row>
    <row r="327" spans="3:3" x14ac:dyDescent="0.25">
      <c r="C327" s="770"/>
    </row>
    <row r="328" spans="3:3" x14ac:dyDescent="0.25">
      <c r="C328" s="770"/>
    </row>
    <row r="329" spans="3:3" x14ac:dyDescent="0.25">
      <c r="C329" s="770"/>
    </row>
    <row r="330" spans="3:3" x14ac:dyDescent="0.25">
      <c r="C330" s="770"/>
    </row>
    <row r="331" spans="3:3" x14ac:dyDescent="0.25">
      <c r="C331" s="770"/>
    </row>
    <row r="332" spans="3:3" x14ac:dyDescent="0.25">
      <c r="C332" s="770"/>
    </row>
    <row r="333" spans="3:3" x14ac:dyDescent="0.25">
      <c r="C333" s="770"/>
    </row>
    <row r="334" spans="3:3" x14ac:dyDescent="0.25">
      <c r="C334" s="770"/>
    </row>
    <row r="335" spans="3:3" x14ac:dyDescent="0.25">
      <c r="C335" s="770"/>
    </row>
    <row r="336" spans="3:3" x14ac:dyDescent="0.25">
      <c r="C336" s="770"/>
    </row>
    <row r="337" spans="3:3" x14ac:dyDescent="0.25">
      <c r="C337" s="770"/>
    </row>
    <row r="338" spans="3:3" x14ac:dyDescent="0.25">
      <c r="C338" s="770"/>
    </row>
    <row r="339" spans="3:3" x14ac:dyDescent="0.25">
      <c r="C339" s="770"/>
    </row>
    <row r="340" spans="3:3" x14ac:dyDescent="0.25">
      <c r="C340" s="770"/>
    </row>
    <row r="341" spans="3:3" x14ac:dyDescent="0.25">
      <c r="C341" s="770"/>
    </row>
    <row r="342" spans="3:3" x14ac:dyDescent="0.25">
      <c r="C342" s="770"/>
    </row>
    <row r="343" spans="3:3" x14ac:dyDescent="0.25">
      <c r="C343" s="770"/>
    </row>
    <row r="344" spans="3:3" x14ac:dyDescent="0.25">
      <c r="C344" s="770"/>
    </row>
    <row r="345" spans="3:3" x14ac:dyDescent="0.25">
      <c r="C345" s="770"/>
    </row>
    <row r="346" spans="3:3" x14ac:dyDescent="0.25">
      <c r="C346" s="770"/>
    </row>
    <row r="347" spans="3:3" x14ac:dyDescent="0.25">
      <c r="C347" s="770"/>
    </row>
    <row r="348" spans="3:3" x14ac:dyDescent="0.25">
      <c r="C348" s="770"/>
    </row>
    <row r="349" spans="3:3" x14ac:dyDescent="0.25">
      <c r="C349" s="770"/>
    </row>
    <row r="350" spans="3:3" x14ac:dyDescent="0.25">
      <c r="C350" s="770"/>
    </row>
    <row r="351" spans="3:3" x14ac:dyDescent="0.25">
      <c r="C351" s="770"/>
    </row>
    <row r="352" spans="3:3" x14ac:dyDescent="0.25">
      <c r="C352" s="770"/>
    </row>
    <row r="353" spans="3:3" x14ac:dyDescent="0.25">
      <c r="C353" s="770"/>
    </row>
    <row r="354" spans="3:3" x14ac:dyDescent="0.25">
      <c r="C354" s="770"/>
    </row>
    <row r="355" spans="3:3" x14ac:dyDescent="0.25">
      <c r="C355" s="770"/>
    </row>
    <row r="356" spans="3:3" x14ac:dyDescent="0.25">
      <c r="C356" s="770"/>
    </row>
    <row r="357" spans="3:3" x14ac:dyDescent="0.25">
      <c r="C357" s="770"/>
    </row>
    <row r="358" spans="3:3" x14ac:dyDescent="0.25">
      <c r="C358" s="770"/>
    </row>
    <row r="359" spans="3:3" x14ac:dyDescent="0.25">
      <c r="C359" s="770"/>
    </row>
    <row r="360" spans="3:3" x14ac:dyDescent="0.25">
      <c r="C360" s="770"/>
    </row>
    <row r="361" spans="3:3" x14ac:dyDescent="0.25">
      <c r="C361" s="770"/>
    </row>
    <row r="362" spans="3:3" x14ac:dyDescent="0.25">
      <c r="C362" s="770"/>
    </row>
    <row r="363" spans="3:3" x14ac:dyDescent="0.25">
      <c r="C363" s="770"/>
    </row>
    <row r="364" spans="3:3" x14ac:dyDescent="0.25">
      <c r="C364" s="770"/>
    </row>
    <row r="365" spans="3:3" x14ac:dyDescent="0.25">
      <c r="C365" s="770"/>
    </row>
    <row r="366" spans="3:3" x14ac:dyDescent="0.25">
      <c r="C366" s="770"/>
    </row>
    <row r="367" spans="3:3" x14ac:dyDescent="0.25">
      <c r="C367" s="770"/>
    </row>
    <row r="368" spans="3:3" x14ac:dyDescent="0.25">
      <c r="C368" s="770"/>
    </row>
    <row r="369" spans="3:3" x14ac:dyDescent="0.25">
      <c r="C369" s="770"/>
    </row>
    <row r="370" spans="3:3" x14ac:dyDescent="0.25">
      <c r="C370" s="770"/>
    </row>
    <row r="371" spans="3:3" x14ac:dyDescent="0.25">
      <c r="C371" s="770"/>
    </row>
    <row r="372" spans="3:3" x14ac:dyDescent="0.25">
      <c r="C372" s="770"/>
    </row>
    <row r="373" spans="3:3" x14ac:dyDescent="0.25">
      <c r="C373" s="770"/>
    </row>
    <row r="374" spans="3:3" x14ac:dyDescent="0.25">
      <c r="C374" s="770"/>
    </row>
    <row r="375" spans="3:3" x14ac:dyDescent="0.25">
      <c r="C375" s="770"/>
    </row>
    <row r="376" spans="3:3" x14ac:dyDescent="0.25">
      <c r="C376" s="770"/>
    </row>
    <row r="377" spans="3:3" x14ac:dyDescent="0.25">
      <c r="C377" s="770"/>
    </row>
    <row r="378" spans="3:3" x14ac:dyDescent="0.25">
      <c r="C378" s="770"/>
    </row>
    <row r="379" spans="3:3" x14ac:dyDescent="0.25">
      <c r="C379" s="770"/>
    </row>
    <row r="380" spans="3:3" x14ac:dyDescent="0.25">
      <c r="C380" s="770"/>
    </row>
    <row r="381" spans="3:3" x14ac:dyDescent="0.25">
      <c r="C381" s="770"/>
    </row>
    <row r="382" spans="3:3" x14ac:dyDescent="0.25">
      <c r="C382" s="770"/>
    </row>
    <row r="383" spans="3:3" x14ac:dyDescent="0.25">
      <c r="C383" s="770"/>
    </row>
    <row r="384" spans="3:3" x14ac:dyDescent="0.25">
      <c r="C384" s="770"/>
    </row>
    <row r="385" spans="3:3" x14ac:dyDescent="0.25">
      <c r="C385" s="770"/>
    </row>
    <row r="386" spans="3:3" x14ac:dyDescent="0.25">
      <c r="C386" s="770"/>
    </row>
    <row r="387" spans="3:3" x14ac:dyDescent="0.25">
      <c r="C387" s="770"/>
    </row>
    <row r="388" spans="3:3" x14ac:dyDescent="0.25">
      <c r="C388" s="770"/>
    </row>
    <row r="389" spans="3:3" x14ac:dyDescent="0.25">
      <c r="C389" s="770"/>
    </row>
    <row r="390" spans="3:3" x14ac:dyDescent="0.25">
      <c r="C390" s="770"/>
    </row>
    <row r="391" spans="3:3" x14ac:dyDescent="0.25">
      <c r="C391" s="770"/>
    </row>
    <row r="392" spans="3:3" x14ac:dyDescent="0.25">
      <c r="C392" s="770"/>
    </row>
    <row r="393" spans="3:3" x14ac:dyDescent="0.25">
      <c r="C393" s="770"/>
    </row>
    <row r="394" spans="3:3" x14ac:dyDescent="0.25">
      <c r="C394" s="770"/>
    </row>
    <row r="395" spans="3:3" x14ac:dyDescent="0.25">
      <c r="C395" s="770"/>
    </row>
    <row r="396" spans="3:3" x14ac:dyDescent="0.25">
      <c r="C396" s="770"/>
    </row>
    <row r="397" spans="3:3" x14ac:dyDescent="0.25">
      <c r="C397" s="770"/>
    </row>
    <row r="398" spans="3:3" x14ac:dyDescent="0.25">
      <c r="C398" s="770"/>
    </row>
    <row r="399" spans="3:3" x14ac:dyDescent="0.25">
      <c r="C399" s="770"/>
    </row>
    <row r="400" spans="3:3" x14ac:dyDescent="0.25">
      <c r="C400" s="770"/>
    </row>
    <row r="401" spans="3:3" x14ac:dyDescent="0.25">
      <c r="C401" s="770"/>
    </row>
    <row r="402" spans="3:3" x14ac:dyDescent="0.25">
      <c r="C402" s="770"/>
    </row>
    <row r="403" spans="3:3" x14ac:dyDescent="0.25">
      <c r="C403" s="770"/>
    </row>
    <row r="404" spans="3:3" x14ac:dyDescent="0.25">
      <c r="C404" s="770"/>
    </row>
    <row r="405" spans="3:3" x14ac:dyDescent="0.25">
      <c r="C405" s="770"/>
    </row>
    <row r="406" spans="3:3" x14ac:dyDescent="0.25">
      <c r="C406" s="770"/>
    </row>
    <row r="407" spans="3:3" x14ac:dyDescent="0.25">
      <c r="C407" s="770"/>
    </row>
    <row r="408" spans="3:3" x14ac:dyDescent="0.25">
      <c r="C408" s="770"/>
    </row>
    <row r="409" spans="3:3" x14ac:dyDescent="0.25">
      <c r="C409" s="770"/>
    </row>
    <row r="410" spans="3:3" x14ac:dyDescent="0.25">
      <c r="C410" s="770"/>
    </row>
    <row r="411" spans="3:3" x14ac:dyDescent="0.25">
      <c r="C411" s="770"/>
    </row>
    <row r="412" spans="3:3" x14ac:dyDescent="0.25">
      <c r="C412" s="770"/>
    </row>
    <row r="413" spans="3:3" x14ac:dyDescent="0.25">
      <c r="C413" s="770"/>
    </row>
    <row r="414" spans="3:3" x14ac:dyDescent="0.25">
      <c r="C414" s="770"/>
    </row>
    <row r="415" spans="3:3" x14ac:dyDescent="0.25">
      <c r="C415" s="770"/>
    </row>
    <row r="416" spans="3:3" x14ac:dyDescent="0.25">
      <c r="C416" s="770"/>
    </row>
    <row r="417" spans="3:3" x14ac:dyDescent="0.25">
      <c r="C417" s="770"/>
    </row>
    <row r="418" spans="3:3" x14ac:dyDescent="0.25">
      <c r="C418" s="770"/>
    </row>
    <row r="419" spans="3:3" x14ac:dyDescent="0.25">
      <c r="C419" s="770"/>
    </row>
    <row r="420" spans="3:3" x14ac:dyDescent="0.25">
      <c r="C420" s="770"/>
    </row>
    <row r="421" spans="3:3" x14ac:dyDescent="0.25">
      <c r="C421" s="770"/>
    </row>
    <row r="422" spans="3:3" x14ac:dyDescent="0.25">
      <c r="C422" s="770"/>
    </row>
    <row r="423" spans="3:3" x14ac:dyDescent="0.25">
      <c r="C423" s="770"/>
    </row>
    <row r="424" spans="3:3" x14ac:dyDescent="0.25">
      <c r="C424" s="770"/>
    </row>
    <row r="425" spans="3:3" x14ac:dyDescent="0.25">
      <c r="C425" s="770"/>
    </row>
    <row r="426" spans="3:3" x14ac:dyDescent="0.25">
      <c r="C426" s="770"/>
    </row>
    <row r="427" spans="3:3" x14ac:dyDescent="0.25">
      <c r="C427" s="770"/>
    </row>
    <row r="428" spans="3:3" x14ac:dyDescent="0.25">
      <c r="C428" s="770"/>
    </row>
    <row r="429" spans="3:3" x14ac:dyDescent="0.25">
      <c r="C429" s="770"/>
    </row>
    <row r="430" spans="3:3" x14ac:dyDescent="0.25">
      <c r="C430" s="770"/>
    </row>
    <row r="431" spans="3:3" x14ac:dyDescent="0.25">
      <c r="C431" s="770"/>
    </row>
    <row r="432" spans="3:3" x14ac:dyDescent="0.25">
      <c r="C432" s="770"/>
    </row>
    <row r="433" spans="3:3" x14ac:dyDescent="0.25">
      <c r="C433" s="770"/>
    </row>
    <row r="434" spans="3:3" x14ac:dyDescent="0.25">
      <c r="C434" s="770"/>
    </row>
    <row r="435" spans="3:3" x14ac:dyDescent="0.25">
      <c r="C435" s="770"/>
    </row>
    <row r="436" spans="3:3" x14ac:dyDescent="0.25">
      <c r="C436" s="770"/>
    </row>
    <row r="437" spans="3:3" x14ac:dyDescent="0.25">
      <c r="C437" s="770"/>
    </row>
    <row r="438" spans="3:3" x14ac:dyDescent="0.25">
      <c r="C438" s="770"/>
    </row>
    <row r="439" spans="3:3" x14ac:dyDescent="0.25">
      <c r="C439" s="770"/>
    </row>
    <row r="440" spans="3:3" x14ac:dyDescent="0.25">
      <c r="C440" s="770"/>
    </row>
    <row r="441" spans="3:3" x14ac:dyDescent="0.25">
      <c r="C441" s="770"/>
    </row>
    <row r="442" spans="3:3" x14ac:dyDescent="0.25">
      <c r="C442" s="770"/>
    </row>
    <row r="443" spans="3:3" x14ac:dyDescent="0.25">
      <c r="C443" s="770"/>
    </row>
    <row r="444" spans="3:3" x14ac:dyDescent="0.25">
      <c r="C444" s="770"/>
    </row>
    <row r="445" spans="3:3" x14ac:dyDescent="0.25">
      <c r="C445" s="770"/>
    </row>
    <row r="446" spans="3:3" x14ac:dyDescent="0.25">
      <c r="C446" s="770"/>
    </row>
    <row r="447" spans="3:3" x14ac:dyDescent="0.25">
      <c r="C447" s="770"/>
    </row>
    <row r="448" spans="3:3" x14ac:dyDescent="0.25">
      <c r="C448" s="770"/>
    </row>
    <row r="449" spans="3:3" x14ac:dyDescent="0.25">
      <c r="C449" s="770"/>
    </row>
    <row r="450" spans="3:3" x14ac:dyDescent="0.25">
      <c r="C450" s="770"/>
    </row>
    <row r="451" spans="3:3" x14ac:dyDescent="0.25">
      <c r="C451" s="770"/>
    </row>
    <row r="452" spans="3:3" x14ac:dyDescent="0.25">
      <c r="C452" s="770"/>
    </row>
    <row r="453" spans="3:3" x14ac:dyDescent="0.25">
      <c r="C453" s="770"/>
    </row>
    <row r="454" spans="3:3" x14ac:dyDescent="0.25">
      <c r="C454" s="770"/>
    </row>
    <row r="455" spans="3:3" x14ac:dyDescent="0.25">
      <c r="C455" s="770"/>
    </row>
    <row r="456" spans="3:3" x14ac:dyDescent="0.25">
      <c r="C456" s="770"/>
    </row>
    <row r="457" spans="3:3" x14ac:dyDescent="0.25">
      <c r="C457" s="770"/>
    </row>
    <row r="458" spans="3:3" x14ac:dyDescent="0.25">
      <c r="C458" s="770"/>
    </row>
    <row r="459" spans="3:3" x14ac:dyDescent="0.25">
      <c r="C459" s="770"/>
    </row>
    <row r="460" spans="3:3" x14ac:dyDescent="0.25">
      <c r="C460" s="770"/>
    </row>
    <row r="461" spans="3:3" x14ac:dyDescent="0.25">
      <c r="C461" s="770"/>
    </row>
    <row r="462" spans="3:3" x14ac:dyDescent="0.25">
      <c r="C462" s="770"/>
    </row>
    <row r="463" spans="3:3" x14ac:dyDescent="0.25">
      <c r="C463" s="770"/>
    </row>
    <row r="464" spans="3:3" x14ac:dyDescent="0.25">
      <c r="C464" s="770"/>
    </row>
    <row r="465" spans="3:3" x14ac:dyDescent="0.25">
      <c r="C465" s="770"/>
    </row>
    <row r="466" spans="3:3" x14ac:dyDescent="0.25">
      <c r="C466" s="770"/>
    </row>
    <row r="467" spans="3:3" x14ac:dyDescent="0.25">
      <c r="C467" s="770"/>
    </row>
    <row r="468" spans="3:3" x14ac:dyDescent="0.25">
      <c r="C468" s="770"/>
    </row>
    <row r="469" spans="3:3" x14ac:dyDescent="0.25">
      <c r="C469" s="770"/>
    </row>
    <row r="470" spans="3:3" x14ac:dyDescent="0.25">
      <c r="C470" s="770"/>
    </row>
    <row r="471" spans="3:3" x14ac:dyDescent="0.25">
      <c r="C471" s="770"/>
    </row>
    <row r="472" spans="3:3" x14ac:dyDescent="0.25">
      <c r="C472" s="770"/>
    </row>
    <row r="473" spans="3:3" x14ac:dyDescent="0.25">
      <c r="C473" s="770"/>
    </row>
    <row r="474" spans="3:3" x14ac:dyDescent="0.25">
      <c r="C474" s="770"/>
    </row>
    <row r="475" spans="3:3" x14ac:dyDescent="0.25">
      <c r="C475" s="770"/>
    </row>
    <row r="476" spans="3:3" x14ac:dyDescent="0.25">
      <c r="C476" s="770"/>
    </row>
    <row r="477" spans="3:3" x14ac:dyDescent="0.25">
      <c r="C477" s="770"/>
    </row>
    <row r="478" spans="3:3" x14ac:dyDescent="0.25">
      <c r="C478" s="770"/>
    </row>
    <row r="479" spans="3:3" x14ac:dyDescent="0.25">
      <c r="C479" s="770"/>
    </row>
    <row r="480" spans="3:3" x14ac:dyDescent="0.25">
      <c r="C480" s="770"/>
    </row>
    <row r="481" spans="3:3" x14ac:dyDescent="0.25">
      <c r="C481" s="770"/>
    </row>
    <row r="482" spans="3:3" x14ac:dyDescent="0.25">
      <c r="C482" s="770"/>
    </row>
    <row r="483" spans="3:3" x14ac:dyDescent="0.25">
      <c r="C483" s="770"/>
    </row>
    <row r="484" spans="3:3" x14ac:dyDescent="0.25">
      <c r="C484" s="770"/>
    </row>
    <row r="485" spans="3:3" x14ac:dyDescent="0.25">
      <c r="C485" s="770"/>
    </row>
    <row r="486" spans="3:3" x14ac:dyDescent="0.25">
      <c r="C486" s="770"/>
    </row>
    <row r="487" spans="3:3" x14ac:dyDescent="0.25">
      <c r="C487" s="770"/>
    </row>
    <row r="488" spans="3:3" x14ac:dyDescent="0.25">
      <c r="C488" s="770"/>
    </row>
    <row r="489" spans="3:3" x14ac:dyDescent="0.25">
      <c r="C489" s="770"/>
    </row>
    <row r="490" spans="3:3" x14ac:dyDescent="0.25">
      <c r="C490" s="770"/>
    </row>
    <row r="491" spans="3:3" x14ac:dyDescent="0.25">
      <c r="C491" s="770"/>
    </row>
    <row r="492" spans="3:3" x14ac:dyDescent="0.25">
      <c r="C492" s="770"/>
    </row>
    <row r="493" spans="3:3" x14ac:dyDescent="0.25">
      <c r="C493" s="770"/>
    </row>
    <row r="494" spans="3:3" x14ac:dyDescent="0.25">
      <c r="C494" s="770"/>
    </row>
    <row r="495" spans="3:3" x14ac:dyDescent="0.25">
      <c r="C495" s="770"/>
    </row>
    <row r="496" spans="3:3" x14ac:dyDescent="0.25">
      <c r="C496" s="770"/>
    </row>
    <row r="497" spans="3:3" x14ac:dyDescent="0.25">
      <c r="C497" s="770"/>
    </row>
    <row r="498" spans="3:3" x14ac:dyDescent="0.25">
      <c r="C498" s="770"/>
    </row>
    <row r="499" spans="3:3" x14ac:dyDescent="0.25">
      <c r="C499" s="770"/>
    </row>
    <row r="500" spans="3:3" x14ac:dyDescent="0.25">
      <c r="C500" s="770"/>
    </row>
    <row r="501" spans="3:3" x14ac:dyDescent="0.25">
      <c r="C501" s="770"/>
    </row>
    <row r="502" spans="3:3" x14ac:dyDescent="0.25">
      <c r="C502" s="770"/>
    </row>
    <row r="503" spans="3:3" x14ac:dyDescent="0.25">
      <c r="C503" s="770"/>
    </row>
    <row r="504" spans="3:3" x14ac:dyDescent="0.25">
      <c r="C504" s="770"/>
    </row>
    <row r="505" spans="3:3" x14ac:dyDescent="0.25">
      <c r="C505" s="770"/>
    </row>
    <row r="506" spans="3:3" x14ac:dyDescent="0.25">
      <c r="C506" s="770"/>
    </row>
    <row r="507" spans="3:3" x14ac:dyDescent="0.25">
      <c r="C507" s="770"/>
    </row>
    <row r="508" spans="3:3" x14ac:dyDescent="0.25">
      <c r="C508" s="770"/>
    </row>
    <row r="509" spans="3:3" x14ac:dyDescent="0.25">
      <c r="C509" s="770"/>
    </row>
    <row r="510" spans="3:3" x14ac:dyDescent="0.25">
      <c r="C510" s="770"/>
    </row>
    <row r="511" spans="3:3" x14ac:dyDescent="0.25">
      <c r="C511" s="770"/>
    </row>
    <row r="512" spans="3:3" x14ac:dyDescent="0.25">
      <c r="C512" s="770"/>
    </row>
    <row r="513" spans="3:3" x14ac:dyDescent="0.25">
      <c r="C513" s="770"/>
    </row>
    <row r="514" spans="3:3" x14ac:dyDescent="0.25">
      <c r="C514" s="770"/>
    </row>
    <row r="515" spans="3:3" x14ac:dyDescent="0.25">
      <c r="C515" s="770"/>
    </row>
    <row r="516" spans="3:3" x14ac:dyDescent="0.25">
      <c r="C516" s="770"/>
    </row>
    <row r="517" spans="3:3" x14ac:dyDescent="0.25">
      <c r="C517" s="770"/>
    </row>
    <row r="518" spans="3:3" x14ac:dyDescent="0.25">
      <c r="C518" s="770"/>
    </row>
    <row r="519" spans="3:3" x14ac:dyDescent="0.25">
      <c r="C519" s="770"/>
    </row>
    <row r="520" spans="3:3" x14ac:dyDescent="0.25">
      <c r="C520" s="770"/>
    </row>
    <row r="521" spans="3:3" x14ac:dyDescent="0.25">
      <c r="C521" s="770"/>
    </row>
    <row r="522" spans="3:3" x14ac:dyDescent="0.25">
      <c r="C522" s="770"/>
    </row>
    <row r="523" spans="3:3" x14ac:dyDescent="0.25">
      <c r="C523" s="770"/>
    </row>
    <row r="524" spans="3:3" x14ac:dyDescent="0.25">
      <c r="C524" s="770"/>
    </row>
    <row r="525" spans="3:3" x14ac:dyDescent="0.25">
      <c r="C525" s="770"/>
    </row>
    <row r="526" spans="3:3" x14ac:dyDescent="0.25">
      <c r="C526" s="770"/>
    </row>
    <row r="527" spans="3:3" x14ac:dyDescent="0.25">
      <c r="C527" s="770"/>
    </row>
    <row r="528" spans="3:3" x14ac:dyDescent="0.25">
      <c r="C528" s="770"/>
    </row>
    <row r="529" spans="3:3" x14ac:dyDescent="0.25">
      <c r="C529" s="770"/>
    </row>
    <row r="530" spans="3:3" x14ac:dyDescent="0.25">
      <c r="C530" s="770"/>
    </row>
    <row r="531" spans="3:3" x14ac:dyDescent="0.25">
      <c r="C531" s="770"/>
    </row>
    <row r="532" spans="3:3" x14ac:dyDescent="0.25">
      <c r="C532" s="770"/>
    </row>
    <row r="533" spans="3:3" x14ac:dyDescent="0.25">
      <c r="C533" s="770"/>
    </row>
    <row r="534" spans="3:3" x14ac:dyDescent="0.25">
      <c r="C534" s="770"/>
    </row>
    <row r="535" spans="3:3" x14ac:dyDescent="0.25">
      <c r="C535" s="770"/>
    </row>
    <row r="536" spans="3:3" x14ac:dyDescent="0.25">
      <c r="C536" s="770"/>
    </row>
    <row r="537" spans="3:3" x14ac:dyDescent="0.25">
      <c r="C537" s="770"/>
    </row>
    <row r="538" spans="3:3" x14ac:dyDescent="0.25">
      <c r="C538" s="770"/>
    </row>
    <row r="539" spans="3:3" x14ac:dyDescent="0.25">
      <c r="C539" s="770"/>
    </row>
    <row r="540" spans="3:3" x14ac:dyDescent="0.25">
      <c r="C540" s="770"/>
    </row>
    <row r="541" spans="3:3" x14ac:dyDescent="0.25">
      <c r="C541" s="770"/>
    </row>
    <row r="542" spans="3:3" x14ac:dyDescent="0.25">
      <c r="C542" s="770"/>
    </row>
    <row r="543" spans="3:3" x14ac:dyDescent="0.25">
      <c r="C543" s="770"/>
    </row>
    <row r="544" spans="3:3" x14ac:dyDescent="0.25">
      <c r="C544" s="770"/>
    </row>
    <row r="545" spans="3:3" x14ac:dyDescent="0.25">
      <c r="C545" s="770"/>
    </row>
    <row r="546" spans="3:3" x14ac:dyDescent="0.25">
      <c r="C546" s="770"/>
    </row>
    <row r="547" spans="3:3" x14ac:dyDescent="0.25">
      <c r="C547" s="770"/>
    </row>
    <row r="548" spans="3:3" x14ac:dyDescent="0.25">
      <c r="C548" s="770"/>
    </row>
    <row r="549" spans="3:3" x14ac:dyDescent="0.25">
      <c r="C549" s="770"/>
    </row>
    <row r="550" spans="3:3" x14ac:dyDescent="0.25">
      <c r="C550" s="770"/>
    </row>
    <row r="551" spans="3:3" x14ac:dyDescent="0.25">
      <c r="C551" s="770"/>
    </row>
    <row r="552" spans="3:3" x14ac:dyDescent="0.25">
      <c r="C552" s="770"/>
    </row>
    <row r="553" spans="3:3" x14ac:dyDescent="0.25">
      <c r="C553" s="770"/>
    </row>
    <row r="554" spans="3:3" x14ac:dyDescent="0.25">
      <c r="C554" s="770"/>
    </row>
    <row r="555" spans="3:3" x14ac:dyDescent="0.25">
      <c r="C555" s="770"/>
    </row>
    <row r="556" spans="3:3" x14ac:dyDescent="0.25">
      <c r="C556" s="770"/>
    </row>
    <row r="557" spans="3:3" x14ac:dyDescent="0.25">
      <c r="C557" s="770"/>
    </row>
    <row r="558" spans="3:3" x14ac:dyDescent="0.25">
      <c r="C558" s="770"/>
    </row>
    <row r="559" spans="3:3" x14ac:dyDescent="0.25">
      <c r="C559" s="770"/>
    </row>
    <row r="560" spans="3:3" x14ac:dyDescent="0.25">
      <c r="C560" s="770"/>
    </row>
    <row r="561" spans="3:3" x14ac:dyDescent="0.25">
      <c r="C561" s="770"/>
    </row>
    <row r="562" spans="3:3" x14ac:dyDescent="0.25">
      <c r="C562" s="770"/>
    </row>
    <row r="563" spans="3:3" x14ac:dyDescent="0.25">
      <c r="C563" s="770"/>
    </row>
    <row r="564" spans="3:3" x14ac:dyDescent="0.25">
      <c r="C564" s="770"/>
    </row>
    <row r="565" spans="3:3" x14ac:dyDescent="0.25">
      <c r="C565" s="770"/>
    </row>
    <row r="566" spans="3:3" x14ac:dyDescent="0.25">
      <c r="C566" s="770"/>
    </row>
    <row r="567" spans="3:3" x14ac:dyDescent="0.25">
      <c r="C567" s="770"/>
    </row>
    <row r="568" spans="3:3" x14ac:dyDescent="0.25">
      <c r="C568" s="770"/>
    </row>
    <row r="569" spans="3:3" x14ac:dyDescent="0.25">
      <c r="C569" s="770"/>
    </row>
    <row r="570" spans="3:3" x14ac:dyDescent="0.25">
      <c r="C570" s="770"/>
    </row>
    <row r="571" spans="3:3" x14ac:dyDescent="0.25">
      <c r="C571" s="770"/>
    </row>
    <row r="572" spans="3:3" x14ac:dyDescent="0.25">
      <c r="C572" s="770"/>
    </row>
    <row r="573" spans="3:3" x14ac:dyDescent="0.25">
      <c r="C573" s="770"/>
    </row>
    <row r="574" spans="3:3" x14ac:dyDescent="0.25">
      <c r="C574" s="770"/>
    </row>
    <row r="575" spans="3:3" x14ac:dyDescent="0.25">
      <c r="C575" s="770"/>
    </row>
    <row r="576" spans="3:3" x14ac:dyDescent="0.25">
      <c r="C576" s="770"/>
    </row>
    <row r="577" spans="3:3" x14ac:dyDescent="0.25">
      <c r="C577" s="770"/>
    </row>
    <row r="578" spans="3:3" x14ac:dyDescent="0.25">
      <c r="C578" s="770"/>
    </row>
    <row r="579" spans="3:3" x14ac:dyDescent="0.25">
      <c r="C579" s="770"/>
    </row>
    <row r="580" spans="3:3" x14ac:dyDescent="0.25">
      <c r="C580" s="770"/>
    </row>
    <row r="581" spans="3:3" x14ac:dyDescent="0.25">
      <c r="C581" s="770"/>
    </row>
    <row r="582" spans="3:3" x14ac:dyDescent="0.25">
      <c r="C582" s="770"/>
    </row>
    <row r="583" spans="3:3" x14ac:dyDescent="0.25">
      <c r="C583" s="770"/>
    </row>
    <row r="584" spans="3:3" x14ac:dyDescent="0.25">
      <c r="C584" s="770"/>
    </row>
    <row r="585" spans="3:3" x14ac:dyDescent="0.25">
      <c r="C585" s="770"/>
    </row>
    <row r="586" spans="3:3" x14ac:dyDescent="0.25">
      <c r="C586" s="770"/>
    </row>
    <row r="587" spans="3:3" x14ac:dyDescent="0.25">
      <c r="C587" s="770"/>
    </row>
    <row r="588" spans="3:3" x14ac:dyDescent="0.25">
      <c r="C588" s="770"/>
    </row>
    <row r="589" spans="3:3" x14ac:dyDescent="0.25">
      <c r="C589" s="770"/>
    </row>
    <row r="590" spans="3:3" x14ac:dyDescent="0.25">
      <c r="C590" s="770"/>
    </row>
    <row r="591" spans="3:3" x14ac:dyDescent="0.25">
      <c r="C591" s="770"/>
    </row>
    <row r="592" spans="3:3" x14ac:dyDescent="0.25">
      <c r="C592" s="770"/>
    </row>
    <row r="593" spans="3:3" x14ac:dyDescent="0.25">
      <c r="C593" s="770"/>
    </row>
    <row r="594" spans="3:3" x14ac:dyDescent="0.25">
      <c r="C594" s="770"/>
    </row>
    <row r="595" spans="3:3" x14ac:dyDescent="0.25">
      <c r="C595" s="770"/>
    </row>
    <row r="596" spans="3:3" x14ac:dyDescent="0.25">
      <c r="C596" s="770"/>
    </row>
    <row r="597" spans="3:3" x14ac:dyDescent="0.25">
      <c r="C597" s="770"/>
    </row>
    <row r="598" spans="3:3" x14ac:dyDescent="0.25">
      <c r="C598" s="770"/>
    </row>
    <row r="599" spans="3:3" x14ac:dyDescent="0.25">
      <c r="C599" s="770"/>
    </row>
    <row r="600" spans="3:3" x14ac:dyDescent="0.25">
      <c r="C600" s="770"/>
    </row>
    <row r="601" spans="3:3" x14ac:dyDescent="0.25">
      <c r="C601" s="770"/>
    </row>
    <row r="602" spans="3:3" x14ac:dyDescent="0.25">
      <c r="C602" s="770"/>
    </row>
    <row r="603" spans="3:3" x14ac:dyDescent="0.25">
      <c r="C603" s="770"/>
    </row>
    <row r="604" spans="3:3" x14ac:dyDescent="0.25">
      <c r="C604" s="770"/>
    </row>
    <row r="605" spans="3:3" x14ac:dyDescent="0.25">
      <c r="C605" s="770"/>
    </row>
    <row r="606" spans="3:3" x14ac:dyDescent="0.25">
      <c r="C606" s="770"/>
    </row>
    <row r="607" spans="3:3" x14ac:dyDescent="0.25">
      <c r="C607" s="770"/>
    </row>
    <row r="608" spans="3:3" x14ac:dyDescent="0.25">
      <c r="C608" s="770"/>
    </row>
    <row r="609" spans="3:3" x14ac:dyDescent="0.25">
      <c r="C609" s="770"/>
    </row>
    <row r="610" spans="3:3" x14ac:dyDescent="0.25">
      <c r="C610" s="770"/>
    </row>
    <row r="611" spans="3:3" x14ac:dyDescent="0.25">
      <c r="C611" s="770"/>
    </row>
    <row r="612" spans="3:3" x14ac:dyDescent="0.25">
      <c r="C612" s="770"/>
    </row>
    <row r="613" spans="3:3" x14ac:dyDescent="0.25">
      <c r="C613" s="770"/>
    </row>
    <row r="614" spans="3:3" x14ac:dyDescent="0.25">
      <c r="C614" s="770"/>
    </row>
    <row r="615" spans="3:3" x14ac:dyDescent="0.25">
      <c r="C615" s="770"/>
    </row>
    <row r="616" spans="3:3" x14ac:dyDescent="0.25">
      <c r="C616" s="770"/>
    </row>
    <row r="617" spans="3:3" x14ac:dyDescent="0.25">
      <c r="C617" s="770"/>
    </row>
    <row r="618" spans="3:3" x14ac:dyDescent="0.25">
      <c r="C618" s="770"/>
    </row>
    <row r="619" spans="3:3" x14ac:dyDescent="0.25">
      <c r="C619" s="770"/>
    </row>
    <row r="620" spans="3:3" x14ac:dyDescent="0.25">
      <c r="C620" s="770"/>
    </row>
    <row r="621" spans="3:3" x14ac:dyDescent="0.25">
      <c r="C621" s="770"/>
    </row>
    <row r="622" spans="3:3" x14ac:dyDescent="0.25">
      <c r="C622" s="770"/>
    </row>
    <row r="623" spans="3:3" x14ac:dyDescent="0.25">
      <c r="C623" s="770"/>
    </row>
    <row r="624" spans="3:3" x14ac:dyDescent="0.25">
      <c r="C624" s="770"/>
    </row>
    <row r="625" spans="3:3" x14ac:dyDescent="0.25">
      <c r="C625" s="770"/>
    </row>
    <row r="626" spans="3:3" x14ac:dyDescent="0.25">
      <c r="C626" s="770"/>
    </row>
    <row r="627" spans="3:3" x14ac:dyDescent="0.25">
      <c r="C627" s="770"/>
    </row>
    <row r="628" spans="3:3" x14ac:dyDescent="0.25">
      <c r="C628" s="770"/>
    </row>
    <row r="629" spans="3:3" x14ac:dyDescent="0.25">
      <c r="C629" s="770"/>
    </row>
    <row r="630" spans="3:3" x14ac:dyDescent="0.25">
      <c r="C630" s="770"/>
    </row>
    <row r="631" spans="3:3" x14ac:dyDescent="0.25">
      <c r="C631" s="770"/>
    </row>
    <row r="632" spans="3:3" x14ac:dyDescent="0.25">
      <c r="C632" s="770"/>
    </row>
    <row r="633" spans="3:3" x14ac:dyDescent="0.25">
      <c r="C633" s="770"/>
    </row>
    <row r="634" spans="3:3" x14ac:dyDescent="0.25">
      <c r="C634" s="770"/>
    </row>
    <row r="635" spans="3:3" x14ac:dyDescent="0.25">
      <c r="C635" s="770"/>
    </row>
    <row r="636" spans="3:3" x14ac:dyDescent="0.25">
      <c r="C636" s="770"/>
    </row>
    <row r="637" spans="3:3" x14ac:dyDescent="0.25">
      <c r="C637" s="770"/>
    </row>
    <row r="638" spans="3:3" x14ac:dyDescent="0.25">
      <c r="C638" s="770"/>
    </row>
    <row r="639" spans="3:3" x14ac:dyDescent="0.25">
      <c r="C639" s="770"/>
    </row>
    <row r="640" spans="3:3" x14ac:dyDescent="0.25">
      <c r="C640" s="770"/>
    </row>
    <row r="641" spans="3:3" x14ac:dyDescent="0.25">
      <c r="C641" s="770"/>
    </row>
    <row r="642" spans="3:3" x14ac:dyDescent="0.25">
      <c r="C642" s="770"/>
    </row>
    <row r="643" spans="3:3" x14ac:dyDescent="0.25">
      <c r="C643" s="770"/>
    </row>
    <row r="644" spans="3:3" x14ac:dyDescent="0.25">
      <c r="C644" s="770"/>
    </row>
    <row r="645" spans="3:3" x14ac:dyDescent="0.25">
      <c r="C645" s="770"/>
    </row>
    <row r="646" spans="3:3" x14ac:dyDescent="0.25">
      <c r="C646" s="770"/>
    </row>
    <row r="647" spans="3:3" x14ac:dyDescent="0.25">
      <c r="C647" s="770"/>
    </row>
    <row r="648" spans="3:3" x14ac:dyDescent="0.25">
      <c r="C648" s="770"/>
    </row>
    <row r="649" spans="3:3" x14ac:dyDescent="0.25">
      <c r="C649" s="770"/>
    </row>
    <row r="650" spans="3:3" x14ac:dyDescent="0.25">
      <c r="C650" s="770"/>
    </row>
    <row r="651" spans="3:3" x14ac:dyDescent="0.25">
      <c r="C651" s="770"/>
    </row>
    <row r="652" spans="3:3" x14ac:dyDescent="0.25">
      <c r="C652" s="770"/>
    </row>
    <row r="653" spans="3:3" x14ac:dyDescent="0.25">
      <c r="C653" s="770"/>
    </row>
    <row r="654" spans="3:3" x14ac:dyDescent="0.25">
      <c r="C654" s="770"/>
    </row>
    <row r="655" spans="3:3" x14ac:dyDescent="0.25">
      <c r="C655" s="770"/>
    </row>
    <row r="656" spans="3:3" x14ac:dyDescent="0.25">
      <c r="C656" s="770"/>
    </row>
    <row r="657" spans="3:3" x14ac:dyDescent="0.25">
      <c r="C657" s="770"/>
    </row>
    <row r="658" spans="3:3" x14ac:dyDescent="0.25">
      <c r="C658" s="770"/>
    </row>
    <row r="659" spans="3:3" x14ac:dyDescent="0.25">
      <c r="C659" s="770"/>
    </row>
    <row r="660" spans="3:3" x14ac:dyDescent="0.25">
      <c r="C660" s="770"/>
    </row>
    <row r="661" spans="3:3" x14ac:dyDescent="0.25">
      <c r="C661" s="770"/>
    </row>
    <row r="662" spans="3:3" x14ac:dyDescent="0.25">
      <c r="C662" s="770"/>
    </row>
    <row r="663" spans="3:3" x14ac:dyDescent="0.25">
      <c r="C663" s="770"/>
    </row>
    <row r="664" spans="3:3" x14ac:dyDescent="0.25">
      <c r="C664" s="770"/>
    </row>
    <row r="665" spans="3:3" x14ac:dyDescent="0.25">
      <c r="C665" s="770"/>
    </row>
    <row r="666" spans="3:3" x14ac:dyDescent="0.25">
      <c r="C666" s="770"/>
    </row>
    <row r="667" spans="3:3" x14ac:dyDescent="0.25">
      <c r="C667" s="770"/>
    </row>
    <row r="668" spans="3:3" x14ac:dyDescent="0.25">
      <c r="C668" s="770"/>
    </row>
    <row r="669" spans="3:3" x14ac:dyDescent="0.25">
      <c r="C669" s="770"/>
    </row>
    <row r="670" spans="3:3" x14ac:dyDescent="0.25">
      <c r="C670" s="770"/>
    </row>
    <row r="671" spans="3:3" x14ac:dyDescent="0.25">
      <c r="C671" s="770"/>
    </row>
    <row r="672" spans="3:3" x14ac:dyDescent="0.25">
      <c r="C672" s="770"/>
    </row>
    <row r="673" spans="3:3" x14ac:dyDescent="0.25">
      <c r="C673" s="770"/>
    </row>
    <row r="674" spans="3:3" x14ac:dyDescent="0.25">
      <c r="C674" s="770"/>
    </row>
    <row r="675" spans="3:3" x14ac:dyDescent="0.25">
      <c r="C675" s="770"/>
    </row>
    <row r="676" spans="3:3" x14ac:dyDescent="0.25">
      <c r="C676" s="770"/>
    </row>
    <row r="677" spans="3:3" x14ac:dyDescent="0.25">
      <c r="C677" s="770"/>
    </row>
    <row r="678" spans="3:3" x14ac:dyDescent="0.25">
      <c r="C678" s="770"/>
    </row>
    <row r="679" spans="3:3" x14ac:dyDescent="0.25">
      <c r="C679" s="770"/>
    </row>
    <row r="680" spans="3:3" x14ac:dyDescent="0.25">
      <c r="C680" s="770"/>
    </row>
    <row r="681" spans="3:3" x14ac:dyDescent="0.25">
      <c r="C681" s="770"/>
    </row>
    <row r="682" spans="3:3" x14ac:dyDescent="0.25">
      <c r="C682" s="770"/>
    </row>
    <row r="683" spans="3:3" x14ac:dyDescent="0.25">
      <c r="C683" s="770"/>
    </row>
    <row r="684" spans="3:3" x14ac:dyDescent="0.25">
      <c r="C684" s="770"/>
    </row>
    <row r="685" spans="3:3" x14ac:dyDescent="0.25">
      <c r="C685" s="770"/>
    </row>
    <row r="686" spans="3:3" x14ac:dyDescent="0.25">
      <c r="C686" s="770"/>
    </row>
    <row r="687" spans="3:3" x14ac:dyDescent="0.25">
      <c r="C687" s="770"/>
    </row>
    <row r="688" spans="3:3" x14ac:dyDescent="0.25">
      <c r="C688" s="770"/>
    </row>
    <row r="689" spans="3:3" x14ac:dyDescent="0.25">
      <c r="C689" s="770"/>
    </row>
    <row r="690" spans="3:3" x14ac:dyDescent="0.25">
      <c r="C690" s="770"/>
    </row>
    <row r="691" spans="3:3" x14ac:dyDescent="0.25">
      <c r="C691" s="770"/>
    </row>
    <row r="692" spans="3:3" x14ac:dyDescent="0.25">
      <c r="C692" s="770"/>
    </row>
    <row r="693" spans="3:3" x14ac:dyDescent="0.25">
      <c r="C693" s="770"/>
    </row>
    <row r="694" spans="3:3" x14ac:dyDescent="0.25">
      <c r="C694" s="770"/>
    </row>
    <row r="695" spans="3:3" x14ac:dyDescent="0.25">
      <c r="C695" s="770"/>
    </row>
    <row r="696" spans="3:3" x14ac:dyDescent="0.25">
      <c r="C696" s="770"/>
    </row>
    <row r="697" spans="3:3" x14ac:dyDescent="0.25">
      <c r="C697" s="770"/>
    </row>
    <row r="698" spans="3:3" x14ac:dyDescent="0.25">
      <c r="C698" s="770"/>
    </row>
    <row r="699" spans="3:3" x14ac:dyDescent="0.25">
      <c r="C699" s="770"/>
    </row>
    <row r="700" spans="3:3" x14ac:dyDescent="0.25">
      <c r="C700" s="770"/>
    </row>
    <row r="701" spans="3:3" x14ac:dyDescent="0.25">
      <c r="C701" s="770"/>
    </row>
    <row r="702" spans="3:3" x14ac:dyDescent="0.25">
      <c r="C702" s="770"/>
    </row>
    <row r="703" spans="3:3" x14ac:dyDescent="0.25">
      <c r="C703" s="770"/>
    </row>
    <row r="704" spans="3:3" x14ac:dyDescent="0.25">
      <c r="C704" s="770"/>
    </row>
    <row r="705" spans="3:3" x14ac:dyDescent="0.25">
      <c r="C705" s="770"/>
    </row>
    <row r="706" spans="3:3" x14ac:dyDescent="0.25">
      <c r="C706" s="770"/>
    </row>
    <row r="707" spans="3:3" x14ac:dyDescent="0.25">
      <c r="C707" s="770"/>
    </row>
    <row r="708" spans="3:3" x14ac:dyDescent="0.25">
      <c r="C708" s="770"/>
    </row>
    <row r="709" spans="3:3" x14ac:dyDescent="0.25">
      <c r="C709" s="770"/>
    </row>
    <row r="710" spans="3:3" x14ac:dyDescent="0.25">
      <c r="C710" s="770"/>
    </row>
    <row r="711" spans="3:3" x14ac:dyDescent="0.25">
      <c r="C711" s="770"/>
    </row>
    <row r="712" spans="3:3" x14ac:dyDescent="0.25">
      <c r="C712" s="770"/>
    </row>
    <row r="713" spans="3:3" x14ac:dyDescent="0.25">
      <c r="C713" s="770"/>
    </row>
    <row r="714" spans="3:3" x14ac:dyDescent="0.25">
      <c r="C714" s="770"/>
    </row>
    <row r="715" spans="3:3" x14ac:dyDescent="0.25">
      <c r="C715" s="770"/>
    </row>
    <row r="716" spans="3:3" x14ac:dyDescent="0.25">
      <c r="C716" s="770"/>
    </row>
    <row r="717" spans="3:3" x14ac:dyDescent="0.25">
      <c r="C717" s="770"/>
    </row>
    <row r="718" spans="3:3" x14ac:dyDescent="0.25">
      <c r="C718" s="770"/>
    </row>
    <row r="719" spans="3:3" x14ac:dyDescent="0.25">
      <c r="C719" s="770"/>
    </row>
    <row r="720" spans="3:3" x14ac:dyDescent="0.25">
      <c r="C720" s="770"/>
    </row>
    <row r="721" spans="3:3" x14ac:dyDescent="0.25">
      <c r="C721" s="770"/>
    </row>
    <row r="722" spans="3:3" x14ac:dyDescent="0.25">
      <c r="C722" s="770"/>
    </row>
    <row r="723" spans="3:3" x14ac:dyDescent="0.25">
      <c r="C723" s="770"/>
    </row>
    <row r="724" spans="3:3" x14ac:dyDescent="0.25">
      <c r="C724" s="770"/>
    </row>
    <row r="725" spans="3:3" x14ac:dyDescent="0.25">
      <c r="C725" s="770"/>
    </row>
    <row r="726" spans="3:3" x14ac:dyDescent="0.25">
      <c r="C726" s="770"/>
    </row>
    <row r="727" spans="3:3" x14ac:dyDescent="0.25">
      <c r="C727" s="770"/>
    </row>
    <row r="728" spans="3:3" x14ac:dyDescent="0.25">
      <c r="C728" s="770"/>
    </row>
    <row r="729" spans="3:3" x14ac:dyDescent="0.25">
      <c r="C729" s="770"/>
    </row>
    <row r="730" spans="3:3" x14ac:dyDescent="0.25">
      <c r="C730" s="770"/>
    </row>
    <row r="731" spans="3:3" x14ac:dyDescent="0.25">
      <c r="C731" s="770"/>
    </row>
    <row r="732" spans="3:3" x14ac:dyDescent="0.25">
      <c r="C732" s="770"/>
    </row>
    <row r="733" spans="3:3" x14ac:dyDescent="0.25">
      <c r="C733" s="770"/>
    </row>
    <row r="734" spans="3:3" x14ac:dyDescent="0.25">
      <c r="C734" s="770"/>
    </row>
    <row r="735" spans="3:3" x14ac:dyDescent="0.25">
      <c r="C735" s="770"/>
    </row>
    <row r="736" spans="3:3" x14ac:dyDescent="0.25">
      <c r="C736" s="770"/>
    </row>
    <row r="737" spans="3:3" x14ac:dyDescent="0.25">
      <c r="C737" s="770"/>
    </row>
    <row r="738" spans="3:3" x14ac:dyDescent="0.25">
      <c r="C738" s="770"/>
    </row>
  </sheetData>
  <mergeCells count="1">
    <mergeCell ref="A8:B8"/>
  </mergeCells>
  <pageMargins left="0.74791666666666667" right="0.74791666666666667" top="0.98402777777777783" bottom="0.98402777777777783" header="0.51180555555555562" footer="0.51180555555555562"/>
  <pageSetup paperSize="8" firstPageNumber="0" orientation="portrait" horizontalDpi="300" verticalDpi="300" r:id="rId1"/>
  <headerFooter alignWithMargins="0"/>
  <legacy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dimension ref="A1"/>
  <sheetViews>
    <sheetView workbookViewId="0"/>
  </sheetViews>
  <sheetFormatPr defaultRowHeight="13.2"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61</vt:i4>
      </vt:variant>
      <vt:variant>
        <vt:lpstr>Intervalli denominati</vt:lpstr>
      </vt:variant>
      <vt:variant>
        <vt:i4>6</vt:i4>
      </vt:variant>
    </vt:vector>
  </HeadingPairs>
  <TitlesOfParts>
    <vt:vector size="67" baseType="lpstr">
      <vt:lpstr>INDICE</vt:lpstr>
      <vt:lpstr>SCADENZE complessive</vt:lpstr>
      <vt:lpstr>schede sicurezza prodotti</vt:lpstr>
      <vt:lpstr>elenco accumulatori</vt:lpstr>
      <vt:lpstr>kit SCADUTO</vt:lpstr>
      <vt:lpstr>Kit in USO</vt:lpstr>
      <vt:lpstr>Registro Legislativo</vt:lpstr>
      <vt:lpstr>nostre autorizzazioni</vt:lpstr>
      <vt:lpstr>adempimenti</vt:lpstr>
      <vt:lpstr>contratti fornitori</vt:lpstr>
      <vt:lpstr>autorizzazioni fornitori</vt:lpstr>
      <vt:lpstr>RIFIUTI- COMUNIC_SCELTA GESTORE</vt:lpstr>
      <vt:lpstr>Autorizzazioni manutentori</vt:lpstr>
      <vt:lpstr>Aspetti ambientali indiretti</vt:lpstr>
      <vt:lpstr>movim_carico e scarico 2008</vt:lpstr>
      <vt:lpstr>movim_carico e scarico_2009</vt:lpstr>
      <vt:lpstr>movim_carico e scarico_2010</vt:lpstr>
      <vt:lpstr>movim_carico e scarico_2011</vt:lpstr>
      <vt:lpstr>movim_carico e scarico_2012</vt:lpstr>
      <vt:lpstr>movim_carico e scarico_2013</vt:lpstr>
      <vt:lpstr>PROM_mov_carico e scarico_2013</vt:lpstr>
      <vt:lpstr>GMI+PRO_carico e scarico_2013</vt:lpstr>
      <vt:lpstr>movim_carico e scarico_2014</vt:lpstr>
      <vt:lpstr>movim_carico e scarico_2015</vt:lpstr>
      <vt:lpstr>movim_carico e scarico_2016</vt:lpstr>
      <vt:lpstr>movim_carico e scarico_2017</vt:lpstr>
      <vt:lpstr>movim_carico e scarico_2018</vt:lpstr>
      <vt:lpstr>movim_carico e scarico_2019</vt:lpstr>
      <vt:lpstr>movim_carico e scarico_2020</vt:lpstr>
      <vt:lpstr>movim_carico e scarico_2021</vt:lpstr>
      <vt:lpstr>movim_carico e scarico_2022</vt:lpstr>
      <vt:lpstr>movim_carico e scarico_2023</vt:lpstr>
      <vt:lpstr>movim_carico e scarico_2024</vt:lpstr>
      <vt:lpstr>movim_carico e scarico_2025</vt:lpstr>
      <vt:lpstr>movim_carico e scarico_2026</vt:lpstr>
      <vt:lpstr>prod e dest rifiuti</vt:lpstr>
      <vt:lpstr>Emissioni in atm </vt:lpstr>
      <vt:lpstr>ADR_movimenti 2023</vt:lpstr>
      <vt:lpstr>ADR_movimenti 2024 </vt:lpstr>
      <vt:lpstr>ADR_movimenti 2025</vt:lpstr>
      <vt:lpstr>ADR_movimenti 2026</vt:lpstr>
      <vt:lpstr>gestione fanghi fosse settiche</vt:lpstr>
      <vt:lpstr>Analisi rifiuti</vt:lpstr>
      <vt:lpstr>Consumi</vt:lpstr>
      <vt:lpstr>Prevenzione incendi</vt:lpstr>
      <vt:lpstr>prev inc da CPI del 25_09_2008</vt:lpstr>
      <vt:lpstr>prev inc da CPI del 03_11_2011</vt:lpstr>
      <vt:lpstr>prev inc da CPI del 30_06_14</vt:lpstr>
      <vt:lpstr>prev inc da CPI del 24_06_19</vt:lpstr>
      <vt:lpstr>Prevenz. emergenze ambientali</vt:lpstr>
      <vt:lpstr>EPRTR</vt:lpstr>
      <vt:lpstr>controlli acque meteoriche</vt:lpstr>
      <vt:lpstr>Dati AIA</vt:lpstr>
      <vt:lpstr>check list adempimenti AIA 2021</vt:lpstr>
      <vt:lpstr>check list adempimenti AIA 2022</vt:lpstr>
      <vt:lpstr>check list adempimenti AIA 2023</vt:lpstr>
      <vt:lpstr>Impianti riscaldamento</vt:lpstr>
      <vt:lpstr>Impianti condizionamento</vt:lpstr>
      <vt:lpstr>FORMAZIONE</vt:lpstr>
      <vt:lpstr>INDICATORI DI PRESTAZIONE</vt:lpstr>
      <vt:lpstr>Foglio1</vt:lpstr>
      <vt:lpstr>'elenco accumulatori'!Area_stampa</vt:lpstr>
      <vt:lpstr>'Impianti condizionamento'!Area_stampa</vt:lpstr>
      <vt:lpstr>'INDICATORI DI PRESTAZIONE'!Area_stampa</vt:lpstr>
      <vt:lpstr>'Kit in USO'!Area_stampa</vt:lpstr>
      <vt:lpstr>'kit SCADUTO'!Area_stampa</vt:lpstr>
      <vt:lpstr>'prod e dest rifiuti'!Area_stampa</vt:lpstr>
    </vt:vector>
  </TitlesOfParts>
  <Company>Golder Associates Geoanalysis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Tania Birkemeyer</dc:creator>
  <cp:lastModifiedBy>Mauro Pasetto</cp:lastModifiedBy>
  <cp:lastPrinted>2026-01-28T14:48:07Z</cp:lastPrinted>
  <dcterms:created xsi:type="dcterms:W3CDTF">1999-11-08T08:27:59Z</dcterms:created>
  <dcterms:modified xsi:type="dcterms:W3CDTF">2026-03-03T13:49:20Z</dcterms:modified>
</cp:coreProperties>
</file>