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$125mn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2/2017: 160-165mn</t>
        </r>
      </text>
    </comment>
  </commentList>
</comments>
</file>

<file path=xl/sharedStrings.xml><?xml version="1.0" encoding="utf-8"?>
<sst xmlns="http://schemas.openxmlformats.org/spreadsheetml/2006/main" count="319" uniqueCount="207">
  <si>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</si>
  <si>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</si>
  <si>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</si>
  <si>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</si>
  <si>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</si>
  <si>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</si>
  <si>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</si>
  <si>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</si>
  <si>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</si>
  <si>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</si>
  <si>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</si>
  <si>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</si>
  <si>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</si>
  <si>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</si>
  <si>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</si>
  <si>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</si>
  <si>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</si>
  <si>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</si>
  <si>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</si>
  <si>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</si>
  <si>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</si>
  <si>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</si>
  <si>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</si>
  <si>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</si>
  <si>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</si>
  <si>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</si>
  <si>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</si>
  <si>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</si>
  <si>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</si>
  <si>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</si>
  <si>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</si>
  <si>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</si>
  <si>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</si>
  <si>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</si>
  <si>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Gain on derivative instruments</t>
  </si>
  <si>
    <t xml:space="preserve">Interest expense</t>
  </si>
  <si>
    <t xml:space="preserve">Total other expense</t>
  </si>
  <si>
    <t xml:space="preserve">Income before taxes (EBT)</t>
  </si>
  <si>
    <t xml:space="preserve">Provision for income taxes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</si>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</sst>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$#,##0.0_);&quot;($&quot;#,##0.0\)"/>
    <numFmt numFmtId="166" formatCode="0.0%"/>
    <numFmt numFmtId="167" formatCode="#,##0.0"/>
    <numFmt numFmtId="168" formatCode="0%"/>
    <numFmt numFmtId="169" formatCode="#,##0.0_);\(#,##0.0\)"/>
    <numFmt numFmtId="170" formatCode="\$#,##0.00_);&quot;($&quot;#,##0.00\)"/>
    <numFmt numFmtId="171" formatCode="0.0"/>
    <numFmt numFmtId="172" formatCode="#,##0.00000"/>
    <numFmt numFmtId="173" formatCode="#,##0.0000"/>
    <numFmt numFmtId="174" formatCode="#,##0.000"/>
    <numFmt numFmtId="175" formatCode="0.00%"/>
    <numFmt numFmtId="176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38A8"/>
      <name val="Arial"/>
      <family val="2"/>
      <charset val="1"/>
    </font>
    <font>
      <b val="true"/>
      <sz val="10"/>
      <color rgb="FF0038A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0"/>
      <color rgb="FF004AD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U15" activeCellId="0" sqref="U15"/>
    </sheetView>
  </sheetViews>
  <sheetFormatPr defaultRowHeight="12.75"/>
  <cols>
    <col collapsed="false" hidden="false" max="1" min="1" style="0" width="50.765306122449"/>
    <col collapsed="false" hidden="false" max="2" min="2" style="0" width="9.28061224489796"/>
    <col collapsed="false" hidden="false" max="3" min="3" style="0" width="8.44387755102041"/>
    <col collapsed="false" hidden="false" max="7" min="4" style="0" width="8.6734693877551"/>
    <col collapsed="false" hidden="false" max="8" min="8" style="0" width="8.44387755102041"/>
    <col collapsed="false" hidden="false" max="12" min="9" style="0" width="6.65816326530612"/>
    <col collapsed="false" hidden="false" max="13" min="13" style="0" width="8.44387755102041"/>
    <col collapsed="false" hidden="false" max="17" min="14" style="0" width="6.6581632653061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5" customFormat="false" ht="12.75" hidden="false" customHeight="false" outlineLevel="0" collapsed="false">
      <c r="A5" s="2" t="s">
        <v>2</v>
      </c>
      <c r="B5" s="3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3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3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3" t="s">
        <v>19</v>
      </c>
    </row>
    <row r="6" customFormat="false" ht="12.75" hidden="false" customHeight="false" outlineLevel="0" collapsed="false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n">
        <v>506.1</v>
      </c>
      <c r="H6" s="8" t="n">
        <f aca="false">SUM(D6:G6)</f>
        <v>1995.2</v>
      </c>
      <c r="I6" s="9" t="n">
        <f aca="false">Segments!I23</f>
        <v>518.2602</v>
      </c>
      <c r="J6" s="9" t="n">
        <f aca="false">Segments!J23</f>
        <v>525.53</v>
      </c>
      <c r="K6" s="9" t="n">
        <f aca="false">Segments!K23</f>
        <v>525.5158</v>
      </c>
      <c r="L6" s="9" t="n">
        <f aca="false">Segments!L23</f>
        <v>534.0691</v>
      </c>
      <c r="M6" s="8" t="n">
        <f aca="false">SUM(I6:L6)</f>
        <v>2103.3751</v>
      </c>
      <c r="N6" s="9" t="n">
        <f aca="false">Segments!N23</f>
        <v>547.3067424</v>
      </c>
      <c r="O6" s="9" t="n">
        <f aca="false">Segments!O23</f>
        <v>556.341807</v>
      </c>
      <c r="P6" s="9" t="n">
        <f aca="false">Segments!P23</f>
        <v>556.4954116</v>
      </c>
      <c r="Q6" s="9" t="n">
        <f aca="false">Segments!Q23</f>
        <v>565.6480332</v>
      </c>
      <c r="R6" s="8" t="n">
        <f aca="false">SUM(N6:Q6)</f>
        <v>2225.7919942</v>
      </c>
    </row>
    <row r="7" customFormat="false" ht="12.75" hidden="false" customHeight="false" outlineLevel="0" collapsed="false">
      <c r="A7" s="0" t="s">
        <v>21</v>
      </c>
      <c r="B7" s="10" t="n">
        <v>0.081</v>
      </c>
      <c r="C7" s="11" t="n">
        <f aca="false">C6/B6-1</f>
        <v>0.230312347145552</v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 t="n">
        <f aca="false">H6/C6-1</f>
        <v>0.133185664792412</v>
      </c>
      <c r="I7" s="13" t="n">
        <f aca="false">I6/D6-1</f>
        <v>0.0518778161152833</v>
      </c>
      <c r="J7" s="13" t="n">
        <f aca="false">J6/E6-1</f>
        <v>0.0546457957053983</v>
      </c>
      <c r="K7" s="13" t="n">
        <f aca="false">K6/F6-1</f>
        <v>0.0550407548685004</v>
      </c>
      <c r="L7" s="13" t="n">
        <f aca="false">L6/G6-1</f>
        <v>0.0552639794507017</v>
      </c>
      <c r="M7" s="11" t="n">
        <f aca="false">M6/H6-1</f>
        <v>0.0542176724137933</v>
      </c>
      <c r="N7" s="13" t="n">
        <f aca="false">N6/I6-1</f>
        <v>0.056046253214119</v>
      </c>
      <c r="O7" s="13" t="n">
        <f aca="false">O6/J6-1</f>
        <v>0.0586299678419882</v>
      </c>
      <c r="P7" s="13" t="n">
        <f aca="false">P6/K6-1</f>
        <v>0.0589508661775724</v>
      </c>
      <c r="Q7" s="13" t="n">
        <f aca="false">Q6/L6-1</f>
        <v>0.0591289276986815</v>
      </c>
      <c r="R7" s="11" t="n">
        <f aca="false">R6/M6-1</f>
        <v>0.0582002203030736</v>
      </c>
    </row>
    <row r="8" customFormat="false" ht="12.75" hidden="false" customHeight="false" outlineLevel="0" collapsed="false">
      <c r="A8" s="0" t="s">
        <v>22</v>
      </c>
      <c r="B8" s="14"/>
      <c r="C8" s="10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/>
      <c r="J8" s="12"/>
      <c r="K8" s="12"/>
      <c r="L8" s="12"/>
      <c r="M8" s="11" t="n">
        <v>0.058</v>
      </c>
      <c r="N8" s="12"/>
      <c r="O8" s="12"/>
      <c r="P8" s="12"/>
      <c r="Q8" s="12"/>
      <c r="R8" s="11" t="n">
        <v>0.058</v>
      </c>
    </row>
    <row r="9" customFormat="false" ht="12.75" hidden="false" customHeight="false" outlineLevel="0" collapsed="false">
      <c r="B9" s="14"/>
      <c r="C9" s="14"/>
      <c r="D9" s="15"/>
      <c r="E9" s="15"/>
      <c r="F9" s="15"/>
      <c r="G9" s="15"/>
      <c r="H9" s="14"/>
      <c r="I9" s="15"/>
      <c r="J9" s="15"/>
      <c r="K9" s="15"/>
      <c r="L9" s="15"/>
      <c r="M9" s="14"/>
      <c r="N9" s="15"/>
      <c r="O9" s="15"/>
      <c r="P9" s="15"/>
      <c r="Q9" s="15"/>
      <c r="R9" s="14"/>
    </row>
    <row r="10" customFormat="false" ht="12.75" hidden="false" customHeight="false" outlineLevel="0" collapsed="false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 t="n">
        <f aca="false">SUM(D10:G10)</f>
        <v>714.5</v>
      </c>
      <c r="I10" s="20" t="n">
        <f aca="false">I6-I12</f>
        <v>181.772165332779</v>
      </c>
      <c r="J10" s="20" t="n">
        <f aca="false">J6-J12</f>
        <v>187.728744533414</v>
      </c>
      <c r="K10" s="20" t="n">
        <f aca="false">K6-K12</f>
        <v>178.514900301184</v>
      </c>
      <c r="L10" s="20" t="n">
        <f aca="false">L6-L12</f>
        <v>192.984566033985</v>
      </c>
      <c r="M10" s="19" t="n">
        <f aca="false">SUM(I10:L10)</f>
        <v>741.000376201362</v>
      </c>
      <c r="N10" s="20" t="n">
        <f aca="false">N6-N12</f>
        <v>191.138854024698</v>
      </c>
      <c r="O10" s="20" t="n">
        <f aca="false">O6-O12</f>
        <v>197.900762077924</v>
      </c>
      <c r="P10" s="20" t="n">
        <f aca="false">P6-P12</f>
        <v>188.203765182142</v>
      </c>
      <c r="Q10" s="20" t="n">
        <f aca="false">Q6-Q12</f>
        <v>203.54706443617</v>
      </c>
      <c r="R10" s="19" t="n">
        <f aca="false">SUM(N10:Q10)</f>
        <v>780.790445720935</v>
      </c>
    </row>
    <row r="11" customFormat="false" ht="12.75" hidden="false" customHeight="false" outlineLevel="0" collapsed="false">
      <c r="A11" s="21" t="s">
        <v>24</v>
      </c>
      <c r="B11" s="22" t="n">
        <f aca="false">B10/B$6</f>
        <v>0.360561805604081</v>
      </c>
      <c r="C11" s="22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 t="n">
        <f aca="false">G10/G$6</f>
        <v>0.381347559770796</v>
      </c>
      <c r="H11" s="22" t="n">
        <f aca="false">H10/H$6</f>
        <v>0.358109462710505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0.361347559770796</v>
      </c>
      <c r="M11" s="22" t="n">
        <f aca="false">M10/M$6</f>
        <v>0.352291123062816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0.359847559770796</v>
      </c>
      <c r="R11" s="22" t="n">
        <f aca="false">R10/R$6</f>
        <v>0.350792188917711</v>
      </c>
    </row>
    <row r="12" customFormat="false" ht="12.75" hidden="false" customHeight="false" outlineLevel="0" collapsed="false">
      <c r="A12" s="2" t="s">
        <v>25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 t="n">
        <f aca="false">G6-G10</f>
        <v>313.1</v>
      </c>
      <c r="H12" s="24" t="n">
        <f aca="false">H6-H10</f>
        <v>1280.7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341.084533966015</v>
      </c>
      <c r="M12" s="24" t="n">
        <f aca="false">M6-M10</f>
        <v>1362.37472379864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362.10096876383</v>
      </c>
      <c r="R12" s="24" t="n">
        <f aca="false">R6-R10</f>
        <v>1445.00154847906</v>
      </c>
    </row>
    <row r="13" customFormat="false" ht="12.75" hidden="false" customHeight="false" outlineLevel="0" collapsed="false">
      <c r="A13" s="21" t="s">
        <v>26</v>
      </c>
      <c r="B13" s="22" t="n">
        <f aca="false">B12/B$6</f>
        <v>0.639438194395919</v>
      </c>
      <c r="C13" s="22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 t="n">
        <f aca="false">G12/G$6</f>
        <v>0.618652440229204</v>
      </c>
      <c r="H13" s="22" t="n">
        <f aca="false">H12/H$6</f>
        <v>0.641890537289495</v>
      </c>
      <c r="I13" s="26" t="n">
        <f aca="false">D13+0.001</f>
        <v>0.649264664095799</v>
      </c>
      <c r="J13" s="26" t="n">
        <f aca="false">E13+0.001</f>
        <v>0.642782059000602</v>
      </c>
      <c r="K13" s="26" t="n">
        <f aca="false">F13+0.001</f>
        <v>0.660305360369404</v>
      </c>
      <c r="L13" s="26" t="n">
        <f aca="false">G13+0.02</f>
        <v>0.638652440229204</v>
      </c>
      <c r="M13" s="22" t="n">
        <f aca="false">M12/M$6</f>
        <v>0.647708876937184</v>
      </c>
      <c r="N13" s="26" t="n">
        <f aca="false">I13+0.0015</f>
        <v>0.650764664095799</v>
      </c>
      <c r="O13" s="26" t="n">
        <f aca="false">J13+0.0015</f>
        <v>0.644282059000602</v>
      </c>
      <c r="P13" s="26" t="n">
        <f aca="false">K13+0.0015</f>
        <v>0.661805360369404</v>
      </c>
      <c r="Q13" s="26" t="n">
        <f aca="false">L13+0.0015</f>
        <v>0.640152440229204</v>
      </c>
      <c r="R13" s="22" t="n">
        <f aca="false">R12/R$6</f>
        <v>0.649207811082289</v>
      </c>
    </row>
    <row r="14" customFormat="false" ht="12.75" hidden="false" customHeight="false" outlineLevel="0" collapsed="false">
      <c r="B14" s="14"/>
      <c r="C14" s="14"/>
      <c r="D14" s="15"/>
      <c r="E14" s="15"/>
      <c r="F14" s="15"/>
      <c r="G14" s="15"/>
      <c r="H14" s="14"/>
      <c r="I14" s="15"/>
      <c r="J14" s="15"/>
      <c r="K14" s="15"/>
      <c r="L14" s="15"/>
      <c r="M14" s="14"/>
      <c r="N14" s="15"/>
      <c r="O14" s="15"/>
      <c r="P14" s="15"/>
      <c r="Q14" s="15"/>
      <c r="R14" s="14"/>
    </row>
    <row r="15" customFormat="false" ht="12.75" hidden="false" customHeight="false" outlineLevel="0" collapsed="false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75.6</v>
      </c>
      <c r="F15" s="18" t="n">
        <v>77.8</v>
      </c>
      <c r="G15" s="18" t="n">
        <v>77.2</v>
      </c>
      <c r="H15" s="19" t="n">
        <f aca="false">SUM(D15:G15)</f>
        <v>301.6</v>
      </c>
      <c r="I15" s="20" t="n">
        <f aca="false">I6*I16</f>
        <v>75.7198453441851</v>
      </c>
      <c r="J15" s="20" t="n">
        <f aca="false">J6*J16</f>
        <v>78.6801621553281</v>
      </c>
      <c r="K15" s="20" t="n">
        <f aca="false">K6*K16</f>
        <v>81.0311391287693</v>
      </c>
      <c r="L15" s="20" t="n">
        <f aca="false">L6*L16</f>
        <v>80.3982410135942</v>
      </c>
      <c r="M15" s="19" t="n">
        <f aca="false">SUM(I15:L15)</f>
        <v>315.829387641877</v>
      </c>
      <c r="N15" s="20" t="n">
        <f aca="false">N6*N16</f>
        <v>79.4163522272793</v>
      </c>
      <c r="O15" s="20" t="n">
        <f aca="false">O6*O16</f>
        <v>82.7368357252974</v>
      </c>
      <c r="P15" s="20" t="n">
        <f aca="false">P6*P16</f>
        <v>85.2514995561657</v>
      </c>
      <c r="Q15" s="20" t="n">
        <f aca="false">Q6*Q16</f>
        <v>84.5864547603881</v>
      </c>
      <c r="R15" s="19" t="n">
        <f aca="false">SUM(N15:Q15)</f>
        <v>331.99114226913</v>
      </c>
    </row>
    <row r="16" customFormat="false" ht="12.75" hidden="false" customHeight="false" outlineLevel="0" collapsed="false">
      <c r="A16" s="21" t="s">
        <v>24</v>
      </c>
      <c r="B16" s="22" t="n">
        <f aca="false">B15/B$6</f>
        <v>0.130878345328768</v>
      </c>
      <c r="C16" s="22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 t="n">
        <f aca="false">G15/G$6</f>
        <v>0.152539023908318</v>
      </c>
      <c r="H16" s="22" t="n">
        <f aca="false">H15/H$6</f>
        <v>0.151162790697674</v>
      </c>
      <c r="I16" s="26" t="n">
        <f aca="false">D16+0.002</f>
        <v>0.146103917190988</v>
      </c>
      <c r="J16" s="26" t="n">
        <f aca="false">E16-0.002</f>
        <v>0.149715833835039</v>
      </c>
      <c r="K16" s="26" t="n">
        <f aca="false">F16-0.002</f>
        <v>0.154193535434652</v>
      </c>
      <c r="L16" s="26" t="n">
        <f aca="false">G16-0.002</f>
        <v>0.150539023908318</v>
      </c>
      <c r="M16" s="22" t="n">
        <f aca="false">M15/M$6</f>
        <v>0.150153621026453</v>
      </c>
      <c r="N16" s="26" t="n">
        <f aca="false">I16-0.001</f>
        <v>0.145103917190988</v>
      </c>
      <c r="O16" s="26" t="n">
        <f aca="false">J16-0.001</f>
        <v>0.148715833835039</v>
      </c>
      <c r="P16" s="26" t="n">
        <f aca="false">K16-0.001</f>
        <v>0.153193535434652</v>
      </c>
      <c r="Q16" s="26" t="n">
        <f aca="false">L16-0.001</f>
        <v>0.149539023908318</v>
      </c>
      <c r="R16" s="22" t="n">
        <f aca="false">R15/R$6</f>
        <v>0.149156409554099</v>
      </c>
    </row>
    <row r="17" customFormat="false" ht="12.75" hidden="false" customHeight="false" outlineLevel="0" collapsed="false">
      <c r="A17" s="16" t="s">
        <v>28</v>
      </c>
      <c r="B17" s="17" t="n">
        <v>65.4</v>
      </c>
      <c r="C17" s="17" t="n">
        <v>96.6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 t="n">
        <f aca="false">SUM(D17:G17)</f>
        <v>119.1</v>
      </c>
      <c r="I17" s="27" t="n">
        <f aca="false">(125+2)/4</f>
        <v>31.75</v>
      </c>
      <c r="J17" s="27" t="n">
        <f aca="false">I17*0.99</f>
        <v>31.4325</v>
      </c>
      <c r="K17" s="27" t="n">
        <f aca="false">J17*0.99</f>
        <v>31.118175</v>
      </c>
      <c r="L17" s="27" t="n">
        <f aca="false">K17*0.99</f>
        <v>30.80699325</v>
      </c>
      <c r="M17" s="19" t="n">
        <f aca="false">SUM(I17:L17)</f>
        <v>125.10766825</v>
      </c>
      <c r="N17" s="27" t="n">
        <f aca="false">I17*0.95</f>
        <v>30.1625</v>
      </c>
      <c r="O17" s="27" t="n">
        <f aca="false">J17*0.95</f>
        <v>29.860875</v>
      </c>
      <c r="P17" s="27" t="n">
        <f aca="false">K17*0.95</f>
        <v>29.56226625</v>
      </c>
      <c r="Q17" s="27" t="n">
        <f aca="false">L17*0.95</f>
        <v>29.2666435875</v>
      </c>
      <c r="R17" s="19" t="n">
        <f aca="false">SUM(N17:Q17)</f>
        <v>118.8522848375</v>
      </c>
    </row>
    <row r="18" customFormat="false" ht="12.75" hidden="false" customHeight="false" outlineLevel="0" collapsed="false">
      <c r="A18" s="21" t="s">
        <v>24</v>
      </c>
      <c r="B18" s="22" t="n">
        <f aca="false">B17/B$6</f>
        <v>0.0456991125707498</v>
      </c>
      <c r="C18" s="22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 t="n">
        <f aca="false">G17/G$6</f>
        <v>0.0559178028057696</v>
      </c>
      <c r="H18" s="22" t="n">
        <f aca="false">H17/H$6</f>
        <v>0.0596932638331997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2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2" t="n">
        <f aca="false">R17/R$6</f>
        <v>0.0533977501703695</v>
      </c>
    </row>
    <row r="19" customFormat="false" ht="12.75" hidden="false" customHeight="false" outlineLevel="0" collapsed="false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 t="n">
        <f aca="false">SUM(D19:G19)</f>
        <v>92.5</v>
      </c>
      <c r="I19" s="27" t="n">
        <f aca="false">M19/4</f>
        <v>22.025</v>
      </c>
      <c r="J19" s="27" t="n">
        <f aca="false">I19</f>
        <v>22.025</v>
      </c>
      <c r="K19" s="27" t="n">
        <f aca="false">J19</f>
        <v>22.025</v>
      </c>
      <c r="L19" s="27" t="n">
        <f aca="false">K19</f>
        <v>22.025</v>
      </c>
      <c r="M19" s="28" t="n">
        <v>88.1</v>
      </c>
      <c r="N19" s="27" t="n">
        <f aca="false">R19/4</f>
        <v>22</v>
      </c>
      <c r="O19" s="27" t="n">
        <f aca="false">N19</f>
        <v>22</v>
      </c>
      <c r="P19" s="27" t="n">
        <f aca="false">O19</f>
        <v>22</v>
      </c>
      <c r="Q19" s="27" t="n">
        <f aca="false">P19</f>
        <v>22</v>
      </c>
      <c r="R19" s="28" t="n">
        <v>88</v>
      </c>
    </row>
    <row r="20" customFormat="false" ht="12.75" hidden="false" customHeight="false" outlineLevel="0" collapsed="false">
      <c r="A20" s="21" t="s">
        <v>24</v>
      </c>
      <c r="B20" s="22" t="n">
        <f aca="false">B19/B$6</f>
        <v>0.0209628956746559</v>
      </c>
      <c r="C20" s="22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 t="n">
        <f aca="false">G19/G$6</f>
        <v>0.0436672594348943</v>
      </c>
      <c r="H20" s="22" t="n">
        <f aca="false">H19/H$6</f>
        <v>0.0463612670408982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2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2" t="n">
        <f aca="false">R19/R$6</f>
        <v>0.0395364886877622</v>
      </c>
    </row>
    <row r="21" customFormat="false" ht="12.75" hidden="false" customHeight="false" outlineLevel="0" collapsed="false">
      <c r="A21" s="0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 t="n">
        <f aca="false">SUM(D21:G21)</f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19" t="n">
        <f aca="false">SUM(I21:L21)</f>
        <v>0</v>
      </c>
      <c r="N21" s="27" t="n">
        <v>0</v>
      </c>
      <c r="O21" s="27" t="n">
        <v>0</v>
      </c>
      <c r="P21" s="27" t="n">
        <v>0</v>
      </c>
      <c r="Q21" s="27" t="n">
        <v>0</v>
      </c>
      <c r="R21" s="19" t="n">
        <f aca="false">SUM(N21:Q21)</f>
        <v>0</v>
      </c>
    </row>
    <row r="22" customFormat="false" ht="12.75" hidden="false" customHeight="false" outlineLevel="0" collapsed="false">
      <c r="A22" s="2" t="s">
        <v>31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 t="n">
        <f aca="false">G12-G15-G17-G19-G21</f>
        <v>185.5</v>
      </c>
      <c r="H22" s="24" t="n">
        <f aca="false">H12-H15-H17-H19-H21</f>
        <v>767.5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207.854299702421</v>
      </c>
      <c r="M22" s="24" t="n">
        <f aca="false">M12-M15-M17-M19-M21</f>
        <v>833.337667906762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226.247870415942</v>
      </c>
      <c r="R22" s="24" t="n">
        <f aca="false">R12-R15-R17-R19-R21</f>
        <v>906.158121372434</v>
      </c>
    </row>
    <row r="23" customFormat="false" ht="12.75" hidden="false" customHeight="false" outlineLevel="0" collapsed="false">
      <c r="A23" s="21" t="s">
        <v>32</v>
      </c>
      <c r="B23" s="22" t="n">
        <f aca="false">B22/B$6</f>
        <v>0.441897840821746</v>
      </c>
      <c r="C23" s="22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 t="n">
        <f aca="false">G22/G$6</f>
        <v>0.366528354080221</v>
      </c>
      <c r="H23" s="22" t="n">
        <f aca="false">H22/H$6</f>
        <v>0.384673215717722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0.389189900150412</v>
      </c>
      <c r="M23" s="22" t="n">
        <f aca="false">M22/M$6</f>
        <v>0.396190706976973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0.399979947134273</v>
      </c>
      <c r="R23" s="22" t="n">
        <f aca="false">R22/R$6</f>
        <v>0.407117162670058</v>
      </c>
    </row>
    <row r="24" customFormat="false" ht="12.75" hidden="false" customHeight="false" outlineLevel="0" collapsed="false">
      <c r="B24" s="14"/>
      <c r="C24" s="14"/>
      <c r="D24" s="15"/>
      <c r="E24" s="15"/>
      <c r="F24" s="15"/>
      <c r="G24" s="15"/>
      <c r="H24" s="14"/>
      <c r="I24" s="15"/>
      <c r="J24" s="15"/>
      <c r="K24" s="15"/>
      <c r="L24" s="15"/>
      <c r="M24" s="14"/>
      <c r="N24" s="15"/>
      <c r="O24" s="15"/>
      <c r="P24" s="15"/>
      <c r="Q24" s="15"/>
      <c r="R24" s="14"/>
    </row>
    <row r="25" customFormat="false" ht="12.75" hidden="false" customHeight="false" outlineLevel="0" collapsed="false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n">
        <v>3.2</v>
      </c>
      <c r="H25" s="19" t="n">
        <f aca="false">SUM(D25:G25)</f>
        <v>6.1</v>
      </c>
      <c r="I25" s="20" t="n">
        <f aca="false">Debt!I53</f>
        <v>2.73598143592056</v>
      </c>
      <c r="J25" s="20" t="n">
        <f aca="false">Debt!J53</f>
        <v>2.56461661776829</v>
      </c>
      <c r="K25" s="20" t="n">
        <f aca="false">Debt!K53</f>
        <v>2.45923358853286</v>
      </c>
      <c r="L25" s="20" t="n">
        <f aca="false">Debt!L53</f>
        <v>2.3907864044443</v>
      </c>
      <c r="M25" s="19" t="n">
        <f aca="false">SUM(I25:L25)</f>
        <v>10.150618046666</v>
      </c>
      <c r="N25" s="20" t="n">
        <f aca="false">Debt!N53</f>
        <v>3.28067414668168</v>
      </c>
      <c r="O25" s="20" t="n">
        <f aca="false">Debt!O53</f>
        <v>3.05568980116563</v>
      </c>
      <c r="P25" s="20" t="n">
        <f aca="false">Debt!P53</f>
        <v>2.94279235243527</v>
      </c>
      <c r="Q25" s="20" t="n">
        <f aca="false">Debt!Q53</f>
        <v>2.87053998584569</v>
      </c>
      <c r="R25" s="19" t="n">
        <f aca="false">SUM(N25:Q25)</f>
        <v>12.1496962861283</v>
      </c>
    </row>
    <row r="26" customFormat="false" ht="12.75" hidden="false" customHeight="false" outlineLevel="0" collapsed="false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n">
        <v>0</v>
      </c>
      <c r="H26" s="19" t="n">
        <f aca="false">SUM(D26:G26)</f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19" t="n">
        <f aca="false">SUM(I26:L26)</f>
        <v>0</v>
      </c>
      <c r="N26" s="27" t="n">
        <v>0</v>
      </c>
      <c r="O26" s="27" t="n">
        <v>0</v>
      </c>
      <c r="P26" s="27" t="n">
        <v>0</v>
      </c>
      <c r="Q26" s="27" t="n">
        <v>0</v>
      </c>
      <c r="R26" s="19" t="n">
        <f aca="false">SUM(N26:Q26)</f>
        <v>0</v>
      </c>
    </row>
    <row r="27" customFormat="false" ht="12.75" hidden="false" customHeight="false" outlineLevel="0" collapsed="false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n">
        <v>-28.4</v>
      </c>
      <c r="H27" s="19" t="n">
        <f aca="false">SUM(D27:G27)</f>
        <v>-120</v>
      </c>
      <c r="I27" s="20" t="n">
        <f aca="false">Debt!I45</f>
        <v>-28.73304375</v>
      </c>
      <c r="J27" s="20" t="n">
        <f aca="false">Debt!J45</f>
        <v>-28.73304375</v>
      </c>
      <c r="K27" s="20" t="n">
        <f aca="false">Debt!K45</f>
        <v>-28.73304375</v>
      </c>
      <c r="L27" s="20" t="n">
        <f aca="false">Debt!L45</f>
        <v>-28.73304375</v>
      </c>
      <c r="M27" s="19" t="n">
        <f aca="false">SUM(I27:L27)</f>
        <v>-114.932175</v>
      </c>
      <c r="N27" s="20" t="n">
        <f aca="false">Debt!N45</f>
        <v>-28.73304375</v>
      </c>
      <c r="O27" s="20" t="n">
        <f aca="false">Debt!O45</f>
        <v>-28.73304375</v>
      </c>
      <c r="P27" s="20" t="n">
        <f aca="false">Debt!P45</f>
        <v>-28.73304375</v>
      </c>
      <c r="Q27" s="20" t="n">
        <f aca="false">Debt!Q45</f>
        <v>-28.73304375</v>
      </c>
      <c r="R27" s="19" t="n">
        <f aca="false">SUM(N27:Q27)</f>
        <v>-114.932175</v>
      </c>
    </row>
    <row r="28" customFormat="false" ht="12.75" hidden="false" customHeight="false" outlineLevel="0" collapsed="false">
      <c r="A28" s="2" t="s">
        <v>36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 t="n">
        <f aca="false">SUM(G25:G27)</f>
        <v>-25.2</v>
      </c>
      <c r="H28" s="24" t="n">
        <f aca="false">SUM(H25:H27)</f>
        <v>-113.9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75" hidden="false" customHeight="false" outlineLevel="0" collapsed="false">
      <c r="B29" s="14"/>
      <c r="C29" s="14"/>
      <c r="D29" s="15"/>
      <c r="E29" s="15"/>
      <c r="F29" s="15"/>
      <c r="G29" s="15"/>
      <c r="H29" s="14"/>
      <c r="I29" s="15"/>
      <c r="J29" s="15"/>
      <c r="K29" s="15"/>
      <c r="L29" s="15"/>
      <c r="M29" s="14"/>
      <c r="N29" s="15"/>
      <c r="O29" s="15"/>
      <c r="P29" s="15"/>
      <c r="Q29" s="15"/>
      <c r="R29" s="14"/>
    </row>
    <row r="30" customFormat="false" ht="12.75" hidden="false" customHeight="false" outlineLevel="0" collapsed="false">
      <c r="A30" s="0" t="s">
        <v>37</v>
      </c>
      <c r="B30" s="29" t="n">
        <f aca="false">B22+B28</f>
        <v>562.6</v>
      </c>
      <c r="C30" s="29" t="n">
        <f aca="false">C22+C28</f>
        <v>684.2</v>
      </c>
      <c r="D30" s="30" t="n">
        <f aca="false">D22+D28</f>
        <v>160.6</v>
      </c>
      <c r="E30" s="30" t="n">
        <f aca="false">E22+E28</f>
        <v>160.4</v>
      </c>
      <c r="F30" s="30" t="n">
        <f aca="false">F22+F28</f>
        <v>172.3</v>
      </c>
      <c r="G30" s="30" t="n">
        <f aca="false">G22+G28</f>
        <v>160.3</v>
      </c>
      <c r="H30" s="29" t="n">
        <f aca="false">H22+H28</f>
        <v>653.6</v>
      </c>
      <c r="I30" s="30" t="n">
        <f aca="false">I22+I28</f>
        <v>180.996127008957</v>
      </c>
      <c r="J30" s="30" t="n">
        <f aca="false">J22+J28</f>
        <v>179.495166179027</v>
      </c>
      <c r="K30" s="30" t="n">
        <f aca="false">K22+K28</f>
        <v>186.552775408579</v>
      </c>
      <c r="L30" s="30" t="n">
        <f aca="false">L22+L28</f>
        <v>181.512042356865</v>
      </c>
      <c r="M30" s="29" t="n">
        <f aca="false">M22+M28</f>
        <v>728.556110953428</v>
      </c>
      <c r="N30" s="30" t="n">
        <f aca="false">N22+N28</f>
        <v>199.136666544704</v>
      </c>
      <c r="O30" s="30" t="n">
        <f aca="false">O22+O28</f>
        <v>198.165980247944</v>
      </c>
      <c r="P30" s="30" t="n">
        <f aca="false">P22+P28</f>
        <v>205.687629214127</v>
      </c>
      <c r="Q30" s="30" t="n">
        <f aca="false">Q22+Q28</f>
        <v>200.385366651787</v>
      </c>
      <c r="R30" s="29" t="n">
        <f aca="false">R22+R28</f>
        <v>803.375642658562</v>
      </c>
    </row>
    <row r="31" customFormat="false" ht="12.75" hidden="false" customHeight="false" outlineLevel="0" collapsed="false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n">
        <v>-52.7</v>
      </c>
      <c r="H31" s="19" t="n">
        <f aca="false">SUM(D31:G31)</f>
        <v>-202.2</v>
      </c>
      <c r="I31" s="20" t="n">
        <f aca="false">I30*-I32</f>
        <v>-58.823741277911</v>
      </c>
      <c r="J31" s="20" t="n">
        <f aca="false">J30*-J32</f>
        <v>-58.3359290081836</v>
      </c>
      <c r="K31" s="20" t="n">
        <f aca="false">K30*-K32</f>
        <v>-60.6296520077882</v>
      </c>
      <c r="L31" s="20" t="n">
        <f aca="false">L30*-L32</f>
        <v>-58.9914137659811</v>
      </c>
      <c r="M31" s="19" t="n">
        <f aca="false">SUM(I31:L31)</f>
        <v>-236.780736059864</v>
      </c>
      <c r="N31" s="20" t="n">
        <f aca="false">N30*-N32</f>
        <v>-64.7194166270289</v>
      </c>
      <c r="O31" s="20" t="n">
        <f aca="false">O30*-O32</f>
        <v>-64.4039435805817</v>
      </c>
      <c r="P31" s="20" t="n">
        <f aca="false">P30*-P32</f>
        <v>-66.8484794945914</v>
      </c>
      <c r="Q31" s="20" t="n">
        <f aca="false">Q30*-Q32</f>
        <v>-65.1252441618309</v>
      </c>
      <c r="R31" s="19" t="n">
        <f aca="false">SUM(N31:Q31)</f>
        <v>-261.097083864033</v>
      </c>
    </row>
    <row r="32" customFormat="false" ht="12.75" hidden="false" customHeight="false" outlineLevel="0" collapsed="false">
      <c r="A32" s="21" t="s">
        <v>39</v>
      </c>
      <c r="B32" s="22" t="n">
        <f aca="false">-B31/B30</f>
        <v>0.375044436544614</v>
      </c>
      <c r="C32" s="22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 t="n">
        <f aca="false">-G31/G30</f>
        <v>0.328758577666875</v>
      </c>
      <c r="H32" s="22" t="n">
        <f aca="false">-H31/H30</f>
        <v>0.309363525091799</v>
      </c>
      <c r="I32" s="26" t="n">
        <f aca="false">(0.32+0.33)/2</f>
        <v>0.325</v>
      </c>
      <c r="J32" s="31" t="n">
        <f aca="false">I32</f>
        <v>0.325</v>
      </c>
      <c r="K32" s="31" t="n">
        <f aca="false">J32</f>
        <v>0.325</v>
      </c>
      <c r="L32" s="31" t="n">
        <f aca="false">K32</f>
        <v>0.325</v>
      </c>
      <c r="M32" s="32" t="n">
        <f aca="false">-M31/M30</f>
        <v>0.325</v>
      </c>
      <c r="N32" s="31" t="n">
        <f aca="false">L32</f>
        <v>0.325</v>
      </c>
      <c r="O32" s="31" t="n">
        <f aca="false">N32</f>
        <v>0.325</v>
      </c>
      <c r="P32" s="31" t="n">
        <f aca="false">O32</f>
        <v>0.325</v>
      </c>
      <c r="Q32" s="31" t="n">
        <f aca="false">P32</f>
        <v>0.325</v>
      </c>
      <c r="R32" s="32" t="n">
        <f aca="false">-R31/R30</f>
        <v>0.325</v>
      </c>
    </row>
    <row r="33" customFormat="false" ht="12.75" hidden="false" customHeight="false" outlineLevel="0" collapsed="false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n">
        <v>1.8</v>
      </c>
      <c r="H33" s="19" t="n">
        <f aca="false">SUM(D33:G33)</f>
        <v>8.5</v>
      </c>
      <c r="I33" s="18" t="n">
        <v>0</v>
      </c>
      <c r="J33" s="18" t="n">
        <v>0</v>
      </c>
      <c r="K33" s="18" t="n">
        <v>0</v>
      </c>
      <c r="L33" s="18" t="n">
        <v>0</v>
      </c>
      <c r="M33" s="19" t="n">
        <f aca="false">SUM(I33:L33)</f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9" t="n">
        <f aca="false">SUM(N33:Q33)</f>
        <v>0</v>
      </c>
    </row>
    <row r="34" customFormat="false" ht="12.75" hidden="false" customHeight="false" outlineLevel="0" collapsed="false">
      <c r="B34" s="14"/>
      <c r="C34" s="14"/>
      <c r="D34" s="15"/>
      <c r="E34" s="15"/>
      <c r="F34" s="15"/>
      <c r="G34" s="15"/>
      <c r="H34" s="14"/>
      <c r="I34" s="15"/>
      <c r="J34" s="15"/>
      <c r="K34" s="15"/>
      <c r="L34" s="15"/>
      <c r="M34" s="14"/>
      <c r="N34" s="15"/>
      <c r="O34" s="15"/>
      <c r="P34" s="15"/>
      <c r="Q34" s="15"/>
      <c r="R34" s="14"/>
    </row>
    <row r="35" customFormat="false" ht="12.75" hidden="false" customHeight="false" outlineLevel="0" collapsed="false">
      <c r="A35" s="2" t="s">
        <v>41</v>
      </c>
      <c r="B35" s="33" t="n">
        <f aca="false">B30+B31+B33</f>
        <v>351.6</v>
      </c>
      <c r="C35" s="33" t="n">
        <f aca="false">C30+C31+C33</f>
        <v>525.6</v>
      </c>
      <c r="D35" s="34" t="n">
        <f aca="false">D30+D31+D33</f>
        <v>111.5</v>
      </c>
      <c r="E35" s="34" t="n">
        <f aca="false">E30+E31+E33</f>
        <v>111.5</v>
      </c>
      <c r="F35" s="34" t="n">
        <f aca="false">F30+F31+F33</f>
        <v>127.5</v>
      </c>
      <c r="G35" s="34" t="n">
        <f aca="false">G30+G31+G33</f>
        <v>109.4</v>
      </c>
      <c r="H35" s="33" t="n">
        <f aca="false">H30+H31+H33</f>
        <v>459.9</v>
      </c>
      <c r="I35" s="34" t="n">
        <f aca="false">I30+I31+I33</f>
        <v>122.172385731046</v>
      </c>
      <c r="J35" s="34" t="n">
        <f aca="false">J30+J31+J33</f>
        <v>121.159237170843</v>
      </c>
      <c r="K35" s="34" t="n">
        <f aca="false">K30+K31+K33</f>
        <v>125.923123400791</v>
      </c>
      <c r="L35" s="34" t="n">
        <f aca="false">L30+L31+L33</f>
        <v>122.520628590884</v>
      </c>
      <c r="M35" s="33" t="n">
        <f aca="false">M30+M31+M33</f>
        <v>491.775374893564</v>
      </c>
      <c r="N35" s="34" t="n">
        <f aca="false">N30+N31+N33</f>
        <v>134.417249917675</v>
      </c>
      <c r="O35" s="34" t="n">
        <f aca="false">O30+O31+O33</f>
        <v>133.762036667362</v>
      </c>
      <c r="P35" s="34" t="n">
        <f aca="false">P30+P31+P33</f>
        <v>138.839149719536</v>
      </c>
      <c r="Q35" s="34" t="n">
        <f aca="false">Q30+Q31+Q33</f>
        <v>135.260122489956</v>
      </c>
      <c r="R35" s="33" t="n">
        <f aca="false">R30+R31+R33</f>
        <v>542.278558794529</v>
      </c>
    </row>
    <row r="36" customFormat="false" ht="12.75" hidden="false" customHeight="false" outlineLevel="0" collapsed="false">
      <c r="A36" s="2" t="s">
        <v>42</v>
      </c>
      <c r="B36" s="35" t="n">
        <f aca="false">B35/B38</f>
        <v>2.07884445668942</v>
      </c>
      <c r="C36" s="35" t="n">
        <f aca="false">C35/C38</f>
        <v>3.12018883696285</v>
      </c>
      <c r="D36" s="36" t="n">
        <f aca="false">D35/D38</f>
        <v>0.65021824823343</v>
      </c>
      <c r="E36" s="36" t="n">
        <f aca="false">E35/E38</f>
        <v>0.651213603423484</v>
      </c>
      <c r="F36" s="36" t="n">
        <f aca="false">F35/F38</f>
        <v>0.742202939822186</v>
      </c>
      <c r="G36" s="36" t="n">
        <f aca="false">G35/G38</f>
        <v>0.642770485090954</v>
      </c>
      <c r="H36" s="35" t="n">
        <f aca="false">H35/H38</f>
        <v>2.68677792286499</v>
      </c>
      <c r="I36" s="36" t="n">
        <f aca="false">I35/I38</f>
        <v>0.715088333227523</v>
      </c>
      <c r="J36" s="36" t="n">
        <f aca="false">J35/J38</f>
        <v>0.7081502874873</v>
      </c>
      <c r="K36" s="36" t="n">
        <f aca="false">K35/K38</f>
        <v>0.735461911587096</v>
      </c>
      <c r="L36" s="36" t="n">
        <f aca="false">L35/L38</f>
        <v>0.714938176912492</v>
      </c>
      <c r="M36" s="35" t="n">
        <f aca="false">M35/M38</f>
        <v>2.87365009191235</v>
      </c>
      <c r="N36" s="36" t="n">
        <f aca="false">N35/N38</f>
        <v>0.78691778724438</v>
      </c>
      <c r="O36" s="36" t="n">
        <f aca="false">O35/O38</f>
        <v>0.781949177154511</v>
      </c>
      <c r="P36" s="36" t="n">
        <f aca="false">P35/P38</f>
        <v>0.811055726540909</v>
      </c>
      <c r="Q36" s="36" t="n">
        <f aca="false">Q35/Q38</f>
        <v>0.78943342909942</v>
      </c>
      <c r="R36" s="35" t="n">
        <f aca="false">R35/R38</f>
        <v>3.16937250356514</v>
      </c>
    </row>
    <row r="37" customFormat="false" ht="12.75" hidden="false" customHeight="false" outlineLevel="0" collapsed="false">
      <c r="B37" s="14"/>
      <c r="C37" s="14"/>
      <c r="D37" s="15"/>
      <c r="E37" s="15"/>
      <c r="F37" s="15"/>
      <c r="G37" s="15"/>
      <c r="H37" s="14"/>
      <c r="I37" s="15"/>
      <c r="J37" s="15"/>
      <c r="K37" s="15"/>
      <c r="L37" s="15"/>
      <c r="M37" s="14"/>
      <c r="N37" s="15"/>
      <c r="O37" s="15"/>
      <c r="P37" s="15"/>
      <c r="Q37" s="15"/>
      <c r="R37" s="14"/>
    </row>
    <row r="38" customFormat="false" ht="12.75" hidden="false" customHeight="false" outlineLevel="0" collapsed="false">
      <c r="A38" s="0" t="s">
        <v>43</v>
      </c>
      <c r="B38" s="37" t="n">
        <f aca="false">169.132423</f>
        <v>169.132423</v>
      </c>
      <c r="C38" s="37" t="n">
        <f aca="false">168.451343</f>
        <v>168.451343</v>
      </c>
      <c r="D38" s="38" t="n">
        <f aca="false">171.480884</f>
        <v>171.480884</v>
      </c>
      <c r="E38" s="38" t="n">
        <f aca="false">171.218782</f>
        <v>171.218782</v>
      </c>
      <c r="F38" s="38" t="n">
        <f aca="false">171.7859</f>
        <v>171.7859</v>
      </c>
      <c r="G38" s="38" t="n">
        <f aca="false">170.200721</f>
        <v>170.200721</v>
      </c>
      <c r="H38" s="39" t="n">
        <f aca="false">AVERAGE(D38:G38)</f>
        <v>171.17157175</v>
      </c>
      <c r="I38" s="40" t="n">
        <f aca="false">CF!I143</f>
        <v>170.849362315318</v>
      </c>
      <c r="J38" s="40" t="n">
        <f aca="false">CF!J143</f>
        <v>171.092548166219</v>
      </c>
      <c r="K38" s="40" t="n">
        <f aca="false">CF!K143</f>
        <v>171.216376289364</v>
      </c>
      <c r="L38" s="40" t="n">
        <f aca="false">CF!L143</f>
        <v>171.372340360949</v>
      </c>
      <c r="M38" s="39" t="n">
        <f aca="false">AVERAGE(I38:L38)</f>
        <v>171.132656782962</v>
      </c>
      <c r="N38" s="40" t="n">
        <f aca="false">CF!N143</f>
        <v>170.814857786321</v>
      </c>
      <c r="O38" s="40" t="n">
        <f aca="false">CF!O143</f>
        <v>171.062315269795</v>
      </c>
      <c r="P38" s="40" t="n">
        <f aca="false">CF!P143</f>
        <v>171.183243242328</v>
      </c>
      <c r="Q38" s="40" t="n">
        <f aca="false">CF!Q143</f>
        <v>171.338224990371</v>
      </c>
      <c r="R38" s="39" t="n">
        <f aca="false">AVERAGE(N38:Q38)</f>
        <v>171.099660322204</v>
      </c>
    </row>
    <row r="39" customFormat="false" ht="12.75" hidden="false" customHeight="false" outlineLevel="0" collapsed="false">
      <c r="B39" s="14"/>
      <c r="C39" s="14"/>
      <c r="D39" s="15"/>
      <c r="E39" s="15"/>
      <c r="F39" s="15"/>
      <c r="G39" s="15"/>
      <c r="H39" s="14"/>
      <c r="I39" s="15"/>
      <c r="J39" s="15"/>
      <c r="K39" s="15"/>
      <c r="L39" s="15"/>
      <c r="M39" s="14"/>
      <c r="N39" s="15"/>
      <c r="O39" s="15"/>
      <c r="P39" s="15"/>
      <c r="Q39" s="15"/>
      <c r="R39" s="14"/>
    </row>
    <row r="40" customFormat="false" ht="12.75" hidden="false" customHeight="false" outlineLevel="0" collapsed="false">
      <c r="A40" s="2" t="s">
        <v>2</v>
      </c>
      <c r="B40" s="41" t="str">
        <f aca="false">B5</f>
        <v>2014A</v>
      </c>
      <c r="C40" s="41" t="str">
        <f aca="false">C5</f>
        <v>2015A</v>
      </c>
      <c r="D40" s="4" t="str">
        <f aca="false">D5</f>
        <v>1Q16A</v>
      </c>
      <c r="E40" s="4" t="str">
        <f aca="false">E5</f>
        <v>2Q16A</v>
      </c>
      <c r="F40" s="4" t="str">
        <f aca="false">F5</f>
        <v>3Q16A</v>
      </c>
      <c r="G40" s="4" t="str">
        <f aca="false">G5</f>
        <v>4Q16A</v>
      </c>
      <c r="H40" s="41" t="str">
        <f aca="false">H5</f>
        <v>2016A</v>
      </c>
      <c r="I40" s="4" t="str">
        <f aca="false">I5</f>
        <v>1Q17E</v>
      </c>
      <c r="J40" s="4" t="str">
        <f aca="false">J5</f>
        <v>2Q17E</v>
      </c>
      <c r="K40" s="4" t="str">
        <f aca="false">K5</f>
        <v>3Q17E</v>
      </c>
      <c r="L40" s="4" t="str">
        <f aca="false">L5</f>
        <v>4Q17E</v>
      </c>
      <c r="M40" s="41" t="str">
        <f aca="false">M5</f>
        <v>2017E</v>
      </c>
      <c r="N40" s="4" t="str">
        <f aca="false">N5</f>
        <v>1Q18E</v>
      </c>
      <c r="O40" s="4" t="str">
        <f aca="false">O5</f>
        <v>2Q18E</v>
      </c>
      <c r="P40" s="4" t="str">
        <f aca="false">P5</f>
        <v>3Q18E</v>
      </c>
      <c r="Q40" s="4" t="str">
        <f aca="false">Q5</f>
        <v>4Q18E</v>
      </c>
      <c r="R40" s="41" t="str">
        <f aca="false">R5</f>
        <v>2018E</v>
      </c>
    </row>
    <row r="41" customFormat="false" ht="12.75" hidden="false" customHeight="false" outlineLevel="0" collapsed="false">
      <c r="A41" s="0" t="s">
        <v>41</v>
      </c>
      <c r="B41" s="42" t="n">
        <f aca="false">B35</f>
        <v>351.6</v>
      </c>
      <c r="C41" s="42" t="n">
        <f aca="false">C35</f>
        <v>525.6</v>
      </c>
      <c r="D41" s="43" t="n">
        <f aca="false">D35</f>
        <v>111.5</v>
      </c>
      <c r="E41" s="43" t="n">
        <f aca="false">E35</f>
        <v>111.5</v>
      </c>
      <c r="F41" s="43" t="n">
        <f aca="false">F35</f>
        <v>127.5</v>
      </c>
      <c r="G41" s="43" t="n">
        <f aca="false">G35</f>
        <v>109.4</v>
      </c>
      <c r="H41" s="42" t="n">
        <f aca="false">H35</f>
        <v>459.9</v>
      </c>
      <c r="I41" s="43" t="n">
        <f aca="false">I35</f>
        <v>122.172385731046</v>
      </c>
      <c r="J41" s="43" t="n">
        <f aca="false">J35</f>
        <v>121.159237170843</v>
      </c>
      <c r="K41" s="43" t="n">
        <f aca="false">K35</f>
        <v>125.923123400791</v>
      </c>
      <c r="L41" s="43" t="n">
        <f aca="false">L35</f>
        <v>122.520628590884</v>
      </c>
      <c r="M41" s="42" t="n">
        <f aca="false">M35</f>
        <v>491.775374893564</v>
      </c>
      <c r="N41" s="43" t="n">
        <f aca="false">N35</f>
        <v>134.417249917675</v>
      </c>
      <c r="O41" s="43" t="n">
        <f aca="false">O35</f>
        <v>133.762036667362</v>
      </c>
      <c r="P41" s="43" t="n">
        <f aca="false">P35</f>
        <v>138.839149719536</v>
      </c>
      <c r="Q41" s="43" t="n">
        <f aca="false">Q35</f>
        <v>135.260122489956</v>
      </c>
      <c r="R41" s="42" t="n">
        <f aca="false">R35</f>
        <v>542.278558794529</v>
      </c>
    </row>
    <row r="42" customFormat="false" ht="12.75" hidden="false" customHeight="false" outlineLevel="0" collapsed="false">
      <c r="A42" s="0" t="s">
        <v>44</v>
      </c>
      <c r="B42" s="42" t="n">
        <f aca="false">B19</f>
        <v>30</v>
      </c>
      <c r="C42" s="42" t="n">
        <f aca="false">C19</f>
        <v>70.5</v>
      </c>
      <c r="D42" s="43" t="n">
        <f aca="false">D19</f>
        <v>23.9</v>
      </c>
      <c r="E42" s="43" t="n">
        <f aca="false">E19</f>
        <v>23.8</v>
      </c>
      <c r="F42" s="43" t="n">
        <f aca="false">F19</f>
        <v>22.7</v>
      </c>
      <c r="G42" s="43" t="n">
        <f aca="false">G19</f>
        <v>22.1</v>
      </c>
      <c r="H42" s="42" t="n">
        <f aca="false">H19</f>
        <v>92.5</v>
      </c>
      <c r="I42" s="43" t="n">
        <f aca="false">I19</f>
        <v>22.025</v>
      </c>
      <c r="J42" s="43" t="n">
        <f aca="false">J19</f>
        <v>22.025</v>
      </c>
      <c r="K42" s="43" t="n">
        <f aca="false">K19</f>
        <v>22.025</v>
      </c>
      <c r="L42" s="43" t="n">
        <f aca="false">L19</f>
        <v>22.025</v>
      </c>
      <c r="M42" s="42" t="n">
        <f aca="false">M19</f>
        <v>88.1</v>
      </c>
      <c r="N42" s="43" t="n">
        <f aca="false">N19</f>
        <v>22</v>
      </c>
      <c r="O42" s="43" t="n">
        <f aca="false">O19</f>
        <v>22</v>
      </c>
      <c r="P42" s="43" t="n">
        <f aca="false">P19</f>
        <v>22</v>
      </c>
      <c r="Q42" s="43" t="n">
        <f aca="false">Q19</f>
        <v>22</v>
      </c>
      <c r="R42" s="42" t="n">
        <f aca="false">R19</f>
        <v>88</v>
      </c>
    </row>
    <row r="43" customFormat="false" ht="12.75" hidden="false" customHeight="false" outlineLevel="0" collapsed="false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 t="n">
        <f aca="false">SUM(D43:G43)</f>
        <v>-24.1</v>
      </c>
      <c r="I43" s="20" t="n">
        <f aca="false">I42*-I44</f>
        <v>-5.7265</v>
      </c>
      <c r="J43" s="20" t="n">
        <f aca="false">J42*-J44</f>
        <v>-5.7265</v>
      </c>
      <c r="K43" s="20" t="n">
        <f aca="false">K42*-K44</f>
        <v>-5.7265</v>
      </c>
      <c r="L43" s="20" t="n">
        <f aca="false">L42*-L44</f>
        <v>-5.7265</v>
      </c>
      <c r="M43" s="19" t="n">
        <f aca="false">SUM(I43:L43)</f>
        <v>-22.906</v>
      </c>
      <c r="N43" s="20" t="n">
        <f aca="false">N42*-N44</f>
        <v>-5.72</v>
      </c>
      <c r="O43" s="20" t="n">
        <f aca="false">O42*-O44</f>
        <v>-5.72</v>
      </c>
      <c r="P43" s="20" t="n">
        <f aca="false">P42*-P44</f>
        <v>-5.72</v>
      </c>
      <c r="Q43" s="20" t="n">
        <f aca="false">Q42*-Q44</f>
        <v>-5.72</v>
      </c>
      <c r="R43" s="19" t="n">
        <f aca="false">SUM(N43:Q43)</f>
        <v>-22.88</v>
      </c>
    </row>
    <row r="44" customFormat="false" ht="12.75" hidden="false" customHeight="false" outlineLevel="0" collapsed="false">
      <c r="A44" s="0" t="s">
        <v>46</v>
      </c>
      <c r="B44" s="32" t="n">
        <f aca="false">-B43/B42</f>
        <v>0.26</v>
      </c>
      <c r="C44" s="32" t="n">
        <f aca="false">-C43/C42</f>
        <v>0.273758865248227</v>
      </c>
      <c r="D44" s="44" t="n">
        <f aca="false">-D43/D42</f>
        <v>0.259414225941423</v>
      </c>
      <c r="E44" s="44" t="n">
        <f aca="false">-E43/E42</f>
        <v>0.260504201680672</v>
      </c>
      <c r="F44" s="44" t="n">
        <f aca="false">-F43/F42</f>
        <v>0.259911894273128</v>
      </c>
      <c r="G44" s="44" t="n">
        <f aca="false">-G43/G42</f>
        <v>0.262443438914027</v>
      </c>
      <c r="H44" s="32" t="n">
        <f aca="false">-H43/H42</f>
        <v>0.260540540540541</v>
      </c>
      <c r="I44" s="31" t="n">
        <v>0.26</v>
      </c>
      <c r="J44" s="31" t="n">
        <f aca="false">I44</f>
        <v>0.26</v>
      </c>
      <c r="K44" s="31" t="n">
        <f aca="false">J44</f>
        <v>0.26</v>
      </c>
      <c r="L44" s="31" t="n">
        <f aca="false">K44</f>
        <v>0.26</v>
      </c>
      <c r="M44" s="32" t="n">
        <f aca="false">-M43/M42</f>
        <v>0.26</v>
      </c>
      <c r="N44" s="31" t="n">
        <f aca="false">L44</f>
        <v>0.26</v>
      </c>
      <c r="O44" s="31" t="n">
        <f aca="false">N44</f>
        <v>0.26</v>
      </c>
      <c r="P44" s="31" t="n">
        <f aca="false">O44</f>
        <v>0.26</v>
      </c>
      <c r="Q44" s="31" t="n">
        <f aca="false">P44</f>
        <v>0.26</v>
      </c>
      <c r="R44" s="32" t="n">
        <f aca="false">-R43/R42</f>
        <v>0.26</v>
      </c>
    </row>
    <row r="45" customFormat="false" ht="12.75" hidden="false" customHeight="false" outlineLevel="0" collapsed="false">
      <c r="A45" s="0" t="s">
        <v>47</v>
      </c>
      <c r="B45" s="42" t="n">
        <f aca="false">-B33</f>
        <v>0</v>
      </c>
      <c r="C45" s="42" t="n">
        <f aca="false">-C33</f>
        <v>-38</v>
      </c>
      <c r="D45" s="43" t="n">
        <f aca="false">-D33</f>
        <v>-1.8</v>
      </c>
      <c r="E45" s="43" t="n">
        <f aca="false">-E33</f>
        <v>-4.9</v>
      </c>
      <c r="F45" s="43" t="n">
        <f aca="false">-F33</f>
        <v>-0</v>
      </c>
      <c r="G45" s="43" t="n">
        <f aca="false">-G33</f>
        <v>-1.8</v>
      </c>
      <c r="H45" s="42" t="n">
        <f aca="false">-H33</f>
        <v>-8.5</v>
      </c>
      <c r="I45" s="43" t="n">
        <f aca="false">-I33</f>
        <v>-0</v>
      </c>
      <c r="J45" s="43" t="n">
        <f aca="false">-J33</f>
        <v>-0</v>
      </c>
      <c r="K45" s="43" t="n">
        <f aca="false">-K33</f>
        <v>-0</v>
      </c>
      <c r="L45" s="43" t="n">
        <f aca="false">-L33</f>
        <v>-0</v>
      </c>
      <c r="M45" s="42" t="n">
        <f aca="false">-M33</f>
        <v>-0</v>
      </c>
      <c r="N45" s="43" t="n">
        <f aca="false">-N33</f>
        <v>-0</v>
      </c>
      <c r="O45" s="43" t="n">
        <f aca="false">-O33</f>
        <v>-0</v>
      </c>
      <c r="P45" s="43" t="n">
        <f aca="false">-P33</f>
        <v>-0</v>
      </c>
      <c r="Q45" s="43" t="n">
        <f aca="false">-Q33</f>
        <v>-0</v>
      </c>
      <c r="R45" s="42" t="n">
        <f aca="false">-R33</f>
        <v>-0</v>
      </c>
    </row>
    <row r="46" customFormat="false" ht="12.75" hidden="false" customHeight="false" outlineLevel="0" collapsed="false">
      <c r="A46" s="0" t="s">
        <v>48</v>
      </c>
      <c r="B46" s="17" t="n">
        <v>0</v>
      </c>
      <c r="C46" s="17" t="n">
        <v>-76.9</v>
      </c>
      <c r="D46" s="18" t="n">
        <v>0</v>
      </c>
      <c r="E46" s="18" t="n">
        <v>0</v>
      </c>
      <c r="F46" s="18" t="n">
        <v>0</v>
      </c>
      <c r="G46" s="18" t="n">
        <v>11.6</v>
      </c>
      <c r="H46" s="19" t="n">
        <f aca="false">SUM(D46:G46)</f>
        <v>11.6</v>
      </c>
      <c r="I46" s="18" t="n">
        <v>0</v>
      </c>
      <c r="J46" s="18" t="n">
        <v>0</v>
      </c>
      <c r="K46" s="18" t="n">
        <v>0</v>
      </c>
      <c r="L46" s="18" t="n">
        <v>0</v>
      </c>
      <c r="M46" s="19" t="n">
        <f aca="false">SUM(I46:L46)</f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9" t="n">
        <f aca="false">SUM(N46:Q46)</f>
        <v>0</v>
      </c>
    </row>
    <row r="47" customFormat="false" ht="12.75" hidden="false" customHeight="false" outlineLevel="0" collapsed="false">
      <c r="A47" s="45" t="s">
        <v>49</v>
      </c>
      <c r="B47" s="46" t="n">
        <f aca="false">SUM(B45:B46,B41:B43)</f>
        <v>373.8</v>
      </c>
      <c r="C47" s="46" t="n">
        <f aca="false">SUM(C45:C46,C41:C43)</f>
        <v>461.9</v>
      </c>
      <c r="D47" s="47" t="n">
        <f aca="false">SUM(D45:D46,D41:D43)</f>
        <v>127.4</v>
      </c>
      <c r="E47" s="47" t="n">
        <f aca="false">SUM(E45:E46,E41:E43)</f>
        <v>124.2</v>
      </c>
      <c r="F47" s="47" t="n">
        <f aca="false">SUM(F45:F46,F41:F43)</f>
        <v>144.3</v>
      </c>
      <c r="G47" s="47" t="n">
        <f aca="false">SUM(G45:G46,G41:G43)</f>
        <v>135.5</v>
      </c>
      <c r="H47" s="48" t="n">
        <f aca="false">SUM(H45:H46,H41:H43)</f>
        <v>531.4</v>
      </c>
      <c r="I47" s="47" t="n">
        <f aca="false">SUM(I45:I46,I41:I43)</f>
        <v>138.470885731046</v>
      </c>
      <c r="J47" s="47" t="n">
        <f aca="false">SUM(J45:J46,J41:J43)</f>
        <v>137.457737170843</v>
      </c>
      <c r="K47" s="47" t="n">
        <f aca="false">SUM(K45:K46,K41:K43)</f>
        <v>142.221623400791</v>
      </c>
      <c r="L47" s="47" t="n">
        <f aca="false">SUM(L45:L46,L41:L43)</f>
        <v>138.819128590884</v>
      </c>
      <c r="M47" s="48" t="n">
        <f aca="false">SUM(M45:M46,M41:M43)</f>
        <v>556.969374893564</v>
      </c>
      <c r="N47" s="47" t="n">
        <f aca="false">SUM(N45:N46,N41:N43)</f>
        <v>150.697249917675</v>
      </c>
      <c r="O47" s="47" t="n">
        <f aca="false">SUM(O45:O46,O41:O43)</f>
        <v>150.042036667362</v>
      </c>
      <c r="P47" s="47" t="n">
        <f aca="false">SUM(P45:P46,P41:P43)</f>
        <v>155.119149719536</v>
      </c>
      <c r="Q47" s="47" t="n">
        <f aca="false">SUM(Q45:Q46,Q41:Q43)</f>
        <v>151.540122489956</v>
      </c>
      <c r="R47" s="48" t="n">
        <f aca="false">SUM(R45:R46,R41:R43)</f>
        <v>607.398558794529</v>
      </c>
    </row>
    <row r="48" customFormat="false" ht="12.75" hidden="false" customHeight="false" outlineLevel="0" collapsed="false">
      <c r="A48" s="49" t="s">
        <v>50</v>
      </c>
      <c r="B48" s="50" t="n">
        <f aca="false">B47/B38</f>
        <v>2.21010255378414</v>
      </c>
      <c r="C48" s="50" t="n">
        <f aca="false">C47/C38</f>
        <v>2.74203809701891</v>
      </c>
      <c r="D48" s="51" t="n">
        <f aca="false">D47/D38</f>
        <v>0.742939953586896</v>
      </c>
      <c r="E48" s="51" t="n">
        <f aca="false">E47/E38</f>
        <v>0.725387708925531</v>
      </c>
      <c r="F48" s="51" t="n">
        <f aca="false">F47/F38</f>
        <v>0.839999091892874</v>
      </c>
      <c r="G48" s="51" t="n">
        <f aca="false">G47/G38</f>
        <v>0.796118836652872</v>
      </c>
      <c r="H48" s="50" t="n">
        <f aca="false">H47/H38</f>
        <v>3.104487471647</v>
      </c>
      <c r="I48" s="51" t="n">
        <f aca="false">I47/I38</f>
        <v>0.810485235967609</v>
      </c>
      <c r="J48" s="51" t="n">
        <f aca="false">J47/J38</f>
        <v>0.803411595911824</v>
      </c>
      <c r="K48" s="51" t="n">
        <f aca="false">K47/K38</f>
        <v>0.830654324563147</v>
      </c>
      <c r="L48" s="51" t="n">
        <f aca="false">L47/L38</f>
        <v>0.810043956326321</v>
      </c>
      <c r="M48" s="50" t="n">
        <f aca="false">M47/M38</f>
        <v>3.25460601946907</v>
      </c>
      <c r="N48" s="51" t="n">
        <f aca="false">N47/N38</f>
        <v>0.882225655722456</v>
      </c>
      <c r="O48" s="51" t="n">
        <f aca="false">O47/O38</f>
        <v>0.877119173973059</v>
      </c>
      <c r="P48" s="51" t="n">
        <f aca="false">P47/P38</f>
        <v>0.90615849297789</v>
      </c>
      <c r="Q48" s="51" t="n">
        <f aca="false">Q47/Q38</f>
        <v>0.884450171574223</v>
      </c>
      <c r="R48" s="50" t="n">
        <f aca="false">R47/R38</f>
        <v>3.54996940175518</v>
      </c>
    </row>
    <row r="49" customFormat="false" ht="12.75" hidden="false" customHeight="false" outlineLevel="0" collapsed="false">
      <c r="A49" s="21" t="s">
        <v>51</v>
      </c>
      <c r="B49" s="22" t="n">
        <v>0.115</v>
      </c>
      <c r="C49" s="22" t="n">
        <f aca="false">C48/B48-1</f>
        <v>0.240683647156547</v>
      </c>
      <c r="D49" s="23"/>
      <c r="E49" s="23"/>
      <c r="F49" s="23"/>
      <c r="G49" s="23"/>
      <c r="H49" s="22" t="n">
        <f aca="false">H48/C48-1</f>
        <v>0.132182472235573</v>
      </c>
      <c r="I49" s="23" t="n">
        <f aca="false">I48/D48-1</f>
        <v>0.0909162066928901</v>
      </c>
      <c r="J49" s="23" t="n">
        <f aca="false">J48/E48-1</f>
        <v>0.107561633628814</v>
      </c>
      <c r="K49" s="23" t="n">
        <f aca="false">K48/F48-1</f>
        <v>-0.0111247350383075</v>
      </c>
      <c r="L49" s="23" t="n">
        <f aca="false">L48/G48-1</f>
        <v>0.0174912576268071</v>
      </c>
      <c r="M49" s="22" t="n">
        <f aca="false">M48/H48-1</f>
        <v>0.0483553401948285</v>
      </c>
      <c r="N49" s="23" t="n">
        <f aca="false">N48/I48-1</f>
        <v>0.0885153937063388</v>
      </c>
      <c r="O49" s="23" t="n">
        <f aca="false">O48/J48-1</f>
        <v>0.0917432340238777</v>
      </c>
      <c r="P49" s="23" t="n">
        <f aca="false">P48/K48-1</f>
        <v>0.090897219435355</v>
      </c>
      <c r="Q49" s="23" t="n">
        <f aca="false">Q48/L48-1</f>
        <v>0.0918545403206834</v>
      </c>
      <c r="R49" s="22" t="n">
        <f aca="false">R48/M48-1</f>
        <v>0.0907524230334633</v>
      </c>
    </row>
    <row r="50" customFormat="false" ht="12.75" hidden="false" customHeight="false" outlineLevel="0" collapsed="false">
      <c r="B50" s="14"/>
      <c r="C50" s="14"/>
      <c r="D50" s="15"/>
      <c r="E50" s="15"/>
      <c r="F50" s="15"/>
      <c r="G50" s="15"/>
      <c r="H50" s="14"/>
      <c r="I50" s="15"/>
      <c r="J50" s="15"/>
      <c r="K50" s="15"/>
      <c r="L50" s="15"/>
      <c r="M50" s="14"/>
      <c r="N50" s="15"/>
      <c r="O50" s="15"/>
      <c r="P50" s="15"/>
      <c r="Q50" s="15"/>
      <c r="R50" s="14"/>
    </row>
    <row r="51" customFormat="false" ht="12.75" hidden="false" customHeight="false" outlineLevel="0" collapsed="false">
      <c r="A51" s="2" t="s">
        <v>52</v>
      </c>
      <c r="B51" s="14"/>
      <c r="C51" s="14"/>
      <c r="D51" s="15"/>
      <c r="E51" s="15"/>
      <c r="F51" s="15"/>
      <c r="G51" s="15"/>
      <c r="H51" s="14"/>
      <c r="I51" s="15"/>
      <c r="J51" s="15"/>
      <c r="K51" s="15"/>
      <c r="L51" s="15"/>
      <c r="M51" s="14"/>
      <c r="N51" s="15"/>
      <c r="O51" s="15"/>
      <c r="P51" s="15"/>
      <c r="Q51" s="15"/>
      <c r="R51" s="14"/>
    </row>
    <row r="52" customFormat="false" ht="12.75" hidden="false" customHeight="false" outlineLevel="0" collapsed="false">
      <c r="A52" s="0" t="s">
        <v>41</v>
      </c>
      <c r="B52" s="52" t="n">
        <f aca="false">B35</f>
        <v>351.6</v>
      </c>
      <c r="C52" s="52" t="n">
        <f aca="false">C35</f>
        <v>525.6</v>
      </c>
      <c r="D52" s="53" t="n">
        <f aca="false">D35</f>
        <v>111.5</v>
      </c>
      <c r="E52" s="53" t="n">
        <f aca="false">E35</f>
        <v>111.5</v>
      </c>
      <c r="F52" s="53" t="n">
        <f aca="false">F35</f>
        <v>127.5</v>
      </c>
      <c r="G52" s="53" t="n">
        <f aca="false">G35</f>
        <v>109.4</v>
      </c>
      <c r="H52" s="52" t="n">
        <f aca="false">H35</f>
        <v>459.9</v>
      </c>
      <c r="I52" s="53" t="n">
        <f aca="false">I35</f>
        <v>122.172385731046</v>
      </c>
      <c r="J52" s="53" t="n">
        <f aca="false">J35</f>
        <v>121.159237170843</v>
      </c>
      <c r="K52" s="53" t="n">
        <f aca="false">K35</f>
        <v>125.923123400791</v>
      </c>
      <c r="L52" s="53" t="n">
        <f aca="false">L35</f>
        <v>122.520628590884</v>
      </c>
      <c r="M52" s="52" t="n">
        <f aca="false">M35</f>
        <v>491.775374893564</v>
      </c>
      <c r="N52" s="53" t="n">
        <f aca="false">N35</f>
        <v>134.417249917675</v>
      </c>
      <c r="O52" s="53" t="n">
        <f aca="false">O35</f>
        <v>133.762036667362</v>
      </c>
      <c r="P52" s="53" t="n">
        <f aca="false">P35</f>
        <v>138.839149719536</v>
      </c>
      <c r="Q52" s="53" t="n">
        <f aca="false">Q35</f>
        <v>135.260122489956</v>
      </c>
      <c r="R52" s="52" t="n">
        <f aca="false">R35</f>
        <v>542.278558794529</v>
      </c>
    </row>
    <row r="53" customFormat="false" ht="12.75" hidden="false" customHeight="false" outlineLevel="0" collapsed="false">
      <c r="A53" s="0" t="s">
        <v>53</v>
      </c>
      <c r="B53" s="52" t="n">
        <f aca="false">B17+B19</f>
        <v>95.4</v>
      </c>
      <c r="C53" s="52" t="n">
        <f aca="false">C17+C19</f>
        <v>167.1</v>
      </c>
      <c r="D53" s="53" t="n">
        <f aca="false">D17+D19</f>
        <v>55.8</v>
      </c>
      <c r="E53" s="53" t="n">
        <f aca="false">E17+E19</f>
        <v>53.2</v>
      </c>
      <c r="F53" s="53" t="n">
        <f aca="false">F17+F19</f>
        <v>52.2</v>
      </c>
      <c r="G53" s="53" t="n">
        <f aca="false">G17+G19</f>
        <v>50.4</v>
      </c>
      <c r="H53" s="52" t="n">
        <f aca="false">H17+H19</f>
        <v>211.6</v>
      </c>
      <c r="I53" s="53" t="n">
        <f aca="false">I17+I19</f>
        <v>53.775</v>
      </c>
      <c r="J53" s="53" t="n">
        <f aca="false">J17+J19</f>
        <v>53.4575</v>
      </c>
      <c r="K53" s="53" t="n">
        <f aca="false">K17+K19</f>
        <v>53.143175</v>
      </c>
      <c r="L53" s="53" t="n">
        <f aca="false">L17+L19</f>
        <v>52.83199325</v>
      </c>
      <c r="M53" s="52" t="n">
        <f aca="false">M17+M19</f>
        <v>213.20766825</v>
      </c>
      <c r="N53" s="53" t="n">
        <f aca="false">N17+N19</f>
        <v>52.1625</v>
      </c>
      <c r="O53" s="53" t="n">
        <f aca="false">O17+O19</f>
        <v>51.860875</v>
      </c>
      <c r="P53" s="53" t="n">
        <f aca="false">P17+P19</f>
        <v>51.56226625</v>
      </c>
      <c r="Q53" s="53" t="n">
        <f aca="false">Q17+Q19</f>
        <v>51.2666435875</v>
      </c>
      <c r="R53" s="52" t="n">
        <f aca="false">R17+R19</f>
        <v>206.8522848375</v>
      </c>
    </row>
    <row r="54" customFormat="false" ht="12.75" hidden="false" customHeight="false" outlineLevel="0" collapsed="false">
      <c r="A54" s="0" t="s">
        <v>54</v>
      </c>
      <c r="B54" s="52" t="n">
        <f aca="false">-B27</f>
        <v>70</v>
      </c>
      <c r="C54" s="52" t="n">
        <f aca="false">-C27</f>
        <v>121.3</v>
      </c>
      <c r="D54" s="53" t="n">
        <f aca="false">-D27</f>
        <v>32</v>
      </c>
      <c r="E54" s="53" t="n">
        <f aca="false">-E27</f>
        <v>31.4</v>
      </c>
      <c r="F54" s="53" t="n">
        <f aca="false">-F27</f>
        <v>28.2</v>
      </c>
      <c r="G54" s="53" t="n">
        <f aca="false">-G27</f>
        <v>28.4</v>
      </c>
      <c r="H54" s="52" t="n">
        <f aca="false">-H27</f>
        <v>120</v>
      </c>
      <c r="I54" s="53" t="n">
        <f aca="false">-I27</f>
        <v>28.73304375</v>
      </c>
      <c r="J54" s="53" t="n">
        <f aca="false">-J27</f>
        <v>28.73304375</v>
      </c>
      <c r="K54" s="53" t="n">
        <f aca="false">-K27</f>
        <v>28.73304375</v>
      </c>
      <c r="L54" s="53" t="n">
        <f aca="false">-L27</f>
        <v>28.73304375</v>
      </c>
      <c r="M54" s="52" t="n">
        <f aca="false">-M27</f>
        <v>114.932175</v>
      </c>
      <c r="N54" s="53" t="n">
        <f aca="false">-N27</f>
        <v>28.73304375</v>
      </c>
      <c r="O54" s="53" t="n">
        <f aca="false">-O27</f>
        <v>28.73304375</v>
      </c>
      <c r="P54" s="53" t="n">
        <f aca="false">-P27</f>
        <v>28.73304375</v>
      </c>
      <c r="Q54" s="53" t="n">
        <f aca="false">-Q27</f>
        <v>28.73304375</v>
      </c>
      <c r="R54" s="52" t="n">
        <f aca="false">-R27</f>
        <v>114.932175</v>
      </c>
    </row>
    <row r="55" customFormat="false" ht="12.75" hidden="false" customHeight="false" outlineLevel="0" collapsed="false">
      <c r="A55" s="0" t="s">
        <v>55</v>
      </c>
      <c r="B55" s="52" t="n">
        <f aca="false">-B31</f>
        <v>211</v>
      </c>
      <c r="C55" s="52" t="n">
        <f aca="false">-C31</f>
        <v>196.6</v>
      </c>
      <c r="D55" s="53" t="n">
        <f aca="false">-D31</f>
        <v>50.9</v>
      </c>
      <c r="E55" s="53" t="n">
        <f aca="false">-E31</f>
        <v>53.8</v>
      </c>
      <c r="F55" s="53" t="n">
        <f aca="false">-F31</f>
        <v>44.8</v>
      </c>
      <c r="G55" s="53" t="n">
        <f aca="false">-G31</f>
        <v>52.7</v>
      </c>
      <c r="H55" s="52" t="n">
        <f aca="false">-H31</f>
        <v>202.2</v>
      </c>
      <c r="I55" s="53" t="n">
        <f aca="false">-I31</f>
        <v>58.823741277911</v>
      </c>
      <c r="J55" s="53" t="n">
        <f aca="false">-J31</f>
        <v>58.3359290081836</v>
      </c>
      <c r="K55" s="53" t="n">
        <f aca="false">-K31</f>
        <v>60.6296520077882</v>
      </c>
      <c r="L55" s="53" t="n">
        <f aca="false">-L31</f>
        <v>58.9914137659811</v>
      </c>
      <c r="M55" s="52" t="n">
        <f aca="false">-M31</f>
        <v>236.780736059864</v>
      </c>
      <c r="N55" s="53" t="n">
        <f aca="false">-N31</f>
        <v>64.7194166270289</v>
      </c>
      <c r="O55" s="53" t="n">
        <f aca="false">-O31</f>
        <v>64.4039435805817</v>
      </c>
      <c r="P55" s="53" t="n">
        <f aca="false">-P31</f>
        <v>66.8484794945914</v>
      </c>
      <c r="Q55" s="53" t="n">
        <f aca="false">-Q31</f>
        <v>65.1252441618309</v>
      </c>
      <c r="R55" s="52" t="n">
        <f aca="false">-R31</f>
        <v>261.097083864033</v>
      </c>
    </row>
    <row r="56" customFormat="false" ht="12.75" hidden="false" customHeight="false" outlineLevel="0" collapsed="false">
      <c r="A56" s="0" t="s">
        <v>47</v>
      </c>
      <c r="B56" s="52" t="n">
        <f aca="false">-B33</f>
        <v>0</v>
      </c>
      <c r="C56" s="52" t="n">
        <f aca="false">-C33</f>
        <v>-38</v>
      </c>
      <c r="D56" s="53" t="n">
        <f aca="false">-D33</f>
        <v>-1.8</v>
      </c>
      <c r="E56" s="53" t="n">
        <f aca="false">-E33</f>
        <v>-4.9</v>
      </c>
      <c r="F56" s="53" t="n">
        <f aca="false">-F33</f>
        <v>-0</v>
      </c>
      <c r="G56" s="53" t="n">
        <f aca="false">-G33</f>
        <v>-1.8</v>
      </c>
      <c r="H56" s="52" t="n">
        <f aca="false">-H33</f>
        <v>-8.5</v>
      </c>
      <c r="I56" s="53" t="n">
        <f aca="false">-I33</f>
        <v>-0</v>
      </c>
      <c r="J56" s="53" t="n">
        <f aca="false">-J33</f>
        <v>-0</v>
      </c>
      <c r="K56" s="53" t="n">
        <f aca="false">-K33</f>
        <v>-0</v>
      </c>
      <c r="L56" s="53" t="n">
        <f aca="false">-L33</f>
        <v>-0</v>
      </c>
      <c r="M56" s="52" t="n">
        <f aca="false">-M33</f>
        <v>-0</v>
      </c>
      <c r="N56" s="53" t="n">
        <f aca="false">-N33</f>
        <v>-0</v>
      </c>
      <c r="O56" s="53" t="n">
        <f aca="false">-O33</f>
        <v>-0</v>
      </c>
      <c r="P56" s="53" t="n">
        <f aca="false">-P33</f>
        <v>-0</v>
      </c>
      <c r="Q56" s="53" t="n">
        <f aca="false">-Q33</f>
        <v>-0</v>
      </c>
      <c r="R56" s="52" t="n">
        <f aca="false">-R33</f>
        <v>-0</v>
      </c>
    </row>
    <row r="57" customFormat="false" ht="12.75" hidden="false" customHeight="false" outlineLevel="0" collapsed="false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 t="n">
        <f aca="false">SUM(D57:G57)</f>
        <v>19.4</v>
      </c>
      <c r="I57" s="55" t="n">
        <v>0</v>
      </c>
      <c r="J57" s="55" t="n">
        <v>0</v>
      </c>
      <c r="K57" s="55" t="n">
        <v>0</v>
      </c>
      <c r="L57" s="55" t="n">
        <v>0</v>
      </c>
      <c r="M57" s="19" t="n">
        <f aca="false">SUM(I57:L57)</f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19" t="n">
        <f aca="false">SUM(N57:Q57)</f>
        <v>0</v>
      </c>
    </row>
    <row r="58" customFormat="false" ht="12.75" hidden="false" customHeight="false" outlineLevel="0" collapsed="false">
      <c r="A58" s="45" t="s">
        <v>52</v>
      </c>
      <c r="B58" s="56" t="n">
        <f aca="false">SUM(B52:B57)</f>
        <v>728</v>
      </c>
      <c r="C58" s="56" t="n">
        <f aca="false">SUM(C52:C57)</f>
        <v>898.4</v>
      </c>
      <c r="D58" s="57" t="n">
        <f aca="false">SUM(D52:D57)</f>
        <v>248.4</v>
      </c>
      <c r="E58" s="57" t="n">
        <f aca="false">SUM(E52:E57)</f>
        <v>245</v>
      </c>
      <c r="F58" s="57" t="n">
        <f aca="false">SUM(F52:F57)</f>
        <v>253.3</v>
      </c>
      <c r="G58" s="57" t="n">
        <f aca="false">SUM(G52:G57)</f>
        <v>257.9</v>
      </c>
      <c r="H58" s="56" t="n">
        <f aca="false">SUM(H52:H57)</f>
        <v>1004.6</v>
      </c>
      <c r="I58" s="57" t="n">
        <f aca="false">SUM(I52:I57)</f>
        <v>263.504170758957</v>
      </c>
      <c r="J58" s="57" t="n">
        <f aca="false">SUM(J52:J57)</f>
        <v>261.685709929027</v>
      </c>
      <c r="K58" s="57" t="n">
        <f aca="false">SUM(K52:K57)</f>
        <v>268.428994158579</v>
      </c>
      <c r="L58" s="57" t="n">
        <f aca="false">SUM(L52:L57)</f>
        <v>263.077079356865</v>
      </c>
      <c r="M58" s="56" t="n">
        <f aca="false">SUM(M52:M57)</f>
        <v>1056.69595420343</v>
      </c>
      <c r="N58" s="57" t="n">
        <f aca="false">SUM(N52:N57)</f>
        <v>280.032210294704</v>
      </c>
      <c r="O58" s="57" t="n">
        <f aca="false">SUM(O52:O57)</f>
        <v>278.759898997944</v>
      </c>
      <c r="P58" s="57" t="n">
        <f aca="false">SUM(P52:P57)</f>
        <v>285.982939214127</v>
      </c>
      <c r="Q58" s="57" t="n">
        <f aca="false">SUM(Q52:Q57)</f>
        <v>280.385053989287</v>
      </c>
      <c r="R58" s="56" t="n">
        <f aca="false">SUM(R52:R57)</f>
        <v>1125.16010249606</v>
      </c>
    </row>
    <row r="59" customFormat="false" ht="12.75" hidden="false" customHeight="false" outlineLevel="0" collapsed="false">
      <c r="A59" s="58" t="s">
        <v>57</v>
      </c>
      <c r="B59" s="22" t="n">
        <f aca="false">B58/B$6</f>
        <v>0.508699601704982</v>
      </c>
      <c r="C59" s="22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 t="n">
        <f aca="false">G58/G$6</f>
        <v>0.509583086346572</v>
      </c>
      <c r="H59" s="22" t="n">
        <f aca="false">H58/H$6</f>
        <v>0.5035084202085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0.492589965150324</v>
      </c>
      <c r="M59" s="22" t="n">
        <f aca="false">M58/M$6</f>
        <v>0.502381127457213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0.495688197487552</v>
      </c>
      <c r="R59" s="22" t="n">
        <f aca="false">R58/R$6</f>
        <v>0.505509996184738</v>
      </c>
    </row>
    <row r="60" customFormat="false" ht="12.75" hidden="false" customHeight="false" outlineLevel="0" collapsed="false">
      <c r="A60" s="59" t="s">
        <v>58</v>
      </c>
      <c r="B60" s="60" t="n">
        <v>0.115</v>
      </c>
      <c r="C60" s="60" t="n">
        <f aca="false">C58/B58-1</f>
        <v>0.234065934065934</v>
      </c>
      <c r="D60" s="61"/>
      <c r="E60" s="61"/>
      <c r="F60" s="61"/>
      <c r="G60" s="61"/>
      <c r="H60" s="60" t="n">
        <f aca="false">H58/C58-1</f>
        <v>0.118210151380232</v>
      </c>
      <c r="I60" s="61" t="n">
        <f aca="false">I58/D58-1</f>
        <v>0.0608058404144807</v>
      </c>
      <c r="J60" s="61" t="n">
        <f aca="false">J58/E58-1</f>
        <v>0.0681049384858226</v>
      </c>
      <c r="K60" s="61" t="n">
        <f aca="false">K58/F58-1</f>
        <v>0.0597275726750059</v>
      </c>
      <c r="L60" s="61" t="n">
        <f aca="false">L58/G58-1</f>
        <v>0.0200739796698906</v>
      </c>
      <c r="M60" s="60" t="n">
        <f aca="false">M58/H58-1</f>
        <v>0.05185741011689</v>
      </c>
      <c r="N60" s="61" t="n">
        <f aca="false">N58/I58-1</f>
        <v>0.062724014910817</v>
      </c>
      <c r="O60" s="61" t="n">
        <f aca="false">O58/J58-1</f>
        <v>0.0652469295077214</v>
      </c>
      <c r="P60" s="61" t="n">
        <f aca="false">P58/K58-1</f>
        <v>0.0653951154217636</v>
      </c>
      <c r="Q60" s="61" t="n">
        <f aca="false">Q58/L58-1</f>
        <v>0.0657905077657643</v>
      </c>
      <c r="R60" s="60" t="n">
        <f aca="false">R58/M58-1</f>
        <v>0.0647907735619611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62" width="44.3469387755102"/>
    <col collapsed="false" hidden="false" max="3" min="2" style="62" width="8.44387755102041"/>
    <col collapsed="false" hidden="false" max="7" min="4" style="62" width="6.65816326530612"/>
    <col collapsed="false" hidden="false" max="8" min="8" style="62" width="8.44387755102041"/>
    <col collapsed="false" hidden="false" max="12" min="9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63" t="s">
        <v>59</v>
      </c>
      <c r="B2" s="63"/>
      <c r="C2" s="64"/>
      <c r="D2" s="64"/>
      <c r="E2" s="64"/>
      <c r="F2" s="64"/>
      <c r="G2" s="64"/>
      <c r="H2" s="64"/>
      <c r="I2" s="6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3"/>
      <c r="B3" s="63"/>
      <c r="C3" s="64"/>
      <c r="D3" s="64"/>
      <c r="E3" s="64"/>
      <c r="F3" s="64"/>
      <c r="G3" s="64"/>
      <c r="H3" s="64"/>
      <c r="I3" s="6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3"/>
      <c r="B4" s="63"/>
      <c r="C4" s="64"/>
      <c r="D4" s="64"/>
      <c r="E4" s="64"/>
      <c r="F4" s="64"/>
      <c r="G4" s="64"/>
      <c r="H4" s="64"/>
      <c r="I4" s="6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tr">
        <f aca="false">'P&amp;L'!A5</f>
        <v>(in $mn, except per share)</v>
      </c>
      <c r="B5" s="3" t="str">
        <f aca="false">'P&amp;L'!B5</f>
        <v>2014A</v>
      </c>
      <c r="C5" s="3" t="str">
        <f aca="false">'P&amp;L'!C5</f>
        <v>2015A</v>
      </c>
      <c r="D5" s="65" t="str">
        <f aca="false">'P&amp;L'!D5</f>
        <v>1Q16A</v>
      </c>
      <c r="E5" s="65" t="str">
        <f aca="false">'P&amp;L'!E5</f>
        <v>2Q16A</v>
      </c>
      <c r="F5" s="65" t="str">
        <f aca="false">'P&amp;L'!F5</f>
        <v>3Q16A</v>
      </c>
      <c r="G5" s="65" t="str">
        <f aca="false">'P&amp;L'!G5</f>
        <v>4Q16A</v>
      </c>
      <c r="H5" s="3" t="str">
        <f aca="false">'P&amp;L'!H5</f>
        <v>2016A</v>
      </c>
      <c r="I5" s="65" t="str">
        <f aca="false">'P&amp;L'!I5</f>
        <v>1Q17E</v>
      </c>
      <c r="J5" s="65" t="str">
        <f aca="false">'P&amp;L'!J5</f>
        <v>2Q17E</v>
      </c>
      <c r="K5" s="65" t="str">
        <f aca="false">'P&amp;L'!K5</f>
        <v>3Q17E</v>
      </c>
      <c r="L5" s="65" t="str">
        <f aca="false">'P&amp;L'!L5</f>
        <v>4Q17E</v>
      </c>
      <c r="M5" s="3" t="str">
        <f aca="false">'P&amp;L'!M5</f>
        <v>2017E</v>
      </c>
      <c r="N5" s="65" t="str">
        <f aca="false">'P&amp;L'!N5</f>
        <v>1Q18E</v>
      </c>
      <c r="O5" s="65" t="str">
        <f aca="false">'P&amp;L'!O5</f>
        <v>2Q18E</v>
      </c>
      <c r="P5" s="65" t="str">
        <f aca="false">'P&amp;L'!P5</f>
        <v>3Q18E</v>
      </c>
      <c r="Q5" s="65" t="str">
        <f aca="false">'P&amp;L'!Q5</f>
        <v>4Q18E</v>
      </c>
      <c r="R5" s="3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6" t="s">
        <v>60</v>
      </c>
      <c r="B6" s="67"/>
      <c r="C6" s="67"/>
      <c r="D6" s="64"/>
      <c r="E6" s="64"/>
      <c r="F6" s="64"/>
      <c r="G6" s="68"/>
      <c r="H6" s="67"/>
      <c r="I6" s="64"/>
      <c r="J6" s="64"/>
      <c r="K6" s="64"/>
      <c r="L6" s="68"/>
      <c r="M6" s="67"/>
      <c r="N6" s="64"/>
      <c r="O6" s="64"/>
      <c r="P6" s="64"/>
      <c r="Q6" s="68"/>
      <c r="R6" s="67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61</v>
      </c>
      <c r="B7" s="70" t="n">
        <f aca="false">CF!B126</f>
        <v>39.359</v>
      </c>
      <c r="C7" s="70" t="n">
        <f aca="false">CF!C126</f>
        <v>138.348</v>
      </c>
      <c r="D7" s="71" t="n">
        <f aca="false">CF!D126</f>
        <v>131.818</v>
      </c>
      <c r="E7" s="71" t="n">
        <f aca="false">CF!E126</f>
        <v>196.402</v>
      </c>
      <c r="F7" s="71" t="n">
        <f aca="false">CF!F126</f>
        <v>164.787</v>
      </c>
      <c r="G7" s="71" t="n">
        <f aca="false">H7</f>
        <v>135.148</v>
      </c>
      <c r="H7" s="70" t="n">
        <f aca="false">CF!H126</f>
        <v>135.148</v>
      </c>
      <c r="I7" s="68" t="n">
        <f aca="false">CF!I126</f>
        <v>366.392155373343</v>
      </c>
      <c r="J7" s="68" t="n">
        <f aca="false">CF!J126</f>
        <v>504.8094248701</v>
      </c>
      <c r="K7" s="68" t="n">
        <f aca="false">CF!K126</f>
        <v>548.244232992122</v>
      </c>
      <c r="L7" s="68" t="n">
        <f aca="false">CF!L126</f>
        <v>549.94097985538</v>
      </c>
      <c r="M7" s="72" t="n">
        <f aca="false">L7</f>
        <v>549.94097985538</v>
      </c>
      <c r="N7" s="68" t="n">
        <f aca="false">CF!N126</f>
        <v>871.116691944195</v>
      </c>
      <c r="O7" s="68" t="n">
        <f aca="false">CF!O126</f>
        <v>1023.17684873888</v>
      </c>
      <c r="P7" s="68" t="n">
        <f aca="false">CF!P126</f>
        <v>1073.20300974177</v>
      </c>
      <c r="Q7" s="68" t="n">
        <f aca="false">CF!Q126</f>
        <v>1079.15002115633</v>
      </c>
      <c r="R7" s="72" t="n">
        <f aca="false">Q7</f>
        <v>1079.15002115633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62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 t="n">
        <f aca="false">H8</f>
        <v>3.4</v>
      </c>
      <c r="H8" s="73" t="n">
        <v>3.4</v>
      </c>
      <c r="I8" s="75" t="n">
        <f aca="false">H8</f>
        <v>3.4</v>
      </c>
      <c r="J8" s="75" t="n">
        <f aca="false">I8</f>
        <v>3.4</v>
      </c>
      <c r="K8" s="75" t="n">
        <f aca="false">J8</f>
        <v>3.4</v>
      </c>
      <c r="L8" s="75" t="n">
        <f aca="false">K8</f>
        <v>3.4</v>
      </c>
      <c r="M8" s="72" t="n">
        <f aca="false">L8</f>
        <v>3.4</v>
      </c>
      <c r="N8" s="75" t="n">
        <f aca="false">M8</f>
        <v>3.4</v>
      </c>
      <c r="O8" s="75" t="n">
        <f aca="false">N8</f>
        <v>3.4</v>
      </c>
      <c r="P8" s="75" t="n">
        <f aca="false">O8</f>
        <v>3.4</v>
      </c>
      <c r="Q8" s="75" t="n">
        <f aca="false">P8</f>
        <v>3.4</v>
      </c>
      <c r="R8" s="72" t="n">
        <f aca="false">Q8</f>
        <v>3.4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63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 t="n">
        <f aca="false">H9</f>
        <v>263.9</v>
      </c>
      <c r="H9" s="73" t="n">
        <v>263.9</v>
      </c>
      <c r="I9" s="68" t="n">
        <f aca="false">(I49*I$46)*4</f>
        <v>292.005489264867</v>
      </c>
      <c r="J9" s="68" t="n">
        <f aca="false">(J49*J$46)*4</f>
        <v>233.492251294401</v>
      </c>
      <c r="K9" s="68" t="n">
        <f aca="false">(K49*K$46)*4</f>
        <v>221.574384133708</v>
      </c>
      <c r="L9" s="68" t="n">
        <f aca="false">(L49*L$46)*4</f>
        <v>257.12140017704</v>
      </c>
      <c r="M9" s="72" t="n">
        <f aca="false">L9</f>
        <v>257.12140017704</v>
      </c>
      <c r="N9" s="68" t="n">
        <f aca="false">(N49*N$46)*4</f>
        <v>297.425168008119</v>
      </c>
      <c r="O9" s="68" t="n">
        <f aca="false">(O49*O$46)*4</f>
        <v>236.055058339145</v>
      </c>
      <c r="P9" s="68" t="n">
        <f aca="false">(P49*P$46)*4</f>
        <v>223.506477769152</v>
      </c>
      <c r="Q9" s="68" t="n">
        <f aca="false">(Q49*Q$46)*4</f>
        <v>261.011752193892</v>
      </c>
      <c r="R9" s="72" t="n">
        <f aca="false">Q9</f>
        <v>261.011752193892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64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 t="n">
        <f aca="false">H10</f>
        <v>28.9</v>
      </c>
      <c r="H10" s="73" t="n">
        <v>28.9</v>
      </c>
      <c r="I10" s="68" t="n">
        <f aca="false">(I50*I$46)*4</f>
        <v>28.281207715202</v>
      </c>
      <c r="J10" s="68" t="n">
        <f aca="false">(J50*J$46)*4</f>
        <v>28.3526757134256</v>
      </c>
      <c r="K10" s="68" t="n">
        <f aca="false">(K50*K$46)*4</f>
        <v>25.986919841317</v>
      </c>
      <c r="L10" s="68" t="n">
        <f aca="false">(L50*L$46)*4</f>
        <v>26.2245762061253</v>
      </c>
      <c r="M10" s="72" t="n">
        <f aca="false">L10</f>
        <v>26.2245762061253</v>
      </c>
      <c r="N10" s="68" t="n">
        <f aca="false">(N50*N$46)*4</f>
        <v>27.6770364744093</v>
      </c>
      <c r="O10" s="68" t="n">
        <f aca="false">(O50*O$46)*4</f>
        <v>27.7896249507381</v>
      </c>
      <c r="P10" s="68" t="n">
        <f aca="false">(P50*P$46)*4</f>
        <v>25.2928896288498</v>
      </c>
      <c r="Q10" s="68" t="n">
        <f aca="false">(Q50*Q$46)*4</f>
        <v>25.5126151437458</v>
      </c>
      <c r="R10" s="72" t="n">
        <f aca="false">Q10</f>
        <v>25.5126151437458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65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 t="n">
        <f aca="false">H11</f>
        <v>49.3</v>
      </c>
      <c r="H11" s="73" t="n">
        <v>49.3</v>
      </c>
      <c r="I11" s="68" t="n">
        <f aca="false">(I51*I$46)*4</f>
        <v>6.93208518376294</v>
      </c>
      <c r="J11" s="68" t="n">
        <f aca="false">(J51*J$46)*4</f>
        <v>3.95998403371463</v>
      </c>
      <c r="K11" s="68" t="n">
        <f aca="false">(K51*K$46)*4</f>
        <v>9.75237472170247</v>
      </c>
      <c r="L11" s="68" t="n">
        <f aca="false">(L51*L$46)*4</f>
        <v>49.8882377869196</v>
      </c>
      <c r="M11" s="72" t="n">
        <f aca="false">L11</f>
        <v>49.8882377869196</v>
      </c>
      <c r="N11" s="68" t="n">
        <f aca="false">(N51*N$46)*4</f>
        <v>5.13137561567396</v>
      </c>
      <c r="O11" s="68" t="n">
        <f aca="false">(O51*O$46)*4</f>
        <v>1.96679054226611</v>
      </c>
      <c r="P11" s="68" t="n">
        <f aca="false">(P51*P$46)*4</f>
        <v>8.10130401243509</v>
      </c>
      <c r="Q11" s="68" t="n">
        <f aca="false">(Q51*Q$46)*4</f>
        <v>50.575483659237</v>
      </c>
      <c r="R11" s="72" t="n">
        <f aca="false">Q11</f>
        <v>50.575483659237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9" t="s">
        <v>66</v>
      </c>
      <c r="B12" s="73" t="n">
        <f aca="false">18.875+4.772</f>
        <v>23.647</v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 t="n">
        <f aca="false">H12</f>
        <v>20.3</v>
      </c>
      <c r="H12" s="73" t="n">
        <v>20.3</v>
      </c>
      <c r="I12" s="68" t="n">
        <f aca="false">(I52*I$46)*4</f>
        <v>41.460816</v>
      </c>
      <c r="J12" s="68" t="n">
        <f aca="false">(J52*J$46)*4</f>
        <v>42.0424</v>
      </c>
      <c r="K12" s="68" t="n">
        <f aca="false">(K52*K$46)*4</f>
        <v>42.041264</v>
      </c>
      <c r="L12" s="68" t="n">
        <f aca="false">(L52*L$46)*4</f>
        <v>42.725528</v>
      </c>
      <c r="M12" s="72" t="n">
        <f aca="false">L12</f>
        <v>42.725528</v>
      </c>
      <c r="N12" s="68" t="n">
        <f aca="false">(N52*N$46)*4</f>
        <v>41.5953124224</v>
      </c>
      <c r="O12" s="68" t="n">
        <f aca="false">(O52*O$46)*4</f>
        <v>42.281977332</v>
      </c>
      <c r="P12" s="68" t="n">
        <f aca="false">(P52*P$46)*4</f>
        <v>42.2936512816</v>
      </c>
      <c r="Q12" s="68" t="n">
        <f aca="false">(Q52*Q$46)*4</f>
        <v>42.9892505232</v>
      </c>
      <c r="R12" s="72" t="n">
        <f aca="false">Q12</f>
        <v>42.9892505232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9" t="s">
        <v>67</v>
      </c>
      <c r="B13" s="73" t="n">
        <v>0</v>
      </c>
      <c r="C13" s="73" t="n">
        <v>76.1</v>
      </c>
      <c r="D13" s="74" t="n">
        <v>62.485</v>
      </c>
      <c r="E13" s="74" t="n">
        <v>0</v>
      </c>
      <c r="F13" s="74" t="n">
        <v>0</v>
      </c>
      <c r="G13" s="68" t="n">
        <f aca="false">H13</f>
        <v>0</v>
      </c>
      <c r="H13" s="73" t="n">
        <v>0</v>
      </c>
      <c r="I13" s="75" t="n">
        <f aca="false">H13</f>
        <v>0</v>
      </c>
      <c r="J13" s="75" t="n">
        <f aca="false">I13</f>
        <v>0</v>
      </c>
      <c r="K13" s="75" t="n">
        <f aca="false">J13</f>
        <v>0</v>
      </c>
      <c r="L13" s="75" t="n">
        <f aca="false">K13</f>
        <v>0</v>
      </c>
      <c r="M13" s="72" t="n">
        <f aca="false">L13</f>
        <v>0</v>
      </c>
      <c r="N13" s="75" t="n">
        <f aca="false">M13</f>
        <v>0</v>
      </c>
      <c r="O13" s="75" t="n">
        <f aca="false">N13</f>
        <v>0</v>
      </c>
      <c r="P13" s="75" t="n">
        <f aca="false">O13</f>
        <v>0</v>
      </c>
      <c r="Q13" s="75" t="n">
        <f aca="false">P13</f>
        <v>0</v>
      </c>
      <c r="R13" s="72" t="n">
        <f aca="false">Q13</f>
        <v>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6" t="s">
        <v>68</v>
      </c>
      <c r="B14" s="77" t="n">
        <f aca="false">SUM(B7:B13)</f>
        <v>384.483</v>
      </c>
      <c r="C14" s="77" t="n">
        <f aca="false">SUM(C7:C13)</f>
        <v>604.648</v>
      </c>
      <c r="D14" s="78" t="n">
        <f aca="false">SUM(D7:D13)</f>
        <v>586.783</v>
      </c>
      <c r="E14" s="78" t="n">
        <f aca="false">SUM(E7:E13)</f>
        <v>496.917</v>
      </c>
      <c r="F14" s="78" t="n">
        <f aca="false">SUM(F7:F13)</f>
        <v>464.301</v>
      </c>
      <c r="G14" s="78" t="n">
        <f aca="false">SUM(G7:G13)</f>
        <v>500.948</v>
      </c>
      <c r="H14" s="77" t="n">
        <f aca="false">SUM(H7:H13)</f>
        <v>500.948</v>
      </c>
      <c r="I14" s="78" t="n">
        <f aca="false">SUM(I7:I13)</f>
        <v>738.471753537175</v>
      </c>
      <c r="J14" s="78" t="n">
        <f aca="false">SUM(J7:J13)</f>
        <v>816.056735911642</v>
      </c>
      <c r="K14" s="78" t="n">
        <f aca="false">SUM(K7:K13)</f>
        <v>850.999175688849</v>
      </c>
      <c r="L14" s="78" t="n">
        <f aca="false">SUM(L7:L13)</f>
        <v>929.300722025465</v>
      </c>
      <c r="M14" s="77" t="n">
        <f aca="false">SUM(M7:M13)</f>
        <v>929.300722025465</v>
      </c>
      <c r="N14" s="78" t="n">
        <f aca="false">SUM(N7:N13)</f>
        <v>1246.3455844648</v>
      </c>
      <c r="O14" s="78" t="n">
        <f aca="false">SUM(O7:O13)</f>
        <v>1334.67029990303</v>
      </c>
      <c r="P14" s="78" t="n">
        <f aca="false">SUM(P7:P13)</f>
        <v>1375.79733243381</v>
      </c>
      <c r="Q14" s="78" t="n">
        <f aca="false">SUM(Q7:Q13)</f>
        <v>1462.6391226764</v>
      </c>
      <c r="R14" s="77" t="n">
        <f aca="false">SUM(R7:R13)</f>
        <v>1462.6391226764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6" t="s">
        <v>69</v>
      </c>
      <c r="B15" s="79"/>
      <c r="C15" s="67"/>
      <c r="D15" s="80"/>
      <c r="E15" s="80"/>
      <c r="F15" s="80"/>
      <c r="G15" s="80"/>
      <c r="H15" s="67"/>
      <c r="I15" s="68"/>
      <c r="J15" s="68"/>
      <c r="K15" s="68"/>
      <c r="L15" s="68"/>
      <c r="M15" s="72"/>
      <c r="N15" s="68"/>
      <c r="O15" s="68"/>
      <c r="P15" s="68"/>
      <c r="Q15" s="68"/>
      <c r="R15" s="72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69" t="s">
        <v>70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 t="n">
        <f aca="false">H16</f>
        <v>380.3</v>
      </c>
      <c r="H16" s="73" t="n">
        <v>380.3</v>
      </c>
      <c r="I16" s="68" t="n">
        <f aca="false">(H16-CF!I99)-(CF!I66)</f>
        <v>380.908917257154</v>
      </c>
      <c r="J16" s="68" t="n">
        <f aca="false">(I16-CF!J99)-(CF!J66)</f>
        <v>382.664011156412</v>
      </c>
      <c r="K16" s="68" t="n">
        <f aca="false">(J16-CF!K99)-(CF!K66)</f>
        <v>389.884962147578</v>
      </c>
      <c r="L16" s="68" t="n">
        <f aca="false">(K16-CF!L99)-(CF!L66)</f>
        <v>420.209411227158</v>
      </c>
      <c r="M16" s="72" t="n">
        <f aca="false">L16</f>
        <v>420.209411227158</v>
      </c>
      <c r="N16" s="68" t="n">
        <f aca="false">(M16-CF!N99)-(CF!N66)</f>
        <v>423.124811069841</v>
      </c>
      <c r="O16" s="68" t="n">
        <f aca="false">(N16-CF!O99)-(CF!O66)</f>
        <v>427.284633918165</v>
      </c>
      <c r="P16" s="68" t="n">
        <f aca="false">(O16-CF!P99)-(CF!P66)</f>
        <v>437.208627521802</v>
      </c>
      <c r="Q16" s="68" t="n">
        <f aca="false">(P16-CF!Q99)-(CF!Q66)</f>
        <v>471.556766831103</v>
      </c>
      <c r="R16" s="72" t="n">
        <f aca="false">Q16</f>
        <v>471.556766831103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69" t="s">
        <v>71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 t="n">
        <f aca="false">H17</f>
        <v>1010.8</v>
      </c>
      <c r="H17" s="73" t="n">
        <v>1010.8</v>
      </c>
      <c r="I17" s="68" t="n">
        <f aca="false">(H17-CF!I67)+(0.7*CF!I92)</f>
        <v>988.775</v>
      </c>
      <c r="J17" s="68" t="n">
        <f aca="false">(I17-CF!J67)+(0.7*CF!J92)</f>
        <v>966.75</v>
      </c>
      <c r="K17" s="68" t="n">
        <f aca="false">(J17-CF!K67)+(0.7*CF!K92)</f>
        <v>944.725</v>
      </c>
      <c r="L17" s="68" t="n">
        <f aca="false">(K17-CF!L67)+(0.7*CF!L92)</f>
        <v>922.7</v>
      </c>
      <c r="M17" s="72" t="n">
        <f aca="false">L17</f>
        <v>922.7</v>
      </c>
      <c r="N17" s="68" t="n">
        <f aca="false">(M17-CF!N67)+(0.7*CF!N92)</f>
        <v>900.7</v>
      </c>
      <c r="O17" s="68" t="n">
        <f aca="false">(N17-CF!O67)+(0.7*CF!O92)</f>
        <v>878.7</v>
      </c>
      <c r="P17" s="68" t="n">
        <f aca="false">(O17-CF!P67)+(0.7*CF!P92)</f>
        <v>856.7</v>
      </c>
      <c r="Q17" s="68" t="n">
        <f aca="false">(P17-CF!Q67)+(0.7*CF!Q92)</f>
        <v>834.7</v>
      </c>
      <c r="R17" s="72" t="n">
        <f aca="false">Q17</f>
        <v>834.7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69" t="s">
        <v>72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 t="n">
        <f aca="false">H18</f>
        <v>2578.1</v>
      </c>
      <c r="H18" s="73" t="n">
        <v>2578.1</v>
      </c>
      <c r="I18" s="75" t="n">
        <f aca="false">H18+(0.3*CF!I92)</f>
        <v>2578.1</v>
      </c>
      <c r="J18" s="75" t="n">
        <f aca="false">I18+(0.3*CF!J92)</f>
        <v>2578.1</v>
      </c>
      <c r="K18" s="75" t="n">
        <f aca="false">J18+(0.3*CF!K92)</f>
        <v>2578.1</v>
      </c>
      <c r="L18" s="75" t="n">
        <f aca="false">K18+(0.3*CF!L92)</f>
        <v>2578.1</v>
      </c>
      <c r="M18" s="72" t="n">
        <f aca="false">L18</f>
        <v>2578.1</v>
      </c>
      <c r="N18" s="75" t="n">
        <f aca="false">M18+(0.3*CF!N92)</f>
        <v>2578.1</v>
      </c>
      <c r="O18" s="75" t="n">
        <f aca="false">N18+(0.3*CF!O92)</f>
        <v>2578.1</v>
      </c>
      <c r="P18" s="75" t="n">
        <f aca="false">O18+(0.3*CF!P92)</f>
        <v>2578.1</v>
      </c>
      <c r="Q18" s="75" t="n">
        <f aca="false">P18+(0.3*CF!Q92)</f>
        <v>2578.1</v>
      </c>
      <c r="R18" s="72" t="n">
        <f aca="false">Q18</f>
        <v>2578.1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69" t="s">
        <v>73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 t="n">
        <f aca="false">H19</f>
        <v>19.6</v>
      </c>
      <c r="H19" s="73" t="n">
        <v>19.6</v>
      </c>
      <c r="I19" s="75" t="n">
        <f aca="false">H19</f>
        <v>19.6</v>
      </c>
      <c r="J19" s="75" t="n">
        <f aca="false">I19</f>
        <v>19.6</v>
      </c>
      <c r="K19" s="75" t="n">
        <f aca="false">J19</f>
        <v>19.6</v>
      </c>
      <c r="L19" s="75" t="n">
        <f aca="false">K19</f>
        <v>19.6</v>
      </c>
      <c r="M19" s="72" t="n">
        <f aca="false">L19</f>
        <v>19.6</v>
      </c>
      <c r="N19" s="75" t="n">
        <f aca="false">M19</f>
        <v>19.6</v>
      </c>
      <c r="O19" s="75" t="n">
        <f aca="false">N19</f>
        <v>19.6</v>
      </c>
      <c r="P19" s="75" t="n">
        <f aca="false">O19</f>
        <v>19.6</v>
      </c>
      <c r="Q19" s="75" t="n">
        <f aca="false">P19</f>
        <v>19.6</v>
      </c>
      <c r="R19" s="72" t="n">
        <f aca="false">Q19</f>
        <v>19.6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9" t="s">
        <v>74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 t="n">
        <f aca="false">H20</f>
        <v>15.6</v>
      </c>
      <c r="H20" s="73" t="n">
        <v>15.6</v>
      </c>
      <c r="I20" s="75" t="n">
        <f aca="false">H20</f>
        <v>15.6</v>
      </c>
      <c r="J20" s="75" t="n">
        <f aca="false">I20</f>
        <v>15.6</v>
      </c>
      <c r="K20" s="75" t="n">
        <f aca="false">J20</f>
        <v>15.6</v>
      </c>
      <c r="L20" s="75" t="n">
        <f aca="false">K20</f>
        <v>15.6</v>
      </c>
      <c r="M20" s="72" t="n">
        <f aca="false">L20</f>
        <v>15.6</v>
      </c>
      <c r="N20" s="75" t="n">
        <f aca="false">M20</f>
        <v>15.6</v>
      </c>
      <c r="O20" s="75" t="n">
        <f aca="false">N20</f>
        <v>15.6</v>
      </c>
      <c r="P20" s="75" t="n">
        <f aca="false">O20</f>
        <v>15.6</v>
      </c>
      <c r="Q20" s="75" t="n">
        <f aca="false">P20</f>
        <v>15.6</v>
      </c>
      <c r="R20" s="72" t="n">
        <f aca="false">Q20</f>
        <v>15.6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69" t="s">
        <v>75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 t="n">
        <f aca="false">H21</f>
        <v>125.9</v>
      </c>
      <c r="H21" s="73" t="n">
        <v>125.9</v>
      </c>
      <c r="I21" s="68" t="n">
        <f aca="false">(I55*I$46)*4</f>
        <v>124.382448</v>
      </c>
      <c r="J21" s="68" t="n">
        <f aca="false">(J55*J$46)*4</f>
        <v>126.1272</v>
      </c>
      <c r="K21" s="68" t="n">
        <f aca="false">(K55*K$46)*4</f>
        <v>126.123792</v>
      </c>
      <c r="L21" s="68" t="n">
        <f aca="false">(L55*L$46)*4</f>
        <v>128.176584</v>
      </c>
      <c r="M21" s="72" t="n">
        <f aca="false">L21</f>
        <v>128.176584</v>
      </c>
      <c r="N21" s="68" t="n">
        <f aca="false">(N55*N$46)*4</f>
        <v>129.1643912064</v>
      </c>
      <c r="O21" s="68" t="n">
        <f aca="false">(O55*O$46)*4</f>
        <v>131.296666452</v>
      </c>
      <c r="P21" s="68" t="n">
        <f aca="false">(P55*P$46)*4</f>
        <v>131.3329171376</v>
      </c>
      <c r="Q21" s="68" t="n">
        <f aca="false">(Q55*Q$46)*4</f>
        <v>133.4929358352</v>
      </c>
      <c r="R21" s="72" t="n">
        <f aca="false">Q21</f>
        <v>133.4929358352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69" t="s">
        <v>76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 t="n">
        <f aca="false">H22</f>
        <v>0</v>
      </c>
      <c r="H22" s="73" t="n">
        <v>0</v>
      </c>
      <c r="I22" s="75" t="n">
        <f aca="false">H22</f>
        <v>0</v>
      </c>
      <c r="J22" s="75" t="n">
        <f aca="false">I22</f>
        <v>0</v>
      </c>
      <c r="K22" s="75" t="n">
        <f aca="false">J22</f>
        <v>0</v>
      </c>
      <c r="L22" s="75" t="n">
        <f aca="false">K22</f>
        <v>0</v>
      </c>
      <c r="M22" s="72" t="n">
        <f aca="false">L22</f>
        <v>0</v>
      </c>
      <c r="N22" s="75" t="n">
        <f aca="false">M22</f>
        <v>0</v>
      </c>
      <c r="O22" s="75" t="n">
        <f aca="false">N22</f>
        <v>0</v>
      </c>
      <c r="P22" s="75" t="n">
        <f aca="false">O22</f>
        <v>0</v>
      </c>
      <c r="Q22" s="75" t="n">
        <f aca="false">P22</f>
        <v>0</v>
      </c>
      <c r="R22" s="72" t="n">
        <f aca="false">Q22</f>
        <v>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6" t="s">
        <v>77</v>
      </c>
      <c r="B23" s="77" t="n">
        <f aca="false">SUM(B14,B16:B22)</f>
        <v>2345.33</v>
      </c>
      <c r="C23" s="77" t="n">
        <f aca="false">SUM(C14,C16:C22)</f>
        <v>5593.748</v>
      </c>
      <c r="D23" s="78" t="n">
        <f aca="false">SUM(D14,D16:D22)</f>
        <v>5459.147</v>
      </c>
      <c r="E23" s="78" t="n">
        <f aca="false">SUM(E14,E16:E22)</f>
        <v>4725.063</v>
      </c>
      <c r="F23" s="78" t="n">
        <f aca="false">SUM(F14,F16:F22)</f>
        <v>4685.051</v>
      </c>
      <c r="G23" s="78" t="n">
        <f aca="false">SUM(G14,G16:G22)</f>
        <v>4631.248</v>
      </c>
      <c r="H23" s="77" t="n">
        <f aca="false">SUM(H14,H16:H22)</f>
        <v>4631.248</v>
      </c>
      <c r="I23" s="78" t="n">
        <f aca="false">SUM(I14,I16:I22)</f>
        <v>4845.83811879433</v>
      </c>
      <c r="J23" s="78" t="n">
        <f aca="false">SUM(J14,J16:J22)</f>
        <v>4904.89794706805</v>
      </c>
      <c r="K23" s="78" t="n">
        <f aca="false">SUM(K14,K16:K22)</f>
        <v>4925.03292983643</v>
      </c>
      <c r="L23" s="78" t="n">
        <f aca="false">SUM(L14,L16:L22)</f>
        <v>5013.68671725262</v>
      </c>
      <c r="M23" s="77" t="n">
        <f aca="false">SUM(M14,M16:M22)</f>
        <v>5013.68671725262</v>
      </c>
      <c r="N23" s="78" t="n">
        <f aca="false">SUM(N14,N16:N22)</f>
        <v>5312.63478674104</v>
      </c>
      <c r="O23" s="78" t="n">
        <f aca="false">SUM(O14,O16:O22)</f>
        <v>5385.2516002732</v>
      </c>
      <c r="P23" s="78" t="n">
        <f aca="false">SUM(P14,P16:P22)</f>
        <v>5414.33887709321</v>
      </c>
      <c r="Q23" s="78" t="n">
        <f aca="false">SUM(Q14,Q16:Q22)</f>
        <v>5515.68882534271</v>
      </c>
      <c r="R23" s="77" t="n">
        <f aca="false">SUM(R14,R16:R22)</f>
        <v>5515.68882534271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6" t="s">
        <v>78</v>
      </c>
      <c r="B24" s="79"/>
      <c r="C24" s="67"/>
      <c r="D24" s="80"/>
      <c r="E24" s="80"/>
      <c r="F24" s="80"/>
      <c r="G24" s="64"/>
      <c r="H24" s="67"/>
      <c r="I24" s="68"/>
      <c r="J24" s="68"/>
      <c r="K24" s="68"/>
      <c r="L24" s="68"/>
      <c r="M24" s="72"/>
      <c r="N24" s="68"/>
      <c r="O24" s="68"/>
      <c r="P24" s="68"/>
      <c r="Q24" s="68"/>
      <c r="R24" s="72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9" t="s">
        <v>79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 t="n">
        <f aca="false">H25</f>
        <v>183.1</v>
      </c>
      <c r="H25" s="73" t="n">
        <v>183.1</v>
      </c>
      <c r="I25" s="68" t="n">
        <f aca="false">(I58*I$46)*4</f>
        <v>207.30408</v>
      </c>
      <c r="J25" s="68" t="n">
        <f aca="false">(J58*J$46)*4</f>
        <v>210.212</v>
      </c>
      <c r="K25" s="68" t="n">
        <f aca="false">(K58*K$46)*4</f>
        <v>210.20632</v>
      </c>
      <c r="L25" s="68" t="n">
        <f aca="false">(L58*L$46)*4</f>
        <v>213.62764</v>
      </c>
      <c r="M25" s="72" t="n">
        <f aca="false">L25</f>
        <v>213.62764</v>
      </c>
      <c r="N25" s="68" t="n">
        <f aca="false">(N58*N$46)*4</f>
        <v>214.5442430208</v>
      </c>
      <c r="O25" s="68" t="n">
        <f aca="false">(O58*O$46)*4</f>
        <v>218.085988344</v>
      </c>
      <c r="P25" s="68" t="n">
        <f aca="false">(P58*P$46)*4</f>
        <v>218.1462013472</v>
      </c>
      <c r="Q25" s="68" t="n">
        <f aca="false">(Q58*Q$46)*4</f>
        <v>221.7340290144</v>
      </c>
      <c r="R25" s="72" t="n">
        <f aca="false">Q25</f>
        <v>221.7340290144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69" t="s">
        <v>80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 t="n">
        <f aca="false">H26</f>
        <v>106.8</v>
      </c>
      <c r="H26" s="73" t="n">
        <v>106.8</v>
      </c>
      <c r="I26" s="68" t="n">
        <f aca="false">Debt!I8</f>
        <v>36.8</v>
      </c>
      <c r="J26" s="68" t="n">
        <f aca="false">Debt!J8</f>
        <v>36.8</v>
      </c>
      <c r="K26" s="68" t="n">
        <f aca="false">Debt!K8</f>
        <v>36.8</v>
      </c>
      <c r="L26" s="68" t="n">
        <f aca="false">Debt!L8</f>
        <v>36.8</v>
      </c>
      <c r="M26" s="72" t="n">
        <f aca="false">L26</f>
        <v>36.8</v>
      </c>
      <c r="N26" s="68" t="n">
        <f aca="false">Debt!N8</f>
        <v>36.8</v>
      </c>
      <c r="O26" s="68" t="n">
        <f aca="false">Debt!O8</f>
        <v>36.8</v>
      </c>
      <c r="P26" s="68" t="n">
        <f aca="false">Debt!P8</f>
        <v>36.8</v>
      </c>
      <c r="Q26" s="68" t="n">
        <f aca="false">Debt!Q8</f>
        <v>36.8</v>
      </c>
      <c r="R26" s="72" t="n">
        <f aca="false">Q26</f>
        <v>36.8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69" t="s">
        <v>81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 t="n">
        <f aca="false">H27</f>
        <v>0.9</v>
      </c>
      <c r="H27" s="73" t="n">
        <v>0.9</v>
      </c>
      <c r="I27" s="75" t="n">
        <f aca="false">H27</f>
        <v>0.9</v>
      </c>
      <c r="J27" s="75" t="n">
        <f aca="false">I27</f>
        <v>0.9</v>
      </c>
      <c r="K27" s="75" t="n">
        <f aca="false">J27</f>
        <v>0.9</v>
      </c>
      <c r="L27" s="75" t="n">
        <f aca="false">K27</f>
        <v>0.9</v>
      </c>
      <c r="M27" s="72" t="n">
        <f aca="false">L27</f>
        <v>0.9</v>
      </c>
      <c r="N27" s="75" t="n">
        <f aca="false">M27</f>
        <v>0.9</v>
      </c>
      <c r="O27" s="75" t="n">
        <f aca="false">N27</f>
        <v>0.9</v>
      </c>
      <c r="P27" s="75" t="n">
        <f aca="false">O27</f>
        <v>0.9</v>
      </c>
      <c r="Q27" s="75" t="n">
        <f aca="false">P27</f>
        <v>0.9</v>
      </c>
      <c r="R27" s="72" t="n">
        <f aca="false">Q27</f>
        <v>0.9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69" t="s">
        <v>82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 t="n">
        <f aca="false">H28</f>
        <v>330.8</v>
      </c>
      <c r="H28" s="73" t="n">
        <v>330.8</v>
      </c>
      <c r="I28" s="68" t="n">
        <f aca="false">(I59*I$46)*4</f>
        <v>509.719162508707</v>
      </c>
      <c r="J28" s="68" t="n">
        <f aca="false">(J59*J$46)*4</f>
        <v>452.630562380092</v>
      </c>
      <c r="K28" s="68" t="n">
        <f aca="false">(K59*K$46)*4</f>
        <v>372.921668484802</v>
      </c>
      <c r="L28" s="68" t="n">
        <f aca="false">(L59*L$46)*4</f>
        <v>346.945048002292</v>
      </c>
      <c r="M28" s="72" t="n">
        <f aca="false">L28</f>
        <v>346.945048002292</v>
      </c>
      <c r="N28" s="68" t="n">
        <f aca="false">(N59*N$46)*4</f>
        <v>536.097784789159</v>
      </c>
      <c r="O28" s="68" t="n">
        <f aca="false">(O59*O$46)*4</f>
        <v>476.942910468738</v>
      </c>
      <c r="P28" s="68" t="n">
        <f aca="false">(P59*P$46)*4</f>
        <v>392.679742211967</v>
      </c>
      <c r="Q28" s="68" t="n">
        <f aca="false">(Q59*Q$46)*4</f>
        <v>365.196944528235</v>
      </c>
      <c r="R28" s="72" t="n">
        <f aca="false">Q28</f>
        <v>365.196944528235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69" t="s">
        <v>83</v>
      </c>
      <c r="B29" s="73" t="n">
        <v>0</v>
      </c>
      <c r="C29" s="73" t="n">
        <v>39.7</v>
      </c>
      <c r="D29" s="74" t="n">
        <f aca="false">7.918+31.765</f>
        <v>39.683</v>
      </c>
      <c r="E29" s="74" t="n">
        <v>16.495</v>
      </c>
      <c r="F29" s="74" t="n">
        <v>0</v>
      </c>
      <c r="G29" s="68" t="n">
        <f aca="false">H29</f>
        <v>0</v>
      </c>
      <c r="H29" s="73" t="n">
        <v>0</v>
      </c>
      <c r="I29" s="75" t="n">
        <f aca="false">H29</f>
        <v>0</v>
      </c>
      <c r="J29" s="75" t="n">
        <f aca="false">I29</f>
        <v>0</v>
      </c>
      <c r="K29" s="75" t="n">
        <f aca="false">J29</f>
        <v>0</v>
      </c>
      <c r="L29" s="75" t="n">
        <f aca="false">K29</f>
        <v>0</v>
      </c>
      <c r="M29" s="72" t="n">
        <f aca="false">L29</f>
        <v>0</v>
      </c>
      <c r="N29" s="75" t="n">
        <f aca="false">M29</f>
        <v>0</v>
      </c>
      <c r="O29" s="75" t="n">
        <f aca="false">N29</f>
        <v>0</v>
      </c>
      <c r="P29" s="75" t="n">
        <f aca="false">O29</f>
        <v>0</v>
      </c>
      <c r="Q29" s="75" t="n">
        <f aca="false">P29</f>
        <v>0</v>
      </c>
      <c r="R29" s="72" t="n">
        <f aca="false">Q29</f>
        <v>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6" t="s">
        <v>84</v>
      </c>
      <c r="B30" s="77" t="n">
        <f aca="false">SUM(B25:B29)</f>
        <v>771.27</v>
      </c>
      <c r="C30" s="77" t="n">
        <f aca="false">SUM(C25:C29)</f>
        <v>1479.3</v>
      </c>
      <c r="D30" s="78" t="n">
        <f aca="false">SUM(D25:D29)</f>
        <v>1416.879</v>
      </c>
      <c r="E30" s="78" t="n">
        <f aca="false">SUM(E25:E29)</f>
        <v>615.166</v>
      </c>
      <c r="F30" s="78" t="n">
        <f aca="false">SUM(F25:F29)</f>
        <v>556.49</v>
      </c>
      <c r="G30" s="78" t="n">
        <f aca="false">SUM(G25:G29)</f>
        <v>621.6</v>
      </c>
      <c r="H30" s="77" t="n">
        <f aca="false">SUM(H25:H29)</f>
        <v>621.6</v>
      </c>
      <c r="I30" s="78" t="n">
        <f aca="false">SUM(I25:I29)</f>
        <v>754.723242508707</v>
      </c>
      <c r="J30" s="78" t="n">
        <f aca="false">SUM(J25:J29)</f>
        <v>700.542562380092</v>
      </c>
      <c r="K30" s="78" t="n">
        <f aca="false">SUM(K25:K29)</f>
        <v>620.827988484802</v>
      </c>
      <c r="L30" s="78" t="n">
        <f aca="false">SUM(L25:L29)</f>
        <v>598.272688002292</v>
      </c>
      <c r="M30" s="77" t="n">
        <f aca="false">SUM(M25:M29)</f>
        <v>598.272688002292</v>
      </c>
      <c r="N30" s="78" t="n">
        <f aca="false">SUM(N25:N29)</f>
        <v>788.342027809959</v>
      </c>
      <c r="O30" s="78" t="n">
        <f aca="false">SUM(O25:O29)</f>
        <v>732.728898812738</v>
      </c>
      <c r="P30" s="78" t="n">
        <f aca="false">SUM(P25:P29)</f>
        <v>648.525943559167</v>
      </c>
      <c r="Q30" s="78" t="n">
        <f aca="false">SUM(Q25:Q29)</f>
        <v>624.630973542635</v>
      </c>
      <c r="R30" s="77" t="n">
        <f aca="false">SUM(R25:R29)</f>
        <v>624.630973542635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66" t="s">
        <v>85</v>
      </c>
      <c r="B31" s="79"/>
      <c r="C31" s="67"/>
      <c r="D31" s="80"/>
      <c r="E31" s="80"/>
      <c r="F31" s="80"/>
      <c r="G31" s="64"/>
      <c r="H31" s="67"/>
      <c r="I31" s="68"/>
      <c r="J31" s="68"/>
      <c r="K31" s="68"/>
      <c r="L31" s="68"/>
      <c r="M31" s="72"/>
      <c r="N31" s="68"/>
      <c r="O31" s="68"/>
      <c r="P31" s="68"/>
      <c r="Q31" s="68"/>
      <c r="R31" s="72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69" t="s">
        <v>86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 t="n">
        <f aca="false">H32</f>
        <v>2280.2</v>
      </c>
      <c r="H32" s="73" t="n">
        <v>2280.2</v>
      </c>
      <c r="I32" s="68" t="n">
        <f aca="false">Debt!I19</f>
        <v>2280.2</v>
      </c>
      <c r="J32" s="68" t="n">
        <f aca="false">Debt!J19</f>
        <v>2280.2</v>
      </c>
      <c r="K32" s="68" t="n">
        <f aca="false">Debt!K19</f>
        <v>2280.2</v>
      </c>
      <c r="L32" s="68" t="n">
        <f aca="false">Debt!L19</f>
        <v>2280.2</v>
      </c>
      <c r="M32" s="72" t="n">
        <f aca="false">L32</f>
        <v>2280.2</v>
      </c>
      <c r="N32" s="68" t="n">
        <f aca="false">Debt!N19</f>
        <v>2280.2</v>
      </c>
      <c r="O32" s="68" t="n">
        <f aca="false">Debt!O19</f>
        <v>2280.2</v>
      </c>
      <c r="P32" s="68" t="n">
        <f aca="false">Debt!P19</f>
        <v>2280.2</v>
      </c>
      <c r="Q32" s="68" t="n">
        <f aca="false">Debt!Q19</f>
        <v>2280.2</v>
      </c>
      <c r="R32" s="72" t="n">
        <f aca="false">Q32</f>
        <v>2280.2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69" t="s">
        <v>87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 t="n">
        <f aca="false">H33</f>
        <v>12.6</v>
      </c>
      <c r="H33" s="73" t="n">
        <v>12.6</v>
      </c>
      <c r="I33" s="75" t="n">
        <f aca="false">H33</f>
        <v>12.6</v>
      </c>
      <c r="J33" s="75" t="n">
        <f aca="false">I33</f>
        <v>12.6</v>
      </c>
      <c r="K33" s="75" t="n">
        <f aca="false">J33</f>
        <v>12.6</v>
      </c>
      <c r="L33" s="75" t="n">
        <f aca="false">K33</f>
        <v>12.6</v>
      </c>
      <c r="M33" s="72" t="n">
        <f aca="false">L33</f>
        <v>12.6</v>
      </c>
      <c r="N33" s="75" t="n">
        <f aca="false">M33</f>
        <v>12.6</v>
      </c>
      <c r="O33" s="75" t="n">
        <f aca="false">N33</f>
        <v>12.6</v>
      </c>
      <c r="P33" s="75" t="n">
        <f aca="false">O33</f>
        <v>12.6</v>
      </c>
      <c r="Q33" s="75" t="n">
        <f aca="false">P33</f>
        <v>12.6</v>
      </c>
      <c r="R33" s="72" t="n">
        <f aca="false">Q33</f>
        <v>12.6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69" t="s">
        <v>88</v>
      </c>
      <c r="B34" s="73" t="n">
        <v>2.41</v>
      </c>
      <c r="C34" s="73" t="n">
        <f aca="false">2+0.048</f>
        <v>2.048</v>
      </c>
      <c r="D34" s="74" t="n">
        <v>2.015</v>
      </c>
      <c r="E34" s="74" t="n">
        <v>1.868</v>
      </c>
      <c r="F34" s="74" t="n">
        <v>1.407</v>
      </c>
      <c r="G34" s="68" t="n">
        <f aca="false">H34</f>
        <v>1.7</v>
      </c>
      <c r="H34" s="73" t="n">
        <v>1.7</v>
      </c>
      <c r="I34" s="75" t="n">
        <f aca="false">H34</f>
        <v>1.7</v>
      </c>
      <c r="J34" s="75" t="n">
        <f aca="false">I34</f>
        <v>1.7</v>
      </c>
      <c r="K34" s="75" t="n">
        <f aca="false">J34</f>
        <v>1.7</v>
      </c>
      <c r="L34" s="75" t="n">
        <f aca="false">K34</f>
        <v>1.7</v>
      </c>
      <c r="M34" s="72" t="n">
        <f aca="false">L34</f>
        <v>1.7</v>
      </c>
      <c r="N34" s="75" t="n">
        <f aca="false">M34</f>
        <v>1.7</v>
      </c>
      <c r="O34" s="75" t="n">
        <f aca="false">N34</f>
        <v>1.7</v>
      </c>
      <c r="P34" s="75" t="n">
        <f aca="false">O34</f>
        <v>1.7</v>
      </c>
      <c r="Q34" s="75" t="n">
        <f aca="false">P34</f>
        <v>1.7</v>
      </c>
      <c r="R34" s="72" t="n">
        <f aca="false">Q34</f>
        <v>1.7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69" t="s">
        <v>89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 t="n">
        <f aca="false">H35</f>
        <v>322.248</v>
      </c>
      <c r="H35" s="73" t="n">
        <f aca="false">322.2+0.048</f>
        <v>322.248</v>
      </c>
      <c r="I35" s="68" t="n">
        <f aca="false">(I62*I$46)*4</f>
        <v>310.95612</v>
      </c>
      <c r="J35" s="68" t="n">
        <f aca="false">(J62*J$46)*4</f>
        <v>315.318</v>
      </c>
      <c r="K35" s="68" t="n">
        <f aca="false">(K62*K$46)*4</f>
        <v>315.30948</v>
      </c>
      <c r="L35" s="68" t="n">
        <f aca="false">(L62*L$46)*4</f>
        <v>320.44146</v>
      </c>
      <c r="M35" s="72" t="n">
        <f aca="false">L35</f>
        <v>320.44146</v>
      </c>
      <c r="N35" s="68" t="n">
        <f aca="false">(N62*N$46)*4</f>
        <v>324.0055915008</v>
      </c>
      <c r="O35" s="68" t="n">
        <f aca="false">(O62*O$46)*4</f>
        <v>329.354349744</v>
      </c>
      <c r="P35" s="68" t="n">
        <f aca="false">(P62*P$46)*4</f>
        <v>329.4452836672</v>
      </c>
      <c r="Q35" s="68" t="n">
        <f aca="false">(Q62*Q$46)*4</f>
        <v>334.8636356544</v>
      </c>
      <c r="R35" s="72" t="n">
        <f aca="false">Q35</f>
        <v>334.8636356544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69" t="s">
        <v>90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 t="n">
        <f aca="false">H36</f>
        <v>60.5</v>
      </c>
      <c r="H36" s="73" t="n">
        <v>60.5</v>
      </c>
      <c r="I36" s="68" t="n">
        <f aca="false">(I63*I$46)*4</f>
        <v>53.9941505545768</v>
      </c>
      <c r="J36" s="68" t="n">
        <f aca="false">(J63*J$46)*4</f>
        <v>58.7825817860726</v>
      </c>
      <c r="K36" s="68" t="n">
        <f aca="false">(K63*K$46)*4</f>
        <v>54.934495048946</v>
      </c>
      <c r="L36" s="68" t="n">
        <f aca="false">(L63*L$46)*4</f>
        <v>61.7071943567675</v>
      </c>
      <c r="M36" s="72" t="n">
        <f aca="false">L36</f>
        <v>61.7071943567675</v>
      </c>
      <c r="N36" s="68" t="n">
        <f aca="false">(N63*N$46)*4</f>
        <v>54.8310934190399</v>
      </c>
      <c r="O36" s="68" t="n">
        <f aca="false">(O63*O$46)*4</f>
        <v>60.0036354378591</v>
      </c>
      <c r="P36" s="68" t="n">
        <f aca="false">(P63*P$46)*4</f>
        <v>55.9469494687089</v>
      </c>
      <c r="Q36" s="68" t="n">
        <f aca="false">(Q63*Q$46)*4</f>
        <v>63.0932824575772</v>
      </c>
      <c r="R36" s="72" t="n">
        <f aca="false">Q36</f>
        <v>63.0932824575772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69" t="s">
        <v>91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 t="n">
        <f aca="false">H37</f>
        <v>0</v>
      </c>
      <c r="H37" s="73" t="n">
        <v>0</v>
      </c>
      <c r="I37" s="75" t="n">
        <f aca="false">H37</f>
        <v>0</v>
      </c>
      <c r="J37" s="75" t="n">
        <f aca="false">I37</f>
        <v>0</v>
      </c>
      <c r="K37" s="75" t="n">
        <f aca="false">J37</f>
        <v>0</v>
      </c>
      <c r="L37" s="75" t="n">
        <f aca="false">K37</f>
        <v>0</v>
      </c>
      <c r="M37" s="72" t="n">
        <f aca="false">L37</f>
        <v>0</v>
      </c>
      <c r="N37" s="75" t="n">
        <f aca="false">M37</f>
        <v>0</v>
      </c>
      <c r="O37" s="75" t="n">
        <f aca="false">N37</f>
        <v>0</v>
      </c>
      <c r="P37" s="75" t="n">
        <f aca="false">O37</f>
        <v>0</v>
      </c>
      <c r="Q37" s="75" t="n">
        <f aca="false">P37</f>
        <v>0</v>
      </c>
      <c r="R37" s="72" t="n">
        <f aca="false">Q37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6" t="s">
        <v>92</v>
      </c>
      <c r="B38" s="77" t="n">
        <f aca="false">SUM(B32:B37,B30)</f>
        <v>2134.287</v>
      </c>
      <c r="C38" s="77" t="n">
        <f aca="false">SUM(C32:C37,C30)</f>
        <v>4221.748</v>
      </c>
      <c r="D38" s="78" t="n">
        <f aca="false">SUM(D32:D37,D30)</f>
        <v>4168.682</v>
      </c>
      <c r="E38" s="78" t="n">
        <f aca="false">SUM(E32:E37,E30)</f>
        <v>3275.199</v>
      </c>
      <c r="F38" s="78" t="n">
        <f aca="false">SUM(F32:F37,F30)</f>
        <v>3209.621</v>
      </c>
      <c r="G38" s="78" t="n">
        <f aca="false">SUM(G32:G37,G30)</f>
        <v>3298.848</v>
      </c>
      <c r="H38" s="77" t="n">
        <f aca="false">SUM(H32:H37,H30)</f>
        <v>3298.848</v>
      </c>
      <c r="I38" s="78" t="n">
        <f aca="false">SUM(I32:I37,I30)</f>
        <v>3414.17351306328</v>
      </c>
      <c r="J38" s="78" t="n">
        <f aca="false">SUM(J32:J37,J30)</f>
        <v>3369.14314416616</v>
      </c>
      <c r="K38" s="78" t="n">
        <f aca="false">SUM(K32:K37,K30)</f>
        <v>3285.57196353375</v>
      </c>
      <c r="L38" s="78" t="n">
        <f aca="false">SUM(L32:L37,L30)</f>
        <v>3274.92134235906</v>
      </c>
      <c r="M38" s="77" t="n">
        <f aca="false">SUM(M32:M37,M30)</f>
        <v>3274.92134235906</v>
      </c>
      <c r="N38" s="78" t="n">
        <f aca="false">SUM(N32:N37,N30)</f>
        <v>3461.6787127298</v>
      </c>
      <c r="O38" s="78" t="n">
        <f aca="false">SUM(O32:O37,O30)</f>
        <v>3416.5868839946</v>
      </c>
      <c r="P38" s="78" t="n">
        <f aca="false">SUM(P32:P37,P30)</f>
        <v>3328.41817669507</v>
      </c>
      <c r="Q38" s="78" t="n">
        <f aca="false">SUM(Q32:Q37,Q30)</f>
        <v>3317.08789165461</v>
      </c>
      <c r="R38" s="77" t="n">
        <f aca="false">SUM(R32:R37,R30)</f>
        <v>3317.08789165461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69"/>
      <c r="B39" s="79"/>
      <c r="C39" s="67"/>
      <c r="D39" s="80"/>
      <c r="E39" s="80"/>
      <c r="F39" s="80"/>
      <c r="G39" s="64"/>
      <c r="H39" s="67"/>
      <c r="I39" s="68"/>
      <c r="J39" s="68"/>
      <c r="K39" s="68"/>
      <c r="L39" s="68"/>
      <c r="M39" s="72"/>
      <c r="N39" s="68"/>
      <c r="O39" s="68"/>
      <c r="P39" s="68"/>
      <c r="Q39" s="68"/>
      <c r="R39" s="72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6" t="s">
        <v>93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 t="n">
        <f aca="false">H40</f>
        <v>1332.4</v>
      </c>
      <c r="H40" s="81" t="n">
        <v>1332.4</v>
      </c>
      <c r="I40" s="83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83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83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83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1738.76537489356</v>
      </c>
      <c r="M40" s="77" t="n">
        <f aca="false">L40</f>
        <v>1738.76537489356</v>
      </c>
      <c r="N40" s="83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1850.95607401124</v>
      </c>
      <c r="O40" s="83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1968.6647162786</v>
      </c>
      <c r="P40" s="83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2085.92070039814</v>
      </c>
      <c r="Q40" s="83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2198.60093368809</v>
      </c>
      <c r="R40" s="77" t="n">
        <f aca="false">Q40</f>
        <v>2198.60093368809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94</v>
      </c>
      <c r="B41" s="77" t="n">
        <f aca="false">B40+B38</f>
        <v>2345.33</v>
      </c>
      <c r="C41" s="77" t="n">
        <f aca="false">C40+C38</f>
        <v>5593.748</v>
      </c>
      <c r="D41" s="78" t="n">
        <f aca="false">D40+D38</f>
        <v>5459.147</v>
      </c>
      <c r="E41" s="78" t="n">
        <f aca="false">E40+E38</f>
        <v>4725.063</v>
      </c>
      <c r="F41" s="78" t="n">
        <f aca="false">F40+F38</f>
        <v>4685.051</v>
      </c>
      <c r="G41" s="78" t="n">
        <f aca="false">G40+G38</f>
        <v>4631.248</v>
      </c>
      <c r="H41" s="77" t="n">
        <f aca="false">H40+H38</f>
        <v>4631.248</v>
      </c>
      <c r="I41" s="78" t="n">
        <f aca="false">I40+I38</f>
        <v>4845.83811879433</v>
      </c>
      <c r="J41" s="78" t="n">
        <f aca="false">J40+J38</f>
        <v>4904.89794706805</v>
      </c>
      <c r="K41" s="78" t="n">
        <f aca="false">K40+K38</f>
        <v>4925.03292983643</v>
      </c>
      <c r="L41" s="78" t="n">
        <f aca="false">L40+L38</f>
        <v>5013.68671725262</v>
      </c>
      <c r="M41" s="77" t="n">
        <f aca="false">M40+M38</f>
        <v>5013.68671725262</v>
      </c>
      <c r="N41" s="78" t="n">
        <f aca="false">N40+N38</f>
        <v>5312.63478674104</v>
      </c>
      <c r="O41" s="78" t="n">
        <f aca="false">O40+O38</f>
        <v>5385.2516002732</v>
      </c>
      <c r="P41" s="78" t="n">
        <f aca="false">P40+P38</f>
        <v>5414.33887709321</v>
      </c>
      <c r="Q41" s="78" t="n">
        <f aca="false">Q40+Q38</f>
        <v>5515.68882534271</v>
      </c>
      <c r="R41" s="77" t="n">
        <f aca="false">R40+R38</f>
        <v>5515.68882534271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4" t="s">
        <v>95</v>
      </c>
      <c r="B42" s="84" t="n">
        <f aca="false">B23=(B38+B40)</f>
        <v>1</v>
      </c>
      <c r="C42" s="84" t="n">
        <f aca="false">C23=(C38+C40)</f>
        <v>1</v>
      </c>
      <c r="D42" s="84" t="n">
        <f aca="false">D23=(D38+D40)</f>
        <v>1</v>
      </c>
      <c r="E42" s="84" t="n">
        <f aca="false">E23=(E38+E40)</f>
        <v>1</v>
      </c>
      <c r="F42" s="84" t="n">
        <f aca="false">F23=(F38+F40)</f>
        <v>1</v>
      </c>
      <c r="G42" s="84" t="n">
        <f aca="false">G23=(G38+G40)</f>
        <v>1</v>
      </c>
      <c r="H42" s="84" t="n">
        <f aca="false">H23=(H38+H40)</f>
        <v>1</v>
      </c>
      <c r="I42" s="84" t="n">
        <f aca="false">I23=(I38+I40)</f>
        <v>1</v>
      </c>
      <c r="J42" s="84" t="n">
        <f aca="false">J23=(J38+J40)</f>
        <v>1</v>
      </c>
      <c r="K42" s="84" t="n">
        <f aca="false">K23=(K38+K40)</f>
        <v>1</v>
      </c>
      <c r="L42" s="84" t="n">
        <f aca="false">L23=(L38+L40)</f>
        <v>1</v>
      </c>
      <c r="M42" s="84" t="n">
        <f aca="false">M23=(M38+M40)</f>
        <v>1</v>
      </c>
      <c r="N42" s="84" t="n">
        <f aca="false">N23=(N38+N40)</f>
        <v>1</v>
      </c>
      <c r="O42" s="84" t="n">
        <f aca="false">O23=(O38+O40)</f>
        <v>1</v>
      </c>
      <c r="P42" s="84" t="n">
        <f aca="false">P23=(P38+P40)</f>
        <v>1</v>
      </c>
      <c r="Q42" s="84" t="n">
        <f aca="false">Q23=(Q38+Q40)</f>
        <v>1</v>
      </c>
      <c r="R42" s="84" t="n">
        <f aca="false">R23=(R38+R40)</f>
        <v>1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4"/>
      <c r="B43" s="84"/>
      <c r="C43" s="85"/>
      <c r="D43" s="84"/>
      <c r="E43" s="84"/>
      <c r="F43" s="84"/>
      <c r="G43" s="86"/>
      <c r="H43" s="84"/>
      <c r="I43" s="87"/>
      <c r="J43" s="87"/>
      <c r="K43" s="87"/>
      <c r="L43" s="87"/>
      <c r="M43" s="87"/>
      <c r="N43" s="87"/>
      <c r="O43" s="87"/>
      <c r="P43" s="87"/>
      <c r="Q43" s="87"/>
      <c r="R43" s="84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8" t="s">
        <v>96</v>
      </c>
      <c r="B44" s="6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" t="str">
        <f aca="false">A5</f>
        <v>(in $mn, except per share)</v>
      </c>
      <c r="B45" s="89" t="str">
        <f aca="false">B5</f>
        <v>2014A</v>
      </c>
      <c r="C45" s="89" t="str">
        <f aca="false">C5</f>
        <v>2015A</v>
      </c>
      <c r="D45" s="90" t="str">
        <f aca="false">D5</f>
        <v>1Q16A</v>
      </c>
      <c r="E45" s="90" t="str">
        <f aca="false">E5</f>
        <v>2Q16A</v>
      </c>
      <c r="F45" s="90" t="str">
        <f aca="false">F5</f>
        <v>3Q16A</v>
      </c>
      <c r="G45" s="90" t="str">
        <f aca="false">G5</f>
        <v>4Q16A</v>
      </c>
      <c r="H45" s="91" t="str">
        <f aca="false">H5</f>
        <v>2016A</v>
      </c>
      <c r="I45" s="90" t="str">
        <f aca="false">I5</f>
        <v>1Q17E</v>
      </c>
      <c r="J45" s="90" t="str">
        <f aca="false">J5</f>
        <v>2Q17E</v>
      </c>
      <c r="K45" s="90" t="str">
        <f aca="false">K5</f>
        <v>3Q17E</v>
      </c>
      <c r="L45" s="90" t="str">
        <f aca="false">L5</f>
        <v>4Q17E</v>
      </c>
      <c r="M45" s="91" t="str">
        <f aca="false">M5</f>
        <v>2017E</v>
      </c>
      <c r="N45" s="90" t="str">
        <f aca="false">N5</f>
        <v>1Q18E</v>
      </c>
      <c r="O45" s="90" t="str">
        <f aca="false">O5</f>
        <v>2Q18E</v>
      </c>
      <c r="P45" s="90" t="str">
        <f aca="false">P5</f>
        <v>3Q18E</v>
      </c>
      <c r="Q45" s="90" t="str">
        <f aca="false">Q5</f>
        <v>4Q18E</v>
      </c>
      <c r="R45" s="91" t="str">
        <f aca="false">R5</f>
        <v>2018E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8" t="s">
        <v>97</v>
      </c>
      <c r="B46" s="8" t="n">
        <f aca="false">'P&amp;L'!B6</f>
        <v>1431.1</v>
      </c>
      <c r="C46" s="8" t="n">
        <f aca="false">'P&amp;L'!C6</f>
        <v>1760.7</v>
      </c>
      <c r="D46" s="9" t="n">
        <f aca="false">'P&amp;L'!D6</f>
        <v>492.7</v>
      </c>
      <c r="E46" s="9" t="n">
        <f aca="false">'P&amp;L'!E6</f>
        <v>498.3</v>
      </c>
      <c r="F46" s="9" t="n">
        <f aca="false">'P&amp;L'!F6</f>
        <v>498.1</v>
      </c>
      <c r="G46" s="9" t="n">
        <f aca="false">'P&amp;L'!G6</f>
        <v>506.1</v>
      </c>
      <c r="H46" s="8" t="n">
        <f aca="false">'P&amp;L'!H6</f>
        <v>1995.2</v>
      </c>
      <c r="I46" s="9" t="n">
        <f aca="false">'P&amp;L'!I6</f>
        <v>518.2602</v>
      </c>
      <c r="J46" s="9" t="n">
        <f aca="false">'P&amp;L'!J6</f>
        <v>525.53</v>
      </c>
      <c r="K46" s="9" t="n">
        <f aca="false">'P&amp;L'!K6</f>
        <v>525.5158</v>
      </c>
      <c r="L46" s="9" t="n">
        <f aca="false">'P&amp;L'!L6</f>
        <v>534.0691</v>
      </c>
      <c r="M46" s="8" t="n">
        <f aca="false">'P&amp;L'!M6</f>
        <v>2103.3751</v>
      </c>
      <c r="N46" s="9" t="n">
        <f aca="false">'P&amp;L'!N6</f>
        <v>547.3067424</v>
      </c>
      <c r="O46" s="9" t="n">
        <f aca="false">'P&amp;L'!O6</f>
        <v>556.341807</v>
      </c>
      <c r="P46" s="9" t="n">
        <f aca="false">'P&amp;L'!P6</f>
        <v>556.4954116</v>
      </c>
      <c r="Q46" s="9" t="n">
        <f aca="false">'P&amp;L'!Q6</f>
        <v>565.6480332</v>
      </c>
      <c r="R46" s="8" t="n">
        <f aca="false">'P&amp;L'!R6</f>
        <v>2225.7919942</v>
      </c>
    </row>
    <row r="47" customFormat="false" ht="15" hidden="false" customHeight="false" outlineLevel="0" collapsed="false">
      <c r="A47" s="88"/>
      <c r="B47" s="92"/>
      <c r="C47" s="92"/>
      <c r="D47" s="90"/>
      <c r="E47" s="90"/>
      <c r="F47" s="90"/>
      <c r="G47" s="90"/>
      <c r="H47" s="93"/>
      <c r="I47" s="90"/>
      <c r="J47" s="90"/>
      <c r="K47" s="90"/>
      <c r="L47" s="90"/>
      <c r="M47" s="93"/>
      <c r="N47" s="90"/>
      <c r="O47" s="90"/>
      <c r="P47" s="90"/>
      <c r="Q47" s="90"/>
      <c r="R47" s="93"/>
    </row>
    <row r="48" customFormat="false" ht="15" hidden="false" customHeight="false" outlineLevel="0" collapsed="false">
      <c r="A48" s="66" t="str">
        <f aca="false">A6</f>
        <v>Current assets:</v>
      </c>
      <c r="B48" s="67"/>
      <c r="C48" s="67"/>
      <c r="D48" s="94"/>
      <c r="E48" s="94"/>
      <c r="F48" s="94"/>
      <c r="G48" s="94"/>
      <c r="H48" s="95"/>
      <c r="I48" s="94"/>
      <c r="J48" s="94"/>
      <c r="K48" s="94"/>
      <c r="L48" s="94"/>
      <c r="M48" s="95"/>
      <c r="N48" s="94"/>
      <c r="O48" s="94"/>
      <c r="P48" s="94"/>
      <c r="Q48" s="94"/>
      <c r="R48" s="95"/>
    </row>
    <row r="49" customFormat="false" ht="15" hidden="false" customHeight="false" outlineLevel="0" collapsed="false">
      <c r="A49" s="64" t="str">
        <f aca="false">A9</f>
        <v>Accounts receivable, net</v>
      </c>
      <c r="B49" s="96" t="n">
        <f aca="false">B9/B$46</f>
        <v>0.154194675424499</v>
      </c>
      <c r="C49" s="96" t="n">
        <f aca="false">C9/C$46</f>
        <v>0.142556937581644</v>
      </c>
      <c r="D49" s="97" t="n">
        <f aca="false">D9/(D$46*4)</f>
        <v>0.150858534605236</v>
      </c>
      <c r="E49" s="97" t="n">
        <f aca="false">E9/(E$46*4)</f>
        <v>0.121074653822998</v>
      </c>
      <c r="F49" s="97" t="n">
        <f aca="false">F9/(F$46*4)</f>
        <v>0.115408050592251</v>
      </c>
      <c r="G49" s="97" t="n">
        <f aca="false">G9/(G$46*4)</f>
        <v>0.130359612724758</v>
      </c>
      <c r="H49" s="98" t="n">
        <f aca="false">H9/H$46</f>
        <v>0.132267441860465</v>
      </c>
      <c r="I49" s="99" t="n">
        <f aca="false">D49-0.01</f>
        <v>0.140858534605236</v>
      </c>
      <c r="J49" s="99" t="n">
        <f aca="false">E49-0.01</f>
        <v>0.111074653822998</v>
      </c>
      <c r="K49" s="99" t="n">
        <f aca="false">F49-0.01</f>
        <v>0.105408050592251</v>
      </c>
      <c r="L49" s="99" t="n">
        <f aca="false">G49-0.01</f>
        <v>0.120359612724758</v>
      </c>
      <c r="M49" s="98" t="n">
        <f aca="false">M9/M$46</f>
        <v>0.122242295336215</v>
      </c>
      <c r="N49" s="99" t="n">
        <f aca="false">I49-0.005</f>
        <v>0.135858534605236</v>
      </c>
      <c r="O49" s="99" t="n">
        <f aca="false">J49-0.005</f>
        <v>0.106074653822998</v>
      </c>
      <c r="P49" s="99" t="n">
        <f aca="false">K49-0.005</f>
        <v>0.100408050592251</v>
      </c>
      <c r="Q49" s="99" t="n">
        <f aca="false">L49-0.005</f>
        <v>0.115359612724758</v>
      </c>
      <c r="R49" s="98" t="n">
        <f aca="false">R9/R$46</f>
        <v>0.117266911227123</v>
      </c>
    </row>
    <row r="50" customFormat="false" ht="15" hidden="false" customHeight="false" outlineLevel="0" collapsed="false">
      <c r="A50" s="64" t="str">
        <f aca="false">A10</f>
        <v>Prepaid expenses</v>
      </c>
      <c r="B50" s="96" t="n">
        <f aca="false">B10/B$46</f>
        <v>0.022008245405632</v>
      </c>
      <c r="C50" s="96" t="n">
        <f aca="false">C10/C$46</f>
        <v>0.0193672970977452</v>
      </c>
      <c r="D50" s="97" t="n">
        <f aca="false">D10/(D$46*4)</f>
        <v>0.01564237872945</v>
      </c>
      <c r="E50" s="97" t="n">
        <f aca="false">E10/(E$46*4)</f>
        <v>0.0154876580373269</v>
      </c>
      <c r="F50" s="97" t="n">
        <f aca="false">F10/(F$46*4)</f>
        <v>0.0143625777956234</v>
      </c>
      <c r="G50" s="97" t="n">
        <f aca="false">G10/(G$46*4)</f>
        <v>0.0142758348152539</v>
      </c>
      <c r="H50" s="98" t="n">
        <f aca="false">H10/H$46</f>
        <v>0.0144847634322374</v>
      </c>
      <c r="I50" s="99" t="n">
        <f aca="false">D50-0.002</f>
        <v>0.01364237872945</v>
      </c>
      <c r="J50" s="99" t="n">
        <f aca="false">E50-0.002</f>
        <v>0.0134876580373269</v>
      </c>
      <c r="K50" s="99" t="n">
        <f aca="false">F50-0.002</f>
        <v>0.0123625777956234</v>
      </c>
      <c r="L50" s="99" t="n">
        <f aca="false">G50-0.002</f>
        <v>0.0122758348152539</v>
      </c>
      <c r="M50" s="98" t="n">
        <f aca="false">M10/M$46</f>
        <v>0.0124678552133308</v>
      </c>
      <c r="N50" s="99" t="n">
        <f aca="false">I50-0.001</f>
        <v>0.01264237872945</v>
      </c>
      <c r="O50" s="99" t="n">
        <f aca="false">J50-0.001</f>
        <v>0.0124876580373269</v>
      </c>
      <c r="P50" s="99" t="n">
        <f aca="false">K50-0.001</f>
        <v>0.0113625777956234</v>
      </c>
      <c r="Q50" s="99" t="n">
        <f aca="false">L50-0.001</f>
        <v>0.0112758348152539</v>
      </c>
      <c r="R50" s="98" t="n">
        <f aca="false">R10/R$46</f>
        <v>0.0114622638639311</v>
      </c>
    </row>
    <row r="51" customFormat="false" ht="15" hidden="false" customHeight="false" outlineLevel="0" collapsed="false">
      <c r="A51" s="64" t="str">
        <f aca="false">A11</f>
        <v>Income taxes receivable</v>
      </c>
      <c r="B51" s="96" t="n">
        <f aca="false">B11/B$46</f>
        <v>0.0457773740479352</v>
      </c>
      <c r="C51" s="96" t="n">
        <f aca="false">C11/C$46</f>
        <v>0.0276026580337366</v>
      </c>
      <c r="D51" s="97" t="n">
        <f aca="false">D11/(D$46*4)</f>
        <v>0.0043439212502537</v>
      </c>
      <c r="E51" s="97" t="n">
        <f aca="false">E11/(E$46*4)</f>
        <v>0.00288380493678507</v>
      </c>
      <c r="F51" s="97" t="n">
        <f aca="false">F11/(F$46*4)</f>
        <v>0.00563942983336679</v>
      </c>
      <c r="G51" s="97" t="n">
        <f aca="false">G11/(G$46*4)</f>
        <v>0.0243528946848449</v>
      </c>
      <c r="H51" s="98" t="n">
        <f aca="false">H11/H$46</f>
        <v>0.0247093023255814</v>
      </c>
      <c r="I51" s="100" t="n">
        <f aca="false">D51-0.001</f>
        <v>0.0033439212502537</v>
      </c>
      <c r="J51" s="100" t="n">
        <f aca="false">E51-0.001</f>
        <v>0.00188380493678507</v>
      </c>
      <c r="K51" s="100" t="n">
        <f aca="false">F51-0.001</f>
        <v>0.00463942983336679</v>
      </c>
      <c r="L51" s="100" t="n">
        <f aca="false">G51-0.001</f>
        <v>0.0233528946848449</v>
      </c>
      <c r="M51" s="98" t="n">
        <f aca="false">M11/M$46</f>
        <v>0.0237181840685095</v>
      </c>
      <c r="N51" s="99" t="n">
        <f aca="false">I51-0.001</f>
        <v>0.0023439212502537</v>
      </c>
      <c r="O51" s="99" t="n">
        <f aca="false">J51-0.001</f>
        <v>0.000883804936785069</v>
      </c>
      <c r="P51" s="99" t="n">
        <f aca="false">K51-0.001</f>
        <v>0.00363942983336679</v>
      </c>
      <c r="Q51" s="99" t="n">
        <f aca="false">L51-0.001</f>
        <v>0.0223528946848449</v>
      </c>
      <c r="R51" s="98" t="n">
        <f aca="false">R11/R$46</f>
        <v>0.0227224663360401</v>
      </c>
    </row>
    <row r="52" customFormat="false" ht="15" hidden="false" customHeight="false" outlineLevel="0" collapsed="false">
      <c r="A52" s="64" t="str">
        <f aca="false">A12</f>
        <v>Other current assets</v>
      </c>
      <c r="B52" s="96" t="n">
        <f aca="false">B12/B$46</f>
        <v>0.0165236531339529</v>
      </c>
      <c r="C52" s="96" t="n">
        <f aca="false">C12/C$46</f>
        <v>0.030044868518203</v>
      </c>
      <c r="D52" s="97" t="n">
        <f aca="false">D12/(D$46*4)</f>
        <v>0.0265409985792572</v>
      </c>
      <c r="E52" s="97" t="n">
        <f aca="false">E12/(E$46*4)</f>
        <v>0.00963224964880594</v>
      </c>
      <c r="F52" s="97" t="n">
        <f aca="false">F12/(F$46*4)</f>
        <v>0.0131830957639028</v>
      </c>
      <c r="G52" s="97" t="n">
        <f aca="false">G12/(G$46*4)</f>
        <v>0.0100276625172891</v>
      </c>
      <c r="H52" s="98" t="n">
        <f aca="false">H12/H$46</f>
        <v>0.0101744186046512</v>
      </c>
      <c r="I52" s="100" t="n">
        <v>0.02</v>
      </c>
      <c r="J52" s="100" t="n">
        <f aca="false">I52</f>
        <v>0.02</v>
      </c>
      <c r="K52" s="100" t="n">
        <f aca="false">J52</f>
        <v>0.02</v>
      </c>
      <c r="L52" s="100" t="n">
        <f aca="false">K52</f>
        <v>0.02</v>
      </c>
      <c r="M52" s="98" t="n">
        <f aca="false">M12/M$46</f>
        <v>0.0203128429161304</v>
      </c>
      <c r="N52" s="99" t="n">
        <f aca="false">I52-0.001</f>
        <v>0.019</v>
      </c>
      <c r="O52" s="99" t="n">
        <f aca="false">J52-0.001</f>
        <v>0.019</v>
      </c>
      <c r="P52" s="99" t="n">
        <f aca="false">K52-0.001</f>
        <v>0.019</v>
      </c>
      <c r="Q52" s="99" t="n">
        <f aca="false">L52-0.001</f>
        <v>0.019</v>
      </c>
      <c r="R52" s="98" t="n">
        <f aca="false">R12/R$46</f>
        <v>0.0193141365568849</v>
      </c>
    </row>
    <row r="53" customFormat="false" ht="15" hidden="false" customHeight="false" outlineLevel="0" collapsed="false">
      <c r="A53" s="64"/>
      <c r="B53" s="67"/>
      <c r="C53" s="67"/>
      <c r="D53" s="94"/>
      <c r="E53" s="94"/>
      <c r="F53" s="94"/>
      <c r="G53" s="94"/>
      <c r="H53" s="95"/>
      <c r="I53" s="94"/>
      <c r="J53" s="94"/>
      <c r="K53" s="94"/>
      <c r="L53" s="94"/>
      <c r="M53" s="95"/>
      <c r="N53" s="94"/>
      <c r="O53" s="94"/>
      <c r="P53" s="94"/>
      <c r="Q53" s="94"/>
      <c r="R53" s="95"/>
    </row>
    <row r="54" customFormat="false" ht="15" hidden="false" customHeight="false" outlineLevel="0" collapsed="false">
      <c r="A54" s="66" t="str">
        <f aca="false">A15</f>
        <v>Noncurrent assets:</v>
      </c>
      <c r="B54" s="67"/>
      <c r="C54" s="67"/>
      <c r="D54" s="94"/>
      <c r="E54" s="94"/>
      <c r="F54" s="94"/>
      <c r="G54" s="94"/>
      <c r="H54" s="95"/>
      <c r="I54" s="94"/>
      <c r="J54" s="94"/>
      <c r="K54" s="94"/>
      <c r="L54" s="94"/>
      <c r="M54" s="95"/>
      <c r="N54" s="94"/>
      <c r="O54" s="94"/>
      <c r="P54" s="94"/>
      <c r="Q54" s="94"/>
      <c r="R54" s="95"/>
    </row>
    <row r="55" customFormat="false" ht="15" hidden="false" customHeight="false" outlineLevel="0" collapsed="false">
      <c r="A55" s="64" t="str">
        <f aca="false">A21</f>
        <v>Other assets</v>
      </c>
      <c r="B55" s="96" t="n">
        <f aca="false">B21/B$46</f>
        <v>0.0184214939556984</v>
      </c>
      <c r="C55" s="96" t="n">
        <f aca="false">C21/C$46</f>
        <v>0.0147100584994604</v>
      </c>
      <c r="D55" s="97" t="n">
        <f aca="false">D21/(D$46*4)</f>
        <v>0.0124609295717475</v>
      </c>
      <c r="E55" s="97" t="n">
        <f aca="false">E21/(E$46*4)</f>
        <v>0.0600933172787477</v>
      </c>
      <c r="F55" s="97" t="n">
        <f aca="false">F21/(F$46*4)</f>
        <v>0.0607769524191929</v>
      </c>
      <c r="G55" s="97" t="n">
        <f aca="false">G21/(G$46*4)</f>
        <v>0.062191266548113</v>
      </c>
      <c r="H55" s="98" t="n">
        <f aca="false">H21/H$46</f>
        <v>0.0631014434643144</v>
      </c>
      <c r="I55" s="100" t="n">
        <v>0.06</v>
      </c>
      <c r="J55" s="100" t="n">
        <f aca="false">I55</f>
        <v>0.06</v>
      </c>
      <c r="K55" s="100" t="n">
        <f aca="false">J55</f>
        <v>0.06</v>
      </c>
      <c r="L55" s="100" t="n">
        <f aca="false">K55</f>
        <v>0.06</v>
      </c>
      <c r="M55" s="98" t="n">
        <f aca="false">M21/M$46</f>
        <v>0.0609385287483911</v>
      </c>
      <c r="N55" s="99" t="n">
        <f aca="false">I55-0.001</f>
        <v>0.059</v>
      </c>
      <c r="O55" s="99" t="n">
        <f aca="false">J55-0.001</f>
        <v>0.059</v>
      </c>
      <c r="P55" s="99" t="n">
        <f aca="false">K55-0.001</f>
        <v>0.059</v>
      </c>
      <c r="Q55" s="99" t="n">
        <f aca="false">L55-0.001</f>
        <v>0.059</v>
      </c>
      <c r="R55" s="98" t="n">
        <f aca="false">R21/R$46</f>
        <v>0.0599754766766427</v>
      </c>
    </row>
    <row r="56" customFormat="false" ht="15" hidden="false" customHeight="false" outlineLevel="0" collapsed="false">
      <c r="A56" s="64"/>
      <c r="B56" s="67"/>
      <c r="C56" s="67"/>
      <c r="D56" s="94"/>
      <c r="E56" s="94"/>
      <c r="F56" s="94"/>
      <c r="G56" s="94"/>
      <c r="H56" s="95"/>
      <c r="I56" s="94"/>
      <c r="J56" s="94"/>
      <c r="K56" s="94"/>
      <c r="L56" s="94"/>
      <c r="M56" s="95"/>
      <c r="N56" s="94"/>
      <c r="O56" s="94"/>
      <c r="P56" s="94"/>
      <c r="Q56" s="94"/>
      <c r="R56" s="95"/>
    </row>
    <row r="57" customFormat="false" ht="15" hidden="false" customHeight="false" outlineLevel="0" collapsed="false">
      <c r="A57" s="66" t="str">
        <f aca="false">A24</f>
        <v>Current liabilities:</v>
      </c>
      <c r="B57" s="67"/>
      <c r="C57" s="67"/>
      <c r="D57" s="94"/>
      <c r="E57" s="94"/>
      <c r="F57" s="94"/>
      <c r="G57" s="94"/>
      <c r="H57" s="95"/>
      <c r="I57" s="94"/>
      <c r="J57" s="94"/>
      <c r="K57" s="94"/>
      <c r="L57" s="94"/>
      <c r="M57" s="95"/>
      <c r="N57" s="94"/>
      <c r="O57" s="94"/>
      <c r="P57" s="94"/>
      <c r="Q57" s="94"/>
      <c r="R57" s="95"/>
    </row>
    <row r="58" customFormat="false" ht="15" hidden="false" customHeight="false" outlineLevel="0" collapsed="false">
      <c r="A58" s="69" t="str">
        <f aca="false">A25</f>
        <v>Accounts payable and accrued liabilities</v>
      </c>
      <c r="B58" s="96" t="n">
        <f aca="false">B25/B$46</f>
        <v>0.126284676123262</v>
      </c>
      <c r="C58" s="96" t="n">
        <f aca="false">C25/C$46</f>
        <v>0.126143011302323</v>
      </c>
      <c r="D58" s="97" t="n">
        <f aca="false">D25/(D$46*4)</f>
        <v>0.0911665313578242</v>
      </c>
      <c r="E58" s="97" t="n">
        <f aca="false">E25/(E$46*4)</f>
        <v>0.0819852498494883</v>
      </c>
      <c r="F58" s="97" t="n">
        <f aca="false">F25/(F$46*4)</f>
        <v>0.0965172656093154</v>
      </c>
      <c r="G58" s="97" t="n">
        <f aca="false">G25/(G$46*4)</f>
        <v>0.0904465520648093</v>
      </c>
      <c r="H58" s="98" t="n">
        <f aca="false">H25/H$46</f>
        <v>0.0917702485966319</v>
      </c>
      <c r="I58" s="100" t="n">
        <v>0.1</v>
      </c>
      <c r="J58" s="100" t="n">
        <f aca="false">I58</f>
        <v>0.1</v>
      </c>
      <c r="K58" s="100" t="n">
        <f aca="false">J58</f>
        <v>0.1</v>
      </c>
      <c r="L58" s="100" t="n">
        <f aca="false">K58</f>
        <v>0.1</v>
      </c>
      <c r="M58" s="98" t="n">
        <f aca="false">M25/M$46</f>
        <v>0.101564214580652</v>
      </c>
      <c r="N58" s="99" t="n">
        <f aca="false">I58-0.002</f>
        <v>0.098</v>
      </c>
      <c r="O58" s="99" t="n">
        <f aca="false">J58-0.002</f>
        <v>0.098</v>
      </c>
      <c r="P58" s="99" t="n">
        <f aca="false">K58-0.002</f>
        <v>0.098</v>
      </c>
      <c r="Q58" s="99" t="n">
        <f aca="false">L58-0.002</f>
        <v>0.098</v>
      </c>
      <c r="R58" s="98" t="n">
        <f aca="false">R25/R$46</f>
        <v>0.0996202832934064</v>
      </c>
    </row>
    <row r="59" customFormat="false" ht="15" hidden="false" customHeight="false" outlineLevel="0" collapsed="false">
      <c r="A59" s="69" t="str">
        <f aca="false">A28</f>
        <v>Deferred revenues</v>
      </c>
      <c r="B59" s="96" t="n">
        <f aca="false">B28/B$46</f>
        <v>0.176501991475089</v>
      </c>
      <c r="C59" s="96" t="n">
        <f aca="false">C28/C$46</f>
        <v>0.19361617538479</v>
      </c>
      <c r="D59" s="97" t="n">
        <f aca="false">D28/(D$46*4)</f>
        <v>0.246879947229551</v>
      </c>
      <c r="E59" s="97" t="n">
        <f aca="false">E28/(E$46*4)</f>
        <v>0.21632099137066</v>
      </c>
      <c r="F59" s="97" t="n">
        <f aca="false">F28/(F$46*4)</f>
        <v>0.178407448303553</v>
      </c>
      <c r="G59" s="97" t="n">
        <f aca="false">G28/(G$46*4)</f>
        <v>0.16340644141474</v>
      </c>
      <c r="H59" s="98" t="n">
        <f aca="false">H28/H$46</f>
        <v>0.16579791499599</v>
      </c>
      <c r="I59" s="100" t="n">
        <f aca="false">D59-0.001</f>
        <v>0.245879947229551</v>
      </c>
      <c r="J59" s="100" t="n">
        <f aca="false">E59-0.001</f>
        <v>0.21532099137066</v>
      </c>
      <c r="K59" s="100" t="n">
        <f aca="false">F59-0.001</f>
        <v>0.177407448303553</v>
      </c>
      <c r="L59" s="100" t="n">
        <f aca="false">G59-0.001</f>
        <v>0.16240644141474</v>
      </c>
      <c r="M59" s="98" t="n">
        <f aca="false">M28/M$46</f>
        <v>0.164946826651267</v>
      </c>
      <c r="N59" s="99" t="n">
        <f aca="false">I59-0.001</f>
        <v>0.244879947229551</v>
      </c>
      <c r="O59" s="99" t="n">
        <f aca="false">J59-0.001</f>
        <v>0.21432099137066</v>
      </c>
      <c r="P59" s="99" t="n">
        <f aca="false">K59-0.001</f>
        <v>0.176407448303553</v>
      </c>
      <c r="Q59" s="99" t="n">
        <f aca="false">L59-0.001</f>
        <v>0.16140644141474</v>
      </c>
      <c r="R59" s="98" t="n">
        <f aca="false">R28/R$46</f>
        <v>0.164075055297112</v>
      </c>
    </row>
    <row r="60" customFormat="false" ht="15" hidden="false" customHeight="false" outlineLevel="0" collapsed="false">
      <c r="A60" s="0"/>
      <c r="B60" s="101"/>
      <c r="C60" s="101"/>
      <c r="D60" s="102"/>
      <c r="E60" s="102"/>
      <c r="F60" s="102"/>
      <c r="G60" s="102"/>
      <c r="H60" s="103"/>
      <c r="I60" s="102"/>
      <c r="J60" s="102"/>
      <c r="K60" s="102"/>
      <c r="L60" s="102"/>
      <c r="M60" s="103"/>
      <c r="N60" s="102"/>
      <c r="O60" s="102"/>
      <c r="P60" s="102"/>
      <c r="Q60" s="102"/>
      <c r="R60" s="103"/>
    </row>
    <row r="61" customFormat="false" ht="15" hidden="false" customHeight="false" outlineLevel="0" collapsed="false">
      <c r="A61" s="66" t="str">
        <f aca="false">A31</f>
        <v>Noncurrent liabilities:</v>
      </c>
      <c r="B61" s="101"/>
      <c r="C61" s="101"/>
      <c r="D61" s="102"/>
      <c r="E61" s="102"/>
      <c r="F61" s="102"/>
      <c r="G61" s="102"/>
      <c r="H61" s="103"/>
      <c r="I61" s="102"/>
      <c r="J61" s="102"/>
      <c r="K61" s="102"/>
      <c r="L61" s="102"/>
      <c r="M61" s="103"/>
      <c r="N61" s="102"/>
      <c r="O61" s="102"/>
      <c r="P61" s="102"/>
      <c r="Q61" s="102"/>
      <c r="R61" s="103"/>
    </row>
    <row r="62" customFormat="false" ht="15" hidden="false" customHeight="false" outlineLevel="0" collapsed="false">
      <c r="A62" s="69" t="str">
        <f aca="false">A35</f>
        <v>Deferred income tax liabilities</v>
      </c>
      <c r="B62" s="96" t="n">
        <f aca="false">B35/B$46</f>
        <v>0.141527496331493</v>
      </c>
      <c r="C62" s="96" t="n">
        <f aca="false">C35/C$46</f>
        <v>0.186971091043335</v>
      </c>
      <c r="D62" s="97" t="n">
        <f aca="false">D35/(D$46*4)</f>
        <v>0.173617820174548</v>
      </c>
      <c r="E62" s="97" t="n">
        <f aca="false">E35/(E$46*4)</f>
        <v>0.157889323700582</v>
      </c>
      <c r="F62" s="97" t="n">
        <f aca="false">F35/(F$46*4)</f>
        <v>0.153430034129693</v>
      </c>
      <c r="G62" s="97" t="n">
        <f aca="false">G35/(G$46*4)</f>
        <v>0.15918197984588</v>
      </c>
      <c r="H62" s="98" t="n">
        <f aca="false">H35/H$46</f>
        <v>0.161511627906977</v>
      </c>
      <c r="I62" s="100" t="n">
        <v>0.15</v>
      </c>
      <c r="J62" s="100" t="n">
        <f aca="false">I62</f>
        <v>0.15</v>
      </c>
      <c r="K62" s="100" t="n">
        <f aca="false">J62</f>
        <v>0.15</v>
      </c>
      <c r="L62" s="100" t="n">
        <f aca="false">K62</f>
        <v>0.15</v>
      </c>
      <c r="M62" s="98" t="n">
        <f aca="false">M35/M$46</f>
        <v>0.152346321870978</v>
      </c>
      <c r="N62" s="99" t="n">
        <f aca="false">I62-0.002</f>
        <v>0.148</v>
      </c>
      <c r="O62" s="99" t="n">
        <f aca="false">J62-0.002</f>
        <v>0.148</v>
      </c>
      <c r="P62" s="99" t="n">
        <f aca="false">K62-0.002</f>
        <v>0.148</v>
      </c>
      <c r="Q62" s="99" t="n">
        <f aca="false">L62-0.002</f>
        <v>0.148</v>
      </c>
      <c r="R62" s="98" t="n">
        <f aca="false">R35/R$46</f>
        <v>0.150446958443104</v>
      </c>
    </row>
    <row r="63" customFormat="false" ht="15" hidden="false" customHeight="false" outlineLevel="0" collapsed="false">
      <c r="A63" s="69" t="str">
        <f aca="false">A36</f>
        <v>Other liabilities</v>
      </c>
      <c r="B63" s="104" t="n">
        <f aca="false">B36/B$46</f>
        <v>0.0303179372510656</v>
      </c>
      <c r="C63" s="104" t="n">
        <f aca="false">C36/C$46</f>
        <v>0.0331686261146135</v>
      </c>
      <c r="D63" s="97" t="n">
        <f aca="false">D36/(D$46*4)</f>
        <v>0.0270458696975847</v>
      </c>
      <c r="E63" s="97" t="n">
        <f aca="false">E36/(E$46*4)</f>
        <v>0.0289634758177804</v>
      </c>
      <c r="F63" s="97" t="n">
        <f aca="false">F36/(F$46*4)</f>
        <v>0.0271336077092953</v>
      </c>
      <c r="G63" s="97" t="n">
        <f aca="false">G36/(G$46*4)</f>
        <v>0.0298853981426595</v>
      </c>
      <c r="H63" s="105" t="n">
        <f aca="false">H36/H$46</f>
        <v>0.030322774659182</v>
      </c>
      <c r="I63" s="100" t="n">
        <f aca="false">D63-0.001</f>
        <v>0.0260458696975847</v>
      </c>
      <c r="J63" s="100" t="n">
        <f aca="false">E63-0.001</f>
        <v>0.0279634758177804</v>
      </c>
      <c r="K63" s="100" t="n">
        <f aca="false">F63-0.001</f>
        <v>0.0261336077092953</v>
      </c>
      <c r="L63" s="100" t="n">
        <f aca="false">G63-0.001</f>
        <v>0.0288853981426595</v>
      </c>
      <c r="M63" s="105" t="n">
        <f aca="false">M36/M$46</f>
        <v>0.0293372277520864</v>
      </c>
      <c r="N63" s="99" t="n">
        <f aca="false">I63-0.001</f>
        <v>0.0250458696975847</v>
      </c>
      <c r="O63" s="99" t="n">
        <f aca="false">J63-0.001</f>
        <v>0.0269634758177804</v>
      </c>
      <c r="P63" s="99" t="n">
        <f aca="false">K63-0.001</f>
        <v>0.0251336077092953</v>
      </c>
      <c r="Q63" s="99" t="n">
        <f aca="false">L63-0.001</f>
        <v>0.0278853981426595</v>
      </c>
      <c r="R63" s="105" t="n">
        <f aca="false">R36/R$46</f>
        <v>0.0283464414563385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62" width="63.25"/>
    <col collapsed="false" hidden="false" max="3" min="2" style="62" width="8.44387755102041"/>
    <col collapsed="false" hidden="false" max="5" min="4" style="62" width="6.65816326530612"/>
    <col collapsed="false" hidden="false" max="7" min="6" style="0" width="6.65816326530612"/>
    <col collapsed="false" hidden="false" max="8" min="8" style="62" width="8.44387755102041"/>
    <col collapsed="false" hidden="false" max="9" min="9" style="62" width="6.65816326530612"/>
    <col collapsed="false" hidden="false" max="10" min="10" style="62" width="6.77551020408163"/>
    <col collapsed="false" hidden="false" max="12" min="11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2" customFormat="true" ht="15" hidden="false" customHeight="false" outlineLevel="0" collapsed="false">
      <c r="A2" s="63" t="s">
        <v>98</v>
      </c>
      <c r="B2" s="106"/>
      <c r="C2" s="106"/>
      <c r="D2" s="107"/>
      <c r="E2" s="107"/>
      <c r="H2" s="108"/>
      <c r="I2" s="64"/>
      <c r="J2" s="64"/>
    </row>
    <row r="3" customFormat="false" ht="15" hidden="false" customHeight="false" outlineLevel="0" collapsed="false">
      <c r="A3" s="109"/>
      <c r="B3" s="106"/>
      <c r="C3" s="106"/>
      <c r="D3" s="107"/>
      <c r="E3" s="107"/>
      <c r="H3" s="108"/>
      <c r="I3" s="64"/>
      <c r="J3" s="64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9" t="str">
        <f aca="false">'P&amp;L'!A5</f>
        <v>(in $mn, except per share)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1" collapsed="false">
      <c r="A6" s="109"/>
      <c r="B6" s="111"/>
      <c r="C6" s="111"/>
      <c r="D6" s="109" t="s">
        <v>99</v>
      </c>
      <c r="E6" s="109" t="s">
        <v>100</v>
      </c>
      <c r="F6" s="109" t="s">
        <v>101</v>
      </c>
      <c r="G6" s="109" t="s">
        <v>102</v>
      </c>
      <c r="H6" s="111"/>
      <c r="I6" s="109" t="s">
        <v>99</v>
      </c>
      <c r="J6" s="109" t="s">
        <v>100</v>
      </c>
      <c r="K6" s="109" t="s">
        <v>101</v>
      </c>
      <c r="L6" s="109" t="s">
        <v>102</v>
      </c>
      <c r="M6" s="111"/>
      <c r="N6" s="109" t="s">
        <v>99</v>
      </c>
      <c r="O6" s="109" t="s">
        <v>100</v>
      </c>
      <c r="P6" s="109" t="s">
        <v>101</v>
      </c>
      <c r="Q6" s="109" t="s">
        <v>102</v>
      </c>
      <c r="R6" s="1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true" customHeight="false" outlineLevel="1" collapsed="false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/>
      <c r="H7" s="73" t="n">
        <v>591.2</v>
      </c>
      <c r="I7" s="74"/>
      <c r="J7" s="74"/>
      <c r="K7" s="74"/>
      <c r="L7" s="74"/>
      <c r="M7" s="73"/>
      <c r="N7" s="74"/>
      <c r="O7" s="74"/>
      <c r="P7" s="74"/>
      <c r="Q7" s="74"/>
      <c r="R7" s="73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true" customHeight="false" outlineLevel="1" collapsed="false">
      <c r="A8" s="112" t="s">
        <v>103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97.832</v>
      </c>
      <c r="G8" s="113"/>
      <c r="H8" s="73" t="n">
        <v>126.2</v>
      </c>
      <c r="I8" s="74"/>
      <c r="J8" s="74"/>
      <c r="K8" s="74"/>
      <c r="L8" s="74"/>
      <c r="M8" s="73"/>
      <c r="N8" s="74"/>
      <c r="O8" s="74"/>
      <c r="P8" s="74"/>
      <c r="Q8" s="74"/>
      <c r="R8" s="73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true" customHeight="false" outlineLevel="1" collapsed="false">
      <c r="A9" s="112" t="s">
        <v>104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/>
      <c r="H9" s="73" t="n">
        <v>98.4</v>
      </c>
      <c r="I9" s="74"/>
      <c r="J9" s="74"/>
      <c r="K9" s="74"/>
      <c r="L9" s="74"/>
      <c r="M9" s="73"/>
      <c r="N9" s="74"/>
      <c r="O9" s="74"/>
      <c r="P9" s="74"/>
      <c r="Q9" s="74"/>
      <c r="R9" s="73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true" customHeight="false" outlineLevel="1" collapsed="false">
      <c r="A10" s="69" t="s">
        <v>105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/>
      <c r="H10" s="73" t="n">
        <v>5</v>
      </c>
      <c r="I10" s="74"/>
      <c r="J10" s="74"/>
      <c r="K10" s="74"/>
      <c r="L10" s="74"/>
      <c r="M10" s="73"/>
      <c r="N10" s="74"/>
      <c r="O10" s="74"/>
      <c r="P10" s="74"/>
      <c r="Q10" s="74"/>
      <c r="R10" s="73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false" outlineLevel="1" collapsed="false">
      <c r="A11" s="69" t="s">
        <v>106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/>
      <c r="H11" s="73" t="n">
        <v>2.4</v>
      </c>
      <c r="I11" s="74"/>
      <c r="J11" s="74"/>
      <c r="K11" s="74"/>
      <c r="L11" s="74"/>
      <c r="M11" s="73"/>
      <c r="N11" s="74"/>
      <c r="O11" s="74"/>
      <c r="P11" s="74"/>
      <c r="Q11" s="74"/>
      <c r="R11" s="7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1" collapsed="false">
      <c r="A12" s="69" t="s">
        <v>107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/>
      <c r="H12" s="73" t="n">
        <v>14.5</v>
      </c>
      <c r="I12" s="74"/>
      <c r="J12" s="74"/>
      <c r="K12" s="74"/>
      <c r="L12" s="74"/>
      <c r="M12" s="73"/>
      <c r="N12" s="74"/>
      <c r="O12" s="74"/>
      <c r="P12" s="74"/>
      <c r="Q12" s="74"/>
      <c r="R12" s="7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true" customHeight="false" outlineLevel="1" collapsed="false">
      <c r="A13" s="112" t="s">
        <v>108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/>
      <c r="H13" s="73" t="n">
        <v>30</v>
      </c>
      <c r="I13" s="74"/>
      <c r="J13" s="74"/>
      <c r="K13" s="74"/>
      <c r="L13" s="74"/>
      <c r="M13" s="73"/>
      <c r="N13" s="74"/>
      <c r="O13" s="74"/>
      <c r="P13" s="74"/>
      <c r="Q13" s="74"/>
      <c r="R13" s="73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false" outlineLevel="1" collapsed="false">
      <c r="A14" s="69" t="s">
        <v>34</v>
      </c>
      <c r="B14" s="73" t="n">
        <v>0</v>
      </c>
      <c r="C14" s="73" t="n">
        <v>-85.2</v>
      </c>
      <c r="D14" s="113"/>
      <c r="E14" s="113"/>
      <c r="F14" s="113"/>
      <c r="G14" s="113"/>
      <c r="H14" s="73" t="n">
        <v>0</v>
      </c>
      <c r="I14" s="74"/>
      <c r="J14" s="74"/>
      <c r="K14" s="74"/>
      <c r="L14" s="74"/>
      <c r="M14" s="73"/>
      <c r="N14" s="74"/>
      <c r="O14" s="74"/>
      <c r="P14" s="74"/>
      <c r="Q14" s="74"/>
      <c r="R14" s="7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true" customHeight="false" outlineLevel="1" collapsed="false">
      <c r="A15" s="69" t="s">
        <v>109</v>
      </c>
      <c r="B15" s="73" t="n">
        <v>-65.4</v>
      </c>
      <c r="C15" s="73" t="n">
        <v>0</v>
      </c>
      <c r="D15" s="113"/>
      <c r="E15" s="113" t="n">
        <v>-269.385</v>
      </c>
      <c r="F15" s="113" t="n">
        <v>-269.385</v>
      </c>
      <c r="G15" s="113"/>
      <c r="H15" s="73" t="n">
        <v>-265.9</v>
      </c>
      <c r="I15" s="74"/>
      <c r="J15" s="74"/>
      <c r="K15" s="74"/>
      <c r="L15" s="74"/>
      <c r="M15" s="73"/>
      <c r="N15" s="74"/>
      <c r="O15" s="74"/>
      <c r="P15" s="74"/>
      <c r="Q15" s="74"/>
      <c r="R15" s="7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true" customHeight="false" outlineLevel="1" collapsed="false">
      <c r="A16" s="69" t="s">
        <v>110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/>
      <c r="H16" s="73" t="n">
        <v>0.5</v>
      </c>
      <c r="I16" s="74"/>
      <c r="J16" s="74"/>
      <c r="K16" s="74"/>
      <c r="L16" s="74"/>
      <c r="M16" s="73"/>
      <c r="N16" s="74"/>
      <c r="O16" s="74"/>
      <c r="P16" s="74"/>
      <c r="Q16" s="74"/>
      <c r="R16" s="7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true" customHeight="false" outlineLevel="1" collapsed="false">
      <c r="A17" s="69" t="s">
        <v>111</v>
      </c>
      <c r="B17" s="73" t="n">
        <v>0</v>
      </c>
      <c r="C17" s="73" t="n">
        <v>0</v>
      </c>
      <c r="D17" s="113"/>
      <c r="E17" s="113"/>
      <c r="F17" s="113" t="n">
        <v>-1.464</v>
      </c>
      <c r="G17" s="113"/>
      <c r="H17" s="73" t="n">
        <v>-1.5</v>
      </c>
      <c r="I17" s="74"/>
      <c r="J17" s="74"/>
      <c r="K17" s="74"/>
      <c r="L17" s="74"/>
      <c r="M17" s="73"/>
      <c r="N17" s="74"/>
      <c r="O17" s="74"/>
      <c r="P17" s="74"/>
      <c r="Q17" s="74"/>
      <c r="R17" s="7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true" customHeight="false" outlineLevel="1" collapsed="false">
      <c r="A18" s="69" t="s">
        <v>112</v>
      </c>
      <c r="B18" s="73" t="n">
        <v>0</v>
      </c>
      <c r="C18" s="73" t="n">
        <v>-15.6</v>
      </c>
      <c r="D18" s="113"/>
      <c r="E18" s="113"/>
      <c r="F18" s="113"/>
      <c r="G18" s="113"/>
      <c r="H18" s="73" t="n">
        <v>0</v>
      </c>
      <c r="I18" s="74"/>
      <c r="J18" s="74"/>
      <c r="K18" s="74"/>
      <c r="L18" s="74"/>
      <c r="M18" s="73"/>
      <c r="N18" s="74"/>
      <c r="O18" s="74"/>
      <c r="P18" s="74"/>
      <c r="Q18" s="74"/>
      <c r="R18" s="7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true" customHeight="false" outlineLevel="1" collapsed="false">
      <c r="A19" s="112" t="s">
        <v>113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/>
      <c r="H19" s="73" t="n">
        <v>14.8</v>
      </c>
      <c r="I19" s="74"/>
      <c r="J19" s="74"/>
      <c r="K19" s="74"/>
      <c r="L19" s="74"/>
      <c r="M19" s="73"/>
      <c r="N19" s="74"/>
      <c r="O19" s="74"/>
      <c r="P19" s="74"/>
      <c r="Q19" s="74"/>
      <c r="R19" s="7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true" customHeight="false" outlineLevel="1" collapsed="false">
      <c r="A20" s="69" t="s">
        <v>114</v>
      </c>
      <c r="B20" s="73" t="n">
        <v>1</v>
      </c>
      <c r="C20" s="73" t="n">
        <v>0.4</v>
      </c>
      <c r="D20" s="113" t="n">
        <v>-0.093</v>
      </c>
      <c r="E20" s="113" t="n">
        <v>0.811</v>
      </c>
      <c r="F20" s="113" t="n">
        <v>0.851</v>
      </c>
      <c r="G20" s="113"/>
      <c r="H20" s="73" t="n">
        <v>1</v>
      </c>
      <c r="I20" s="74"/>
      <c r="J20" s="74"/>
      <c r="K20" s="74"/>
      <c r="L20" s="74"/>
      <c r="M20" s="73"/>
      <c r="N20" s="74"/>
      <c r="O20" s="74"/>
      <c r="P20" s="74"/>
      <c r="Q20" s="74"/>
      <c r="R20" s="7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1" collapsed="false">
      <c r="A21" s="112" t="s">
        <v>115</v>
      </c>
      <c r="B21" s="73" t="n">
        <v>-22.6</v>
      </c>
      <c r="C21" s="73" t="n">
        <v>-40.1</v>
      </c>
      <c r="D21" s="113"/>
      <c r="E21" s="113" t="n">
        <v>-6.57</v>
      </c>
      <c r="F21" s="113" t="n">
        <v>-20.763</v>
      </c>
      <c r="G21" s="113"/>
      <c r="H21" s="73" t="n">
        <v>-31.4</v>
      </c>
      <c r="I21" s="74"/>
      <c r="J21" s="74"/>
      <c r="K21" s="74"/>
      <c r="L21" s="74"/>
      <c r="M21" s="73"/>
      <c r="N21" s="74"/>
      <c r="O21" s="74"/>
      <c r="P21" s="74"/>
      <c r="Q21" s="74"/>
      <c r="R21" s="7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true" customHeight="false" outlineLevel="1" collapsed="false">
      <c r="A22" s="69" t="s">
        <v>116</v>
      </c>
      <c r="B22" s="73" t="n">
        <v>0</v>
      </c>
      <c r="C22" s="73" t="n">
        <v>0.5</v>
      </c>
      <c r="D22" s="113"/>
      <c r="E22" s="113"/>
      <c r="F22" s="113"/>
      <c r="G22" s="113"/>
      <c r="H22" s="73" t="n">
        <v>0</v>
      </c>
      <c r="I22" s="74"/>
      <c r="J22" s="74"/>
      <c r="K22" s="74"/>
      <c r="L22" s="74"/>
      <c r="M22" s="73"/>
      <c r="N22" s="74"/>
      <c r="O22" s="74"/>
      <c r="P22" s="74"/>
      <c r="Q22" s="74"/>
      <c r="R22" s="7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1" collapsed="false">
      <c r="A23" s="76" t="s">
        <v>117</v>
      </c>
      <c r="B23" s="77" t="n">
        <f aca="false">SUM(B24:B30)</f>
        <v>-31.4</v>
      </c>
      <c r="C23" s="77" t="n">
        <f aca="false">SUM(C24:C30)</f>
        <v>-14.211</v>
      </c>
      <c r="D23" s="114" t="n">
        <f aca="false">SUM(D24:D30)</f>
        <v>113.208</v>
      </c>
      <c r="E23" s="114" t="n">
        <f aca="false">SUM(E24:E30)</f>
        <v>142.464</v>
      </c>
      <c r="F23" s="114" t="n">
        <f aca="false">SUM(F24:F30)</f>
        <v>59.121</v>
      </c>
      <c r="G23" s="114" t="n">
        <f aca="false">SUM(G24:G30)</f>
        <v>0</v>
      </c>
      <c r="H23" s="77" t="n">
        <f aca="false">SUM(H24:H30)</f>
        <v>-39.1</v>
      </c>
      <c r="I23" s="78" t="n">
        <f aca="false">SUM(I24:I30)</f>
        <v>0</v>
      </c>
      <c r="J23" s="78" t="n">
        <f aca="false">SUM(J24:J30)</f>
        <v>0</v>
      </c>
      <c r="K23" s="78" t="n">
        <f aca="false">SUM(K24:K30)</f>
        <v>0</v>
      </c>
      <c r="L23" s="78" t="n">
        <f aca="false">SUM(L24:L30)</f>
        <v>0</v>
      </c>
      <c r="M23" s="77" t="n">
        <f aca="false">SUM(M24:M30)</f>
        <v>0</v>
      </c>
      <c r="N23" s="78" t="n">
        <f aca="false">SUM(N24:N30)</f>
        <v>0</v>
      </c>
      <c r="O23" s="78" t="n">
        <f aca="false">SUM(O24:O30)</f>
        <v>0</v>
      </c>
      <c r="P23" s="78" t="n">
        <f aca="false">SUM(P24:P30)</f>
        <v>0</v>
      </c>
      <c r="Q23" s="78" t="n">
        <f aca="false">SUM(Q24:Q30)</f>
        <v>0</v>
      </c>
      <c r="R23" s="77" t="n">
        <f aca="false">SUM(R24:R30)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1" collapsed="false">
      <c r="A24" s="69" t="s">
        <v>118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/>
      <c r="H24" s="73" t="n">
        <v>-5.7</v>
      </c>
      <c r="I24" s="74"/>
      <c r="J24" s="74"/>
      <c r="K24" s="74"/>
      <c r="L24" s="74"/>
      <c r="M24" s="73"/>
      <c r="N24" s="74"/>
      <c r="O24" s="74"/>
      <c r="P24" s="74"/>
      <c r="Q24" s="74"/>
      <c r="R24" s="7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1" collapsed="false">
      <c r="A25" s="69" t="s">
        <v>119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/>
      <c r="H25" s="73" t="n">
        <v>-16.6</v>
      </c>
      <c r="I25" s="74"/>
      <c r="J25" s="74"/>
      <c r="K25" s="74"/>
      <c r="L25" s="74"/>
      <c r="M25" s="73"/>
      <c r="N25" s="74"/>
      <c r="O25" s="74"/>
      <c r="P25" s="74"/>
      <c r="Q25" s="74"/>
      <c r="R25" s="73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1" collapsed="false">
      <c r="A26" s="69" t="s">
        <v>120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/>
      <c r="H26" s="73" t="n">
        <v>8.7</v>
      </c>
      <c r="I26" s="74"/>
      <c r="J26" s="74"/>
      <c r="K26" s="74"/>
      <c r="L26" s="74"/>
      <c r="M26" s="73"/>
      <c r="N26" s="74"/>
      <c r="O26" s="74"/>
      <c r="P26" s="74"/>
      <c r="Q26" s="74"/>
      <c r="R26" s="73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1" collapsed="false">
      <c r="A27" s="69" t="s">
        <v>79</v>
      </c>
      <c r="B27" s="73" t="n">
        <v>12.7</v>
      </c>
      <c r="C27" s="73" t="n">
        <v>-8.8</v>
      </c>
      <c r="D27" s="113" t="n">
        <v>-46.156</v>
      </c>
      <c r="E27" s="113" t="n">
        <v>-26.399</v>
      </c>
      <c r="F27" s="113" t="n">
        <v>-7.205</v>
      </c>
      <c r="G27" s="113"/>
      <c r="H27" s="73" t="n">
        <v>-2.6</v>
      </c>
      <c r="I27" s="74"/>
      <c r="J27" s="74"/>
      <c r="K27" s="74"/>
      <c r="L27" s="74"/>
      <c r="M27" s="73"/>
      <c r="N27" s="74"/>
      <c r="O27" s="74"/>
      <c r="P27" s="74"/>
      <c r="Q27" s="74"/>
      <c r="R27" s="73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1" collapsed="false">
      <c r="A28" s="69" t="s">
        <v>82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/>
      <c r="H28" s="73" t="n">
        <v>-8.2</v>
      </c>
      <c r="I28" s="74"/>
      <c r="J28" s="74"/>
      <c r="K28" s="74"/>
      <c r="L28" s="74"/>
      <c r="M28" s="73"/>
      <c r="N28" s="74"/>
      <c r="O28" s="74"/>
      <c r="P28" s="74"/>
      <c r="Q28" s="74"/>
      <c r="R28" s="73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1" collapsed="false">
      <c r="A29" s="69" t="s">
        <v>121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/>
      <c r="H29" s="73" t="n">
        <v>-9.9</v>
      </c>
      <c r="I29" s="74"/>
      <c r="J29" s="74"/>
      <c r="K29" s="74"/>
      <c r="L29" s="74"/>
      <c r="M29" s="73"/>
      <c r="N29" s="74"/>
      <c r="O29" s="74"/>
      <c r="P29" s="74"/>
      <c r="Q29" s="74"/>
      <c r="R29" s="73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1" collapsed="false">
      <c r="A30" s="69" t="s">
        <v>90</v>
      </c>
      <c r="B30" s="73" t="n">
        <v>-1</v>
      </c>
      <c r="C30" s="73" t="n">
        <f aca="false">2.8-0.011</f>
        <v>2.789</v>
      </c>
      <c r="D30" s="113" t="n">
        <v>-4.218</v>
      </c>
      <c r="E30" s="113" t="n">
        <v>0.131</v>
      </c>
      <c r="F30" s="113" t="n">
        <v>-3.17</v>
      </c>
      <c r="G30" s="113"/>
      <c r="H30" s="73" t="n">
        <v>-4.8</v>
      </c>
      <c r="I30" s="74"/>
      <c r="J30" s="74"/>
      <c r="K30" s="74"/>
      <c r="L30" s="74"/>
      <c r="M30" s="73"/>
      <c r="N30" s="74"/>
      <c r="O30" s="74"/>
      <c r="P30" s="74"/>
      <c r="Q30" s="74"/>
      <c r="R30" s="7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1" collapsed="false">
      <c r="A31" s="66" t="s">
        <v>122</v>
      </c>
      <c r="B31" s="115" t="n">
        <f aca="false">SUM(B7:B22,B24:B30)</f>
        <v>489.4</v>
      </c>
      <c r="C31" s="115" t="n">
        <f aca="false">SUM(C7:C22,C24:C30)</f>
        <v>623.689</v>
      </c>
      <c r="D31" s="116" t="n">
        <f aca="false">SUM(D7:D22,D24:D30)</f>
        <v>303.879</v>
      </c>
      <c r="E31" s="116" t="n">
        <f aca="false">SUM(E7:E22,E24:E30)</f>
        <v>378.485</v>
      </c>
      <c r="F31" s="116" t="n">
        <f aca="false">SUM(F7:F22,F24:F30)</f>
        <v>463.671</v>
      </c>
      <c r="G31" s="116" t="n">
        <f aca="false">SUM(G7:G22,G24:G30)</f>
        <v>0</v>
      </c>
      <c r="H31" s="115" t="n">
        <f aca="false">SUM(H7:H22,H24:H30)</f>
        <v>546.1</v>
      </c>
      <c r="I31" s="68" t="n">
        <f aca="false">SUM(I7:I22,I24:I30)</f>
        <v>0</v>
      </c>
      <c r="J31" s="68" t="n">
        <f aca="false">SUM(J7:J22,J24:J30)</f>
        <v>0</v>
      </c>
      <c r="K31" s="68" t="n">
        <f aca="false">SUM(K7:K22,K24:K30)</f>
        <v>0</v>
      </c>
      <c r="L31" s="68" t="n">
        <f aca="false">SUM(L7:L22,L24:L30)</f>
        <v>0</v>
      </c>
      <c r="M31" s="72" t="n">
        <f aca="false">SUM(M7:M22,M24:M30)</f>
        <v>0</v>
      </c>
      <c r="N31" s="68" t="n">
        <f aca="false">SUM(N7:N22,N24:N30)</f>
        <v>0</v>
      </c>
      <c r="O31" s="68" t="n">
        <f aca="false">SUM(O7:O22,O24:O30)</f>
        <v>0</v>
      </c>
      <c r="P31" s="68" t="n">
        <f aca="false">SUM(P7:P22,P24:P30)</f>
        <v>0</v>
      </c>
      <c r="Q31" s="68" t="n">
        <f aca="false">SUM(Q7:Q22,Q24:Q30)</f>
        <v>0</v>
      </c>
      <c r="R31" s="72" t="n">
        <f aca="false">SUM(R7:R22,R24:R30)</f>
        <v>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1" collapsed="false">
      <c r="A32" s="69"/>
      <c r="B32" s="72"/>
      <c r="C32" s="72"/>
      <c r="D32" s="117"/>
      <c r="E32" s="117"/>
      <c r="F32" s="117"/>
      <c r="G32" s="117"/>
      <c r="H32" s="72"/>
      <c r="I32" s="68"/>
      <c r="J32" s="68"/>
      <c r="K32" s="68"/>
      <c r="L32" s="68"/>
      <c r="M32" s="72"/>
      <c r="N32" s="68"/>
      <c r="O32" s="68"/>
      <c r="P32" s="68"/>
      <c r="Q32" s="68"/>
      <c r="R32" s="7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1" collapsed="false">
      <c r="A33" s="66" t="s">
        <v>123</v>
      </c>
      <c r="B33" s="72"/>
      <c r="C33" s="72"/>
      <c r="D33" s="116"/>
      <c r="E33" s="116"/>
      <c r="F33" s="116"/>
      <c r="G33" s="116"/>
      <c r="H33" s="72"/>
      <c r="I33" s="68"/>
      <c r="J33" s="68"/>
      <c r="K33" s="68"/>
      <c r="L33" s="68"/>
      <c r="M33" s="72"/>
      <c r="N33" s="68"/>
      <c r="O33" s="68"/>
      <c r="P33" s="68"/>
      <c r="Q33" s="68"/>
      <c r="R33" s="72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1" collapsed="false">
      <c r="A34" s="69" t="s">
        <v>124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/>
      <c r="H34" s="73" t="n">
        <v>-67.7</v>
      </c>
      <c r="I34" s="74"/>
      <c r="J34" s="74"/>
      <c r="K34" s="74"/>
      <c r="L34" s="74"/>
      <c r="M34" s="73"/>
      <c r="N34" s="74"/>
      <c r="O34" s="74"/>
      <c r="P34" s="74"/>
      <c r="Q34" s="74"/>
      <c r="R34" s="73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1" collapsed="false">
      <c r="A35" s="69" t="s">
        <v>125</v>
      </c>
      <c r="B35" s="73" t="n">
        <v>-5</v>
      </c>
      <c r="C35" s="73" t="n">
        <v>-0.1</v>
      </c>
      <c r="D35" s="113" t="n">
        <v>0</v>
      </c>
      <c r="E35" s="113"/>
      <c r="F35" s="113"/>
      <c r="G35" s="113"/>
      <c r="H35" s="73" t="n">
        <v>0</v>
      </c>
      <c r="I35" s="74"/>
      <c r="J35" s="74"/>
      <c r="K35" s="74"/>
      <c r="L35" s="74"/>
      <c r="M35" s="73"/>
      <c r="N35" s="74"/>
      <c r="O35" s="74"/>
      <c r="P35" s="74"/>
      <c r="Q35" s="74"/>
      <c r="R35" s="73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1" collapsed="false">
      <c r="A36" s="69" t="s">
        <v>126</v>
      </c>
      <c r="B36" s="73" t="n">
        <v>0</v>
      </c>
      <c r="C36" s="73" t="n">
        <v>0</v>
      </c>
      <c r="D36" s="113" t="n">
        <v>0</v>
      </c>
      <c r="E36" s="113"/>
      <c r="F36" s="113" t="n">
        <v>8.464</v>
      </c>
      <c r="G36" s="113"/>
      <c r="H36" s="73" t="n">
        <v>8.5</v>
      </c>
      <c r="I36" s="74"/>
      <c r="J36" s="74"/>
      <c r="K36" s="74"/>
      <c r="L36" s="74"/>
      <c r="M36" s="73"/>
      <c r="N36" s="74"/>
      <c r="O36" s="74"/>
      <c r="P36" s="74"/>
      <c r="Q36" s="74"/>
      <c r="R36" s="7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1" collapsed="false">
      <c r="A37" s="69" t="s">
        <v>127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/>
      <c r="H37" s="73" t="n">
        <v>714.6</v>
      </c>
      <c r="I37" s="74"/>
      <c r="J37" s="74"/>
      <c r="K37" s="74"/>
      <c r="L37" s="74"/>
      <c r="M37" s="73"/>
      <c r="N37" s="74"/>
      <c r="O37" s="74"/>
      <c r="P37" s="74"/>
      <c r="Q37" s="74"/>
      <c r="R37" s="73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1" collapsed="false">
      <c r="A38" s="69" t="s">
        <v>128</v>
      </c>
      <c r="B38" s="73" t="n">
        <v>0</v>
      </c>
      <c r="C38" s="73" t="n">
        <v>0.4</v>
      </c>
      <c r="D38" s="113" t="n">
        <v>0</v>
      </c>
      <c r="E38" s="113"/>
      <c r="F38" s="113"/>
      <c r="G38" s="113"/>
      <c r="H38" s="73" t="n">
        <v>0</v>
      </c>
      <c r="I38" s="74"/>
      <c r="J38" s="74"/>
      <c r="K38" s="74"/>
      <c r="L38" s="74"/>
      <c r="M38" s="73"/>
      <c r="N38" s="74"/>
      <c r="O38" s="74"/>
      <c r="P38" s="74"/>
      <c r="Q38" s="74"/>
      <c r="R38" s="73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1" collapsed="false">
      <c r="A39" s="69" t="s">
        <v>129</v>
      </c>
      <c r="B39" s="73" t="n">
        <v>0</v>
      </c>
      <c r="C39" s="73" t="n">
        <v>-83.4</v>
      </c>
      <c r="D39" s="113" t="n">
        <v>0</v>
      </c>
      <c r="E39" s="113"/>
      <c r="F39" s="113" t="n">
        <v>-4.444</v>
      </c>
      <c r="G39" s="113"/>
      <c r="H39" s="73" t="n">
        <v>-6.4</v>
      </c>
      <c r="I39" s="74"/>
      <c r="J39" s="74"/>
      <c r="K39" s="74"/>
      <c r="L39" s="74"/>
      <c r="M39" s="73"/>
      <c r="N39" s="74"/>
      <c r="O39" s="74"/>
      <c r="P39" s="74"/>
      <c r="Q39" s="74"/>
      <c r="R39" s="7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1" collapsed="false">
      <c r="A40" s="69" t="s">
        <v>130</v>
      </c>
      <c r="B40" s="73" t="n">
        <v>0</v>
      </c>
      <c r="C40" s="73" t="n">
        <v>85.2</v>
      </c>
      <c r="D40" s="113" t="n">
        <v>0</v>
      </c>
      <c r="E40" s="113"/>
      <c r="F40" s="113"/>
      <c r="G40" s="113"/>
      <c r="H40" s="73" t="n">
        <v>0</v>
      </c>
      <c r="I40" s="74"/>
      <c r="J40" s="74"/>
      <c r="K40" s="74"/>
      <c r="L40" s="74"/>
      <c r="M40" s="73"/>
      <c r="N40" s="74"/>
      <c r="O40" s="74"/>
      <c r="P40" s="74"/>
      <c r="Q40" s="74"/>
      <c r="R40" s="73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1" collapsed="false">
      <c r="A41" s="69" t="s">
        <v>131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-98.57</v>
      </c>
      <c r="G41" s="113"/>
      <c r="H41" s="73" t="n">
        <v>-156.5</v>
      </c>
      <c r="I41" s="74"/>
      <c r="J41" s="74"/>
      <c r="K41" s="74"/>
      <c r="L41" s="74"/>
      <c r="M41" s="73"/>
      <c r="N41" s="74"/>
      <c r="O41" s="74"/>
      <c r="P41" s="74"/>
      <c r="Q41" s="74"/>
      <c r="R41" s="7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1" collapsed="false">
      <c r="A42" s="69" t="s">
        <v>132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/>
      <c r="H42" s="73" t="n">
        <v>-0.3</v>
      </c>
      <c r="I42" s="74"/>
      <c r="J42" s="74"/>
      <c r="K42" s="74"/>
      <c r="L42" s="74"/>
      <c r="M42" s="73"/>
      <c r="N42" s="74"/>
      <c r="O42" s="74"/>
      <c r="P42" s="74"/>
      <c r="Q42" s="74"/>
      <c r="R42" s="7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1" collapsed="false">
      <c r="A43" s="69" t="s">
        <v>133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/>
      <c r="H43" s="73" t="n">
        <v>0.5</v>
      </c>
      <c r="I43" s="74"/>
      <c r="J43" s="74"/>
      <c r="K43" s="74"/>
      <c r="L43" s="74"/>
      <c r="M43" s="73"/>
      <c r="N43" s="74"/>
      <c r="O43" s="74"/>
      <c r="P43" s="74"/>
      <c r="Q43" s="74"/>
      <c r="R43" s="73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1" collapsed="false">
      <c r="A44" s="69" t="s">
        <v>134</v>
      </c>
      <c r="B44" s="73" t="n">
        <v>0</v>
      </c>
      <c r="C44" s="73" t="n">
        <v>15.6</v>
      </c>
      <c r="D44" s="113" t="n">
        <v>0</v>
      </c>
      <c r="E44" s="113"/>
      <c r="F44" s="113"/>
      <c r="G44" s="113"/>
      <c r="H44" s="73" t="n">
        <v>0</v>
      </c>
      <c r="I44" s="74"/>
      <c r="J44" s="74"/>
      <c r="K44" s="74"/>
      <c r="L44" s="74"/>
      <c r="M44" s="73"/>
      <c r="N44" s="74"/>
      <c r="O44" s="74"/>
      <c r="P44" s="74"/>
      <c r="Q44" s="74"/>
      <c r="R44" s="73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1" collapsed="false">
      <c r="A45" s="69" t="s">
        <v>135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/>
      <c r="H45" s="73" t="n">
        <v>0.5</v>
      </c>
      <c r="I45" s="74"/>
      <c r="J45" s="74"/>
      <c r="K45" s="74"/>
      <c r="L45" s="74"/>
      <c r="M45" s="73"/>
      <c r="N45" s="74"/>
      <c r="O45" s="74"/>
      <c r="P45" s="74"/>
      <c r="Q45" s="74"/>
      <c r="R45" s="73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1" collapsed="false">
      <c r="A46" s="66" t="s">
        <v>136</v>
      </c>
      <c r="B46" s="115" t="n">
        <f aca="false">SUM(B34:B45)</f>
        <v>-35.5</v>
      </c>
      <c r="C46" s="115" t="n">
        <f aca="false">SUM(C34:C45)</f>
        <v>-3006.3</v>
      </c>
      <c r="D46" s="116" t="n">
        <f aca="false">SUM(D34:D45)</f>
        <v>-31.29</v>
      </c>
      <c r="E46" s="116" t="n">
        <f aca="false">SUM(E34:E45)</f>
        <v>650.581</v>
      </c>
      <c r="F46" s="116" t="n">
        <f aca="false">SUM(F34:F45)</f>
        <v>579.326</v>
      </c>
      <c r="G46" s="116" t="n">
        <f aca="false">SUM(G34:G45)</f>
        <v>0</v>
      </c>
      <c r="H46" s="115" t="n">
        <f aca="false">SUM(H34:H45)</f>
        <v>493.2</v>
      </c>
      <c r="I46" s="118" t="n">
        <f aca="false">SUM(I34:I45)</f>
        <v>0</v>
      </c>
      <c r="J46" s="118" t="n">
        <f aca="false">SUM(J34:J45)</f>
        <v>0</v>
      </c>
      <c r="K46" s="118" t="n">
        <f aca="false">SUM(K34:K45)</f>
        <v>0</v>
      </c>
      <c r="L46" s="118" t="n">
        <f aca="false">SUM(L34:L45)</f>
        <v>0</v>
      </c>
      <c r="M46" s="115" t="n">
        <f aca="false">SUM(M34:M45)</f>
        <v>0</v>
      </c>
      <c r="N46" s="118" t="n">
        <f aca="false">SUM(N34:N45)</f>
        <v>0</v>
      </c>
      <c r="O46" s="118" t="n">
        <f aca="false">SUM(O34:O45)</f>
        <v>0</v>
      </c>
      <c r="P46" s="118" t="n">
        <f aca="false">SUM(P34:P45)</f>
        <v>0</v>
      </c>
      <c r="Q46" s="118" t="n">
        <f aca="false">SUM(Q34:Q45)</f>
        <v>0</v>
      </c>
      <c r="R46" s="115" t="n">
        <f aca="false">SUM(R34:R45)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1" collapsed="false">
      <c r="A47" s="69"/>
      <c r="B47" s="67"/>
      <c r="C47" s="67"/>
      <c r="D47" s="119"/>
      <c r="E47" s="119"/>
      <c r="F47" s="119"/>
      <c r="G47" s="119"/>
      <c r="H47" s="67"/>
      <c r="I47" s="64"/>
      <c r="J47" s="64"/>
      <c r="K47" s="64"/>
      <c r="L47" s="64"/>
      <c r="M47" s="67"/>
      <c r="N47" s="64"/>
      <c r="O47" s="64"/>
      <c r="P47" s="64"/>
      <c r="Q47" s="64"/>
      <c r="R47" s="6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true" customHeight="false" outlineLevel="1" collapsed="false">
      <c r="A48" s="66" t="s">
        <v>137</v>
      </c>
      <c r="B48" s="67"/>
      <c r="C48" s="67"/>
      <c r="D48" s="120"/>
      <c r="E48" s="120"/>
      <c r="F48" s="120"/>
      <c r="G48" s="120"/>
      <c r="H48" s="67"/>
      <c r="I48" s="64"/>
      <c r="J48" s="64"/>
      <c r="K48" s="64"/>
      <c r="L48" s="64"/>
      <c r="M48" s="67"/>
      <c r="N48" s="64"/>
      <c r="O48" s="64"/>
      <c r="P48" s="64"/>
      <c r="Q48" s="64"/>
      <c r="R48" s="6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true" customHeight="false" outlineLevel="1" collapsed="false">
      <c r="A49" s="69" t="s">
        <v>138</v>
      </c>
      <c r="B49" s="67" t="n">
        <v>0</v>
      </c>
      <c r="C49" s="67" t="n">
        <v>1244</v>
      </c>
      <c r="D49" s="121"/>
      <c r="E49" s="121"/>
      <c r="F49" s="121"/>
      <c r="G49" s="121"/>
      <c r="H49" s="67" t="n">
        <v>0</v>
      </c>
      <c r="I49" s="64"/>
      <c r="J49" s="64"/>
      <c r="K49" s="64"/>
      <c r="L49" s="64"/>
      <c r="M49" s="67"/>
      <c r="N49" s="64"/>
      <c r="O49" s="64"/>
      <c r="P49" s="64"/>
      <c r="Q49" s="64"/>
      <c r="R49" s="6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true" customHeight="false" outlineLevel="1" collapsed="false">
      <c r="A50" s="69" t="s">
        <v>139</v>
      </c>
      <c r="B50" s="67" t="n">
        <v>0</v>
      </c>
      <c r="C50" s="67" t="n">
        <v>-170</v>
      </c>
      <c r="D50" s="121"/>
      <c r="E50" s="121"/>
      <c r="F50" s="121"/>
      <c r="G50" s="121"/>
      <c r="H50" s="67" t="n">
        <v>0</v>
      </c>
      <c r="I50" s="64"/>
      <c r="J50" s="64"/>
      <c r="K50" s="64"/>
      <c r="L50" s="64"/>
      <c r="M50" s="67"/>
      <c r="N50" s="64"/>
      <c r="O50" s="64"/>
      <c r="P50" s="64"/>
      <c r="Q50" s="64"/>
      <c r="R50" s="6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true" customHeight="false" outlineLevel="1" collapsed="false">
      <c r="A51" s="69" t="s">
        <v>140</v>
      </c>
      <c r="B51" s="67" t="n">
        <v>0</v>
      </c>
      <c r="C51" s="67" t="n">
        <v>-50</v>
      </c>
      <c r="D51" s="121"/>
      <c r="E51" s="121"/>
      <c r="F51" s="121"/>
      <c r="G51" s="121"/>
      <c r="H51" s="67" t="n">
        <v>0</v>
      </c>
      <c r="I51" s="64"/>
      <c r="J51" s="64"/>
      <c r="K51" s="64"/>
      <c r="L51" s="64"/>
      <c r="M51" s="67"/>
      <c r="N51" s="64"/>
      <c r="O51" s="64"/>
      <c r="P51" s="64"/>
      <c r="Q51" s="64"/>
      <c r="R51" s="67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true" customHeight="false" outlineLevel="1" collapsed="false">
      <c r="A52" s="69" t="s">
        <v>141</v>
      </c>
      <c r="B52" s="67" t="n">
        <v>0</v>
      </c>
      <c r="C52" s="67" t="n">
        <v>830</v>
      </c>
      <c r="D52" s="121"/>
      <c r="E52" s="121"/>
      <c r="F52" s="121"/>
      <c r="G52" s="121"/>
      <c r="H52" s="67" t="n">
        <v>0</v>
      </c>
      <c r="I52" s="64"/>
      <c r="J52" s="64"/>
      <c r="K52" s="64"/>
      <c r="L52" s="64"/>
      <c r="M52" s="67"/>
      <c r="N52" s="64"/>
      <c r="O52" s="64"/>
      <c r="P52" s="64"/>
      <c r="Q52" s="64"/>
      <c r="R52" s="67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true" customHeight="false" outlineLevel="1" collapsed="false">
      <c r="A53" s="69" t="s">
        <v>142</v>
      </c>
      <c r="B53" s="67" t="n">
        <v>0</v>
      </c>
      <c r="C53" s="67" t="n">
        <v>-15</v>
      </c>
      <c r="D53" s="121" t="n">
        <v>-165</v>
      </c>
      <c r="E53" s="121"/>
      <c r="F53" s="121"/>
      <c r="G53" s="121"/>
      <c r="H53" s="67" t="n">
        <v>0</v>
      </c>
      <c r="I53" s="64"/>
      <c r="J53" s="64"/>
      <c r="K53" s="64"/>
      <c r="L53" s="64"/>
      <c r="M53" s="67"/>
      <c r="N53" s="64"/>
      <c r="O53" s="64"/>
      <c r="P53" s="64"/>
      <c r="Q53" s="64"/>
      <c r="R53" s="67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true" customHeight="false" outlineLevel="1" collapsed="false">
      <c r="A54" s="69" t="s">
        <v>143</v>
      </c>
      <c r="B54" s="67" t="n">
        <v>160</v>
      </c>
      <c r="C54" s="67" t="n">
        <v>-105</v>
      </c>
      <c r="D54" s="121"/>
      <c r="E54" s="121" t="n">
        <v>-870</v>
      </c>
      <c r="F54" s="121" t="n">
        <v>-870</v>
      </c>
      <c r="G54" s="121"/>
      <c r="H54" s="67" t="n">
        <v>-770</v>
      </c>
      <c r="I54" s="64"/>
      <c r="J54" s="64"/>
      <c r="K54" s="64"/>
      <c r="L54" s="64"/>
      <c r="M54" s="67"/>
      <c r="N54" s="64"/>
      <c r="O54" s="64"/>
      <c r="P54" s="64"/>
      <c r="Q54" s="64"/>
      <c r="R54" s="67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true" customHeight="false" outlineLevel="1" collapsed="false">
      <c r="A55" s="69" t="s">
        <v>144</v>
      </c>
      <c r="B55" s="67" t="n">
        <v>-0.5</v>
      </c>
      <c r="C55" s="67" t="n">
        <v>-23.9</v>
      </c>
      <c r="D55" s="121"/>
      <c r="E55" s="121"/>
      <c r="F55" s="121" t="n">
        <v>-0.475</v>
      </c>
      <c r="G55" s="121"/>
      <c r="H55" s="67" t="n">
        <v>-0.5</v>
      </c>
      <c r="I55" s="64"/>
      <c r="J55" s="64"/>
      <c r="K55" s="64"/>
      <c r="L55" s="64"/>
      <c r="M55" s="67"/>
      <c r="N55" s="64"/>
      <c r="O55" s="64"/>
      <c r="P55" s="64"/>
      <c r="Q55" s="64"/>
      <c r="R55" s="67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true" customHeight="false" outlineLevel="1" collapsed="false">
      <c r="A56" s="69" t="s">
        <v>145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/>
      <c r="H56" s="67" t="n">
        <v>-326.8</v>
      </c>
      <c r="I56" s="64"/>
      <c r="J56" s="64"/>
      <c r="K56" s="64"/>
      <c r="L56" s="64"/>
      <c r="M56" s="67"/>
      <c r="N56" s="64"/>
      <c r="O56" s="64"/>
      <c r="P56" s="64"/>
      <c r="Q56" s="64"/>
      <c r="R56" s="67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true" customHeight="false" outlineLevel="1" collapsed="false">
      <c r="A57" s="69" t="s">
        <v>146</v>
      </c>
      <c r="B57" s="67" t="n">
        <v>-1.6</v>
      </c>
      <c r="C57" s="67" t="n">
        <v>-2.4</v>
      </c>
      <c r="D57" s="121"/>
      <c r="E57" s="121" t="n">
        <v>-2.93</v>
      </c>
      <c r="F57" s="121" t="n">
        <v>-3.065</v>
      </c>
      <c r="G57" s="121"/>
      <c r="H57" s="67" t="n">
        <v>-3.1</v>
      </c>
      <c r="I57" s="64"/>
      <c r="J57" s="64"/>
      <c r="K57" s="64"/>
      <c r="L57" s="64"/>
      <c r="M57" s="67"/>
      <c r="N57" s="64"/>
      <c r="O57" s="64"/>
      <c r="P57" s="64"/>
      <c r="Q57" s="64"/>
      <c r="R57" s="67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true" customHeight="false" outlineLevel="1" collapsed="false">
      <c r="A58" s="69" t="s">
        <v>115</v>
      </c>
      <c r="B58" s="67" t="n">
        <v>22.6</v>
      </c>
      <c r="C58" s="67" t="n">
        <v>40.1</v>
      </c>
      <c r="D58" s="121"/>
      <c r="E58" s="121" t="n">
        <v>6.57</v>
      </c>
      <c r="F58" s="121" t="n">
        <v>20.763</v>
      </c>
      <c r="G58" s="121"/>
      <c r="H58" s="67" t="n">
        <v>31.4</v>
      </c>
      <c r="I58" s="64"/>
      <c r="J58" s="64"/>
      <c r="K58" s="64"/>
      <c r="L58" s="64"/>
      <c r="M58" s="67"/>
      <c r="N58" s="64"/>
      <c r="O58" s="64"/>
      <c r="P58" s="64"/>
      <c r="Q58" s="64"/>
      <c r="R58" s="67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true" customHeight="false" outlineLevel="1" collapsed="false">
      <c r="A59" s="69" t="s">
        <v>147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/>
      <c r="H59" s="67" t="n">
        <v>41.1</v>
      </c>
      <c r="I59" s="64"/>
      <c r="J59" s="64"/>
      <c r="K59" s="64"/>
      <c r="L59" s="64"/>
      <c r="M59" s="67"/>
      <c r="N59" s="64"/>
      <c r="O59" s="64"/>
      <c r="P59" s="64"/>
      <c r="Q59" s="64"/>
      <c r="R59" s="67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true" customHeight="false" outlineLevel="1" collapsed="false">
      <c r="A60" s="69" t="s">
        <v>148</v>
      </c>
      <c r="B60" s="67" t="n">
        <v>0</v>
      </c>
      <c r="C60" s="67" t="n">
        <v>720.8</v>
      </c>
      <c r="D60" s="121"/>
      <c r="E60" s="121"/>
      <c r="F60" s="121"/>
      <c r="G60" s="121"/>
      <c r="H60" s="67" t="n">
        <v>0</v>
      </c>
      <c r="I60" s="64"/>
      <c r="J60" s="64"/>
      <c r="K60" s="64"/>
      <c r="L60" s="64"/>
      <c r="M60" s="67"/>
      <c r="N60" s="64"/>
      <c r="O60" s="64"/>
      <c r="P60" s="64"/>
      <c r="Q60" s="64"/>
      <c r="R60" s="67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true" customHeight="false" outlineLevel="1" collapsed="false">
      <c r="A61" s="69" t="s">
        <v>149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/>
      <c r="H61" s="67" t="n">
        <v>-4.9</v>
      </c>
      <c r="I61" s="64"/>
      <c r="J61" s="64"/>
      <c r="K61" s="64"/>
      <c r="L61" s="64"/>
      <c r="M61" s="67"/>
      <c r="N61" s="64"/>
      <c r="O61" s="64"/>
      <c r="P61" s="64"/>
      <c r="Q61" s="64"/>
      <c r="R61" s="67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true" customHeight="false" outlineLevel="1" collapsed="false">
      <c r="A62" s="66" t="s">
        <v>150</v>
      </c>
      <c r="B62" s="92" t="n">
        <f aca="false">SUM(B49:B61)</f>
        <v>-579.1</v>
      </c>
      <c r="C62" s="92" t="n">
        <f aca="false">SUM(C49:C61)</f>
        <v>2481</v>
      </c>
      <c r="D62" s="120" t="n">
        <f aca="false">SUM(D49:D61)</f>
        <v>-277.805</v>
      </c>
      <c r="E62" s="120" t="n">
        <f aca="false">SUM(E49:E61)</f>
        <v>-969.933</v>
      </c>
      <c r="F62" s="120" t="n">
        <f aca="false">SUM(F49:F61)</f>
        <v>-1007.118</v>
      </c>
      <c r="G62" s="120" t="n">
        <f aca="false">SUM(G49:G61)</f>
        <v>0</v>
      </c>
      <c r="H62" s="92" t="n">
        <f aca="false">SUM(H49:H61)</f>
        <v>-1032.8</v>
      </c>
      <c r="I62" s="88" t="n">
        <f aca="false">SUM(I49:I61)</f>
        <v>0</v>
      </c>
      <c r="J62" s="88" t="n">
        <f aca="false">SUM(J49:J61)</f>
        <v>0</v>
      </c>
      <c r="K62" s="88" t="n">
        <f aca="false">SUM(K49:K61)</f>
        <v>0</v>
      </c>
      <c r="L62" s="88" t="n">
        <f aca="false">SUM(L49:L61)</f>
        <v>0</v>
      </c>
      <c r="M62" s="92" t="n">
        <f aca="false">SUM(M49:M61)</f>
        <v>0</v>
      </c>
      <c r="N62" s="88" t="n">
        <f aca="false">SUM(N49:N61)</f>
        <v>0</v>
      </c>
      <c r="O62" s="88" t="n">
        <f aca="false">SUM(O49:O61)</f>
        <v>0</v>
      </c>
      <c r="P62" s="88" t="n">
        <f aca="false">SUM(P49:P61)</f>
        <v>0</v>
      </c>
      <c r="Q62" s="88" t="n">
        <f aca="false">SUM(Q49:Q61)</f>
        <v>0</v>
      </c>
      <c r="R62" s="92" t="n">
        <f aca="false">SUM(R49:R61)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true" customHeight="false" outlineLevel="1" collapsed="false">
      <c r="A63" s="69" t="s">
        <v>151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/>
      <c r="H63" s="67" t="n">
        <v>-9.7</v>
      </c>
      <c r="I63" s="64"/>
      <c r="J63" s="64"/>
      <c r="K63" s="64"/>
      <c r="L63" s="64"/>
      <c r="M63" s="67"/>
      <c r="N63" s="64"/>
      <c r="O63" s="64"/>
      <c r="P63" s="64"/>
      <c r="Q63" s="64"/>
      <c r="R63" s="67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true" customHeight="false" outlineLevel="1" collapsed="false">
      <c r="A64" s="69"/>
      <c r="B64" s="67"/>
      <c r="C64" s="67"/>
      <c r="D64" s="119"/>
      <c r="E64" s="119"/>
      <c r="F64" s="119"/>
      <c r="G64" s="119"/>
      <c r="H64" s="67"/>
      <c r="I64" s="64"/>
      <c r="J64" s="64"/>
      <c r="K64" s="64"/>
      <c r="L64" s="64"/>
      <c r="M64" s="67"/>
      <c r="N64" s="64"/>
      <c r="O64" s="64"/>
      <c r="P64" s="64"/>
      <c r="Q64" s="64"/>
      <c r="R64" s="67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69" t="s">
        <v>41</v>
      </c>
      <c r="B65" s="72" t="n">
        <f aca="false">B7</f>
        <v>400</v>
      </c>
      <c r="C65" s="72" t="n">
        <f aca="false">C7</f>
        <v>507.6</v>
      </c>
      <c r="D65" s="117" t="n">
        <f aca="false">D7</f>
        <v>92.639</v>
      </c>
      <c r="E65" s="117" t="n">
        <f aca="false">E7-D7</f>
        <v>261.736</v>
      </c>
      <c r="F65" s="117" t="n">
        <f aca="false">F7-E7</f>
        <v>127.577</v>
      </c>
      <c r="G65" s="123" t="n">
        <f aca="false">H65-SUM(D65:F65)</f>
        <v>109.248</v>
      </c>
      <c r="H65" s="72" t="n">
        <f aca="false">H7</f>
        <v>591.2</v>
      </c>
      <c r="I65" s="68" t="n">
        <f aca="false">'P&amp;L'!I35</f>
        <v>122.172385731046</v>
      </c>
      <c r="J65" s="68" t="n">
        <f aca="false">'P&amp;L'!J35</f>
        <v>121.159237170843</v>
      </c>
      <c r="K65" s="68" t="n">
        <f aca="false">'P&amp;L'!K35</f>
        <v>125.923123400791</v>
      </c>
      <c r="L65" s="68" t="n">
        <f aca="false">'P&amp;L'!L35</f>
        <v>122.520628590884</v>
      </c>
      <c r="M65" s="72" t="n">
        <f aca="false">SUM(I65:L65)</f>
        <v>491.775374893563</v>
      </c>
      <c r="N65" s="68" t="n">
        <f aca="false">'P&amp;L'!N35</f>
        <v>134.417249917675</v>
      </c>
      <c r="O65" s="68" t="n">
        <f aca="false">'P&amp;L'!O35</f>
        <v>133.762036667362</v>
      </c>
      <c r="P65" s="68" t="n">
        <f aca="false">'P&amp;L'!P35</f>
        <v>138.839149719536</v>
      </c>
      <c r="Q65" s="68" t="n">
        <f aca="false">'P&amp;L'!Q35</f>
        <v>135.260122489956</v>
      </c>
      <c r="R65" s="72" t="n">
        <f aca="false">SUM(N65:Q65)</f>
        <v>542.27855879453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69" t="s">
        <v>103</v>
      </c>
      <c r="B66" s="72" t="n">
        <f aca="false">B8</f>
        <v>86.5</v>
      </c>
      <c r="C66" s="72" t="n">
        <f aca="false">C8</f>
        <v>120.6</v>
      </c>
      <c r="D66" s="117" t="n">
        <f aca="false">D8</f>
        <v>38.874</v>
      </c>
      <c r="E66" s="117" t="n">
        <f aca="false">E8-D8</f>
        <v>29.457</v>
      </c>
      <c r="F66" s="117" t="n">
        <f aca="false">F8-E8</f>
        <v>29.501</v>
      </c>
      <c r="G66" s="123" t="n">
        <f aca="false">H66-SUM(D66:F66)</f>
        <v>28.368</v>
      </c>
      <c r="H66" s="72" t="n">
        <f aca="false">H8</f>
        <v>126.2</v>
      </c>
      <c r="I66" s="68" t="n">
        <f aca="false">'P&amp;L'!I17</f>
        <v>31.75</v>
      </c>
      <c r="J66" s="68" t="n">
        <f aca="false">'P&amp;L'!J17</f>
        <v>31.4325</v>
      </c>
      <c r="K66" s="68" t="n">
        <f aca="false">'P&amp;L'!K17</f>
        <v>31.118175</v>
      </c>
      <c r="L66" s="68" t="n">
        <f aca="false">'P&amp;L'!L17</f>
        <v>30.80699325</v>
      </c>
      <c r="M66" s="72" t="n">
        <f aca="false">SUM(I66:L66)</f>
        <v>125.10766825</v>
      </c>
      <c r="N66" s="68" t="n">
        <f aca="false">'P&amp;L'!N17</f>
        <v>30.1625</v>
      </c>
      <c r="O66" s="68" t="n">
        <f aca="false">'P&amp;L'!O17</f>
        <v>29.860875</v>
      </c>
      <c r="P66" s="68" t="n">
        <f aca="false">'P&amp;L'!P17</f>
        <v>29.56226625</v>
      </c>
      <c r="Q66" s="68" t="n">
        <f aca="false">'P&amp;L'!Q17</f>
        <v>29.2666435875</v>
      </c>
      <c r="R66" s="72" t="n">
        <f aca="false">SUM(N66:Q66)</f>
        <v>118.8522848375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69" t="s">
        <v>104</v>
      </c>
      <c r="B67" s="72" t="n">
        <f aca="false">B9</f>
        <v>57</v>
      </c>
      <c r="C67" s="72" t="n">
        <f aca="false">C9</f>
        <v>94.8</v>
      </c>
      <c r="D67" s="117" t="n">
        <f aca="false">D9</f>
        <v>29.775</v>
      </c>
      <c r="E67" s="117" t="n">
        <f aca="false">E9-D9</f>
        <v>23.806</v>
      </c>
      <c r="F67" s="117" t="n">
        <f aca="false">F9-E9</f>
        <v>22.678</v>
      </c>
      <c r="G67" s="123" t="n">
        <f aca="false">H67-SUM(D67:F67)</f>
        <v>22.141</v>
      </c>
      <c r="H67" s="72" t="n">
        <f aca="false">H9</f>
        <v>98.4</v>
      </c>
      <c r="I67" s="68" t="n">
        <f aca="false">'P&amp;L'!I19</f>
        <v>22.025</v>
      </c>
      <c r="J67" s="68" t="n">
        <f aca="false">'P&amp;L'!J19</f>
        <v>22.025</v>
      </c>
      <c r="K67" s="68" t="n">
        <f aca="false">'P&amp;L'!K19</f>
        <v>22.025</v>
      </c>
      <c r="L67" s="68" t="n">
        <f aca="false">'P&amp;L'!L19</f>
        <v>22.025</v>
      </c>
      <c r="M67" s="72" t="n">
        <f aca="false">SUM(I67:L67)</f>
        <v>88.1</v>
      </c>
      <c r="N67" s="68" t="n">
        <f aca="false">'P&amp;L'!N19</f>
        <v>22</v>
      </c>
      <c r="O67" s="68" t="n">
        <f aca="false">'P&amp;L'!O19</f>
        <v>22</v>
      </c>
      <c r="P67" s="68" t="n">
        <f aca="false">'P&amp;L'!P19</f>
        <v>22</v>
      </c>
      <c r="Q67" s="68" t="n">
        <f aca="false">'P&amp;L'!Q19</f>
        <v>22</v>
      </c>
      <c r="R67" s="72" t="n">
        <f aca="false">SUM(N67:Q67)</f>
        <v>88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69" t="s">
        <v>105</v>
      </c>
      <c r="B68" s="72" t="n">
        <f aca="false">B10</f>
        <v>2.6</v>
      </c>
      <c r="C68" s="72" t="n">
        <f aca="false">C10</f>
        <v>12.9</v>
      </c>
      <c r="D68" s="117" t="n">
        <f aca="false">D10</f>
        <v>1.128</v>
      </c>
      <c r="E68" s="117" t="n">
        <f aca="false">E10-D10</f>
        <v>1.344</v>
      </c>
      <c r="F68" s="117" t="n">
        <f aca="false">F10-E10</f>
        <v>1.527</v>
      </c>
      <c r="G68" s="123" t="n">
        <f aca="false">H68-SUM(D68:F68)</f>
        <v>1.001</v>
      </c>
      <c r="H68" s="72" t="n">
        <f aca="false">H10</f>
        <v>5</v>
      </c>
      <c r="I68" s="75" t="n">
        <f aca="false">D68-0.2</f>
        <v>0.928</v>
      </c>
      <c r="J68" s="75" t="n">
        <f aca="false">E68-0.2</f>
        <v>1.144</v>
      </c>
      <c r="K68" s="75" t="n">
        <f aca="false">F68-0.2</f>
        <v>1.327</v>
      </c>
      <c r="L68" s="75" t="n">
        <f aca="false">G68-0.2</f>
        <v>0.800999999999999</v>
      </c>
      <c r="M68" s="72" t="n">
        <f aca="false">SUM(I68:L68)</f>
        <v>4.2</v>
      </c>
      <c r="N68" s="75" t="n">
        <f aca="false">I68-0.2</f>
        <v>0.728</v>
      </c>
      <c r="O68" s="75" t="n">
        <f aca="false">J68-0.2</f>
        <v>0.944</v>
      </c>
      <c r="P68" s="75" t="n">
        <f aca="false">K68-0.2</f>
        <v>1.127</v>
      </c>
      <c r="Q68" s="75" t="n">
        <f aca="false">L68-0.2</f>
        <v>0.601</v>
      </c>
      <c r="R68" s="72" t="n">
        <f aca="false">SUM(N68:Q68)</f>
        <v>3.4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69" t="s">
        <v>106</v>
      </c>
      <c r="B69" s="72" t="n">
        <f aca="false">B11</f>
        <v>1.8</v>
      </c>
      <c r="C69" s="72" t="n">
        <f aca="false">C11</f>
        <v>1.3</v>
      </c>
      <c r="D69" s="117" t="n">
        <f aca="false">D11</f>
        <v>0.518</v>
      </c>
      <c r="E69" s="117" t="n">
        <f aca="false">E11-D11</f>
        <v>0.809</v>
      </c>
      <c r="F69" s="117" t="n">
        <f aca="false">F11-E11</f>
        <v>0.156</v>
      </c>
      <c r="G69" s="123" t="n">
        <f aca="false">H69-SUM(D69:F69)</f>
        <v>0.917</v>
      </c>
      <c r="H69" s="72" t="n">
        <f aca="false">H11</f>
        <v>2.4</v>
      </c>
      <c r="I69" s="75" t="n">
        <f aca="false">D69*(1+0.1)</f>
        <v>0.5698</v>
      </c>
      <c r="J69" s="75" t="n">
        <f aca="false">E69*(1+0.1)</f>
        <v>0.8899</v>
      </c>
      <c r="K69" s="75" t="n">
        <f aca="false">F69*(1+0.1)</f>
        <v>0.1716</v>
      </c>
      <c r="L69" s="75" t="n">
        <f aca="false">G69*(1+0.1)</f>
        <v>1.0087</v>
      </c>
      <c r="M69" s="72" t="n">
        <f aca="false">SUM(I69:L69)</f>
        <v>2.64</v>
      </c>
      <c r="N69" s="75" t="n">
        <f aca="false">I69*(1+0.1)</f>
        <v>0.62678</v>
      </c>
      <c r="O69" s="75" t="n">
        <f aca="false">J69*(1+0.1)</f>
        <v>0.97889</v>
      </c>
      <c r="P69" s="75" t="n">
        <f aca="false">K69*(1+0.1)</f>
        <v>0.18876</v>
      </c>
      <c r="Q69" s="75" t="n">
        <f aca="false">L69*(1+0.1)</f>
        <v>1.10957</v>
      </c>
      <c r="R69" s="72" t="n">
        <f aca="false">SUM(N69:Q69)</f>
        <v>2.904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69" t="s">
        <v>107</v>
      </c>
      <c r="B70" s="72" t="n">
        <f aca="false">B12</f>
        <v>15.3</v>
      </c>
      <c r="C70" s="72" t="n">
        <f aca="false">C12</f>
        <v>14.1</v>
      </c>
      <c r="D70" s="117" t="n">
        <f aca="false">D12</f>
        <v>4.286</v>
      </c>
      <c r="E70" s="117" t="n">
        <f aca="false">E12-D12</f>
        <v>3.928</v>
      </c>
      <c r="F70" s="117" t="n">
        <f aca="false">F12-E12</f>
        <v>3.172</v>
      </c>
      <c r="G70" s="123" t="n">
        <f aca="false">H70-SUM(D70:F70)</f>
        <v>3.114</v>
      </c>
      <c r="H70" s="72" t="n">
        <f aca="false">H12</f>
        <v>14.5</v>
      </c>
      <c r="I70" s="75" t="n">
        <f aca="false">D70*(1+0.1)</f>
        <v>4.7146</v>
      </c>
      <c r="J70" s="75" t="n">
        <f aca="false">E70*(1+0.1)</f>
        <v>4.3208</v>
      </c>
      <c r="K70" s="75" t="n">
        <f aca="false">F70*(1+0.1)</f>
        <v>3.4892</v>
      </c>
      <c r="L70" s="75" t="n">
        <f aca="false">G70*(1+0.1)</f>
        <v>3.4254</v>
      </c>
      <c r="M70" s="72" t="n">
        <f aca="false">SUM(I70:L70)</f>
        <v>15.95</v>
      </c>
      <c r="N70" s="75" t="n">
        <f aca="false">I70*(1+0.1)</f>
        <v>5.18606</v>
      </c>
      <c r="O70" s="75" t="n">
        <f aca="false">J70*(1+0.1)</f>
        <v>4.75288</v>
      </c>
      <c r="P70" s="75" t="n">
        <f aca="false">K70*(1+0.1)</f>
        <v>3.83812</v>
      </c>
      <c r="Q70" s="75" t="n">
        <f aca="false">L70*(1+0.1)</f>
        <v>3.76794</v>
      </c>
      <c r="R70" s="72" t="n">
        <f aca="false">SUM(N70:Q70)</f>
        <v>17.545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69" t="s">
        <v>108</v>
      </c>
      <c r="B71" s="72" t="n">
        <f aca="false">B13</f>
        <v>20.3</v>
      </c>
      <c r="C71" s="72" t="n">
        <f aca="false">C13</f>
        <v>30.5</v>
      </c>
      <c r="D71" s="117" t="n">
        <f aca="false">D13</f>
        <v>5.547</v>
      </c>
      <c r="E71" s="117" t="n">
        <f aca="false">E13-D13</f>
        <v>10.921</v>
      </c>
      <c r="F71" s="117" t="n">
        <f aca="false">F13-E13</f>
        <v>7.354</v>
      </c>
      <c r="G71" s="123" t="n">
        <f aca="false">H71-SUM(D71:F71)</f>
        <v>6.178</v>
      </c>
      <c r="H71" s="72" t="n">
        <f aca="false">H13</f>
        <v>30</v>
      </c>
      <c r="I71" s="75" t="n">
        <f aca="false">D71*(1+0.06)</f>
        <v>5.87982</v>
      </c>
      <c r="J71" s="75" t="n">
        <f aca="false">E71*(1+0.06)</f>
        <v>11.57626</v>
      </c>
      <c r="K71" s="75" t="n">
        <f aca="false">F71*(1+0.06)</f>
        <v>7.79524</v>
      </c>
      <c r="L71" s="75" t="n">
        <f aca="false">G71*(1+0.06)</f>
        <v>6.54868</v>
      </c>
      <c r="M71" s="72" t="n">
        <f aca="false">SUM(I71:L71)</f>
        <v>31.8</v>
      </c>
      <c r="N71" s="75" t="n">
        <f aca="false">I71*(1+0.06)</f>
        <v>6.2326092</v>
      </c>
      <c r="O71" s="75" t="n">
        <f aca="false">J71*(1+0.06)</f>
        <v>12.2708356</v>
      </c>
      <c r="P71" s="75" t="n">
        <f aca="false">K71*(1+0.06)</f>
        <v>8.2629544</v>
      </c>
      <c r="Q71" s="75" t="n">
        <f aca="false">L71*(1+0.06)</f>
        <v>6.9416008</v>
      </c>
      <c r="R71" s="72" t="n">
        <f aca="false">SUM(N71:Q71)</f>
        <v>33.708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69" t="s">
        <v>34</v>
      </c>
      <c r="B72" s="72" t="n">
        <f aca="false">B14</f>
        <v>0</v>
      </c>
      <c r="C72" s="72" t="n">
        <f aca="false">C14</f>
        <v>-85.2</v>
      </c>
      <c r="D72" s="117" t="n">
        <f aca="false">D14</f>
        <v>0</v>
      </c>
      <c r="E72" s="117" t="n">
        <f aca="false">E14-D14</f>
        <v>0</v>
      </c>
      <c r="F72" s="117" t="n">
        <f aca="false">F14-E14</f>
        <v>0</v>
      </c>
      <c r="G72" s="123" t="n">
        <f aca="false">H72-SUM(D72:F72)</f>
        <v>0</v>
      </c>
      <c r="H72" s="72" t="n">
        <f aca="false">H14</f>
        <v>0</v>
      </c>
      <c r="I72" s="75" t="n">
        <f aca="false">0</f>
        <v>0</v>
      </c>
      <c r="J72" s="75" t="n">
        <f aca="false">I72</f>
        <v>0</v>
      </c>
      <c r="K72" s="75" t="n">
        <f aca="false">J72</f>
        <v>0</v>
      </c>
      <c r="L72" s="75" t="n">
        <f aca="false">K72</f>
        <v>0</v>
      </c>
      <c r="M72" s="72" t="n">
        <f aca="false">SUM(I72:L72)</f>
        <v>0</v>
      </c>
      <c r="N72" s="75" t="n">
        <f aca="false">L72</f>
        <v>0</v>
      </c>
      <c r="O72" s="75" t="n">
        <f aca="false">M72</f>
        <v>0</v>
      </c>
      <c r="P72" s="75" t="n">
        <f aca="false">N72</f>
        <v>0</v>
      </c>
      <c r="Q72" s="75" t="n">
        <f aca="false">O72</f>
        <v>0</v>
      </c>
      <c r="R72" s="72" t="n">
        <f aca="false">SUM(N72:Q72)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69" t="s">
        <v>109</v>
      </c>
      <c r="B73" s="72" t="n">
        <f aca="false">B15</f>
        <v>-65.4</v>
      </c>
      <c r="C73" s="72" t="n">
        <f aca="false">C15</f>
        <v>0</v>
      </c>
      <c r="D73" s="117" t="n">
        <f aca="false">D15</f>
        <v>0</v>
      </c>
      <c r="E73" s="117" t="n">
        <f aca="false">E15-D15</f>
        <v>-269.385</v>
      </c>
      <c r="F73" s="117" t="n">
        <f aca="false">F15-E15</f>
        <v>0</v>
      </c>
      <c r="G73" s="123" t="n">
        <f aca="false">H73-SUM(D73:F73)</f>
        <v>3.48500000000001</v>
      </c>
      <c r="H73" s="72" t="n">
        <f aca="false">H15</f>
        <v>-265.9</v>
      </c>
      <c r="I73" s="75" t="n">
        <f aca="false">0</f>
        <v>0</v>
      </c>
      <c r="J73" s="75" t="n">
        <f aca="false">I73</f>
        <v>0</v>
      </c>
      <c r="K73" s="75" t="n">
        <f aca="false">J73</f>
        <v>0</v>
      </c>
      <c r="L73" s="75" t="n">
        <f aca="false">K73</f>
        <v>0</v>
      </c>
      <c r="M73" s="72" t="n">
        <f aca="false">SUM(I73:L73)</f>
        <v>0</v>
      </c>
      <c r="N73" s="75" t="n">
        <f aca="false">L73</f>
        <v>0</v>
      </c>
      <c r="O73" s="75" t="n">
        <f aca="false">M73</f>
        <v>0</v>
      </c>
      <c r="P73" s="75" t="n">
        <f aca="false">N73</f>
        <v>0</v>
      </c>
      <c r="Q73" s="75" t="n">
        <f aca="false">O73</f>
        <v>0</v>
      </c>
      <c r="R73" s="72" t="n">
        <f aca="false">SUM(N73:Q73)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69" t="s">
        <v>110</v>
      </c>
      <c r="B74" s="72" t="n">
        <f aca="false">B16</f>
        <v>-0.3</v>
      </c>
      <c r="C74" s="72" t="n">
        <f aca="false">C16</f>
        <v>0.2</v>
      </c>
      <c r="D74" s="117" t="n">
        <f aca="false">D16</f>
        <v>0.19</v>
      </c>
      <c r="E74" s="117" t="n">
        <f aca="false">E16-D16</f>
        <v>0.084</v>
      </c>
      <c r="F74" s="117" t="n">
        <f aca="false">F16-E16</f>
        <v>0.037</v>
      </c>
      <c r="G74" s="123" t="n">
        <f aca="false">H74-SUM(D74:F74)</f>
        <v>0.189</v>
      </c>
      <c r="H74" s="72" t="n">
        <f aca="false">H16</f>
        <v>0.5</v>
      </c>
      <c r="I74" s="75" t="n">
        <f aca="false">0</f>
        <v>0</v>
      </c>
      <c r="J74" s="75" t="n">
        <f aca="false">I74</f>
        <v>0</v>
      </c>
      <c r="K74" s="75" t="n">
        <f aca="false">J74</f>
        <v>0</v>
      </c>
      <c r="L74" s="75" t="n">
        <f aca="false">K74</f>
        <v>0</v>
      </c>
      <c r="M74" s="72" t="n">
        <f aca="false">SUM(I74:L74)</f>
        <v>0</v>
      </c>
      <c r="N74" s="75" t="n">
        <f aca="false">L74</f>
        <v>0</v>
      </c>
      <c r="O74" s="75" t="n">
        <f aca="false">M74</f>
        <v>0</v>
      </c>
      <c r="P74" s="75" t="n">
        <f aca="false">N74</f>
        <v>0</v>
      </c>
      <c r="Q74" s="75" t="n">
        <f aca="false">O74</f>
        <v>0</v>
      </c>
      <c r="R74" s="72" t="n">
        <f aca="false">SUM(N74:Q74)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69" t="s">
        <v>111</v>
      </c>
      <c r="B75" s="72" t="n">
        <f aca="false">B17</f>
        <v>0</v>
      </c>
      <c r="C75" s="72" t="n">
        <f aca="false">C17</f>
        <v>0</v>
      </c>
      <c r="D75" s="117" t="n">
        <f aca="false">D17</f>
        <v>0</v>
      </c>
      <c r="E75" s="117" t="n">
        <f aca="false">E17-D17</f>
        <v>0</v>
      </c>
      <c r="F75" s="117" t="n">
        <f aca="false">F17-E17</f>
        <v>-1.464</v>
      </c>
      <c r="G75" s="123" t="n">
        <f aca="false">H75-SUM(D75:F75)</f>
        <v>-0.036</v>
      </c>
      <c r="H75" s="72" t="n">
        <f aca="false">H17</f>
        <v>-1.5</v>
      </c>
      <c r="I75" s="75" t="n">
        <f aca="false">0</f>
        <v>0</v>
      </c>
      <c r="J75" s="75" t="n">
        <f aca="false">I75</f>
        <v>0</v>
      </c>
      <c r="K75" s="75" t="n">
        <f aca="false">J75</f>
        <v>0</v>
      </c>
      <c r="L75" s="75" t="n">
        <f aca="false">K75</f>
        <v>0</v>
      </c>
      <c r="M75" s="72" t="n">
        <f aca="false">SUM(I75:L75)</f>
        <v>0</v>
      </c>
      <c r="N75" s="75" t="n">
        <f aca="false">L75</f>
        <v>0</v>
      </c>
      <c r="O75" s="75" t="n">
        <f aca="false">M75</f>
        <v>0</v>
      </c>
      <c r="P75" s="75" t="n">
        <f aca="false">N75</f>
        <v>0</v>
      </c>
      <c r="Q75" s="75" t="n">
        <f aca="false">O75</f>
        <v>0</v>
      </c>
      <c r="R75" s="72" t="n">
        <f aca="false">SUM(N75:Q75)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69" t="s">
        <v>112</v>
      </c>
      <c r="B76" s="72" t="n">
        <f aca="false">B18</f>
        <v>0</v>
      </c>
      <c r="C76" s="72" t="n">
        <f aca="false">C18</f>
        <v>-15.6</v>
      </c>
      <c r="D76" s="117" t="n">
        <f aca="false">D18</f>
        <v>0</v>
      </c>
      <c r="E76" s="117" t="n">
        <f aca="false">E18-D18</f>
        <v>0</v>
      </c>
      <c r="F76" s="117" t="n">
        <f aca="false">F18-E18</f>
        <v>0</v>
      </c>
      <c r="G76" s="123" t="n">
        <f aca="false">H76-SUM(D76:F76)</f>
        <v>0</v>
      </c>
      <c r="H76" s="72" t="n">
        <f aca="false">H18</f>
        <v>0</v>
      </c>
      <c r="I76" s="75" t="n">
        <f aca="false">0</f>
        <v>0</v>
      </c>
      <c r="J76" s="75" t="n">
        <f aca="false">I76</f>
        <v>0</v>
      </c>
      <c r="K76" s="75" t="n">
        <f aca="false">J76</f>
        <v>0</v>
      </c>
      <c r="L76" s="75" t="n">
        <f aca="false">K76</f>
        <v>0</v>
      </c>
      <c r="M76" s="72" t="n">
        <f aca="false">SUM(I76:L76)</f>
        <v>0</v>
      </c>
      <c r="N76" s="75" t="n">
        <f aca="false">L76</f>
        <v>0</v>
      </c>
      <c r="O76" s="75" t="n">
        <f aca="false">M76</f>
        <v>0</v>
      </c>
      <c r="P76" s="75" t="n">
        <f aca="false">N76</f>
        <v>0</v>
      </c>
      <c r="Q76" s="75" t="n">
        <f aca="false">O76</f>
        <v>0</v>
      </c>
      <c r="R76" s="72" t="n">
        <f aca="false">SUM(N76:Q76)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69" t="s">
        <v>113</v>
      </c>
      <c r="B77" s="72" t="n">
        <f aca="false">B19</f>
        <v>24.6</v>
      </c>
      <c r="C77" s="72" t="n">
        <f aca="false">C19</f>
        <v>-4.1</v>
      </c>
      <c r="D77" s="117" t="n">
        <f aca="false">D19</f>
        <v>17.807</v>
      </c>
      <c r="E77" s="117" t="n">
        <f aca="false">E19-D19</f>
        <v>-11.684</v>
      </c>
      <c r="F77" s="117" t="n">
        <f aca="false">F19-E19</f>
        <v>-7.856</v>
      </c>
      <c r="G77" s="123" t="n">
        <f aca="false">H77-SUM(D77:F77)</f>
        <v>16.533</v>
      </c>
      <c r="H77" s="72" t="n">
        <f aca="false">H19</f>
        <v>14.8</v>
      </c>
      <c r="I77" s="71" t="n">
        <f aca="false">(BS!I20-BS!H20)+(BS!I35-BS!H35)</f>
        <v>-11.29188</v>
      </c>
      <c r="J77" s="71" t="n">
        <f aca="false">(BS!J20-BS!I20)+(BS!J35-BS!I35)</f>
        <v>4.36187999999999</v>
      </c>
      <c r="K77" s="71" t="n">
        <f aca="false">(BS!K20-BS!J20)+(BS!K35-BS!J35)</f>
        <v>-0.00851999999997588</v>
      </c>
      <c r="L77" s="71" t="n">
        <f aca="false">(BS!L20-BS!K20)+(BS!L35-BS!K35)</f>
        <v>5.13198000000006</v>
      </c>
      <c r="M77" s="70" t="n">
        <f aca="false">SUM(I77:L77)</f>
        <v>-1.80653999999993</v>
      </c>
      <c r="N77" s="71" t="n">
        <f aca="false">(BS!N20-BS!M20)+(BS!N35-BS!M35)</f>
        <v>3.56413150079999</v>
      </c>
      <c r="O77" s="71" t="n">
        <f aca="false">(BS!O20-BS!N20)+(BS!O35-BS!N35)</f>
        <v>5.34875824319994</v>
      </c>
      <c r="P77" s="71" t="n">
        <f aca="false">(BS!P20-BS!O20)+(BS!P35-BS!O35)</f>
        <v>0.0909339231999411</v>
      </c>
      <c r="Q77" s="71" t="n">
        <f aca="false">(BS!Q20-BS!P20)+(BS!Q35-BS!P35)</f>
        <v>5.41835198720014</v>
      </c>
      <c r="R77" s="70" t="n">
        <f aca="false">SUM(N77:Q77)</f>
        <v>14.4221756544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69" t="s">
        <v>114</v>
      </c>
      <c r="B78" s="72" t="n">
        <f aca="false">B20</f>
        <v>1</v>
      </c>
      <c r="C78" s="72" t="n">
        <f aca="false">C20</f>
        <v>0.4</v>
      </c>
      <c r="D78" s="117" t="n">
        <f aca="false">D20</f>
        <v>-0.093</v>
      </c>
      <c r="E78" s="117" t="n">
        <f aca="false">E20-D20</f>
        <v>0.904</v>
      </c>
      <c r="F78" s="117" t="n">
        <f aca="false">F20-E20</f>
        <v>0.04</v>
      </c>
      <c r="G78" s="123" t="n">
        <f aca="false">H78-SUM(D78:F78)</f>
        <v>0.149</v>
      </c>
      <c r="H78" s="72" t="n">
        <f aca="false">H20</f>
        <v>1</v>
      </c>
      <c r="I78" s="75" t="n">
        <f aca="false">0</f>
        <v>0</v>
      </c>
      <c r="J78" s="75" t="n">
        <f aca="false">I78</f>
        <v>0</v>
      </c>
      <c r="K78" s="75" t="n">
        <f aca="false">J78</f>
        <v>0</v>
      </c>
      <c r="L78" s="75" t="n">
        <f aca="false">K78</f>
        <v>0</v>
      </c>
      <c r="M78" s="72" t="n">
        <f aca="false">SUM(I78:L78)</f>
        <v>0</v>
      </c>
      <c r="N78" s="75" t="n">
        <f aca="false">L78</f>
        <v>0</v>
      </c>
      <c r="O78" s="75" t="n">
        <f aca="false">M78</f>
        <v>0</v>
      </c>
      <c r="P78" s="75" t="n">
        <f aca="false">N78</f>
        <v>0</v>
      </c>
      <c r="Q78" s="75" t="n">
        <f aca="false">O78</f>
        <v>0</v>
      </c>
      <c r="R78" s="72" t="n">
        <f aca="false">SUM(N78:Q78)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69" t="s">
        <v>115</v>
      </c>
      <c r="B79" s="72" t="n">
        <f aca="false">B21</f>
        <v>-22.6</v>
      </c>
      <c r="C79" s="72" t="n">
        <f aca="false">C21</f>
        <v>-40.1</v>
      </c>
      <c r="D79" s="117" t="n">
        <f aca="false">D21</f>
        <v>0</v>
      </c>
      <c r="E79" s="117" t="n">
        <f aca="false">E21-D21</f>
        <v>-6.57</v>
      </c>
      <c r="F79" s="117" t="n">
        <f aca="false">F21-E21</f>
        <v>-14.193</v>
      </c>
      <c r="G79" s="123" t="n">
        <f aca="false">H79-SUM(D79:F79)</f>
        <v>-10.637</v>
      </c>
      <c r="H79" s="72" t="n">
        <f aca="false">H21</f>
        <v>-31.4</v>
      </c>
      <c r="I79" s="75" t="n">
        <f aca="false">-25/4</f>
        <v>-6.25</v>
      </c>
      <c r="J79" s="75" t="n">
        <f aca="false">I79</f>
        <v>-6.25</v>
      </c>
      <c r="K79" s="75" t="n">
        <f aca="false">J79</f>
        <v>-6.25</v>
      </c>
      <c r="L79" s="75" t="n">
        <f aca="false">K79</f>
        <v>-6.25</v>
      </c>
      <c r="M79" s="72" t="n">
        <f aca="false">SUM(I79:L79)</f>
        <v>-25</v>
      </c>
      <c r="N79" s="75" t="n">
        <f aca="false">-25/4</f>
        <v>-6.25</v>
      </c>
      <c r="O79" s="75" t="n">
        <f aca="false">N79</f>
        <v>-6.25</v>
      </c>
      <c r="P79" s="75" t="n">
        <f aca="false">O79</f>
        <v>-6.25</v>
      </c>
      <c r="Q79" s="75" t="n">
        <f aca="false">P79</f>
        <v>-6.25</v>
      </c>
      <c r="R79" s="72" t="n">
        <f aca="false">SUM(N79:Q79)</f>
        <v>-25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69" t="s">
        <v>116</v>
      </c>
      <c r="B80" s="72" t="n">
        <f aca="false">B22</f>
        <v>0</v>
      </c>
      <c r="C80" s="72" t="n">
        <f aca="false">C22</f>
        <v>0.5</v>
      </c>
      <c r="D80" s="117" t="n">
        <f aca="false">D22</f>
        <v>0</v>
      </c>
      <c r="E80" s="117" t="n">
        <f aca="false">E22-D22</f>
        <v>0</v>
      </c>
      <c r="F80" s="117" t="n">
        <f aca="false">F22-E22</f>
        <v>0</v>
      </c>
      <c r="G80" s="123" t="n">
        <f aca="false">H80-SUM(D80:F80)</f>
        <v>0</v>
      </c>
      <c r="H80" s="72" t="n">
        <f aca="false">H22</f>
        <v>0</v>
      </c>
      <c r="I80" s="75" t="n">
        <f aca="false">0</f>
        <v>0</v>
      </c>
      <c r="J80" s="75" t="n">
        <f aca="false">I80</f>
        <v>0</v>
      </c>
      <c r="K80" s="75" t="n">
        <f aca="false">J80</f>
        <v>0</v>
      </c>
      <c r="L80" s="75" t="n">
        <f aca="false">K80</f>
        <v>0</v>
      </c>
      <c r="M80" s="72" t="n">
        <f aca="false">SUM(I80:L80)</f>
        <v>0</v>
      </c>
      <c r="N80" s="75" t="n">
        <f aca="false">L80</f>
        <v>0</v>
      </c>
      <c r="O80" s="75" t="n">
        <f aca="false">M80</f>
        <v>0</v>
      </c>
      <c r="P80" s="75" t="n">
        <f aca="false">N80</f>
        <v>0</v>
      </c>
      <c r="Q80" s="75" t="n">
        <f aca="false">O80</f>
        <v>0</v>
      </c>
      <c r="R80" s="72" t="n">
        <f aca="false">SUM(N80:Q80)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76" t="s">
        <v>117</v>
      </c>
      <c r="B81" s="77" t="n">
        <f aca="false">SUM(B82:B88)</f>
        <v>-31.4</v>
      </c>
      <c r="C81" s="77" t="n">
        <f aca="false">SUM(C82:C88)</f>
        <v>-14.211</v>
      </c>
      <c r="D81" s="114" t="n">
        <f aca="false">SUM(D82:D88)</f>
        <v>113.208</v>
      </c>
      <c r="E81" s="114" t="n">
        <f aca="false">SUM(E82:E88)</f>
        <v>29.256</v>
      </c>
      <c r="F81" s="114" t="n">
        <f aca="false">SUM(F82:F88)</f>
        <v>-83.343</v>
      </c>
      <c r="G81" s="124" t="n">
        <f aca="false">SUM(G82:G88)</f>
        <v>-98.221</v>
      </c>
      <c r="H81" s="77" t="n">
        <f aca="false">SUM(H82:H88)</f>
        <v>-39.1</v>
      </c>
      <c r="I81" s="78" t="n">
        <f aca="false">SUM(I82:I88)</f>
        <v>191.855346899452</v>
      </c>
      <c r="J81" s="78" t="n">
        <f aca="false">SUM(J82:J88)</f>
        <v>9.69528622517164</v>
      </c>
      <c r="K81" s="78" t="n">
        <f aca="false">SUM(K82:K88)</f>
        <v>-75.066884287603</v>
      </c>
      <c r="L81" s="78" t="n">
        <f aca="false">SUM(L82:L88)</f>
        <v>-94.4401926480461</v>
      </c>
      <c r="M81" s="77" t="n">
        <f aca="false">SUM(M82:M88)</f>
        <v>32.0435561889745</v>
      </c>
      <c r="N81" s="78" t="n">
        <f aca="false">SUM(N82:N88)</f>
        <v>186.336281313023</v>
      </c>
      <c r="O81" s="78" t="n">
        <f aca="false">SUM(O82:O88)</f>
        <v>11.1625791324508</v>
      </c>
      <c r="P81" s="78" t="n">
        <f aca="false">SUM(P82:P88)</f>
        <v>-79.3967634362093</v>
      </c>
      <c r="Q81" s="78" t="n">
        <f aca="false">SUM(Q82:Q88)</f>
        <v>-99.8034345533009</v>
      </c>
      <c r="R81" s="77" t="n">
        <f aca="false">SUM(R82:R88)</f>
        <v>18.2986624559631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69" t="s">
        <v>118</v>
      </c>
      <c r="B82" s="72" t="n">
        <f aca="false">B24</f>
        <v>-54.5</v>
      </c>
      <c r="C82" s="72" t="n">
        <f aca="false">C24</f>
        <v>-14.6</v>
      </c>
      <c r="D82" s="117" t="n">
        <f aca="false">D24</f>
        <v>-34.016</v>
      </c>
      <c r="E82" s="117" t="n">
        <f aca="false">E24-D24</f>
        <v>55.195</v>
      </c>
      <c r="F82" s="117" t="n">
        <f aca="false">F24-E24</f>
        <v>11.429</v>
      </c>
      <c r="G82" s="123" t="n">
        <f aca="false">H82-SUM(D82:F82)</f>
        <v>-38.308</v>
      </c>
      <c r="H82" s="72" t="n">
        <f aca="false">H24</f>
        <v>-5.7</v>
      </c>
      <c r="I82" s="68" t="n">
        <f aca="false">BS!H9-BS!I9</f>
        <v>-28.1054892648671</v>
      </c>
      <c r="J82" s="68" t="n">
        <f aca="false">BS!I9-BS!J9</f>
        <v>58.5132379704662</v>
      </c>
      <c r="K82" s="68" t="n">
        <f aca="false">BS!J9-BS!K9</f>
        <v>11.9178671606929</v>
      </c>
      <c r="L82" s="68" t="n">
        <f aca="false">BS!K9-BS!L9</f>
        <v>-35.5470160433321</v>
      </c>
      <c r="M82" s="72" t="n">
        <f aca="false">SUM(I82:L82)</f>
        <v>6.77859982295979</v>
      </c>
      <c r="N82" s="68" t="n">
        <f aca="false">BS!M9-BS!N9</f>
        <v>-40.3037678310784</v>
      </c>
      <c r="O82" s="68" t="n">
        <f aca="false">BS!N9-BS!O9</f>
        <v>61.3701096689734</v>
      </c>
      <c r="P82" s="68" t="n">
        <f aca="false">BS!O9-BS!P9</f>
        <v>12.5485805699928</v>
      </c>
      <c r="Q82" s="68" t="n">
        <f aca="false">BS!P9-BS!Q9</f>
        <v>-37.5052744247398</v>
      </c>
      <c r="R82" s="72" t="n">
        <f aca="false">SUM(N82:Q82)</f>
        <v>-3.89035201685192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69" t="s">
        <v>119</v>
      </c>
      <c r="B83" s="72" t="n">
        <f aca="false">B25</f>
        <v>-9.6</v>
      </c>
      <c r="C83" s="72" t="n">
        <f aca="false">C25</f>
        <v>12</v>
      </c>
      <c r="D83" s="117" t="n">
        <f aca="false">D25</f>
        <v>4.088</v>
      </c>
      <c r="E83" s="117" t="n">
        <f aca="false">E25-D25</f>
        <v>-5.591</v>
      </c>
      <c r="F83" s="117" t="n">
        <f aca="false">F25-E25</f>
        <v>-13.55</v>
      </c>
      <c r="G83" s="123" t="n">
        <f aca="false">H83-SUM(D83:F83)</f>
        <v>-1.547</v>
      </c>
      <c r="H83" s="72" t="n">
        <f aca="false">H25</f>
        <v>-16.6</v>
      </c>
      <c r="I83" s="68" t="n">
        <f aca="false">BS!H10-BS!I10</f>
        <v>0.618792284798044</v>
      </c>
      <c r="J83" s="68" t="n">
        <f aca="false">BS!I10-BS!J10</f>
        <v>-0.0714679982236923</v>
      </c>
      <c r="K83" s="68" t="n">
        <f aca="false">BS!J10-BS!K10</f>
        <v>2.36575587210865</v>
      </c>
      <c r="L83" s="68" t="n">
        <f aca="false">BS!K10-BS!L10</f>
        <v>-0.237656364808274</v>
      </c>
      <c r="M83" s="72" t="n">
        <f aca="false">SUM(I83:L83)</f>
        <v>2.67542379387472</v>
      </c>
      <c r="N83" s="68" t="n">
        <f aca="false">BS!M10-BS!N10</f>
        <v>-1.45246026828399</v>
      </c>
      <c r="O83" s="68" t="n">
        <f aca="false">BS!N10-BS!O10</f>
        <v>-0.112588476328845</v>
      </c>
      <c r="P83" s="68" t="n">
        <f aca="false">BS!O10-BS!P10</f>
        <v>2.49673532188833</v>
      </c>
      <c r="Q83" s="68" t="n">
        <f aca="false">BS!P10-BS!Q10</f>
        <v>-0.219725514896041</v>
      </c>
      <c r="R83" s="72" t="n">
        <f aca="false">SUM(N83:Q83)</f>
        <v>0.711961062379451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69" t="s">
        <v>120</v>
      </c>
      <c r="B84" s="72" t="n">
        <f aca="false">B26</f>
        <v>13.7</v>
      </c>
      <c r="C84" s="72" t="n">
        <f aca="false">C26</f>
        <v>51.6</v>
      </c>
      <c r="D84" s="117" t="n">
        <f aca="false">D26</f>
        <v>49.613</v>
      </c>
      <c r="E84" s="117" t="n">
        <f aca="false">E26-D26</f>
        <v>12.094</v>
      </c>
      <c r="F84" s="117" t="n">
        <f aca="false">F26-E26</f>
        <v>-16.449</v>
      </c>
      <c r="G84" s="123" t="n">
        <f aca="false">H84-SUM(D84:F84)</f>
        <v>-36.558</v>
      </c>
      <c r="H84" s="72" t="n">
        <f aca="false">H26</f>
        <v>8.7</v>
      </c>
      <c r="I84" s="68" t="n">
        <f aca="false">BS!H11-BS!I11</f>
        <v>42.3679148162371</v>
      </c>
      <c r="J84" s="68" t="n">
        <f aca="false">BS!I11-BS!J11</f>
        <v>2.97210115004831</v>
      </c>
      <c r="K84" s="68" t="n">
        <f aca="false">BS!J11-BS!K11</f>
        <v>-5.79239068798784</v>
      </c>
      <c r="L84" s="68" t="n">
        <f aca="false">BS!K11-BS!L11</f>
        <v>-40.1358630652171</v>
      </c>
      <c r="M84" s="72" t="n">
        <f aca="false">SUM(I84:L84)</f>
        <v>-0.588237786919592</v>
      </c>
      <c r="N84" s="68" t="n">
        <f aca="false">BS!M11-BS!N11</f>
        <v>44.7568621712456</v>
      </c>
      <c r="O84" s="68" t="n">
        <f aca="false">BS!N11-BS!O11</f>
        <v>3.16458507340785</v>
      </c>
      <c r="P84" s="68" t="n">
        <f aca="false">BS!O11-BS!P11</f>
        <v>-6.13451347016899</v>
      </c>
      <c r="Q84" s="68" t="n">
        <f aca="false">BS!P11-BS!Q11</f>
        <v>-42.4741796468019</v>
      </c>
      <c r="R84" s="72" t="n">
        <f aca="false">SUM(N84:Q84)</f>
        <v>-0.687245872317398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69" t="s">
        <v>79</v>
      </c>
      <c r="B85" s="72" t="n">
        <f aca="false">B27</f>
        <v>12.7</v>
      </c>
      <c r="C85" s="72" t="n">
        <f aca="false">C27</f>
        <v>-8.8</v>
      </c>
      <c r="D85" s="117" t="n">
        <f aca="false">D27</f>
        <v>-46.156</v>
      </c>
      <c r="E85" s="117" t="n">
        <f aca="false">E27-D27</f>
        <v>19.757</v>
      </c>
      <c r="F85" s="117" t="n">
        <f aca="false">F27-E27</f>
        <v>19.194</v>
      </c>
      <c r="G85" s="123" t="n">
        <f aca="false">H85-SUM(D85:F85)</f>
        <v>4.605</v>
      </c>
      <c r="H85" s="72" t="n">
        <f aca="false">H27</f>
        <v>-2.6</v>
      </c>
      <c r="I85" s="68" t="n">
        <f aca="false">BS!I25-BS!H25</f>
        <v>24.20408</v>
      </c>
      <c r="J85" s="68" t="n">
        <f aca="false">BS!J25-BS!I25</f>
        <v>2.90791999999996</v>
      </c>
      <c r="K85" s="68" t="n">
        <f aca="false">BS!K25-BS!J25</f>
        <v>-0.00567999999998392</v>
      </c>
      <c r="L85" s="68" t="n">
        <f aca="false">BS!L25-BS!K25</f>
        <v>3.42132000000007</v>
      </c>
      <c r="M85" s="72" t="n">
        <f aca="false">SUM(I85:L85)</f>
        <v>30.5276400000001</v>
      </c>
      <c r="N85" s="68" t="n">
        <f aca="false">BS!N25-BS!M25</f>
        <v>0.916603020799954</v>
      </c>
      <c r="O85" s="68" t="n">
        <f aca="false">BS!O25-BS!N25</f>
        <v>3.54174532319999</v>
      </c>
      <c r="P85" s="68" t="n">
        <f aca="false">BS!P25-BS!O25</f>
        <v>0.0602130031999479</v>
      </c>
      <c r="Q85" s="68" t="n">
        <f aca="false">BS!Q25-BS!P25</f>
        <v>3.58782766720009</v>
      </c>
      <c r="R85" s="72" t="n">
        <f aca="false">SUM(N85:Q85)</f>
        <v>8.10638901439998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69" t="s">
        <v>82</v>
      </c>
      <c r="B86" s="72" t="n">
        <f aca="false">B28</f>
        <v>22.1</v>
      </c>
      <c r="C86" s="72" t="n">
        <f aca="false">C28</f>
        <v>-43.5</v>
      </c>
      <c r="D86" s="117" t="n">
        <f aca="false">D28</f>
        <v>146.477</v>
      </c>
      <c r="E86" s="117" t="n">
        <f aca="false">E28-D28</f>
        <v>-53.896</v>
      </c>
      <c r="F86" s="117" t="n">
        <f aca="false">F28-E28</f>
        <v>-77.926</v>
      </c>
      <c r="G86" s="123" t="n">
        <f aca="false">H86-SUM(D86:F86)</f>
        <v>-22.855</v>
      </c>
      <c r="H86" s="72" t="n">
        <f aca="false">H28</f>
        <v>-8.2</v>
      </c>
      <c r="I86" s="68" t="n">
        <f aca="false">BS!I28-BS!H28</f>
        <v>178.919162508707</v>
      </c>
      <c r="J86" s="68" t="n">
        <f aca="false">BS!J28-BS!I28</f>
        <v>-57.0886001286149</v>
      </c>
      <c r="K86" s="68" t="n">
        <f aca="false">BS!K28-BS!J28</f>
        <v>-79.70889389529</v>
      </c>
      <c r="L86" s="68" t="n">
        <f aca="false">BS!L28-BS!K28</f>
        <v>-25.9766204825101</v>
      </c>
      <c r="M86" s="72" t="n">
        <f aca="false">SUM(I86:L86)</f>
        <v>16.1450480022921</v>
      </c>
      <c r="N86" s="68" t="n">
        <f aca="false">BS!N28-BS!M28</f>
        <v>189.152736786867</v>
      </c>
      <c r="O86" s="68" t="n">
        <f aca="false">BS!O28-BS!N28</f>
        <v>-59.1548743204208</v>
      </c>
      <c r="P86" s="68" t="n">
        <f aca="false">BS!P28-BS!O28</f>
        <v>-84.2631682567713</v>
      </c>
      <c r="Q86" s="68" t="n">
        <f aca="false">BS!Q28-BS!P28</f>
        <v>-27.4827976837315</v>
      </c>
      <c r="R86" s="72" t="n">
        <f aca="false">SUM(N86:Q86)</f>
        <v>18.2518965259432</v>
      </c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69" t="s">
        <v>121</v>
      </c>
      <c r="B87" s="72" t="n">
        <f aca="false">B29</f>
        <v>-14.8</v>
      </c>
      <c r="C87" s="72" t="n">
        <f aca="false">C29</f>
        <v>-13.7</v>
      </c>
      <c r="D87" s="117" t="n">
        <f aca="false">D29</f>
        <v>-2.58</v>
      </c>
      <c r="E87" s="117" t="n">
        <f aca="false">E29-D29</f>
        <v>-2.652</v>
      </c>
      <c r="F87" s="117" t="n">
        <f aca="false">F29-E29</f>
        <v>-2.74</v>
      </c>
      <c r="G87" s="123" t="n">
        <f aca="false">H87-SUM(D87:F87)</f>
        <v>-1.928</v>
      </c>
      <c r="H87" s="72" t="n">
        <f aca="false">H29</f>
        <v>-9.9</v>
      </c>
      <c r="I87" s="68" t="n">
        <f aca="false">(BS!I27-BS!H27)+(BS!I33-BS!H33)+(BS!I34-BS!H34)-(BS!I19-BS!H19)</f>
        <v>0</v>
      </c>
      <c r="J87" s="68" t="n">
        <f aca="false">(BS!J27-BS!I27)+(BS!J33-BS!I33)+(BS!J34-BS!I34)-(BS!J19-BS!I19)</f>
        <v>0</v>
      </c>
      <c r="K87" s="68" t="n">
        <f aca="false">(BS!K27-BS!J27)+(BS!K33-BS!J33)+(BS!K34-BS!J34)-(BS!K19-BS!J19)</f>
        <v>0</v>
      </c>
      <c r="L87" s="68" t="n">
        <f aca="false">(BS!L27-BS!K27)+(BS!L33-BS!K33)+(BS!L34-BS!K34)-(BS!L19-BS!K19)</f>
        <v>0</v>
      </c>
      <c r="M87" s="72" t="n">
        <f aca="false">SUM(I87:L87)</f>
        <v>0</v>
      </c>
      <c r="N87" s="68" t="n">
        <f aca="false">(BS!N27-BS!M27)+(BS!N33-BS!M33)+(BS!N34-BS!M34)-(BS!N19-BS!M19)</f>
        <v>0</v>
      </c>
      <c r="O87" s="68" t="n">
        <f aca="false">(BS!O27-BS!N27)+(BS!O33-BS!N33)+(BS!O34-BS!N34)-(BS!O19-BS!N19)</f>
        <v>0</v>
      </c>
      <c r="P87" s="68" t="n">
        <f aca="false">(BS!P27-BS!O27)+(BS!P33-BS!O33)+(BS!P34-BS!O34)-(BS!P19-BS!O19)</f>
        <v>0</v>
      </c>
      <c r="Q87" s="68" t="n">
        <f aca="false">(BS!Q27-BS!P27)+(BS!Q33-BS!P33)+(BS!Q34-BS!P34)-(BS!Q19-BS!P19)</f>
        <v>0</v>
      </c>
      <c r="R87" s="72" t="n">
        <f aca="false">SUM(N87:Q87)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69" t="s">
        <v>90</v>
      </c>
      <c r="B88" s="72" t="n">
        <f aca="false">B30</f>
        <v>-1</v>
      </c>
      <c r="C88" s="72" t="n">
        <f aca="false">C30</f>
        <v>2.789</v>
      </c>
      <c r="D88" s="117" t="n">
        <f aca="false">D30</f>
        <v>-4.218</v>
      </c>
      <c r="E88" s="117" t="n">
        <f aca="false">E30-D30</f>
        <v>4.349</v>
      </c>
      <c r="F88" s="117" t="n">
        <f aca="false">F30-E30</f>
        <v>-3.301</v>
      </c>
      <c r="G88" s="123" t="n">
        <f aca="false">H88-SUM(D88:F88)</f>
        <v>-1.63</v>
      </c>
      <c r="H88" s="72" t="n">
        <f aca="false">H30</f>
        <v>-4.8</v>
      </c>
      <c r="I88" s="71" t="n">
        <f aca="false">(BS!I29-BS!H29)+(BS!I36-BS!H36)+(BS!I37-BS!H37)-(BS!I12-BS!H12)-(BS!I13-BS!H13)-(BS!I21-BS!H21)-(BS!I22-BS!H22)</f>
        <v>-26.1491134454232</v>
      </c>
      <c r="J88" s="71" t="n">
        <f aca="false">(BS!J29-BS!I29)+(BS!J36-BS!I36)+(BS!J37-BS!I37)-(BS!J12-BS!I12)-(BS!J13-BS!I13)-(BS!J21-BS!I21)-(BS!J22-BS!I22)</f>
        <v>2.46209523149584</v>
      </c>
      <c r="K88" s="71" t="n">
        <f aca="false">(BS!K29-BS!J29)+(BS!K36-BS!J36)+(BS!K37-BS!J37)-(BS!K12-BS!J12)-(BS!K13-BS!J13)-(BS!K21-BS!J21)-(BS!K22-BS!J22)</f>
        <v>-3.84354273712665</v>
      </c>
      <c r="L88" s="71" t="n">
        <f aca="false">(BS!L29-BS!K29)+(BS!L36-BS!K36)+(BS!L37-BS!K37)-(BS!L12-BS!K12)-(BS!L13-BS!K13)-(BS!L21-BS!K21)-(BS!L22-BS!K22)</f>
        <v>4.0356433078214</v>
      </c>
      <c r="M88" s="70" t="n">
        <f aca="false">SUM(I88:L88)</f>
        <v>-23.4949176432326</v>
      </c>
      <c r="N88" s="71" t="n">
        <f aca="false">(BS!N29-BS!M29)+(BS!N36-BS!M36)+(BS!N37-BS!M37)-(BS!N12-BS!M12)-(BS!N13-BS!M13)-(BS!N21-BS!M21)-(BS!N22-BS!M22)</f>
        <v>-6.73369256652751</v>
      </c>
      <c r="O88" s="71" t="n">
        <f aca="false">(BS!O29-BS!N29)+(BS!O36-BS!N36)+(BS!O37-BS!N37)-(BS!O12-BS!N12)-(BS!O13-BS!N13)-(BS!O21-BS!N21)-(BS!O22-BS!N22)</f>
        <v>2.35360186361922</v>
      </c>
      <c r="P88" s="71" t="n">
        <f aca="false">(BS!P29-BS!O29)+(BS!P36-BS!O36)+(BS!P37-BS!O37)-(BS!P12-BS!O12)-(BS!P13-BS!O13)-(BS!P21-BS!O21)-(BS!P22-BS!O22)</f>
        <v>-4.10461060435014</v>
      </c>
      <c r="Q88" s="71" t="n">
        <f aca="false">(BS!Q29-BS!P29)+(BS!Q36-BS!P36)+(BS!Q37-BS!P37)-(BS!Q12-BS!P12)-(BS!Q13-BS!P13)-(BS!Q21-BS!P21)-(BS!Q22-BS!P22)</f>
        <v>4.29071504966824</v>
      </c>
      <c r="R88" s="70" t="n">
        <f aca="false">SUM(N88:Q88)</f>
        <v>-4.19398625759019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66" t="s">
        <v>122</v>
      </c>
      <c r="B89" s="115" t="n">
        <f aca="false">SUM(B65:B80,B82:B88)</f>
        <v>489.4</v>
      </c>
      <c r="C89" s="115" t="n">
        <f aca="false">SUM(C65:C80,C82:C88)</f>
        <v>623.689</v>
      </c>
      <c r="D89" s="116" t="n">
        <f aca="false">SUM(D65:D80,D82:D88)</f>
        <v>303.879</v>
      </c>
      <c r="E89" s="116" t="n">
        <f aca="false">SUM(E65:E80,E82:E88)</f>
        <v>74.606</v>
      </c>
      <c r="F89" s="116" t="n">
        <f aca="false">SUM(F65:F80,F82:F88)</f>
        <v>85.186</v>
      </c>
      <c r="G89" s="125" t="n">
        <f aca="false">SUM(G65:G80,G82:G88)</f>
        <v>82.4290000000001</v>
      </c>
      <c r="H89" s="115" t="n">
        <f aca="false">SUM(H65:H80,H82:H88)</f>
        <v>546.1</v>
      </c>
      <c r="I89" s="118" t="n">
        <f aca="false">SUM(I65:I80,I82:I88)</f>
        <v>362.353072630498</v>
      </c>
      <c r="J89" s="118" t="n">
        <f aca="false">SUM(J65:J80,J82:J88)</f>
        <v>200.354863396015</v>
      </c>
      <c r="K89" s="118" t="n">
        <f aca="false">SUM(K65:K80,K82:K88)</f>
        <v>110.523934113188</v>
      </c>
      <c r="L89" s="118" t="n">
        <f aca="false">SUM(L65:L80,L82:L88)</f>
        <v>91.5781891928377</v>
      </c>
      <c r="M89" s="115" t="n">
        <f aca="false">SUM(M65:M80,M82:M88)</f>
        <v>764.810059332538</v>
      </c>
      <c r="N89" s="118" t="n">
        <f aca="false">SUM(N65:N80,N82:N88)</f>
        <v>383.003611931498</v>
      </c>
      <c r="O89" s="118" t="n">
        <f aca="false">SUM(O65:O80,O82:O88)</f>
        <v>214.830854643013</v>
      </c>
      <c r="P89" s="118" t="n">
        <f aca="false">SUM(P65:P80,P82:P88)</f>
        <v>118.262420856526</v>
      </c>
      <c r="Q89" s="118" t="n">
        <f aca="false">SUM(Q65:Q80,Q82:Q88)</f>
        <v>98.3117943113556</v>
      </c>
      <c r="R89" s="115" t="n">
        <f aca="false">SUM(R65:R80,R82:R88)</f>
        <v>814.408681742393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69"/>
      <c r="B90" s="72"/>
      <c r="C90" s="72"/>
      <c r="D90" s="117"/>
      <c r="E90" s="117"/>
      <c r="F90" s="117"/>
      <c r="G90" s="123"/>
      <c r="H90" s="72"/>
      <c r="I90" s="68"/>
      <c r="J90" s="68"/>
      <c r="K90" s="68"/>
      <c r="L90" s="68"/>
      <c r="M90" s="72"/>
      <c r="N90" s="68"/>
      <c r="O90" s="68"/>
      <c r="P90" s="68"/>
      <c r="Q90" s="68"/>
      <c r="R90" s="72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66" t="s">
        <v>123</v>
      </c>
      <c r="B91" s="72"/>
      <c r="C91" s="72"/>
      <c r="D91" s="116"/>
      <c r="E91" s="116"/>
      <c r="F91" s="116"/>
      <c r="G91" s="123"/>
      <c r="H91" s="72"/>
      <c r="I91" s="68"/>
      <c r="J91" s="68"/>
      <c r="K91" s="68"/>
      <c r="L91" s="68"/>
      <c r="M91" s="72"/>
      <c r="N91" s="68"/>
      <c r="O91" s="68"/>
      <c r="P91" s="68"/>
      <c r="Q91" s="68"/>
      <c r="R91" s="72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69" t="s">
        <v>124</v>
      </c>
      <c r="B92" s="72" t="n">
        <f aca="false">B34</f>
        <v>-35.2</v>
      </c>
      <c r="C92" s="72" t="n">
        <f aca="false">C34</f>
        <v>-2858.2</v>
      </c>
      <c r="D92" s="117" t="n">
        <f aca="false">D34</f>
        <v>0</v>
      </c>
      <c r="E92" s="117" t="n">
        <f aca="false">E34-D34</f>
        <v>-6.2</v>
      </c>
      <c r="F92" s="117" t="n">
        <f aca="false">F34-E34</f>
        <v>-38.961</v>
      </c>
      <c r="G92" s="123" t="n">
        <f aca="false">H92-SUM(D92:F92)</f>
        <v>-22.539</v>
      </c>
      <c r="H92" s="72" t="n">
        <f aca="false">H34</f>
        <v>-67.7</v>
      </c>
      <c r="I92" s="75" t="n">
        <f aca="false">0</f>
        <v>0</v>
      </c>
      <c r="J92" s="75" t="n">
        <f aca="false">I92</f>
        <v>0</v>
      </c>
      <c r="K92" s="75" t="n">
        <f aca="false">J92</f>
        <v>0</v>
      </c>
      <c r="L92" s="75" t="n">
        <f aca="false">K92</f>
        <v>0</v>
      </c>
      <c r="M92" s="72" t="n">
        <f aca="false">SUM(I92:L92)</f>
        <v>0</v>
      </c>
      <c r="N92" s="75" t="n">
        <f aca="false">L92</f>
        <v>0</v>
      </c>
      <c r="O92" s="75" t="n">
        <f aca="false">M92</f>
        <v>0</v>
      </c>
      <c r="P92" s="75" t="n">
        <f aca="false">N92</f>
        <v>0</v>
      </c>
      <c r="Q92" s="75" t="n">
        <f aca="false">O92</f>
        <v>0</v>
      </c>
      <c r="R92" s="72" t="n">
        <f aca="false">SUM(N92:Q92)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69" t="s">
        <v>125</v>
      </c>
      <c r="B93" s="72" t="n">
        <f aca="false">B35</f>
        <v>-5</v>
      </c>
      <c r="C93" s="72" t="n">
        <f aca="false">C35</f>
        <v>-0.1</v>
      </c>
      <c r="D93" s="117" t="n">
        <f aca="false">D35</f>
        <v>0</v>
      </c>
      <c r="E93" s="117" t="n">
        <f aca="false">E35-D35</f>
        <v>0</v>
      </c>
      <c r="F93" s="117" t="n">
        <f aca="false">F35-E35</f>
        <v>0</v>
      </c>
      <c r="G93" s="123" t="n">
        <f aca="false">H93-SUM(D93:F93)</f>
        <v>0</v>
      </c>
      <c r="H93" s="72" t="n">
        <f aca="false">H35</f>
        <v>0</v>
      </c>
      <c r="I93" s="75" t="n">
        <f aca="false">0</f>
        <v>0</v>
      </c>
      <c r="J93" s="75" t="n">
        <f aca="false">I93</f>
        <v>0</v>
      </c>
      <c r="K93" s="75" t="n">
        <f aca="false">J93</f>
        <v>0</v>
      </c>
      <c r="L93" s="75" t="n">
        <f aca="false">K93</f>
        <v>0</v>
      </c>
      <c r="M93" s="72" t="n">
        <f aca="false">SUM(I93:L93)</f>
        <v>0</v>
      </c>
      <c r="N93" s="75" t="n">
        <f aca="false">L93</f>
        <v>0</v>
      </c>
      <c r="O93" s="75" t="n">
        <f aca="false">M93</f>
        <v>0</v>
      </c>
      <c r="P93" s="75" t="n">
        <f aca="false">N93</f>
        <v>0</v>
      </c>
      <c r="Q93" s="75" t="n">
        <f aca="false">O93</f>
        <v>0</v>
      </c>
      <c r="R93" s="72" t="n">
        <f aca="false">SUM(N93:Q93)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69" t="s">
        <v>126</v>
      </c>
      <c r="B94" s="72" t="n">
        <f aca="false">B36</f>
        <v>0</v>
      </c>
      <c r="C94" s="72" t="n">
        <f aca="false">C36</f>
        <v>0</v>
      </c>
      <c r="D94" s="117" t="n">
        <f aca="false">D36</f>
        <v>0</v>
      </c>
      <c r="E94" s="117" t="n">
        <f aca="false">E36-D36</f>
        <v>0</v>
      </c>
      <c r="F94" s="117" t="n">
        <f aca="false">F36-E36</f>
        <v>8.464</v>
      </c>
      <c r="G94" s="123" t="n">
        <f aca="false">H94-SUM(D94:F94)</f>
        <v>0.0359999999999996</v>
      </c>
      <c r="H94" s="72" t="n">
        <f aca="false">H36</f>
        <v>8.5</v>
      </c>
      <c r="I94" s="75" t="n">
        <f aca="false">0</f>
        <v>0</v>
      </c>
      <c r="J94" s="75" t="n">
        <f aca="false">I94</f>
        <v>0</v>
      </c>
      <c r="K94" s="75" t="n">
        <f aca="false">J94</f>
        <v>0</v>
      </c>
      <c r="L94" s="75" t="n">
        <f aca="false">K94</f>
        <v>0</v>
      </c>
      <c r="M94" s="72" t="n">
        <f aca="false">SUM(I94:L94)</f>
        <v>0</v>
      </c>
      <c r="N94" s="75" t="n">
        <f aca="false">L94</f>
        <v>0</v>
      </c>
      <c r="O94" s="75" t="n">
        <f aca="false">M94</f>
        <v>0</v>
      </c>
      <c r="P94" s="75" t="n">
        <f aca="false">N94</f>
        <v>0</v>
      </c>
      <c r="Q94" s="75" t="n">
        <f aca="false">O94</f>
        <v>0</v>
      </c>
      <c r="R94" s="72" t="n">
        <f aca="false">SUM(N94:Q94)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69" t="s">
        <v>127</v>
      </c>
      <c r="B95" s="72" t="n">
        <f aca="false">B37</f>
        <v>151.2</v>
      </c>
      <c r="C95" s="72" t="n">
        <f aca="false">C37</f>
        <v>0</v>
      </c>
      <c r="D95" s="117" t="n">
        <f aca="false">D37</f>
        <v>0</v>
      </c>
      <c r="E95" s="117" t="n">
        <f aca="false">E37-D37</f>
        <v>719.374</v>
      </c>
      <c r="F95" s="117" t="n">
        <f aca="false">F37-E37</f>
        <v>0</v>
      </c>
      <c r="G95" s="123" t="n">
        <f aca="false">H95-SUM(D95:F95)</f>
        <v>-4.774</v>
      </c>
      <c r="H95" s="72" t="n">
        <f aca="false">H37</f>
        <v>714.6</v>
      </c>
      <c r="I95" s="75" t="n">
        <f aca="false">0</f>
        <v>0</v>
      </c>
      <c r="J95" s="75" t="n">
        <f aca="false">I95</f>
        <v>0</v>
      </c>
      <c r="K95" s="75" t="n">
        <f aca="false">J95</f>
        <v>0</v>
      </c>
      <c r="L95" s="75" t="n">
        <f aca="false">K95</f>
        <v>0</v>
      </c>
      <c r="M95" s="72" t="n">
        <f aca="false">SUM(I95:L95)</f>
        <v>0</v>
      </c>
      <c r="N95" s="75" t="n">
        <f aca="false">L95</f>
        <v>0</v>
      </c>
      <c r="O95" s="75" t="n">
        <f aca="false">M95</f>
        <v>0</v>
      </c>
      <c r="P95" s="75" t="n">
        <f aca="false">N95</f>
        <v>0</v>
      </c>
      <c r="Q95" s="75" t="n">
        <f aca="false">O95</f>
        <v>0</v>
      </c>
      <c r="R95" s="72" t="n">
        <f aca="false">SUM(N95:Q95)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69" t="s">
        <v>128</v>
      </c>
      <c r="B96" s="72" t="n">
        <f aca="false">B38</f>
        <v>0</v>
      </c>
      <c r="C96" s="72" t="n">
        <f aca="false">C38</f>
        <v>0.4</v>
      </c>
      <c r="D96" s="117" t="n">
        <f aca="false">D38</f>
        <v>0</v>
      </c>
      <c r="E96" s="117" t="n">
        <f aca="false">E38-D38</f>
        <v>0</v>
      </c>
      <c r="F96" s="117" t="n">
        <f aca="false">F38-E38</f>
        <v>0</v>
      </c>
      <c r="G96" s="123" t="n">
        <f aca="false">H96-SUM(D96:F96)</f>
        <v>0</v>
      </c>
      <c r="H96" s="72" t="n">
        <f aca="false">H38</f>
        <v>0</v>
      </c>
      <c r="I96" s="75" t="n">
        <f aca="false">0</f>
        <v>0</v>
      </c>
      <c r="J96" s="75" t="n">
        <f aca="false">I96</f>
        <v>0</v>
      </c>
      <c r="K96" s="75" t="n">
        <f aca="false">J96</f>
        <v>0</v>
      </c>
      <c r="L96" s="75" t="n">
        <f aca="false">K96</f>
        <v>0</v>
      </c>
      <c r="M96" s="72" t="n">
        <f aca="false">SUM(I96:L96)</f>
        <v>0</v>
      </c>
      <c r="N96" s="75" t="n">
        <f aca="false">L96</f>
        <v>0</v>
      </c>
      <c r="O96" s="75" t="n">
        <f aca="false">M96</f>
        <v>0</v>
      </c>
      <c r="P96" s="75" t="n">
        <f aca="false">N96</f>
        <v>0</v>
      </c>
      <c r="Q96" s="75" t="n">
        <f aca="false">O96</f>
        <v>0</v>
      </c>
      <c r="R96" s="72" t="n">
        <f aca="false">SUM(N96:Q96)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69" t="s">
        <v>129</v>
      </c>
      <c r="B97" s="72" t="n">
        <f aca="false">B39</f>
        <v>0</v>
      </c>
      <c r="C97" s="72" t="n">
        <f aca="false">C39</f>
        <v>-83.4</v>
      </c>
      <c r="D97" s="117" t="n">
        <f aca="false">D39</f>
        <v>0</v>
      </c>
      <c r="E97" s="117" t="n">
        <f aca="false">E39-D39</f>
        <v>0</v>
      </c>
      <c r="F97" s="117" t="n">
        <f aca="false">F39-E39</f>
        <v>-4.444</v>
      </c>
      <c r="G97" s="123" t="n">
        <f aca="false">H97-SUM(D97:F97)</f>
        <v>-1.956</v>
      </c>
      <c r="H97" s="72" t="n">
        <f aca="false">H39</f>
        <v>-6.4</v>
      </c>
      <c r="I97" s="75" t="n">
        <f aca="false">0</f>
        <v>0</v>
      </c>
      <c r="J97" s="75" t="n">
        <f aca="false">I97</f>
        <v>0</v>
      </c>
      <c r="K97" s="75" t="n">
        <f aca="false">J97</f>
        <v>0</v>
      </c>
      <c r="L97" s="75" t="n">
        <f aca="false">K97</f>
        <v>0</v>
      </c>
      <c r="M97" s="72" t="n">
        <f aca="false">SUM(I97:L97)</f>
        <v>0</v>
      </c>
      <c r="N97" s="75" t="n">
        <f aca="false">L97</f>
        <v>0</v>
      </c>
      <c r="O97" s="75" t="n">
        <f aca="false">M97</f>
        <v>0</v>
      </c>
      <c r="P97" s="75" t="n">
        <f aca="false">N97</f>
        <v>0</v>
      </c>
      <c r="Q97" s="75" t="n">
        <f aca="false">O97</f>
        <v>0</v>
      </c>
      <c r="R97" s="72" t="n">
        <f aca="false">SUM(N97:Q97)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69" t="s">
        <v>130</v>
      </c>
      <c r="B98" s="72" t="n">
        <f aca="false">B40</f>
        <v>0</v>
      </c>
      <c r="C98" s="72" t="n">
        <f aca="false">C40</f>
        <v>85.2</v>
      </c>
      <c r="D98" s="117" t="n">
        <f aca="false">D40</f>
        <v>0</v>
      </c>
      <c r="E98" s="117" t="n">
        <f aca="false">E40-D40</f>
        <v>0</v>
      </c>
      <c r="F98" s="117" t="n">
        <f aca="false">F40-E40</f>
        <v>0</v>
      </c>
      <c r="G98" s="123" t="n">
        <f aca="false">H98-SUM(D98:F98)</f>
        <v>0</v>
      </c>
      <c r="H98" s="72" t="n">
        <f aca="false">H40</f>
        <v>0</v>
      </c>
      <c r="I98" s="75" t="n">
        <f aca="false">0</f>
        <v>0</v>
      </c>
      <c r="J98" s="75" t="n">
        <f aca="false">I98</f>
        <v>0</v>
      </c>
      <c r="K98" s="75" t="n">
        <f aca="false">J98</f>
        <v>0</v>
      </c>
      <c r="L98" s="75" t="n">
        <f aca="false">K98</f>
        <v>0</v>
      </c>
      <c r="M98" s="72" t="n">
        <f aca="false">SUM(I98:L98)</f>
        <v>0</v>
      </c>
      <c r="N98" s="75" t="n">
        <f aca="false">L98</f>
        <v>0</v>
      </c>
      <c r="O98" s="75" t="n">
        <f aca="false">M98</f>
        <v>0</v>
      </c>
      <c r="P98" s="75" t="n">
        <f aca="false">N98</f>
        <v>0</v>
      </c>
      <c r="Q98" s="75" t="n">
        <f aca="false">O98</f>
        <v>0</v>
      </c>
      <c r="R98" s="72" t="n">
        <f aca="false">SUM(N98:Q98)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69" t="s">
        <v>131</v>
      </c>
      <c r="B99" s="72" t="n">
        <f aca="false">B41</f>
        <v>-146.8</v>
      </c>
      <c r="C99" s="72" t="n">
        <f aca="false">C41</f>
        <v>-166.1</v>
      </c>
      <c r="D99" s="117" t="n">
        <f aca="false">D41</f>
        <v>-30.763</v>
      </c>
      <c r="E99" s="117" t="n">
        <f aca="false">E41-D41</f>
        <v>-31.468</v>
      </c>
      <c r="F99" s="117" t="n">
        <f aca="false">F41-E41</f>
        <v>-36.339</v>
      </c>
      <c r="G99" s="123" t="n">
        <f aca="false">H99-SUM(D99:F99)</f>
        <v>-57.93</v>
      </c>
      <c r="H99" s="72" t="n">
        <f aca="false">H41</f>
        <v>-156.5</v>
      </c>
      <c r="I99" s="75" t="n">
        <f aca="false">I134*-I136</f>
        <v>-32.3589172571545</v>
      </c>
      <c r="J99" s="75" t="n">
        <f aca="false">J134*-J136</f>
        <v>-33.1875938992575</v>
      </c>
      <c r="K99" s="75" t="n">
        <f aca="false">K134*-K136</f>
        <v>-38.3391259911664</v>
      </c>
      <c r="L99" s="75" t="n">
        <f aca="false">L134*-L136</f>
        <v>-61.1314423295792</v>
      </c>
      <c r="M99" s="72" t="n">
        <f aca="false">SUM(I99:L99)</f>
        <v>-165.017079477158</v>
      </c>
      <c r="N99" s="75" t="n">
        <f aca="false">N134*-N136</f>
        <v>-33.0778998426837</v>
      </c>
      <c r="O99" s="75" t="n">
        <f aca="false">O134*-O136</f>
        <v>-34.0206978483239</v>
      </c>
      <c r="P99" s="75" t="n">
        <f aca="false">P134*-P136</f>
        <v>-39.4862598536368</v>
      </c>
      <c r="Q99" s="75" t="n">
        <f aca="false">Q134*-Q136</f>
        <v>-63.614782896801</v>
      </c>
      <c r="R99" s="72" t="n">
        <f aca="false">SUM(N99:Q99)</f>
        <v>-170.199640441445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69" t="s">
        <v>132</v>
      </c>
      <c r="B100" s="72" t="n">
        <f aca="false">B42</f>
        <v>-0.2</v>
      </c>
      <c r="C100" s="72" t="n">
        <f aca="false">C42</f>
        <v>-0.2</v>
      </c>
      <c r="D100" s="117" t="n">
        <f aca="false">D42</f>
        <v>-0.003</v>
      </c>
      <c r="E100" s="117" t="n">
        <f aca="false">E42-D42</f>
        <v>-0.022</v>
      </c>
      <c r="F100" s="117" t="n">
        <f aca="false">F42-E42</f>
        <v>-0.133</v>
      </c>
      <c r="G100" s="123" t="n">
        <f aca="false">H100-SUM(D100:F100)</f>
        <v>-0.142</v>
      </c>
      <c r="H100" s="72" t="n">
        <f aca="false">H42</f>
        <v>-0.3</v>
      </c>
      <c r="I100" s="126" t="str">
        <f aca="false">IF(BS!I8-BS!H8&gt;0,-(BS!I8-BS!H8),"0.0")</f>
        <v>0.0</v>
      </c>
      <c r="J100" s="126" t="str">
        <f aca="false">IF(BS!J8-BS!I8&gt;0,-(BS!J8-BS!I8),"0.0")</f>
        <v>0.0</v>
      </c>
      <c r="K100" s="126" t="str">
        <f aca="false">IF(BS!K8-BS!J8&gt;0,-(BS!K8-BS!J8),"0.0")</f>
        <v>0.0</v>
      </c>
      <c r="L100" s="126" t="str">
        <f aca="false">IF(BS!L8-BS!K8&gt;0,-(BS!L8-BS!K8),"0.0")</f>
        <v>0.0</v>
      </c>
      <c r="M100" s="70" t="n">
        <f aca="false">SUM(I100:L100)</f>
        <v>0</v>
      </c>
      <c r="N100" s="126" t="str">
        <f aca="false">IF(BS!N8-BS!M8&gt;0,-(BS!N8-BS!M8),"0.0")</f>
        <v>0.0</v>
      </c>
      <c r="O100" s="126" t="str">
        <f aca="false">IF(BS!O8-BS!N8&gt;0,-(BS!O8-BS!N8),"0.0")</f>
        <v>0.0</v>
      </c>
      <c r="P100" s="126" t="str">
        <f aca="false">IF(BS!P8-BS!O8&gt;0,-(BS!P8-BS!O8),"0.0")</f>
        <v>0.0</v>
      </c>
      <c r="Q100" s="126" t="str">
        <f aca="false">IF(BS!Q8-BS!P8&gt;0,-(BS!Q8-BS!P8),"0.0")</f>
        <v>0.0</v>
      </c>
      <c r="R100" s="70" t="n">
        <f aca="false">SUM(N100:Q100)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69" t="s">
        <v>133</v>
      </c>
      <c r="B101" s="72" t="n">
        <f aca="false">B43</f>
        <v>0.5</v>
      </c>
      <c r="C101" s="72" t="n">
        <f aca="false">C43</f>
        <v>0.4</v>
      </c>
      <c r="D101" s="117" t="n">
        <f aca="false">D43</f>
        <v>0.096</v>
      </c>
      <c r="E101" s="117" t="n">
        <f aca="false">E43-D43</f>
        <v>0.187</v>
      </c>
      <c r="F101" s="117" t="n">
        <f aca="false">F43-E43</f>
        <v>0.158</v>
      </c>
      <c r="G101" s="123" t="n">
        <f aca="false">H101-SUM(D101:F101)</f>
        <v>0.0590000000000001</v>
      </c>
      <c r="H101" s="72" t="n">
        <f aca="false">H43</f>
        <v>0.5</v>
      </c>
      <c r="I101" s="126" t="str">
        <f aca="false">IF(BS!I8-BS!H8&lt;0,-(BS!I8-BS!H8),"0.0")</f>
        <v>0.0</v>
      </c>
      <c r="J101" s="126" t="str">
        <f aca="false">IF(BS!J8-BS!I8&lt;0,-(BS!J8-BS!I8),"0.0")</f>
        <v>0.0</v>
      </c>
      <c r="K101" s="126" t="str">
        <f aca="false">IF(BS!K8-BS!J8&lt;0,-(BS!K8-BS!J8),"0.0")</f>
        <v>0.0</v>
      </c>
      <c r="L101" s="126" t="str">
        <f aca="false">IF(BS!L8-BS!K8&lt;0,-(BS!L8-BS!K8),"0.0")</f>
        <v>0.0</v>
      </c>
      <c r="M101" s="70" t="n">
        <f aca="false">SUM(I101:L101)</f>
        <v>0</v>
      </c>
      <c r="N101" s="126" t="str">
        <f aca="false">IF(BS!N8-BS!M8&lt;0,-(BS!N8-BS!M8),"0.0")</f>
        <v>0.0</v>
      </c>
      <c r="O101" s="126" t="str">
        <f aca="false">IF(BS!O8-BS!N8&lt;0,-(BS!O8-BS!N8),"0.0")</f>
        <v>0.0</v>
      </c>
      <c r="P101" s="126" t="str">
        <f aca="false">IF(BS!P8-BS!O8&lt;0,-(BS!P8-BS!O8),"0.0")</f>
        <v>0.0</v>
      </c>
      <c r="Q101" s="126" t="str">
        <f aca="false">IF(BS!Q8-BS!P8&lt;0,-(BS!Q8-BS!P8),"0.0")</f>
        <v>0.0</v>
      </c>
      <c r="R101" s="70" t="n">
        <f aca="false">SUM(N101:Q101)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69" t="s">
        <v>134</v>
      </c>
      <c r="B102" s="72" t="n">
        <f aca="false">B44</f>
        <v>0</v>
      </c>
      <c r="C102" s="72" t="n">
        <f aca="false">C44</f>
        <v>15.6</v>
      </c>
      <c r="D102" s="117" t="n">
        <f aca="false">D44</f>
        <v>0</v>
      </c>
      <c r="E102" s="117" t="n">
        <f aca="false">E44-D44</f>
        <v>0</v>
      </c>
      <c r="F102" s="117" t="n">
        <f aca="false">F44-E44</f>
        <v>0</v>
      </c>
      <c r="G102" s="123" t="n">
        <f aca="false">H102-SUM(D102:F102)</f>
        <v>0</v>
      </c>
      <c r="H102" s="72" t="n">
        <f aca="false">H44</f>
        <v>0</v>
      </c>
      <c r="I102" s="75" t="n">
        <f aca="false">0</f>
        <v>0</v>
      </c>
      <c r="J102" s="75" t="n">
        <f aca="false">I102</f>
        <v>0</v>
      </c>
      <c r="K102" s="75" t="n">
        <f aca="false">J102</f>
        <v>0</v>
      </c>
      <c r="L102" s="75" t="n">
        <f aca="false">K102</f>
        <v>0</v>
      </c>
      <c r="M102" s="72" t="n">
        <f aca="false">SUM(I102:L102)</f>
        <v>0</v>
      </c>
      <c r="N102" s="75" t="n">
        <f aca="false">L102</f>
        <v>0</v>
      </c>
      <c r="O102" s="75" t="n">
        <f aca="false">M102</f>
        <v>0</v>
      </c>
      <c r="P102" s="75" t="n">
        <f aca="false">N102</f>
        <v>0</v>
      </c>
      <c r="Q102" s="75" t="n">
        <f aca="false">O102</f>
        <v>0</v>
      </c>
      <c r="R102" s="72" t="n">
        <f aca="false">SUM(N102:Q102)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69" t="s">
        <v>135</v>
      </c>
      <c r="B103" s="72" t="n">
        <f aca="false">B45</f>
        <v>0</v>
      </c>
      <c r="C103" s="72" t="n">
        <f aca="false">C45</f>
        <v>0.1</v>
      </c>
      <c r="D103" s="117" t="n">
        <f aca="false">D45</f>
        <v>-0.62</v>
      </c>
      <c r="E103" s="117" t="n">
        <f aca="false">E45-D45</f>
        <v>0</v>
      </c>
      <c r="F103" s="117" t="n">
        <f aca="false">F45-E45</f>
        <v>0</v>
      </c>
      <c r="G103" s="123" t="n">
        <f aca="false">H103-SUM(D103:F103)</f>
        <v>1.12</v>
      </c>
      <c r="H103" s="72" t="n">
        <f aca="false">H45</f>
        <v>0.5</v>
      </c>
      <c r="I103" s="75" t="n">
        <f aca="false">0</f>
        <v>0</v>
      </c>
      <c r="J103" s="75" t="n">
        <f aca="false">I103</f>
        <v>0</v>
      </c>
      <c r="K103" s="75" t="n">
        <f aca="false">J103</f>
        <v>0</v>
      </c>
      <c r="L103" s="75" t="n">
        <f aca="false">K103</f>
        <v>0</v>
      </c>
      <c r="M103" s="72" t="n">
        <f aca="false">SUM(I103:L103)</f>
        <v>0</v>
      </c>
      <c r="N103" s="75" t="n">
        <f aca="false">L103</f>
        <v>0</v>
      </c>
      <c r="O103" s="75" t="n">
        <f aca="false">M103</f>
        <v>0</v>
      </c>
      <c r="P103" s="75" t="n">
        <f aca="false">N103</f>
        <v>0</v>
      </c>
      <c r="Q103" s="75" t="n">
        <f aca="false">O103</f>
        <v>0</v>
      </c>
      <c r="R103" s="72" t="n">
        <f aca="false">SUM(N103:Q103)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66" t="s">
        <v>136</v>
      </c>
      <c r="B104" s="115" t="n">
        <f aca="false">SUM(B92:B103)</f>
        <v>-35.5</v>
      </c>
      <c r="C104" s="115" t="n">
        <f aca="false">SUM(C92:C103)</f>
        <v>-3006.3</v>
      </c>
      <c r="D104" s="116" t="n">
        <f aca="false">SUM(D92:D103)</f>
        <v>-31.29</v>
      </c>
      <c r="E104" s="116" t="n">
        <f aca="false">SUM(E92:E103)</f>
        <v>681.871</v>
      </c>
      <c r="F104" s="116" t="n">
        <f aca="false">SUM(F92:F103)</f>
        <v>-71.255</v>
      </c>
      <c r="G104" s="125" t="n">
        <f aca="false">SUM(G92:G103)</f>
        <v>-86.126</v>
      </c>
      <c r="H104" s="115" t="n">
        <f aca="false">SUM(H92:H103)</f>
        <v>493.2</v>
      </c>
      <c r="I104" s="118" t="n">
        <f aca="false">SUM(I92:I103)</f>
        <v>-32.3589172571545</v>
      </c>
      <c r="J104" s="118" t="n">
        <f aca="false">SUM(J92:J103)</f>
        <v>-33.1875938992575</v>
      </c>
      <c r="K104" s="118" t="n">
        <f aca="false">SUM(K92:K103)</f>
        <v>-38.3391259911664</v>
      </c>
      <c r="L104" s="118" t="n">
        <f aca="false">SUM(L92:L103)</f>
        <v>-61.1314423295792</v>
      </c>
      <c r="M104" s="115" t="n">
        <f aca="false">SUM(M92:M103)</f>
        <v>-165.017079477158</v>
      </c>
      <c r="N104" s="118" t="n">
        <f aca="false">SUM(N92:N103)</f>
        <v>-33.0778998426837</v>
      </c>
      <c r="O104" s="118" t="n">
        <f aca="false">SUM(O92:O103)</f>
        <v>-34.0206978483239</v>
      </c>
      <c r="P104" s="118" t="n">
        <f aca="false">SUM(P92:P103)</f>
        <v>-39.4862598536368</v>
      </c>
      <c r="Q104" s="118" t="n">
        <f aca="false">SUM(Q92:Q103)</f>
        <v>-63.614782896801</v>
      </c>
      <c r="R104" s="115" t="n">
        <f aca="false">SUM(R92:R103)</f>
        <v>-170.199640441445</v>
      </c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69"/>
      <c r="B105" s="72"/>
      <c r="C105" s="72"/>
      <c r="D105" s="117"/>
      <c r="E105" s="117"/>
      <c r="F105" s="117"/>
      <c r="G105" s="123"/>
      <c r="H105" s="72"/>
      <c r="I105" s="68"/>
      <c r="J105" s="68"/>
      <c r="K105" s="68"/>
      <c r="L105" s="68"/>
      <c r="M105" s="72"/>
      <c r="N105" s="68"/>
      <c r="O105" s="68"/>
      <c r="P105" s="68"/>
      <c r="Q105" s="68"/>
      <c r="R105" s="72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66" t="s">
        <v>137</v>
      </c>
      <c r="B106" s="72"/>
      <c r="C106" s="72"/>
      <c r="D106" s="116"/>
      <c r="E106" s="116"/>
      <c r="F106" s="116"/>
      <c r="G106" s="123"/>
      <c r="H106" s="72"/>
      <c r="I106" s="68"/>
      <c r="J106" s="68"/>
      <c r="K106" s="68"/>
      <c r="L106" s="68"/>
      <c r="M106" s="72"/>
      <c r="N106" s="68"/>
      <c r="O106" s="68"/>
      <c r="P106" s="68"/>
      <c r="Q106" s="68"/>
      <c r="R106" s="72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69" t="s">
        <v>152</v>
      </c>
      <c r="B107" s="72" t="n">
        <f aca="false">B49</f>
        <v>0</v>
      </c>
      <c r="C107" s="72" t="n">
        <f aca="false">C49</f>
        <v>1244</v>
      </c>
      <c r="D107" s="117" t="n">
        <f aca="false">D49</f>
        <v>0</v>
      </c>
      <c r="E107" s="117" t="n">
        <f aca="false">E49-D49</f>
        <v>0</v>
      </c>
      <c r="F107" s="117" t="n">
        <f aca="false">F49-E49</f>
        <v>0</v>
      </c>
      <c r="G107" s="123" t="n">
        <f aca="false">H107-SUM(D107:F107)</f>
        <v>0</v>
      </c>
      <c r="H107" s="72" t="n">
        <f aca="false">H49</f>
        <v>0</v>
      </c>
      <c r="I107" s="126" t="str">
        <f aca="false">IF(Debt!I19-Debt!H19&gt;0,Debt!I19-Debt!H19,"0.0")</f>
        <v>0.0</v>
      </c>
      <c r="J107" s="126" t="str">
        <f aca="false">IF(Debt!J19-Debt!I19&gt;0,Debt!J19-Debt!I19,"0.0")</f>
        <v>0.0</v>
      </c>
      <c r="K107" s="126" t="str">
        <f aca="false">IF(Debt!K19-Debt!J19&gt;0,Debt!K19-Debt!J19,"0.0")</f>
        <v>0.0</v>
      </c>
      <c r="L107" s="126" t="str">
        <f aca="false">IF(Debt!L19-Debt!K19&gt;0,Debt!L19-Debt!K19,"0.0")</f>
        <v>0.0</v>
      </c>
      <c r="M107" s="72" t="n">
        <f aca="false">SUM(I107:L107)</f>
        <v>0</v>
      </c>
      <c r="N107" s="126" t="str">
        <f aca="false">IF(Debt!N19-Debt!M19&gt;0,Debt!N19-Debt!M19,"0.0")</f>
        <v>0.0</v>
      </c>
      <c r="O107" s="126" t="str">
        <f aca="false">IF(Debt!O19-Debt!N19&gt;0,Debt!O19-Debt!N19,"0.0")</f>
        <v>0.0</v>
      </c>
      <c r="P107" s="126" t="str">
        <f aca="false">IF(Debt!P19-Debt!O19&gt;0,Debt!P19-Debt!O19,"0.0")</f>
        <v>0.0</v>
      </c>
      <c r="Q107" s="126" t="str">
        <f aca="false">IF(Debt!Q19-Debt!P19&gt;0,Debt!Q19-Debt!P19,"0.0")</f>
        <v>0.0</v>
      </c>
      <c r="R107" s="72" t="n">
        <f aca="false">SUM(N107:Q107)</f>
        <v>0</v>
      </c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69" t="s">
        <v>139</v>
      </c>
      <c r="B108" s="72" t="n">
        <f aca="false">B50</f>
        <v>0</v>
      </c>
      <c r="C108" s="72" t="n">
        <f aca="false">C50</f>
        <v>-170</v>
      </c>
      <c r="D108" s="117" t="n">
        <f aca="false">D50</f>
        <v>0</v>
      </c>
      <c r="E108" s="117" t="n">
        <f aca="false">E50-D50</f>
        <v>0</v>
      </c>
      <c r="F108" s="117" t="n">
        <f aca="false">F50-E50</f>
        <v>0</v>
      </c>
      <c r="G108" s="123" t="n">
        <f aca="false">H108-SUM(D108:F108)</f>
        <v>0</v>
      </c>
      <c r="H108" s="72" t="n">
        <f aca="false">H50</f>
        <v>0</v>
      </c>
      <c r="I108" s="75" t="n">
        <f aca="false">0</f>
        <v>0</v>
      </c>
      <c r="J108" s="75" t="n">
        <f aca="false">I108</f>
        <v>0</v>
      </c>
      <c r="K108" s="75" t="n">
        <f aca="false">J108</f>
        <v>0</v>
      </c>
      <c r="L108" s="75" t="n">
        <f aca="false">K108</f>
        <v>0</v>
      </c>
      <c r="M108" s="72" t="n">
        <f aca="false">SUM(I108:L108)</f>
        <v>0</v>
      </c>
      <c r="N108" s="75" t="n">
        <f aca="false">L108</f>
        <v>0</v>
      </c>
      <c r="O108" s="75" t="n">
        <f aca="false">M108</f>
        <v>0</v>
      </c>
      <c r="P108" s="75" t="n">
        <f aca="false">N108</f>
        <v>0</v>
      </c>
      <c r="Q108" s="75" t="n">
        <f aca="false">O108</f>
        <v>0</v>
      </c>
      <c r="R108" s="72" t="n">
        <f aca="false">SUM(N108:Q108)</f>
        <v>0</v>
      </c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69" t="s">
        <v>140</v>
      </c>
      <c r="B109" s="72" t="n">
        <f aca="false">B51</f>
        <v>0</v>
      </c>
      <c r="C109" s="72" t="n">
        <f aca="false">C51</f>
        <v>-50</v>
      </c>
      <c r="D109" s="117" t="n">
        <f aca="false">D51</f>
        <v>0</v>
      </c>
      <c r="E109" s="117" t="n">
        <f aca="false">E51-D51</f>
        <v>0</v>
      </c>
      <c r="F109" s="117" t="n">
        <f aca="false">F51-E51</f>
        <v>0</v>
      </c>
      <c r="G109" s="123" t="n">
        <f aca="false">H109-SUM(D109:F109)</f>
        <v>0</v>
      </c>
      <c r="H109" s="72" t="n">
        <f aca="false">H51</f>
        <v>0</v>
      </c>
      <c r="I109" s="126" t="str">
        <f aca="false">IF(Debt!I19-Debt!H19&lt;0,Debt!I19-Debt!H19,"0.0")</f>
        <v>0.0</v>
      </c>
      <c r="J109" s="126" t="str">
        <f aca="false">IF(Debt!J19-Debt!I19&lt;0,Debt!J19-Debt!I19,"0.0")</f>
        <v>0.0</v>
      </c>
      <c r="K109" s="126" t="str">
        <f aca="false">IF(Debt!K19-Debt!J19&lt;0,Debt!K19-Debt!J19,"0.0")</f>
        <v>0.0</v>
      </c>
      <c r="L109" s="126" t="str">
        <f aca="false">IF(Debt!L19-Debt!K19&lt;0,Debt!L19-Debt!K19,"0.0")</f>
        <v>0.0</v>
      </c>
      <c r="M109" s="72" t="n">
        <f aca="false">SUM(I109:L109)</f>
        <v>0</v>
      </c>
      <c r="N109" s="126" t="str">
        <f aca="false">IF(Debt!N19-Debt!M19&lt;0,Debt!N19-Debt!M19,"0.0")</f>
        <v>0.0</v>
      </c>
      <c r="O109" s="126" t="str">
        <f aca="false">IF(Debt!O19-Debt!N19&lt;0,Debt!O19-Debt!N19,"0.0")</f>
        <v>0.0</v>
      </c>
      <c r="P109" s="126" t="str">
        <f aca="false">IF(Debt!P19-Debt!O19&lt;0,Debt!P19-Debt!O19,"0.0")</f>
        <v>0.0</v>
      </c>
      <c r="Q109" s="126" t="str">
        <f aca="false">IF(Debt!Q19-Debt!P19&lt;0,Debt!Q19-Debt!P19,"0.0")</f>
        <v>0.0</v>
      </c>
      <c r="R109" s="72" t="n">
        <f aca="false">SUM(N109:Q109)</f>
        <v>0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69" t="s">
        <v>141</v>
      </c>
      <c r="B110" s="72" t="n">
        <f aca="false">B52</f>
        <v>0</v>
      </c>
      <c r="C110" s="72" t="n">
        <f aca="false">C52</f>
        <v>830</v>
      </c>
      <c r="D110" s="117" t="n">
        <f aca="false">D52</f>
        <v>0</v>
      </c>
      <c r="E110" s="117" t="n">
        <f aca="false">E52-D52</f>
        <v>0</v>
      </c>
      <c r="F110" s="117" t="n">
        <f aca="false">F52-E52</f>
        <v>0</v>
      </c>
      <c r="G110" s="123" t="n">
        <f aca="false">H110-SUM(D110:F110)</f>
        <v>0</v>
      </c>
      <c r="H110" s="72" t="n">
        <f aca="false">H52</f>
        <v>0</v>
      </c>
      <c r="I110" s="126" t="str">
        <f aca="false">IF(Debt!I8-Debt!H8&gt;0,Debt!I8-Debt!H8,"0.0")</f>
        <v>0.0</v>
      </c>
      <c r="J110" s="126" t="str">
        <f aca="false">IF(Debt!J8-Debt!I8&gt;0,Debt!J8-Debt!I8,"0.0")</f>
        <v>0.0</v>
      </c>
      <c r="K110" s="126" t="str">
        <f aca="false">IF(Debt!K8-Debt!J8&gt;0,Debt!K8-Debt!J8,"0.0")</f>
        <v>0.0</v>
      </c>
      <c r="L110" s="126" t="str">
        <f aca="false">IF(Debt!L8-Debt!K8&gt;0,Debt!L8-Debt!K8,"0.0")</f>
        <v>0.0</v>
      </c>
      <c r="M110" s="72" t="n">
        <f aca="false">SUM(I110:L110)</f>
        <v>0</v>
      </c>
      <c r="N110" s="126" t="str">
        <f aca="false">IF(Debt!N8-Debt!M8&gt;0,Debt!N8-Debt!M8,"0.0")</f>
        <v>0.0</v>
      </c>
      <c r="O110" s="126" t="str">
        <f aca="false">IF(Debt!O8-Debt!N8&gt;0,Debt!O8-Debt!N8,"0.0")</f>
        <v>0.0</v>
      </c>
      <c r="P110" s="126" t="str">
        <f aca="false">IF(Debt!P8-Debt!O8&gt;0,Debt!P8-Debt!O8,"0.0")</f>
        <v>0.0</v>
      </c>
      <c r="Q110" s="126" t="str">
        <f aca="false">IF(Debt!Q8-Debt!P8&gt;0,Debt!Q8-Debt!P8,"0.0")</f>
        <v>0.0</v>
      </c>
      <c r="R110" s="72" t="n">
        <f aca="false">SUM(N110:Q110)</f>
        <v>0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69" t="s">
        <v>142</v>
      </c>
      <c r="B111" s="72" t="n">
        <f aca="false">B53</f>
        <v>0</v>
      </c>
      <c r="C111" s="72" t="n">
        <f aca="false">C53</f>
        <v>-15</v>
      </c>
      <c r="D111" s="117" t="n">
        <f aca="false">D53</f>
        <v>-165</v>
      </c>
      <c r="E111" s="117" t="n">
        <f aca="false">E53-D53</f>
        <v>165</v>
      </c>
      <c r="F111" s="117" t="n">
        <f aca="false">F53-E53</f>
        <v>0</v>
      </c>
      <c r="G111" s="123" t="n">
        <f aca="false">H111-SUM(D111:F111)</f>
        <v>0</v>
      </c>
      <c r="H111" s="72" t="n">
        <f aca="false">H53</f>
        <v>0</v>
      </c>
      <c r="I111" s="75" t="n">
        <f aca="false">0</f>
        <v>0</v>
      </c>
      <c r="J111" s="75" t="n">
        <f aca="false">I111</f>
        <v>0</v>
      </c>
      <c r="K111" s="75" t="n">
        <f aca="false">J111</f>
        <v>0</v>
      </c>
      <c r="L111" s="75" t="n">
        <f aca="false">K111</f>
        <v>0</v>
      </c>
      <c r="M111" s="72" t="n">
        <f aca="false">SUM(I111:L111)</f>
        <v>0</v>
      </c>
      <c r="N111" s="75" t="n">
        <f aca="false">L111</f>
        <v>0</v>
      </c>
      <c r="O111" s="75" t="n">
        <f aca="false">M111</f>
        <v>0</v>
      </c>
      <c r="P111" s="75" t="n">
        <f aca="false">N111</f>
        <v>0</v>
      </c>
      <c r="Q111" s="75" t="n">
        <f aca="false">O111</f>
        <v>0</v>
      </c>
      <c r="R111" s="72" t="n">
        <f aca="false">SUM(N111:Q111)</f>
        <v>0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69" t="s">
        <v>143</v>
      </c>
      <c r="B112" s="72" t="n">
        <f aca="false">B54</f>
        <v>160</v>
      </c>
      <c r="C112" s="72" t="n">
        <f aca="false">C54</f>
        <v>-105</v>
      </c>
      <c r="D112" s="117" t="n">
        <f aca="false">D54</f>
        <v>0</v>
      </c>
      <c r="E112" s="117" t="n">
        <f aca="false">E54-D54</f>
        <v>-870</v>
      </c>
      <c r="F112" s="117" t="n">
        <f aca="false">F54-E54</f>
        <v>0</v>
      </c>
      <c r="G112" s="123" t="n">
        <f aca="false">H112-SUM(D112:F112)</f>
        <v>100</v>
      </c>
      <c r="H112" s="72" t="n">
        <f aca="false">H54</f>
        <v>-770</v>
      </c>
      <c r="I112" s="126" t="n">
        <f aca="false">IF(Debt!I8-Debt!H8&lt;0,Debt!I8-Debt!H8,"0.0")</f>
        <v>-70</v>
      </c>
      <c r="J112" s="126" t="str">
        <f aca="false">IF(Debt!J8-Debt!I8&lt;0,Debt!J8-Debt!I8,"0.0")</f>
        <v>0.0</v>
      </c>
      <c r="K112" s="126" t="str">
        <f aca="false">IF(Debt!K8-Debt!J8&lt;0,Debt!K8-Debt!J8,"0.0")</f>
        <v>0.0</v>
      </c>
      <c r="L112" s="126" t="str">
        <f aca="false">IF(Debt!L8-Debt!K8&lt;0,Debt!L8-Debt!K8,"0.0")</f>
        <v>0.0</v>
      </c>
      <c r="M112" s="72" t="n">
        <f aca="false">SUM(I112:L112)</f>
        <v>-70</v>
      </c>
      <c r="N112" s="126" t="str">
        <f aca="false">IF(Debt!N8-Debt!M8&lt;0,Debt!N8-Debt!M8,"0.0")</f>
        <v>0.0</v>
      </c>
      <c r="O112" s="126" t="str">
        <f aca="false">IF(Debt!O8-Debt!N8&lt;0,Debt!O8-Debt!N8,"0.0")</f>
        <v>0.0</v>
      </c>
      <c r="P112" s="126" t="str">
        <f aca="false">IF(Debt!P8-Debt!O8&lt;0,Debt!P8-Debt!O8,"0.0")</f>
        <v>0.0</v>
      </c>
      <c r="Q112" s="126" t="str">
        <f aca="false">IF(Debt!Q8-Debt!P8&lt;0,Debt!Q8-Debt!P8,"0.0")</f>
        <v>0.0</v>
      </c>
      <c r="R112" s="72" t="n">
        <f aca="false">SUM(N112:Q112)</f>
        <v>0</v>
      </c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69" t="s">
        <v>144</v>
      </c>
      <c r="B113" s="72" t="n">
        <f aca="false">B55</f>
        <v>-0.5</v>
      </c>
      <c r="C113" s="72" t="n">
        <f aca="false">C55</f>
        <v>-23.9</v>
      </c>
      <c r="D113" s="117" t="n">
        <f aca="false">D55</f>
        <v>0</v>
      </c>
      <c r="E113" s="117" t="n">
        <f aca="false">E55-D55</f>
        <v>0</v>
      </c>
      <c r="F113" s="117" t="n">
        <f aca="false">F55-E55</f>
        <v>-0.475</v>
      </c>
      <c r="G113" s="123" t="n">
        <f aca="false">H113-SUM(D113:F113)</f>
        <v>-0.025</v>
      </c>
      <c r="H113" s="72" t="n">
        <f aca="false">H55</f>
        <v>-0.5</v>
      </c>
      <c r="I113" s="75" t="n">
        <f aca="false">0</f>
        <v>0</v>
      </c>
      <c r="J113" s="75" t="n">
        <f aca="false">I113</f>
        <v>0</v>
      </c>
      <c r="K113" s="75" t="n">
        <f aca="false">J113</f>
        <v>0</v>
      </c>
      <c r="L113" s="75" t="n">
        <f aca="false">K113</f>
        <v>0</v>
      </c>
      <c r="M113" s="72" t="n">
        <f aca="false">SUM(I113:L113)</f>
        <v>0</v>
      </c>
      <c r="N113" s="75" t="n">
        <f aca="false">L113</f>
        <v>0</v>
      </c>
      <c r="O113" s="75" t="n">
        <f aca="false">M113</f>
        <v>0</v>
      </c>
      <c r="P113" s="75" t="n">
        <f aca="false">N113</f>
        <v>0</v>
      </c>
      <c r="Q113" s="75" t="n">
        <f aca="false">O113</f>
        <v>0</v>
      </c>
      <c r="R113" s="72" t="n">
        <f aca="false">SUM(N113:Q113)</f>
        <v>0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69" t="s">
        <v>145</v>
      </c>
      <c r="B114" s="72" t="n">
        <f aca="false">B56</f>
        <v>-778.5</v>
      </c>
      <c r="C114" s="72" t="n">
        <f aca="false">C56</f>
        <v>-20.4</v>
      </c>
      <c r="D114" s="117" t="n">
        <f aca="false">D56</f>
        <v>-116.363</v>
      </c>
      <c r="E114" s="117" t="n">
        <f aca="false">E56-D56</f>
        <v>0</v>
      </c>
      <c r="F114" s="117" t="n">
        <f aca="false">F56-E56</f>
        <v>-66.17</v>
      </c>
      <c r="G114" s="123" t="n">
        <f aca="false">H114-SUM(D114:F114)</f>
        <v>-144.267</v>
      </c>
      <c r="H114" s="72" t="n">
        <f aca="false">H56</f>
        <v>-326.8</v>
      </c>
      <c r="I114" s="127" t="n">
        <v>-45</v>
      </c>
      <c r="J114" s="127" t="n">
        <f aca="false">I114</f>
        <v>-45</v>
      </c>
      <c r="K114" s="127" t="n">
        <f aca="false">J114</f>
        <v>-45</v>
      </c>
      <c r="L114" s="127" t="n">
        <f aca="false">K114</f>
        <v>-45</v>
      </c>
      <c r="M114" s="72" t="n">
        <f aca="false">SUM(I114:L114)</f>
        <v>-180</v>
      </c>
      <c r="N114" s="127" t="n">
        <f aca="false">L114</f>
        <v>-45</v>
      </c>
      <c r="O114" s="127" t="n">
        <f aca="false">N114</f>
        <v>-45</v>
      </c>
      <c r="P114" s="127" t="n">
        <f aca="false">O114</f>
        <v>-45</v>
      </c>
      <c r="Q114" s="127" t="n">
        <f aca="false">P114</f>
        <v>-45</v>
      </c>
      <c r="R114" s="72" t="n">
        <f aca="false">SUM(N114:Q114)</f>
        <v>-180</v>
      </c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69" t="s">
        <v>146</v>
      </c>
      <c r="B115" s="72" t="n">
        <f aca="false">B57</f>
        <v>-1.6</v>
      </c>
      <c r="C115" s="72" t="n">
        <f aca="false">C57</f>
        <v>-2.4</v>
      </c>
      <c r="D115" s="117" t="n">
        <f aca="false">D57</f>
        <v>0</v>
      </c>
      <c r="E115" s="117" t="n">
        <f aca="false">E57-D57</f>
        <v>-2.93</v>
      </c>
      <c r="F115" s="117" t="n">
        <f aca="false">F57-E57</f>
        <v>-0.135</v>
      </c>
      <c r="G115" s="123" t="n">
        <f aca="false">H115-SUM(D115:F115)</f>
        <v>-0.0350000000000001</v>
      </c>
      <c r="H115" s="72" t="n">
        <f aca="false">H57</f>
        <v>-3.1</v>
      </c>
      <c r="I115" s="75" t="n">
        <f aca="false">0</f>
        <v>0</v>
      </c>
      <c r="J115" s="75" t="n">
        <f aca="false">I115</f>
        <v>0</v>
      </c>
      <c r="K115" s="75" t="n">
        <f aca="false">J115</f>
        <v>0</v>
      </c>
      <c r="L115" s="75" t="n">
        <f aca="false">K115</f>
        <v>0</v>
      </c>
      <c r="M115" s="72" t="n">
        <f aca="false">SUM(I115:L115)</f>
        <v>0</v>
      </c>
      <c r="N115" s="75" t="n">
        <f aca="false">L115</f>
        <v>0</v>
      </c>
      <c r="O115" s="75" t="n">
        <f aca="false">M115</f>
        <v>0</v>
      </c>
      <c r="P115" s="75" t="n">
        <f aca="false">N115</f>
        <v>0</v>
      </c>
      <c r="Q115" s="75" t="n">
        <f aca="false">O115</f>
        <v>0</v>
      </c>
      <c r="R115" s="72" t="n">
        <f aca="false">SUM(N115:Q115)</f>
        <v>0</v>
      </c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69" t="s">
        <v>115</v>
      </c>
      <c r="B116" s="72" t="n">
        <f aca="false">B58</f>
        <v>22.6</v>
      </c>
      <c r="C116" s="72" t="n">
        <f aca="false">C58</f>
        <v>40.1</v>
      </c>
      <c r="D116" s="117" t="n">
        <f aca="false">D58</f>
        <v>0</v>
      </c>
      <c r="E116" s="117" t="n">
        <f aca="false">E58-D58</f>
        <v>6.57</v>
      </c>
      <c r="F116" s="117" t="n">
        <f aca="false">F58-E58</f>
        <v>14.193</v>
      </c>
      <c r="G116" s="123" t="n">
        <f aca="false">H116-SUM(D116:F116)</f>
        <v>10.637</v>
      </c>
      <c r="H116" s="72" t="n">
        <f aca="false">H58</f>
        <v>31.4</v>
      </c>
      <c r="I116" s="68" t="n">
        <f aca="false">-I79</f>
        <v>6.25</v>
      </c>
      <c r="J116" s="68" t="n">
        <f aca="false">-J79</f>
        <v>6.25</v>
      </c>
      <c r="K116" s="68" t="n">
        <f aca="false">-K79</f>
        <v>6.25</v>
      </c>
      <c r="L116" s="68" t="n">
        <f aca="false">-L79</f>
        <v>6.25</v>
      </c>
      <c r="M116" s="72" t="n">
        <f aca="false">SUM(I116:L116)</f>
        <v>25</v>
      </c>
      <c r="N116" s="68" t="n">
        <f aca="false">-N79</f>
        <v>6.25</v>
      </c>
      <c r="O116" s="68" t="n">
        <f aca="false">-O79</f>
        <v>6.25</v>
      </c>
      <c r="P116" s="68" t="n">
        <f aca="false">-P79</f>
        <v>6.25</v>
      </c>
      <c r="Q116" s="68" t="n">
        <f aca="false">-Q79</f>
        <v>6.25</v>
      </c>
      <c r="R116" s="72" t="n">
        <f aca="false">SUM(N116:Q116)</f>
        <v>25</v>
      </c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69" t="s">
        <v>147</v>
      </c>
      <c r="B117" s="72" t="n">
        <f aca="false">B59</f>
        <v>24.6</v>
      </c>
      <c r="C117" s="72" t="n">
        <f aca="false">C59</f>
        <v>38.8</v>
      </c>
      <c r="D117" s="117" t="n">
        <f aca="false">D59</f>
        <v>4.727</v>
      </c>
      <c r="E117" s="117" t="n">
        <f aca="false">E59-D59</f>
        <v>11.599</v>
      </c>
      <c r="F117" s="117" t="n">
        <f aca="false">F59-E59</f>
        <v>16.265</v>
      </c>
      <c r="G117" s="123" t="n">
        <f aca="false">H117-SUM(D117:F117)</f>
        <v>8.509</v>
      </c>
      <c r="H117" s="72" t="n">
        <f aca="false">H59</f>
        <v>41.1</v>
      </c>
      <c r="I117" s="75" t="n">
        <v>10</v>
      </c>
      <c r="J117" s="75" t="n">
        <f aca="false">I117</f>
        <v>10</v>
      </c>
      <c r="K117" s="75" t="n">
        <f aca="false">J117</f>
        <v>10</v>
      </c>
      <c r="L117" s="75" t="n">
        <f aca="false">K117</f>
        <v>10</v>
      </c>
      <c r="M117" s="72" t="n">
        <f aca="false">SUM(I117:L117)</f>
        <v>40</v>
      </c>
      <c r="N117" s="75" t="n">
        <v>10</v>
      </c>
      <c r="O117" s="75" t="n">
        <f aca="false">N117</f>
        <v>10</v>
      </c>
      <c r="P117" s="75" t="n">
        <f aca="false">O117</f>
        <v>10</v>
      </c>
      <c r="Q117" s="75" t="n">
        <f aca="false">P117</f>
        <v>10</v>
      </c>
      <c r="R117" s="72" t="n">
        <f aca="false">SUM(N117:Q117)</f>
        <v>40</v>
      </c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69" t="s">
        <v>148</v>
      </c>
      <c r="B118" s="72" t="n">
        <f aca="false">B60</f>
        <v>0</v>
      </c>
      <c r="C118" s="72" t="n">
        <f aca="false">C60</f>
        <v>720.8</v>
      </c>
      <c r="D118" s="117" t="n">
        <f aca="false">D60</f>
        <v>0</v>
      </c>
      <c r="E118" s="117" t="n">
        <f aca="false">E60-D60</f>
        <v>0</v>
      </c>
      <c r="F118" s="117" t="n">
        <f aca="false">F60-E60</f>
        <v>0</v>
      </c>
      <c r="G118" s="123" t="n">
        <f aca="false">H118-SUM(D118:F118)</f>
        <v>0</v>
      </c>
      <c r="H118" s="72" t="n">
        <f aca="false">H60</f>
        <v>0</v>
      </c>
      <c r="I118" s="75" t="n">
        <f aca="false">0</f>
        <v>0</v>
      </c>
      <c r="J118" s="75" t="n">
        <f aca="false">I118</f>
        <v>0</v>
      </c>
      <c r="K118" s="75" t="n">
        <f aca="false">J118</f>
        <v>0</v>
      </c>
      <c r="L118" s="75" t="n">
        <f aca="false">K118</f>
        <v>0</v>
      </c>
      <c r="M118" s="72" t="n">
        <f aca="false">SUM(I118:L118)</f>
        <v>0</v>
      </c>
      <c r="N118" s="75" t="n">
        <f aca="false">L118</f>
        <v>0</v>
      </c>
      <c r="O118" s="75" t="n">
        <f aca="false">M118</f>
        <v>0</v>
      </c>
      <c r="P118" s="75" t="n">
        <f aca="false">N118</f>
        <v>0</v>
      </c>
      <c r="Q118" s="75" t="n">
        <f aca="false">O118</f>
        <v>0</v>
      </c>
      <c r="R118" s="72" t="n">
        <f aca="false">SUM(N118:Q118)</f>
        <v>0</v>
      </c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69" t="s">
        <v>149</v>
      </c>
      <c r="B119" s="72" t="n">
        <f aca="false">B61</f>
        <v>-5.7</v>
      </c>
      <c r="C119" s="72" t="n">
        <f aca="false">C61</f>
        <v>-6</v>
      </c>
      <c r="D119" s="117" t="n">
        <f aca="false">D61</f>
        <v>-1.169</v>
      </c>
      <c r="E119" s="117" t="n">
        <f aca="false">E61-D61</f>
        <v>-2.367</v>
      </c>
      <c r="F119" s="117" t="n">
        <f aca="false">F61-E61</f>
        <v>-0.863</v>
      </c>
      <c r="G119" s="123" t="n">
        <f aca="false">H119-SUM(D119:F119)</f>
        <v>-0.501</v>
      </c>
      <c r="H119" s="72" t="n">
        <f aca="false">H61</f>
        <v>-4.9</v>
      </c>
      <c r="I119" s="75" t="n">
        <f aca="false">0</f>
        <v>0</v>
      </c>
      <c r="J119" s="75" t="n">
        <f aca="false">I119</f>
        <v>0</v>
      </c>
      <c r="K119" s="75" t="n">
        <f aca="false">J119</f>
        <v>0</v>
      </c>
      <c r="L119" s="75" t="n">
        <f aca="false">K119</f>
        <v>0</v>
      </c>
      <c r="M119" s="72" t="n">
        <f aca="false">SUM(I119:L119)</f>
        <v>0</v>
      </c>
      <c r="N119" s="75" t="n">
        <f aca="false">L119</f>
        <v>0</v>
      </c>
      <c r="O119" s="75" t="n">
        <f aca="false">M119</f>
        <v>0</v>
      </c>
      <c r="P119" s="75" t="n">
        <f aca="false">N119</f>
        <v>0</v>
      </c>
      <c r="Q119" s="75" t="n">
        <f aca="false">O119</f>
        <v>0</v>
      </c>
      <c r="R119" s="72" t="n">
        <f aca="false">SUM(N119:Q119)</f>
        <v>0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66" t="s">
        <v>150</v>
      </c>
      <c r="B120" s="115" t="n">
        <f aca="false">SUM(B107:B119)</f>
        <v>-579.1</v>
      </c>
      <c r="C120" s="115" t="n">
        <f aca="false">SUM(C107:C119)</f>
        <v>2481</v>
      </c>
      <c r="D120" s="116" t="n">
        <f aca="false">SUM(D107:D119)</f>
        <v>-277.805</v>
      </c>
      <c r="E120" s="116" t="n">
        <f aca="false">SUM(E107:E119)</f>
        <v>-692.128</v>
      </c>
      <c r="F120" s="116" t="n">
        <f aca="false">SUM(F107:F119)</f>
        <v>-37.185</v>
      </c>
      <c r="G120" s="125" t="n">
        <f aca="false">SUM(G107:G119)</f>
        <v>-25.682</v>
      </c>
      <c r="H120" s="115" t="n">
        <f aca="false">SUM(H107:H119)</f>
        <v>-1032.8</v>
      </c>
      <c r="I120" s="118" t="n">
        <f aca="false">SUM(I107:I119)</f>
        <v>-98.75</v>
      </c>
      <c r="J120" s="118" t="n">
        <f aca="false">SUM(J107:J119)</f>
        <v>-28.75</v>
      </c>
      <c r="K120" s="118" t="n">
        <f aca="false">SUM(K107:K119)</f>
        <v>-28.75</v>
      </c>
      <c r="L120" s="118" t="n">
        <f aca="false">SUM(L107:L119)</f>
        <v>-28.75</v>
      </c>
      <c r="M120" s="115" t="n">
        <f aca="false">SUM(M107:M119)</f>
        <v>-185</v>
      </c>
      <c r="N120" s="118" t="n">
        <f aca="false">SUM(N107:N119)</f>
        <v>-28.75</v>
      </c>
      <c r="O120" s="118" t="n">
        <f aca="false">SUM(O107:O119)</f>
        <v>-28.75</v>
      </c>
      <c r="P120" s="118" t="n">
        <f aca="false">SUM(P107:P119)</f>
        <v>-28.75</v>
      </c>
      <c r="Q120" s="118" t="n">
        <f aca="false">SUM(Q107:Q119)</f>
        <v>-28.75</v>
      </c>
      <c r="R120" s="115" t="n">
        <f aca="false">SUM(R107:R119)</f>
        <v>-115</v>
      </c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69" t="s">
        <v>151</v>
      </c>
      <c r="B121" s="72" t="n">
        <f aca="false">B63</f>
        <v>-1.3</v>
      </c>
      <c r="C121" s="72" t="n">
        <f aca="false">C63</f>
        <v>0.6</v>
      </c>
      <c r="D121" s="117" t="n">
        <f aca="false">D63</f>
        <v>-1.314</v>
      </c>
      <c r="E121" s="117" t="n">
        <f aca="false">E63-D63</f>
        <v>0.235</v>
      </c>
      <c r="F121" s="117" t="n">
        <f aca="false">F63-E63</f>
        <v>-8.361</v>
      </c>
      <c r="G121" s="123" t="n">
        <f aca="false">H121-SUM(D121:F121)</f>
        <v>-0.26</v>
      </c>
      <c r="H121" s="72" t="n">
        <f aca="false">H63</f>
        <v>-9.7</v>
      </c>
      <c r="I121" s="75" t="n">
        <f aca="false">0</f>
        <v>0</v>
      </c>
      <c r="J121" s="75" t="n">
        <f aca="false">I121</f>
        <v>0</v>
      </c>
      <c r="K121" s="75" t="n">
        <f aca="false">J121</f>
        <v>0</v>
      </c>
      <c r="L121" s="75" t="n">
        <f aca="false">K121</f>
        <v>0</v>
      </c>
      <c r="M121" s="72" t="n">
        <f aca="false">SUM(I121:L121)</f>
        <v>0</v>
      </c>
      <c r="N121" s="75" t="n">
        <f aca="false">L121</f>
        <v>0</v>
      </c>
      <c r="O121" s="75" t="n">
        <f aca="false">M121</f>
        <v>0</v>
      </c>
      <c r="P121" s="75" t="n">
        <f aca="false">N121</f>
        <v>0</v>
      </c>
      <c r="Q121" s="75" t="n">
        <f aca="false">O121</f>
        <v>0</v>
      </c>
      <c r="R121" s="72" t="n">
        <f aca="false">SUM(N121:Q121)</f>
        <v>0</v>
      </c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69"/>
      <c r="B122" s="72"/>
      <c r="C122" s="72"/>
      <c r="D122" s="117"/>
      <c r="E122" s="117"/>
      <c r="F122" s="123"/>
      <c r="G122" s="123"/>
      <c r="H122" s="72"/>
      <c r="I122" s="68"/>
      <c r="J122" s="68"/>
      <c r="K122" s="68"/>
      <c r="L122" s="68"/>
      <c r="M122" s="72"/>
      <c r="N122" s="68"/>
      <c r="O122" s="68"/>
      <c r="P122" s="68"/>
      <c r="Q122" s="68"/>
      <c r="R122" s="72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66" t="s">
        <v>153</v>
      </c>
      <c r="B123" s="115" t="n">
        <f aca="false">B121+B120+B104+B89</f>
        <v>-126.5</v>
      </c>
      <c r="C123" s="115" t="n">
        <f aca="false">C121+C120+C104+C89</f>
        <v>98.9890000000003</v>
      </c>
      <c r="D123" s="116" t="n">
        <f aca="false">D121+D120+D104+D89</f>
        <v>-6.53000000000009</v>
      </c>
      <c r="E123" s="116" t="n">
        <f aca="false">E121+E120+E104+E89</f>
        <v>64.5840000000002</v>
      </c>
      <c r="F123" s="125" t="n">
        <f aca="false">F121+F120+F104+F89</f>
        <v>-31.615</v>
      </c>
      <c r="G123" s="125" t="n">
        <f aca="false">G121+G120+G104+G89</f>
        <v>-29.639</v>
      </c>
      <c r="H123" s="115" t="n">
        <f aca="false">H121+H120+H104+H89</f>
        <v>-3.19999999999993</v>
      </c>
      <c r="I123" s="116" t="n">
        <f aca="false">I121+I120+I104+I89</f>
        <v>231.244155373343</v>
      </c>
      <c r="J123" s="116" t="n">
        <f aca="false">J121+J120+J104+J89</f>
        <v>138.417269496757</v>
      </c>
      <c r="K123" s="125" t="n">
        <f aca="false">K121+K120+K104+K89</f>
        <v>43.4348081220215</v>
      </c>
      <c r="L123" s="125" t="n">
        <f aca="false">L121+L120+L104+L89</f>
        <v>1.69674686325851</v>
      </c>
      <c r="M123" s="115" t="n">
        <f aca="false">M121+M120+M104+M89</f>
        <v>414.792979855381</v>
      </c>
      <c r="N123" s="116" t="n">
        <f aca="false">N121+N120+N104+N89</f>
        <v>321.175712088814</v>
      </c>
      <c r="O123" s="116" t="n">
        <f aca="false">O121+O120+O104+O89</f>
        <v>152.060156794689</v>
      </c>
      <c r="P123" s="125" t="n">
        <f aca="false">P121+P120+P104+P89</f>
        <v>50.0261610028897</v>
      </c>
      <c r="Q123" s="125" t="n">
        <f aca="false">Q121+Q120+Q104+Q89</f>
        <v>5.94701141455464</v>
      </c>
      <c r="R123" s="115" t="n">
        <f aca="false">R121+R120+R104+R89</f>
        <v>529.209041300947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69"/>
      <c r="B124" s="72"/>
      <c r="C124" s="72"/>
      <c r="D124" s="117"/>
      <c r="E124" s="117"/>
      <c r="F124" s="123"/>
      <c r="G124" s="123"/>
      <c r="H124" s="72"/>
      <c r="I124" s="68"/>
      <c r="J124" s="68"/>
      <c r="K124" s="68"/>
      <c r="L124" s="68"/>
      <c r="M124" s="72"/>
      <c r="N124" s="68"/>
      <c r="O124" s="68"/>
      <c r="P124" s="68"/>
      <c r="Q124" s="68"/>
      <c r="R124" s="72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69" t="s">
        <v>154</v>
      </c>
      <c r="B125" s="72" t="n">
        <v>165.8</v>
      </c>
      <c r="C125" s="72" t="n">
        <f aca="false">B126</f>
        <v>39.359</v>
      </c>
      <c r="D125" s="117" t="n">
        <f aca="false">C126</f>
        <v>138.348</v>
      </c>
      <c r="E125" s="117" t="n">
        <f aca="false">D125</f>
        <v>138.348</v>
      </c>
      <c r="F125" s="117" t="n">
        <f aca="false">E125</f>
        <v>138.348</v>
      </c>
      <c r="G125" s="117" t="n">
        <f aca="false">F125</f>
        <v>138.348</v>
      </c>
      <c r="H125" s="72" t="n">
        <f aca="false">G125</f>
        <v>138.348</v>
      </c>
      <c r="I125" s="117" t="n">
        <f aca="false">H126</f>
        <v>135.148</v>
      </c>
      <c r="J125" s="117" t="n">
        <f aca="false">I125</f>
        <v>135.148</v>
      </c>
      <c r="K125" s="117" t="n">
        <f aca="false">J125</f>
        <v>135.148</v>
      </c>
      <c r="L125" s="117" t="n">
        <f aca="false">K125</f>
        <v>135.148</v>
      </c>
      <c r="M125" s="72" t="n">
        <f aca="false">L125</f>
        <v>135.148</v>
      </c>
      <c r="N125" s="117" t="n">
        <f aca="false">M126</f>
        <v>549.94097985538</v>
      </c>
      <c r="O125" s="117" t="n">
        <f aca="false">N125</f>
        <v>549.94097985538</v>
      </c>
      <c r="P125" s="117" t="n">
        <f aca="false">O125</f>
        <v>549.94097985538</v>
      </c>
      <c r="Q125" s="117" t="n">
        <f aca="false">P125</f>
        <v>549.94097985538</v>
      </c>
      <c r="R125" s="72" t="n">
        <f aca="false">Q125</f>
        <v>549.94097985538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69" t="s">
        <v>155</v>
      </c>
      <c r="B126" s="128" t="n">
        <v>39.359</v>
      </c>
      <c r="C126" s="72" t="n">
        <f aca="false">C125+C123</f>
        <v>138.348</v>
      </c>
      <c r="D126" s="117" t="n">
        <f aca="false">D125+D123</f>
        <v>131.818</v>
      </c>
      <c r="E126" s="117" t="n">
        <f aca="false">E125+E123+D123</f>
        <v>196.402</v>
      </c>
      <c r="F126" s="117" t="n">
        <f aca="false">F125+F123+E123+D123</f>
        <v>164.787</v>
      </c>
      <c r="G126" s="117" t="n">
        <f aca="false">G125+SUM(D123:G123)</f>
        <v>135.148</v>
      </c>
      <c r="H126" s="72" t="n">
        <f aca="false">H125+H123</f>
        <v>135.148</v>
      </c>
      <c r="I126" s="117" t="n">
        <f aca="false">I125+I123</f>
        <v>366.392155373343</v>
      </c>
      <c r="J126" s="117" t="n">
        <f aca="false">J125+J123+I123</f>
        <v>504.8094248701</v>
      </c>
      <c r="K126" s="117" t="n">
        <f aca="false">K125+K123+J123+I123</f>
        <v>548.244232992122</v>
      </c>
      <c r="L126" s="117" t="n">
        <f aca="false">L125+SUM(I123:L123)</f>
        <v>549.94097985538</v>
      </c>
      <c r="M126" s="72" t="n">
        <f aca="false">M125+M123</f>
        <v>549.94097985538</v>
      </c>
      <c r="N126" s="117" t="n">
        <f aca="false">N125+N123</f>
        <v>871.116691944195</v>
      </c>
      <c r="O126" s="117" t="n">
        <f aca="false">O125+O123+N123</f>
        <v>1023.17684873888</v>
      </c>
      <c r="P126" s="117" t="n">
        <f aca="false">P125+P123+O123+N123</f>
        <v>1073.20300974177</v>
      </c>
      <c r="Q126" s="117" t="n">
        <f aca="false">Q125+SUM(N123:Q123)</f>
        <v>1079.15002115633</v>
      </c>
      <c r="R126" s="72" t="n">
        <f aca="false">R125+R123</f>
        <v>1079.15002115633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66"/>
      <c r="B127" s="72"/>
      <c r="C127" s="129"/>
      <c r="D127" s="116"/>
      <c r="E127" s="116"/>
      <c r="F127" s="123"/>
      <c r="G127" s="123"/>
      <c r="H127" s="72"/>
      <c r="I127" s="68"/>
      <c r="J127" s="68"/>
      <c r="K127" s="68"/>
      <c r="L127" s="68"/>
      <c r="M127" s="72"/>
      <c r="N127" s="68"/>
      <c r="O127" s="68"/>
      <c r="P127" s="68"/>
      <c r="Q127" s="68"/>
      <c r="R127" s="72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69" t="s">
        <v>156</v>
      </c>
      <c r="B128" s="72" t="n">
        <f aca="false">B89</f>
        <v>489.4</v>
      </c>
      <c r="C128" s="72" t="n">
        <f aca="false">C89</f>
        <v>623.689</v>
      </c>
      <c r="D128" s="117" t="n">
        <f aca="false">D89</f>
        <v>303.879</v>
      </c>
      <c r="E128" s="117" t="n">
        <f aca="false">E89</f>
        <v>74.606</v>
      </c>
      <c r="F128" s="123" t="n">
        <f aca="false">F89</f>
        <v>85.186</v>
      </c>
      <c r="G128" s="123" t="n">
        <f aca="false">G89</f>
        <v>82.4290000000001</v>
      </c>
      <c r="H128" s="72" t="n">
        <f aca="false">H89</f>
        <v>546.1</v>
      </c>
      <c r="I128" s="117" t="n">
        <f aca="false">I89</f>
        <v>362.353072630498</v>
      </c>
      <c r="J128" s="117" t="n">
        <f aca="false">J89</f>
        <v>200.354863396015</v>
      </c>
      <c r="K128" s="123" t="n">
        <f aca="false">K89</f>
        <v>110.523934113188</v>
      </c>
      <c r="L128" s="123" t="n">
        <f aca="false">L89</f>
        <v>91.5781891928377</v>
      </c>
      <c r="M128" s="72" t="n">
        <f aca="false">M89</f>
        <v>764.810059332538</v>
      </c>
      <c r="N128" s="117" t="n">
        <f aca="false">N89</f>
        <v>383.003611931498</v>
      </c>
      <c r="O128" s="117" t="n">
        <f aca="false">O89</f>
        <v>214.830854643013</v>
      </c>
      <c r="P128" s="123" t="n">
        <f aca="false">P89</f>
        <v>118.262420856526</v>
      </c>
      <c r="Q128" s="123" t="n">
        <f aca="false">Q89</f>
        <v>98.3117943113556</v>
      </c>
      <c r="R128" s="72" t="n">
        <f aca="false">R89</f>
        <v>814.408681742393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69" t="s">
        <v>157</v>
      </c>
      <c r="B129" s="72" t="n">
        <f aca="false">B99</f>
        <v>-146.8</v>
      </c>
      <c r="C129" s="72" t="n">
        <f aca="false">C99</f>
        <v>-166.1</v>
      </c>
      <c r="D129" s="117" t="n">
        <f aca="false">D99</f>
        <v>-30.763</v>
      </c>
      <c r="E129" s="117" t="n">
        <f aca="false">E99</f>
        <v>-31.468</v>
      </c>
      <c r="F129" s="123" t="n">
        <f aca="false">F99</f>
        <v>-36.339</v>
      </c>
      <c r="G129" s="123" t="n">
        <f aca="false">G99</f>
        <v>-57.93</v>
      </c>
      <c r="H129" s="72" t="n">
        <f aca="false">H99</f>
        <v>-156.5</v>
      </c>
      <c r="I129" s="117" t="n">
        <f aca="false">I99</f>
        <v>-32.3589172571545</v>
      </c>
      <c r="J129" s="117" t="n">
        <f aca="false">J99</f>
        <v>-33.1875938992575</v>
      </c>
      <c r="K129" s="123" t="n">
        <f aca="false">K99</f>
        <v>-38.3391259911664</v>
      </c>
      <c r="L129" s="123" t="n">
        <f aca="false">L99</f>
        <v>-61.1314423295792</v>
      </c>
      <c r="M129" s="72" t="n">
        <f aca="false">M99</f>
        <v>-165.017079477158</v>
      </c>
      <c r="N129" s="117" t="n">
        <f aca="false">N99</f>
        <v>-33.0778998426837</v>
      </c>
      <c r="O129" s="117" t="n">
        <f aca="false">O99</f>
        <v>-34.0206978483239</v>
      </c>
      <c r="P129" s="123" t="n">
        <f aca="false">P99</f>
        <v>-39.4862598536368</v>
      </c>
      <c r="Q129" s="123" t="n">
        <f aca="false">Q99</f>
        <v>-63.614782896801</v>
      </c>
      <c r="R129" s="72" t="n">
        <f aca="false">R99</f>
        <v>-170.199640441445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76" t="s">
        <v>158</v>
      </c>
      <c r="B130" s="77" t="n">
        <f aca="false">B129+B128</f>
        <v>342.6</v>
      </c>
      <c r="C130" s="77" t="n">
        <f aca="false">C129+C128</f>
        <v>457.589</v>
      </c>
      <c r="D130" s="114" t="n">
        <f aca="false">D129+D128</f>
        <v>273.116</v>
      </c>
      <c r="E130" s="114" t="n">
        <f aca="false">E129+E128</f>
        <v>43.138</v>
      </c>
      <c r="F130" s="124" t="n">
        <f aca="false">F129+F128</f>
        <v>48.847</v>
      </c>
      <c r="G130" s="124" t="n">
        <f aca="false">G129+G128</f>
        <v>24.4990000000001</v>
      </c>
      <c r="H130" s="77" t="n">
        <f aca="false">H129+H128</f>
        <v>389.6</v>
      </c>
      <c r="I130" s="114" t="n">
        <f aca="false">I129+I128</f>
        <v>329.994155373343</v>
      </c>
      <c r="J130" s="114" t="n">
        <f aca="false">J129+J128</f>
        <v>167.167269496757</v>
      </c>
      <c r="K130" s="124" t="n">
        <f aca="false">K129+K128</f>
        <v>72.1848081220215</v>
      </c>
      <c r="L130" s="124" t="n">
        <f aca="false">L129+L128</f>
        <v>30.4467468632585</v>
      </c>
      <c r="M130" s="77" t="n">
        <f aca="false">M129+M128</f>
        <v>599.792979855381</v>
      </c>
      <c r="N130" s="114" t="n">
        <f aca="false">N129+N128</f>
        <v>349.925712088814</v>
      </c>
      <c r="O130" s="114" t="n">
        <f aca="false">O129+O128</f>
        <v>180.810156794689</v>
      </c>
      <c r="P130" s="124" t="n">
        <f aca="false">P129+P128</f>
        <v>78.7761610028897</v>
      </c>
      <c r="Q130" s="124" t="n">
        <f aca="false">Q129+Q128</f>
        <v>34.6970114145546</v>
      </c>
      <c r="R130" s="77" t="n">
        <f aca="false">R129+R128</f>
        <v>644.209041300947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" hidden="false" customHeight="false" outlineLevel="0" collapsed="false">
      <c r="A131" s="69" t="s">
        <v>21</v>
      </c>
      <c r="B131" s="64"/>
      <c r="C131" s="130" t="n">
        <f aca="false">C130/B130-1</f>
        <v>0.335636310566258</v>
      </c>
      <c r="D131" s="69"/>
      <c r="E131" s="69"/>
      <c r="H131" s="130" t="n">
        <f aca="false">H130/C130-1</f>
        <v>-0.148580931796874</v>
      </c>
      <c r="I131" s="130" t="n">
        <f aca="false">I130/D130-1</f>
        <v>0.208256401577877</v>
      </c>
      <c r="J131" s="130" t="n">
        <f aca="false">J130/E130-1</f>
        <v>2.87517431259579</v>
      </c>
      <c r="K131" s="130" t="n">
        <f aca="false">K130/F130-1</f>
        <v>0.477773622167614</v>
      </c>
      <c r="L131" s="130" t="n">
        <f aca="false">L130/G130-1</f>
        <v>0.242775087279417</v>
      </c>
      <c r="M131" s="130" t="n">
        <f aca="false">M130/H130-1</f>
        <v>0.539509701887527</v>
      </c>
      <c r="N131" s="130" t="n">
        <f aca="false">N130/I130-1</f>
        <v>0.0603997264524909</v>
      </c>
      <c r="O131" s="130" t="n">
        <f aca="false">O130/J130-1</f>
        <v>0.0816121920218151</v>
      </c>
      <c r="P131" s="130" t="n">
        <f aca="false">P130/K130-1</f>
        <v>0.091312189536144</v>
      </c>
      <c r="Q131" s="130" t="n">
        <f aca="false">Q130/L130-1</f>
        <v>0.139596672524154</v>
      </c>
      <c r="R131" s="130" t="n">
        <f aca="false">R130/M130-1</f>
        <v>0.0740523196124705</v>
      </c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69"/>
      <c r="B132" s="64"/>
      <c r="C132" s="64"/>
      <c r="D132" s="69"/>
      <c r="E132" s="69"/>
      <c r="H132" s="64"/>
      <c r="I132" s="64"/>
      <c r="J132" s="64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2" t="str">
        <f aca="false">BS!A45</f>
        <v>(in $mn, except per share)</v>
      </c>
      <c r="B133" s="89" t="str">
        <f aca="false">BS!B45</f>
        <v>2014A</v>
      </c>
      <c r="C133" s="89" t="str">
        <f aca="false">BS!C45</f>
        <v>2015A</v>
      </c>
      <c r="D133" s="90" t="str">
        <f aca="false">BS!D45</f>
        <v>1Q16A</v>
      </c>
      <c r="E133" s="90" t="str">
        <f aca="false">BS!E45</f>
        <v>2Q16A</v>
      </c>
      <c r="F133" s="90" t="str">
        <f aca="false">BS!F45</f>
        <v>3Q16A</v>
      </c>
      <c r="G133" s="90" t="str">
        <f aca="false">BS!G45</f>
        <v>4Q16A</v>
      </c>
      <c r="H133" s="91" t="str">
        <f aca="false">BS!H45</f>
        <v>2016A</v>
      </c>
      <c r="I133" s="90" t="str">
        <f aca="false">BS!I45</f>
        <v>1Q17E</v>
      </c>
      <c r="J133" s="90" t="str">
        <f aca="false">BS!J45</f>
        <v>2Q17E</v>
      </c>
      <c r="K133" s="90" t="str">
        <f aca="false">BS!K45</f>
        <v>3Q17E</v>
      </c>
      <c r="L133" s="90" t="str">
        <f aca="false">BS!L45</f>
        <v>4Q17E</v>
      </c>
      <c r="M133" s="91" t="str">
        <f aca="false">BS!M45</f>
        <v>2017E</v>
      </c>
      <c r="N133" s="90" t="str">
        <f aca="false">BS!N45</f>
        <v>1Q18E</v>
      </c>
      <c r="O133" s="90" t="str">
        <f aca="false">BS!O45</f>
        <v>2Q18E</v>
      </c>
      <c r="P133" s="90" t="str">
        <f aca="false">BS!P45</f>
        <v>3Q18E</v>
      </c>
      <c r="Q133" s="90" t="str">
        <f aca="false">BS!Q45</f>
        <v>4Q18E</v>
      </c>
      <c r="R133" s="91" t="str">
        <f aca="false">BS!R45</f>
        <v>2018E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8" t="str">
        <f aca="false">BS!A46</f>
        <v>Revenue</v>
      </c>
      <c r="B134" s="8" t="n">
        <f aca="false">BS!B46</f>
        <v>1431.1</v>
      </c>
      <c r="C134" s="8" t="n">
        <f aca="false">BS!C46</f>
        <v>1760.7</v>
      </c>
      <c r="D134" s="9" t="n">
        <f aca="false">BS!D46</f>
        <v>492.7</v>
      </c>
      <c r="E134" s="9" t="n">
        <f aca="false">BS!E46</f>
        <v>498.3</v>
      </c>
      <c r="F134" s="9" t="n">
        <f aca="false">BS!F46</f>
        <v>498.1</v>
      </c>
      <c r="G134" s="9" t="n">
        <f aca="false">BS!G46</f>
        <v>506.1</v>
      </c>
      <c r="H134" s="8" t="n">
        <f aca="false">BS!H46</f>
        <v>1995.2</v>
      </c>
      <c r="I134" s="9" t="n">
        <f aca="false">BS!I46</f>
        <v>518.2602</v>
      </c>
      <c r="J134" s="9" t="n">
        <f aca="false">BS!J46</f>
        <v>525.53</v>
      </c>
      <c r="K134" s="9" t="n">
        <f aca="false">BS!K46</f>
        <v>525.5158</v>
      </c>
      <c r="L134" s="9" t="n">
        <f aca="false">BS!L46</f>
        <v>534.0691</v>
      </c>
      <c r="M134" s="8" t="n">
        <f aca="false">BS!M46</f>
        <v>2103.3751</v>
      </c>
      <c r="N134" s="9" t="n">
        <f aca="false">BS!N46</f>
        <v>547.3067424</v>
      </c>
      <c r="O134" s="9" t="n">
        <f aca="false">BS!O46</f>
        <v>556.341807</v>
      </c>
      <c r="P134" s="9" t="n">
        <f aca="false">BS!P46</f>
        <v>556.4954116</v>
      </c>
      <c r="Q134" s="9" t="n">
        <f aca="false">BS!Q46</f>
        <v>565.6480332</v>
      </c>
      <c r="R134" s="8" t="n">
        <f aca="false">BS!R46</f>
        <v>2225.7919942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69"/>
      <c r="B135" s="67"/>
      <c r="C135" s="67"/>
      <c r="D135" s="69"/>
      <c r="E135" s="69"/>
      <c r="G135" s="63"/>
      <c r="H135" s="67"/>
      <c r="I135" s="64"/>
      <c r="J135" s="64"/>
      <c r="K135" s="64"/>
      <c r="L135" s="64"/>
      <c r="M135" s="67"/>
      <c r="N135" s="64"/>
      <c r="O135" s="64"/>
      <c r="P135" s="64"/>
      <c r="Q135" s="64"/>
      <c r="R135" s="6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69" t="s">
        <v>159</v>
      </c>
      <c r="B136" s="96" t="n">
        <f aca="false">-B99/B134</f>
        <v>0.102578436167983</v>
      </c>
      <c r="C136" s="96" t="n">
        <f aca="false">-C99/C134</f>
        <v>0.0943374794115977</v>
      </c>
      <c r="D136" s="130" t="n">
        <f aca="false">-D99/D134</f>
        <v>0.0624375887964279</v>
      </c>
      <c r="E136" s="130" t="n">
        <f aca="false">-E99/E134</f>
        <v>0.0631507124222356</v>
      </c>
      <c r="F136" s="130" t="n">
        <f aca="false">-F99/F134</f>
        <v>0.0729552298735193</v>
      </c>
      <c r="G136" s="130" t="n">
        <f aca="false">-G99/G134</f>
        <v>0.114463544754001</v>
      </c>
      <c r="H136" s="96" t="n">
        <f aca="false">-H99/H134</f>
        <v>0.0784382518043304</v>
      </c>
      <c r="I136" s="131" t="n">
        <f aca="false">D136</f>
        <v>0.0624375887964279</v>
      </c>
      <c r="J136" s="131" t="n">
        <f aca="false">E136</f>
        <v>0.0631507124222356</v>
      </c>
      <c r="K136" s="131" t="n">
        <f aca="false">F136</f>
        <v>0.0729552298735193</v>
      </c>
      <c r="L136" s="131" t="n">
        <f aca="false">G136</f>
        <v>0.114463544754001</v>
      </c>
      <c r="M136" s="96" t="n">
        <f aca="false">-M99/M134</f>
        <v>0.0784534719827945</v>
      </c>
      <c r="N136" s="131" t="n">
        <f aca="false">I136-0.002</f>
        <v>0.0604375887964279</v>
      </c>
      <c r="O136" s="131" t="n">
        <f aca="false">J136-0.002</f>
        <v>0.0611507124222356</v>
      </c>
      <c r="P136" s="131" t="n">
        <f aca="false">K136-0.002</f>
        <v>0.0709552298735193</v>
      </c>
      <c r="Q136" s="131" t="n">
        <f aca="false">L136-0.002</f>
        <v>0.112463544754001</v>
      </c>
      <c r="R136" s="96" t="n">
        <f aca="false">-R99/R134</f>
        <v>0.0764670018065273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69"/>
      <c r="B137" s="67"/>
      <c r="C137" s="67"/>
      <c r="D137" s="69"/>
      <c r="E137" s="69"/>
      <c r="G137" s="63"/>
      <c r="H137" s="67"/>
      <c r="I137" s="64"/>
      <c r="J137" s="64"/>
      <c r="K137" s="64"/>
      <c r="L137" s="64"/>
      <c r="M137" s="67"/>
      <c r="N137" s="64"/>
      <c r="O137" s="64"/>
      <c r="P137" s="64"/>
      <c r="Q137" s="64"/>
      <c r="R137" s="6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69" t="s">
        <v>160</v>
      </c>
      <c r="B138" s="79" t="n">
        <f aca="false">'P&amp;L'!B38</f>
        <v>169.132423</v>
      </c>
      <c r="C138" s="79" t="n">
        <f aca="false">'P&amp;L'!C38</f>
        <v>168.451343</v>
      </c>
      <c r="D138" s="80" t="n">
        <f aca="false">'P&amp;L'!D38</f>
        <v>171.480884</v>
      </c>
      <c r="E138" s="80" t="n">
        <f aca="false">'P&amp;L'!E38</f>
        <v>171.218782</v>
      </c>
      <c r="F138" s="80" t="n">
        <f aca="false">'P&amp;L'!F38</f>
        <v>171.7859</v>
      </c>
      <c r="G138" s="80" t="n">
        <f aca="false">'P&amp;L'!G38</f>
        <v>170.200721</v>
      </c>
      <c r="H138" s="79" t="n">
        <f aca="false">AVERAGE(D138:G138)</f>
        <v>171.17157175</v>
      </c>
      <c r="I138" s="80" t="n">
        <f aca="false">H138*(1+I139)</f>
        <v>171.34274332175</v>
      </c>
      <c r="J138" s="80" t="n">
        <f aca="false">I138*(1+J139)</f>
        <v>171.514086065072</v>
      </c>
      <c r="K138" s="80" t="n">
        <f aca="false">J138*(1+K139)</f>
        <v>171.685600151137</v>
      </c>
      <c r="L138" s="80" t="n">
        <f aca="false">K138*(1+L139)</f>
        <v>171.857285751288</v>
      </c>
      <c r="M138" s="79"/>
      <c r="N138" s="80" t="n">
        <f aca="false">M143*(1+N139)</f>
        <v>171.303789439745</v>
      </c>
      <c r="O138" s="80" t="n">
        <f aca="false">N138*(1+O139)</f>
        <v>171.475093229185</v>
      </c>
      <c r="P138" s="80" t="n">
        <f aca="false">O138*(1+P139)</f>
        <v>171.646568322414</v>
      </c>
      <c r="Q138" s="80" t="n">
        <f aca="false">P138*(1+Q139)</f>
        <v>171.818214890737</v>
      </c>
      <c r="R138" s="6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69" t="s">
        <v>161</v>
      </c>
      <c r="B139" s="79"/>
      <c r="C139" s="79"/>
      <c r="D139" s="80"/>
      <c r="E139" s="80"/>
      <c r="F139" s="80"/>
      <c r="G139" s="80"/>
      <c r="H139" s="79"/>
      <c r="I139" s="132" t="n">
        <v>0.001</v>
      </c>
      <c r="J139" s="132" t="n">
        <f aca="false">I139</f>
        <v>0.001</v>
      </c>
      <c r="K139" s="132" t="n">
        <f aca="false">J139</f>
        <v>0.001</v>
      </c>
      <c r="L139" s="132" t="n">
        <f aca="false">K139</f>
        <v>0.001</v>
      </c>
      <c r="M139" s="133"/>
      <c r="N139" s="132" t="n">
        <v>0.001</v>
      </c>
      <c r="O139" s="132" t="n">
        <f aca="false">N139</f>
        <v>0.001</v>
      </c>
      <c r="P139" s="132" t="n">
        <f aca="false">O139</f>
        <v>0.001</v>
      </c>
      <c r="Q139" s="132" t="n">
        <f aca="false">P139</f>
        <v>0.001</v>
      </c>
      <c r="R139" s="67"/>
    </row>
    <row r="140" customFormat="false" ht="15" hidden="false" customHeight="false" outlineLevel="0" collapsed="false">
      <c r="A140" s="69" t="s">
        <v>162</v>
      </c>
      <c r="B140" s="67"/>
      <c r="C140" s="67"/>
      <c r="D140" s="130"/>
      <c r="E140" s="130"/>
      <c r="F140" s="130"/>
      <c r="G140" s="130"/>
      <c r="H140" s="67"/>
      <c r="I140" s="80" t="n">
        <f aca="false">(I114)/I141</f>
        <v>-0.567536889897843</v>
      </c>
      <c r="J140" s="80" t="n">
        <f aca="false">(J114)/J141</f>
        <v>-0.567536889897843</v>
      </c>
      <c r="K140" s="80" t="n">
        <f aca="false">(K114)/K141</f>
        <v>-0.567536889897843</v>
      </c>
      <c r="L140" s="80" t="n">
        <f aca="false">(L114)/L141</f>
        <v>-0.567536889897843</v>
      </c>
      <c r="M140" s="79"/>
      <c r="N140" s="80" t="n">
        <f aca="false">(N114)/N141</f>
        <v>-0.567536889897843</v>
      </c>
      <c r="O140" s="80" t="n">
        <f aca="false">(O114)/O141</f>
        <v>-0.567536889897843</v>
      </c>
      <c r="P140" s="80" t="n">
        <f aca="false">(P114)/P141</f>
        <v>-0.567536889897843</v>
      </c>
      <c r="Q140" s="80" t="n">
        <f aca="false">(Q114)/Q141</f>
        <v>-0.567536889897843</v>
      </c>
      <c r="R140" s="67"/>
    </row>
    <row r="141" customFormat="false" ht="15" hidden="false" customHeight="false" outlineLevel="0" collapsed="false">
      <c r="A141" s="69" t="s">
        <v>163</v>
      </c>
      <c r="B141" s="67"/>
      <c r="C141" s="67"/>
      <c r="D141" s="69"/>
      <c r="E141" s="69"/>
      <c r="G141" s="63"/>
      <c r="H141" s="67"/>
      <c r="I141" s="134" t="n">
        <v>79.29</v>
      </c>
      <c r="J141" s="134" t="n">
        <f aca="false">I141</f>
        <v>79.29</v>
      </c>
      <c r="K141" s="134" t="n">
        <f aca="false">J141</f>
        <v>79.29</v>
      </c>
      <c r="L141" s="134" t="n">
        <f aca="false">K141</f>
        <v>79.29</v>
      </c>
      <c r="M141" s="67"/>
      <c r="N141" s="134" t="n">
        <f aca="false">L141</f>
        <v>79.29</v>
      </c>
      <c r="O141" s="134" t="n">
        <f aca="false">N141</f>
        <v>79.29</v>
      </c>
      <c r="P141" s="134" t="n">
        <f aca="false">O141</f>
        <v>79.29</v>
      </c>
      <c r="Q141" s="134" t="n">
        <f aca="false">P141</f>
        <v>79.29</v>
      </c>
      <c r="R141" s="67"/>
    </row>
    <row r="142" customFormat="false" ht="15" hidden="false" customHeight="false" outlineLevel="0" collapsed="false">
      <c r="A142" s="69" t="s">
        <v>164</v>
      </c>
      <c r="B142" s="67"/>
      <c r="C142" s="67"/>
      <c r="D142" s="69"/>
      <c r="E142" s="69"/>
      <c r="G142" s="63"/>
      <c r="H142" s="67"/>
      <c r="I142" s="80" t="n">
        <f aca="false">I71/I141</f>
        <v>0.0741558834657586</v>
      </c>
      <c r="J142" s="80" t="n">
        <f aca="false">J71/J141</f>
        <v>0.145998991045529</v>
      </c>
      <c r="K142" s="80" t="n">
        <f aca="false">K71/K141</f>
        <v>0.0983130281246059</v>
      </c>
      <c r="L142" s="80" t="n">
        <f aca="false">L71/L141</f>
        <v>0.0825914995585824</v>
      </c>
      <c r="M142" s="79"/>
      <c r="N142" s="80" t="n">
        <f aca="false">N71/N141</f>
        <v>0.0786052364737041</v>
      </c>
      <c r="O142" s="80" t="n">
        <f aca="false">O71/O141</f>
        <v>0.154758930508261</v>
      </c>
      <c r="P142" s="80" t="n">
        <f aca="false">P71/P141</f>
        <v>0.104211809812082</v>
      </c>
      <c r="Q142" s="80" t="n">
        <f aca="false">Q71/Q141</f>
        <v>0.0875469895320974</v>
      </c>
      <c r="R142" s="67"/>
    </row>
    <row r="143" customFormat="false" ht="15" hidden="false" customHeight="false" outlineLevel="0" collapsed="false">
      <c r="A143" s="66" t="s">
        <v>165</v>
      </c>
      <c r="B143" s="135"/>
      <c r="C143" s="135"/>
      <c r="D143" s="66"/>
      <c r="E143" s="66"/>
      <c r="G143" s="63"/>
      <c r="H143" s="135"/>
      <c r="I143" s="136" t="n">
        <f aca="false">I138+I140+I142</f>
        <v>170.849362315318</v>
      </c>
      <c r="J143" s="136" t="n">
        <f aca="false">J138+J140+J142</f>
        <v>171.092548166219</v>
      </c>
      <c r="K143" s="136" t="n">
        <f aca="false">K138+K140+K142</f>
        <v>171.216376289364</v>
      </c>
      <c r="L143" s="136" t="n">
        <f aca="false">L138+L140+L142</f>
        <v>171.372340360949</v>
      </c>
      <c r="M143" s="137" t="n">
        <f aca="false">AVERAGE(I143:L143)</f>
        <v>171.132656782962</v>
      </c>
      <c r="N143" s="136" t="n">
        <f aca="false">N138+N140+N142</f>
        <v>170.814857786321</v>
      </c>
      <c r="O143" s="136" t="n">
        <f aca="false">O138+O140+O142</f>
        <v>171.062315269795</v>
      </c>
      <c r="P143" s="136" t="n">
        <f aca="false">P138+P140+P142</f>
        <v>171.183243242328</v>
      </c>
      <c r="Q143" s="136" t="n">
        <f aca="false">Q138+Q140+Q142</f>
        <v>171.338224990371</v>
      </c>
      <c r="R143" s="137" t="n">
        <f aca="false">AVERAGE(N143:Q143)</f>
        <v>171.099660322204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0" width="43.7448979591837"/>
    <col collapsed="false" hidden="false" max="3" min="2" style="0" width="8.44387755102041"/>
    <col collapsed="false" hidden="false" max="4" min="4" style="0" width="7.37244897959184"/>
    <col collapsed="false" hidden="false" max="6" min="5" style="0" width="6.65816326530612"/>
    <col collapsed="false" hidden="false" max="7" min="7" style="0" width="6.89285714285714"/>
    <col collapsed="false" hidden="false" max="8" min="8" style="0" width="8.44387755102041"/>
    <col collapsed="false" hidden="false" max="12" min="9" style="0" width="7.13775510204082"/>
    <col collapsed="false" hidden="false" max="13" min="13" style="0" width="8.44387755102041"/>
    <col collapsed="false" hidden="false" max="17" min="14" style="0" width="7.1377551020408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166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167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</row>
    <row r="6" customFormat="false" ht="12.75" hidden="false" customHeight="false" outlineLevel="0" collapsed="false">
      <c r="A6" s="0" t="s">
        <v>168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 t="n">
        <f aca="false">SUM(D6:G6)</f>
        <v>699.7</v>
      </c>
      <c r="I6" s="142" t="n">
        <f aca="false">D6*(1+I7)</f>
        <v>181.79</v>
      </c>
      <c r="J6" s="142" t="n">
        <f aca="false">E6*(1+J7)</f>
        <v>187.785</v>
      </c>
      <c r="K6" s="142" t="n">
        <f aca="false">F6*(1+K7)</f>
        <v>186.608</v>
      </c>
      <c r="L6" s="142" t="n">
        <f aca="false">G6*(1+L7)</f>
        <v>190.781</v>
      </c>
      <c r="M6" s="143" t="n">
        <f aca="false">SUM(I6:L6)</f>
        <v>746.964</v>
      </c>
      <c r="N6" s="142" t="n">
        <f aca="false">I6*(1+N7)</f>
        <v>192.51561</v>
      </c>
      <c r="O6" s="142" t="n">
        <f aca="false">J6*(1+O7)</f>
        <v>200.742165</v>
      </c>
      <c r="P6" s="142" t="n">
        <f aca="false">K6*(1+P7)</f>
        <v>199.483952</v>
      </c>
      <c r="Q6" s="142" t="n">
        <f aca="false">L6*(1+Q7)</f>
        <v>203.944889</v>
      </c>
      <c r="R6" s="143" t="n">
        <f aca="false">SUM(N6:Q6)</f>
        <v>796.686616</v>
      </c>
    </row>
    <row r="7" customFormat="false" ht="12.75" hidden="false" customHeight="false" outlineLevel="0" collapsed="false">
      <c r="A7" s="21" t="s">
        <v>21</v>
      </c>
      <c r="B7" s="144"/>
      <c r="C7" s="145" t="n">
        <f aca="false">C6/B6-1</f>
        <v>0.0808283233132934</v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 t="n">
        <f aca="false">H6/C6-1</f>
        <v>0.0811186650185414</v>
      </c>
      <c r="I7" s="147" t="n">
        <v>0.06</v>
      </c>
      <c r="J7" s="147" t="n">
        <v>0.07</v>
      </c>
      <c r="K7" s="147" t="n">
        <v>0.07</v>
      </c>
      <c r="L7" s="147" t="n">
        <v>0.07</v>
      </c>
      <c r="M7" s="145" t="n">
        <f aca="false">M6/H6-1</f>
        <v>0.0675489495498072</v>
      </c>
      <c r="N7" s="147" t="n">
        <f aca="false">I7-0.001</f>
        <v>0.059</v>
      </c>
      <c r="O7" s="147" t="n">
        <f aca="false">J7-0.001</f>
        <v>0.069</v>
      </c>
      <c r="P7" s="147" t="n">
        <f aca="false">K7-0.001</f>
        <v>0.069</v>
      </c>
      <c r="Q7" s="147" t="n">
        <f aca="false">L7-0.001</f>
        <v>0.069</v>
      </c>
      <c r="R7" s="145" t="n">
        <f aca="false">R6/M6-1</f>
        <v>0.0665662816414179</v>
      </c>
    </row>
    <row r="8" customFormat="false" ht="12.75" hidden="false" customHeight="false" outlineLevel="0" collapsed="false">
      <c r="A8" s="0" t="s">
        <v>169</v>
      </c>
      <c r="B8" s="139" t="n">
        <v>84.9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 t="n">
        <f aca="false">SUM(D8:G8)</f>
        <v>442.8</v>
      </c>
      <c r="I8" s="142" t="n">
        <f aca="false">D8*(1+I9)</f>
        <v>115.158</v>
      </c>
      <c r="J8" s="142" t="n">
        <f aca="false">E8*(1+J9)</f>
        <v>113.322</v>
      </c>
      <c r="K8" s="142" t="n">
        <f aca="false">F8*(1+K9)</f>
        <v>111.282</v>
      </c>
      <c r="L8" s="142" t="n">
        <f aca="false">G8*(1+L9)</f>
        <v>111.894</v>
      </c>
      <c r="M8" s="143" t="n">
        <f aca="false">SUM(I8:L8)</f>
        <v>451.656</v>
      </c>
      <c r="N8" s="142" t="n">
        <f aca="false">I8*(1+N9)</f>
        <v>119.76432</v>
      </c>
      <c r="O8" s="142" t="n">
        <f aca="false">J8*(1+O9)</f>
        <v>117.85488</v>
      </c>
      <c r="P8" s="142" t="n">
        <f aca="false">K8*(1+P9)</f>
        <v>115.73328</v>
      </c>
      <c r="Q8" s="142" t="n">
        <f aca="false">L8*(1+Q9)</f>
        <v>116.36976</v>
      </c>
      <c r="R8" s="143" t="n">
        <f aca="false">SUM(N8:Q8)</f>
        <v>469.72224</v>
      </c>
    </row>
    <row r="9" customFormat="false" ht="12.75" hidden="false" customHeight="false" outlineLevel="0" collapsed="false">
      <c r="A9" s="21" t="s">
        <v>21</v>
      </c>
      <c r="B9" s="144"/>
      <c r="C9" s="145" t="n">
        <f aca="false">C8/B8-1</f>
        <v>2.63722025912839</v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 t="n">
        <f aca="false">H8/C8-1</f>
        <v>0.433937823834197</v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 t="n">
        <f aca="false">M8/H8-1</f>
        <v>0.02</v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 t="n">
        <f aca="false">R8/M8-1</f>
        <v>0.04</v>
      </c>
    </row>
    <row r="10" customFormat="false" ht="12.75" hidden="false" customHeight="false" outlineLevel="0" collapsed="false">
      <c r="A10" s="0" t="s">
        <v>170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 t="n">
        <f aca="false">SUM(D10:G10)</f>
        <v>128.4</v>
      </c>
      <c r="I10" s="142" t="n">
        <f aca="false">D10*(1+I11)</f>
        <v>31.92</v>
      </c>
      <c r="J10" s="142" t="n">
        <f aca="false">E10*(1+J11)</f>
        <v>33.66</v>
      </c>
      <c r="K10" s="142" t="n">
        <f aca="false">F10*(1+K11)</f>
        <v>37.18</v>
      </c>
      <c r="L10" s="142" t="n">
        <f aca="false">G10*(1+L11)</f>
        <v>39.05</v>
      </c>
      <c r="M10" s="143" t="n">
        <f aca="false">SUM(I10:L10)</f>
        <v>141.81</v>
      </c>
      <c r="N10" s="142" t="n">
        <f aca="false">I10*(1+N11)</f>
        <v>35.71848</v>
      </c>
      <c r="O10" s="142" t="n">
        <f aca="false">J10*(1+O11)</f>
        <v>36.99234</v>
      </c>
      <c r="P10" s="142" t="n">
        <f aca="false">K10*(1+P11)</f>
        <v>40.86082</v>
      </c>
      <c r="Q10" s="142" t="n">
        <f aca="false">L10*(1+Q11)</f>
        <v>42.91595</v>
      </c>
      <c r="R10" s="143" t="n">
        <f aca="false">SUM(N10:Q10)</f>
        <v>156.48759</v>
      </c>
    </row>
    <row r="11" customFormat="false" ht="12.75" hidden="false" customHeight="false" outlineLevel="0" collapsed="false">
      <c r="A11" s="21" t="s">
        <v>21</v>
      </c>
      <c r="B11" s="144"/>
      <c r="C11" s="145" t="n">
        <f aca="false">C10/B10-1</f>
        <v>0.203512396694215</v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 t="n">
        <f aca="false">H10/C10-1</f>
        <v>0.102145922746781</v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 t="n">
        <f aca="false">M10/H10-1</f>
        <v>0.104439252336449</v>
      </c>
      <c r="N11" s="147" t="n">
        <f aca="false">I11-0.001</f>
        <v>0.119</v>
      </c>
      <c r="O11" s="147" t="n">
        <f aca="false">J11-0.001</f>
        <v>0.099</v>
      </c>
      <c r="P11" s="147" t="n">
        <f aca="false">K11-0.001</f>
        <v>0.099</v>
      </c>
      <c r="Q11" s="147" t="n">
        <f aca="false">L11-0.001</f>
        <v>0.099</v>
      </c>
      <c r="R11" s="145" t="n">
        <f aca="false">R10/M10-1</f>
        <v>0.103501798180664</v>
      </c>
    </row>
    <row r="12" customFormat="false" ht="12.75" hidden="false" customHeight="false" outlineLevel="0" collapsed="false">
      <c r="A12" s="2" t="s">
        <v>171</v>
      </c>
      <c r="B12" s="8" t="n">
        <f aca="false">B6+B8+B10</f>
        <v>780.5</v>
      </c>
      <c r="C12" s="8" t="n">
        <f aca="false">C6+C8+C10</f>
        <v>1072.5</v>
      </c>
      <c r="D12" s="9" t="n">
        <f aca="false">D6+D8+D10</f>
        <v>312.9</v>
      </c>
      <c r="E12" s="9" t="n">
        <f aca="false">E6+E8+E10</f>
        <v>317.2</v>
      </c>
      <c r="F12" s="9" t="n">
        <f aca="false">F6+F8+F10</f>
        <v>317.3</v>
      </c>
      <c r="G12" s="9" t="n">
        <f aca="false">G6+G8+G10</f>
        <v>323.5</v>
      </c>
      <c r="H12" s="8" t="n">
        <f aca="false">H6+H8+H10</f>
        <v>1270.9</v>
      </c>
      <c r="I12" s="9" t="n">
        <f aca="false">I6+I8+I10</f>
        <v>328.868</v>
      </c>
      <c r="J12" s="9" t="n">
        <f aca="false">J6+J8+J10</f>
        <v>334.767</v>
      </c>
      <c r="K12" s="9" t="n">
        <f aca="false">K6+K8+K10</f>
        <v>335.07</v>
      </c>
      <c r="L12" s="9" t="n">
        <f aca="false">L6+L8+L10</f>
        <v>341.725</v>
      </c>
      <c r="M12" s="8" t="n">
        <f aca="false">M6+M8+M10</f>
        <v>1340.43</v>
      </c>
      <c r="N12" s="9" t="n">
        <f aca="false">N6+N8+N10</f>
        <v>347.99841</v>
      </c>
      <c r="O12" s="9" t="n">
        <f aca="false">O6+O8+O10</f>
        <v>355.589385</v>
      </c>
      <c r="P12" s="9" t="n">
        <f aca="false">P6+P8+P10</f>
        <v>356.078052</v>
      </c>
      <c r="Q12" s="9" t="n">
        <f aca="false">Q6+Q8+Q10</f>
        <v>363.230599</v>
      </c>
      <c r="R12" s="8" t="n">
        <f aca="false">R6+R8+R10</f>
        <v>1422.896446</v>
      </c>
    </row>
    <row r="13" customFormat="false" ht="12.75" hidden="false" customHeight="false" outlineLevel="0" collapsed="false">
      <c r="A13" s="21" t="s">
        <v>21</v>
      </c>
      <c r="B13" s="144"/>
      <c r="C13" s="144"/>
      <c r="D13" s="21"/>
      <c r="E13" s="21"/>
      <c r="F13" s="21"/>
      <c r="G13" s="21"/>
      <c r="H13" s="145" t="n">
        <f aca="false">H12/C12-1</f>
        <v>0.184988344988345</v>
      </c>
      <c r="I13" s="21"/>
      <c r="J13" s="21"/>
      <c r="K13" s="21"/>
      <c r="L13" s="21"/>
      <c r="M13" s="145" t="n">
        <f aca="false">M12/H12-1</f>
        <v>0.0547092611535132</v>
      </c>
      <c r="N13" s="21"/>
      <c r="O13" s="21"/>
      <c r="P13" s="21"/>
      <c r="Q13" s="21"/>
      <c r="R13" s="145" t="n">
        <f aca="false">R12/M12-1</f>
        <v>0.0615223816238073</v>
      </c>
    </row>
    <row r="14" customFormat="false" ht="12.75" hidden="false" customHeight="false" outlineLevel="0" collapsed="false">
      <c r="B14" s="141"/>
      <c r="C14" s="141"/>
      <c r="H14" s="141"/>
      <c r="M14" s="141"/>
      <c r="R14" s="141"/>
    </row>
    <row r="15" customFormat="false" ht="15.75" hidden="false" customHeight="false" outlineLevel="0" collapsed="false">
      <c r="A15" s="138" t="s">
        <v>172</v>
      </c>
      <c r="B15" s="141"/>
      <c r="C15" s="141"/>
      <c r="H15" s="141"/>
      <c r="M15" s="141"/>
      <c r="R15" s="141"/>
    </row>
    <row r="16" customFormat="false" ht="12.75" hidden="false" customHeight="false" outlineLevel="0" collapsed="false">
      <c r="A16" s="0" t="s">
        <v>173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 t="n">
        <f aca="false">SUM(D16:G16)</f>
        <v>554.1</v>
      </c>
      <c r="I16" s="142" t="n">
        <f aca="false">D16*(1+I17)</f>
        <v>144.957</v>
      </c>
      <c r="J16" s="142" t="n">
        <f aca="false">E16*(1+J17)</f>
        <v>146.223</v>
      </c>
      <c r="K16" s="142" t="n">
        <f aca="false">F16*(1+K17)</f>
        <v>145.801</v>
      </c>
      <c r="L16" s="142" t="n">
        <f aca="false">G16*(1+L17)</f>
        <v>147.5945</v>
      </c>
      <c r="M16" s="143" t="n">
        <f aca="false">SUM(I16:L16)</f>
        <v>584.5755</v>
      </c>
      <c r="N16" s="142" t="n">
        <f aca="false">I16*(1+N17)</f>
        <v>152.784678</v>
      </c>
      <c r="O16" s="142" t="n">
        <f aca="false">J16*(1+O17)</f>
        <v>154.119042</v>
      </c>
      <c r="P16" s="142" t="n">
        <f aca="false">K16*(1+P17)</f>
        <v>153.674254</v>
      </c>
      <c r="Q16" s="142" t="n">
        <f aca="false">L16*(1+Q17)</f>
        <v>155.564603</v>
      </c>
      <c r="R16" s="143" t="n">
        <f aca="false">SUM(N16:Q16)</f>
        <v>616.142577</v>
      </c>
    </row>
    <row r="17" customFormat="false" ht="12.75" hidden="false" customHeight="false" outlineLevel="0" collapsed="false">
      <c r="A17" s="21" t="s">
        <v>21</v>
      </c>
      <c r="B17" s="144"/>
      <c r="C17" s="145" t="n">
        <f aca="false">C16/B16-1</f>
        <v>0.0597979797979797</v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 t="n">
        <f aca="false">H16/C16-1</f>
        <v>0.0562333206252383</v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 t="n">
        <f aca="false">M16/H16-1</f>
        <v>0.0549999999999997</v>
      </c>
      <c r="N17" s="147" t="n">
        <f aca="false">I17-0.001</f>
        <v>0.054</v>
      </c>
      <c r="O17" s="147" t="n">
        <f aca="false">J17-0.001</f>
        <v>0.054</v>
      </c>
      <c r="P17" s="147" t="n">
        <f aca="false">K17-0.001</f>
        <v>0.054</v>
      </c>
      <c r="Q17" s="147" t="n">
        <f aca="false">L17-0.001</f>
        <v>0.054</v>
      </c>
      <c r="R17" s="145" t="n">
        <f aca="false">R16/M16-1</f>
        <v>0.0540000000000003</v>
      </c>
    </row>
    <row r="18" customFormat="false" ht="12.75" hidden="false" customHeight="false" outlineLevel="0" collapsed="false">
      <c r="A18" s="0" t="s">
        <v>174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 t="n">
        <f aca="false">SUM(D18:G18)</f>
        <v>170.2</v>
      </c>
      <c r="I18" s="142" t="n">
        <f aca="false">D18*(1+I19)</f>
        <v>44.4352</v>
      </c>
      <c r="J18" s="142" t="n">
        <f aca="false">E18*(1+J19)</f>
        <v>44.54</v>
      </c>
      <c r="K18" s="142" t="n">
        <f aca="false">F18*(1+K19)</f>
        <v>44.6448</v>
      </c>
      <c r="L18" s="142" t="n">
        <f aca="false">G18*(1+L19)</f>
        <v>44.7496</v>
      </c>
      <c r="M18" s="143" t="n">
        <f aca="false">SUM(I18:L18)</f>
        <v>178.3696</v>
      </c>
      <c r="N18" s="142" t="n">
        <f aca="false">I18*(1+N19)</f>
        <v>46.5236544</v>
      </c>
      <c r="O18" s="142" t="n">
        <f aca="false">J18*(1+O19)</f>
        <v>46.63338</v>
      </c>
      <c r="P18" s="142" t="n">
        <f aca="false">K18*(1+P19)</f>
        <v>46.7431056</v>
      </c>
      <c r="Q18" s="142" t="n">
        <f aca="false">L18*(1+Q19)</f>
        <v>46.8528312</v>
      </c>
      <c r="R18" s="143" t="n">
        <f aca="false">SUM(N18:Q18)</f>
        <v>186.7529712</v>
      </c>
    </row>
    <row r="19" customFormat="false" ht="12.75" hidden="false" customHeight="false" outlineLevel="0" collapsed="false">
      <c r="A19" s="21" t="s">
        <v>21</v>
      </c>
      <c r="B19" s="144"/>
      <c r="C19" s="145" t="n">
        <f aca="false">C18/B18-1</f>
        <v>0.051413881748072</v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 t="n">
        <f aca="false">H18/C18-1</f>
        <v>0.0403422982885084</v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 t="n">
        <f aca="false">M18/H18-1</f>
        <v>0.0480000000000003</v>
      </c>
      <c r="N19" s="147" t="n">
        <f aca="false">I19-0.001</f>
        <v>0.047</v>
      </c>
      <c r="O19" s="147" t="n">
        <f aca="false">J19-0.001</f>
        <v>0.047</v>
      </c>
      <c r="P19" s="147" t="n">
        <f aca="false">K19-0.001</f>
        <v>0.047</v>
      </c>
      <c r="Q19" s="147" t="n">
        <f aca="false">L19-0.001</f>
        <v>0.047</v>
      </c>
      <c r="R19" s="145" t="n">
        <f aca="false">R18/M18-1</f>
        <v>0.0469999999999999</v>
      </c>
    </row>
    <row r="20" customFormat="false" ht="12.75" hidden="false" customHeight="false" outlineLevel="0" collapsed="false">
      <c r="A20" s="2" t="s">
        <v>175</v>
      </c>
      <c r="B20" s="8" t="n">
        <f aca="false">B16+B18</f>
        <v>650.6</v>
      </c>
      <c r="C20" s="8" t="n">
        <f aca="false">C16+C18</f>
        <v>688.2</v>
      </c>
      <c r="D20" s="9" t="n">
        <f aca="false">D16+D18</f>
        <v>179.8</v>
      </c>
      <c r="E20" s="9" t="n">
        <f aca="false">E16+E18</f>
        <v>181.1</v>
      </c>
      <c r="F20" s="9" t="n">
        <f aca="false">F16+F18</f>
        <v>180.8</v>
      </c>
      <c r="G20" s="9" t="n">
        <f aca="false">G16+G18</f>
        <v>182.6</v>
      </c>
      <c r="H20" s="8" t="n">
        <f aca="false">H16+H18</f>
        <v>724.3</v>
      </c>
      <c r="I20" s="9" t="n">
        <f aca="false">I16+I18</f>
        <v>189.3922</v>
      </c>
      <c r="J20" s="9" t="n">
        <f aca="false">J16+J18</f>
        <v>190.763</v>
      </c>
      <c r="K20" s="9" t="n">
        <f aca="false">K16+K18</f>
        <v>190.4458</v>
      </c>
      <c r="L20" s="9" t="n">
        <f aca="false">L16+L18</f>
        <v>192.3441</v>
      </c>
      <c r="M20" s="8" t="n">
        <f aca="false">M16+M18</f>
        <v>762.9451</v>
      </c>
      <c r="N20" s="9" t="n">
        <f aca="false">N16+N18</f>
        <v>199.3083324</v>
      </c>
      <c r="O20" s="9" t="n">
        <f aca="false">O16+O18</f>
        <v>200.752422</v>
      </c>
      <c r="P20" s="9" t="n">
        <f aca="false">P16+P18</f>
        <v>200.4173596</v>
      </c>
      <c r="Q20" s="9" t="n">
        <f aca="false">Q16+Q18</f>
        <v>202.4174342</v>
      </c>
      <c r="R20" s="8" t="n">
        <f aca="false">R16+R18</f>
        <v>802.8955482</v>
      </c>
    </row>
    <row r="21" customFormat="false" ht="12.75" hidden="false" customHeight="false" outlineLevel="0" collapsed="false">
      <c r="A21" s="21" t="s">
        <v>21</v>
      </c>
      <c r="B21" s="144"/>
      <c r="C21" s="144"/>
      <c r="D21" s="21"/>
      <c r="E21" s="21"/>
      <c r="F21" s="21"/>
      <c r="G21" s="21"/>
      <c r="H21" s="145" t="n">
        <f aca="false">H20/C20-1</f>
        <v>0.0524556814879393</v>
      </c>
      <c r="I21" s="21"/>
      <c r="J21" s="21"/>
      <c r="K21" s="21"/>
      <c r="L21" s="21"/>
      <c r="M21" s="145" t="n">
        <f aca="false">M20/H20-1</f>
        <v>0.0533551014772884</v>
      </c>
      <c r="N21" s="21"/>
      <c r="O21" s="21"/>
      <c r="P21" s="21"/>
      <c r="Q21" s="21"/>
      <c r="R21" s="145" t="n">
        <f aca="false">R20/M20-1</f>
        <v>0.0523634638979924</v>
      </c>
    </row>
    <row r="22" customFormat="false" ht="12.75" hidden="false" customHeight="false" outlineLevel="0" collapsed="false">
      <c r="B22" s="141"/>
      <c r="C22" s="141"/>
      <c r="H22" s="141"/>
      <c r="M22" s="141"/>
      <c r="R22" s="141"/>
    </row>
    <row r="23" customFormat="false" ht="12.75" hidden="false" customHeight="false" outlineLevel="0" collapsed="false">
      <c r="A23" s="2" t="s">
        <v>176</v>
      </c>
      <c r="B23" s="8" t="n">
        <f aca="false">B12+B20</f>
        <v>1431.1</v>
      </c>
      <c r="C23" s="8" t="n">
        <f aca="false">C12+C20</f>
        <v>1760.7</v>
      </c>
      <c r="D23" s="9" t="n">
        <f aca="false">D12+D20</f>
        <v>492.7</v>
      </c>
      <c r="E23" s="9" t="n">
        <f aca="false">E12+E20</f>
        <v>498.3</v>
      </c>
      <c r="F23" s="9" t="n">
        <f aca="false">F12+F20</f>
        <v>498.1</v>
      </c>
      <c r="G23" s="9" t="n">
        <f aca="false">G12+G20</f>
        <v>506.1</v>
      </c>
      <c r="H23" s="8" t="n">
        <f aca="false">H12+H20</f>
        <v>1995.2</v>
      </c>
      <c r="I23" s="9" t="n">
        <f aca="false">I12+I20</f>
        <v>518.2602</v>
      </c>
      <c r="J23" s="9" t="n">
        <f aca="false">J12+J20</f>
        <v>525.53</v>
      </c>
      <c r="K23" s="9" t="n">
        <f aca="false">K12+K20</f>
        <v>525.5158</v>
      </c>
      <c r="L23" s="9" t="n">
        <f aca="false">L12+L20</f>
        <v>534.0691</v>
      </c>
      <c r="M23" s="8" t="n">
        <f aca="false">M12+M20</f>
        <v>2103.3751</v>
      </c>
      <c r="N23" s="9" t="n">
        <f aca="false">N12+N20</f>
        <v>547.3067424</v>
      </c>
      <c r="O23" s="9" t="n">
        <f aca="false">O12+O20</f>
        <v>556.341807</v>
      </c>
      <c r="P23" s="9" t="n">
        <f aca="false">P12+P20</f>
        <v>556.4954116</v>
      </c>
      <c r="Q23" s="9" t="n">
        <f aca="false">Q12+Q20</f>
        <v>565.6480332</v>
      </c>
      <c r="R23" s="8" t="n">
        <f aca="false">R12+R20</f>
        <v>2225.7919942</v>
      </c>
    </row>
    <row r="24" customFormat="false" ht="12.75" hidden="false" customHeight="false" outlineLevel="0" collapsed="false">
      <c r="A24" s="21" t="s">
        <v>177</v>
      </c>
      <c r="B24" s="148" t="n">
        <f aca="false">B23='P&amp;L'!B6</f>
        <v>1</v>
      </c>
      <c r="C24" s="148" t="n">
        <f aca="false">C23='P&amp;L'!C6</f>
        <v>1</v>
      </c>
      <c r="D24" s="21" t="n">
        <f aca="false">D23='P&amp;L'!D6</f>
        <v>1</v>
      </c>
      <c r="E24" s="21" t="n">
        <f aca="false">E23='P&amp;L'!E6</f>
        <v>1</v>
      </c>
      <c r="F24" s="21" t="n">
        <f aca="false">F23='P&amp;L'!F6</f>
        <v>1</v>
      </c>
      <c r="G24" s="21" t="n">
        <f aca="false">G23='P&amp;L'!G6</f>
        <v>1</v>
      </c>
      <c r="H24" s="148" t="n">
        <f aca="false">H23='P&amp;L'!H6</f>
        <v>1</v>
      </c>
      <c r="I24" s="21" t="n">
        <f aca="false">I23='P&amp;L'!I6</f>
        <v>1</v>
      </c>
      <c r="J24" s="21" t="n">
        <f aca="false">J23='P&amp;L'!J6</f>
        <v>1</v>
      </c>
      <c r="K24" s="21" t="n">
        <f aca="false">K23='P&amp;L'!K6</f>
        <v>1</v>
      </c>
      <c r="L24" s="21" t="n">
        <f aca="false">L23='P&amp;L'!L6</f>
        <v>1</v>
      </c>
      <c r="M24" s="148" t="n">
        <f aca="false">M23='P&amp;L'!M6</f>
        <v>1</v>
      </c>
      <c r="N24" s="21" t="n">
        <f aca="false">N23='P&amp;L'!N6</f>
        <v>1</v>
      </c>
      <c r="O24" s="21" t="n">
        <f aca="false">O23='P&amp;L'!O6</f>
        <v>1</v>
      </c>
      <c r="P24" s="21" t="n">
        <f aca="false">P23='P&amp;L'!P6</f>
        <v>1</v>
      </c>
      <c r="Q24" s="21" t="n">
        <f aca="false">Q23='P&amp;L'!Q6</f>
        <v>1</v>
      </c>
      <c r="R24" s="148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0" width="60.3928571428571"/>
    <col collapsed="false" hidden="true" max="2" min="2" style="0" width="0"/>
    <col collapsed="false" hidden="false" max="18" min="3" style="0" width="6.65816326530612"/>
    <col collapsed="false" hidden="false" max="1025" min="19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178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179</v>
      </c>
      <c r="B5" s="149" t="str">
        <f aca="false">'P&amp;L'!B5</f>
        <v>2014A</v>
      </c>
      <c r="C5" s="149" t="str">
        <f aca="false">'P&amp;L'!C5</f>
        <v>2015A</v>
      </c>
      <c r="D5" s="150" t="str">
        <f aca="false">'P&amp;L'!D5</f>
        <v>1Q16A</v>
      </c>
      <c r="E5" s="150" t="str">
        <f aca="false">'P&amp;L'!E5</f>
        <v>2Q16A</v>
      </c>
      <c r="F5" s="150" t="str">
        <f aca="false">'P&amp;L'!F5</f>
        <v>3Q16A</v>
      </c>
      <c r="G5" s="150" t="str">
        <f aca="false">'P&amp;L'!G5</f>
        <v>4Q16A</v>
      </c>
      <c r="H5" s="149" t="str">
        <f aca="false">'P&amp;L'!H5</f>
        <v>2016A</v>
      </c>
      <c r="I5" s="150" t="str">
        <f aca="false">'P&amp;L'!I5</f>
        <v>1Q17E</v>
      </c>
      <c r="J5" s="150" t="str">
        <f aca="false">'P&amp;L'!J5</f>
        <v>2Q17E</v>
      </c>
      <c r="K5" s="150" t="str">
        <f aca="false">'P&amp;L'!K5</f>
        <v>3Q17E</v>
      </c>
      <c r="L5" s="150" t="str">
        <f aca="false">'P&amp;L'!L5</f>
        <v>4Q17E</v>
      </c>
      <c r="M5" s="149" t="str">
        <f aca="false">'P&amp;L'!M5</f>
        <v>2017E</v>
      </c>
      <c r="N5" s="150" t="str">
        <f aca="false">'P&amp;L'!N5</f>
        <v>1Q18E</v>
      </c>
      <c r="O5" s="150" t="str">
        <f aca="false">'P&amp;L'!O5</f>
        <v>2Q18E</v>
      </c>
      <c r="P5" s="150" t="str">
        <f aca="false">'P&amp;L'!P5</f>
        <v>3Q18E</v>
      </c>
      <c r="Q5" s="150" t="str">
        <f aca="false">'P&amp;L'!Q5</f>
        <v>4Q18E</v>
      </c>
      <c r="R5" s="149" t="str">
        <f aca="false">'P&amp;L'!R5</f>
        <v>2018E</v>
      </c>
    </row>
    <row r="6" customFormat="false" ht="12.75" hidden="false" customHeight="false" outlineLevel="0" collapsed="false">
      <c r="A6" s="0" t="s">
        <v>180</v>
      </c>
      <c r="B6" s="52" t="s">
        <v>181</v>
      </c>
      <c r="C6" s="151" t="n">
        <v>870</v>
      </c>
      <c r="D6" s="152" t="n">
        <v>705</v>
      </c>
      <c r="E6" s="153" t="n">
        <v>0</v>
      </c>
      <c r="F6" s="153" t="n">
        <v>0</v>
      </c>
      <c r="G6" s="154" t="n">
        <f aca="false">H6</f>
        <v>100</v>
      </c>
      <c r="H6" s="151" t="n">
        <v>100</v>
      </c>
      <c r="I6" s="155" t="n">
        <f aca="false">H6-70</f>
        <v>30</v>
      </c>
      <c r="J6" s="156" t="n">
        <f aca="false">I6</f>
        <v>30</v>
      </c>
      <c r="K6" s="156" t="n">
        <f aca="false">J6</f>
        <v>30</v>
      </c>
      <c r="L6" s="156" t="n">
        <f aca="false">K6</f>
        <v>30</v>
      </c>
      <c r="M6" s="52" t="n">
        <f aca="false">L6</f>
        <v>30</v>
      </c>
      <c r="N6" s="157" t="n">
        <f aca="false">M6</f>
        <v>30</v>
      </c>
      <c r="O6" s="157" t="n">
        <f aca="false">N6</f>
        <v>30</v>
      </c>
      <c r="P6" s="157" t="n">
        <f aca="false">O6</f>
        <v>30</v>
      </c>
      <c r="Q6" s="157" t="n">
        <f aca="false">P6</f>
        <v>30</v>
      </c>
      <c r="R6" s="52" t="n">
        <f aca="false">Q6</f>
        <v>30</v>
      </c>
    </row>
    <row r="7" customFormat="false" ht="12.75" hidden="false" customHeight="false" outlineLevel="0" collapsed="false">
      <c r="A7" s="0" t="s">
        <v>182</v>
      </c>
      <c r="B7" s="52" t="s">
        <v>181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 t="n">
        <f aca="false">H7</f>
        <v>6.8</v>
      </c>
      <c r="H7" s="151" t="n">
        <v>6.8</v>
      </c>
      <c r="I7" s="156" t="n">
        <f aca="false">H7</f>
        <v>6.8</v>
      </c>
      <c r="J7" s="156" t="n">
        <f aca="false">I7</f>
        <v>6.8</v>
      </c>
      <c r="K7" s="156" t="n">
        <f aca="false">J7</f>
        <v>6.8</v>
      </c>
      <c r="L7" s="156" t="n">
        <f aca="false">K7</f>
        <v>6.8</v>
      </c>
      <c r="M7" s="52" t="n">
        <f aca="false">L7</f>
        <v>6.8</v>
      </c>
      <c r="N7" s="157" t="n">
        <f aca="false">M7</f>
        <v>6.8</v>
      </c>
      <c r="O7" s="157" t="n">
        <f aca="false">N7</f>
        <v>6.8</v>
      </c>
      <c r="P7" s="157" t="n">
        <f aca="false">O7</f>
        <v>6.8</v>
      </c>
      <c r="Q7" s="157" t="n">
        <f aca="false">P7</f>
        <v>6.8</v>
      </c>
      <c r="R7" s="52" t="n">
        <f aca="false">Q7</f>
        <v>6.8</v>
      </c>
    </row>
    <row r="8" customFormat="false" ht="12.75" hidden="false" customHeight="false" outlineLevel="0" collapsed="false">
      <c r="A8" s="158" t="s">
        <v>183</v>
      </c>
      <c r="B8" s="159" t="s">
        <v>181</v>
      </c>
      <c r="C8" s="160" t="n">
        <f aca="false">C6+C7</f>
        <v>874.8</v>
      </c>
      <c r="D8" s="161" t="n">
        <f aca="false">D6+D7</f>
        <v>709.143</v>
      </c>
      <c r="E8" s="162" t="n">
        <f aca="false">E6+E7</f>
        <v>2.256</v>
      </c>
      <c r="F8" s="162" t="n">
        <f aca="false">F6+F7</f>
        <v>6.899</v>
      </c>
      <c r="G8" s="163" t="n">
        <f aca="false">G6+G7</f>
        <v>106.8</v>
      </c>
      <c r="H8" s="160" t="n">
        <f aca="false">H6+H7</f>
        <v>106.8</v>
      </c>
      <c r="I8" s="164" t="n">
        <f aca="false">I6+I7</f>
        <v>36.8</v>
      </c>
      <c r="J8" s="164" t="n">
        <f aca="false">J6+J7</f>
        <v>36.8</v>
      </c>
      <c r="K8" s="164" t="n">
        <f aca="false">K6+K7</f>
        <v>36.8</v>
      </c>
      <c r="L8" s="164" t="n">
        <f aca="false">L6+L7</f>
        <v>36.8</v>
      </c>
      <c r="M8" s="165" t="n">
        <f aca="false">M6+M7</f>
        <v>36.8</v>
      </c>
      <c r="N8" s="164" t="n">
        <f aca="false">N6+N7</f>
        <v>36.8</v>
      </c>
      <c r="O8" s="164" t="n">
        <f aca="false">O6+O7</f>
        <v>36.8</v>
      </c>
      <c r="P8" s="164" t="n">
        <f aca="false">P6+P7</f>
        <v>36.8</v>
      </c>
      <c r="Q8" s="164" t="n">
        <f aca="false">Q6+Q7</f>
        <v>36.8</v>
      </c>
      <c r="R8" s="165" t="n">
        <f aca="false">R6+R7</f>
        <v>36.8</v>
      </c>
    </row>
    <row r="9" customFormat="false" ht="12.75" hidden="false" customHeight="false" outlineLevel="0" collapsed="false">
      <c r="B9" s="52"/>
      <c r="C9" s="151"/>
      <c r="D9" s="152"/>
      <c r="E9" s="153"/>
      <c r="F9" s="153"/>
      <c r="G9" s="154"/>
      <c r="H9" s="151"/>
      <c r="I9" s="157"/>
      <c r="J9" s="157"/>
      <c r="K9" s="157"/>
      <c r="L9" s="157"/>
      <c r="M9" s="52"/>
      <c r="N9" s="157"/>
      <c r="O9" s="157"/>
      <c r="P9" s="157"/>
      <c r="Q9" s="157"/>
      <c r="R9" s="52"/>
    </row>
    <row r="10" customFormat="false" ht="15.75" hidden="false" customHeight="false" outlineLevel="0" collapsed="false">
      <c r="A10" s="138" t="s">
        <v>184</v>
      </c>
      <c r="B10" s="52"/>
      <c r="C10" s="151"/>
      <c r="D10" s="152"/>
      <c r="E10" s="153"/>
      <c r="F10" s="153"/>
      <c r="G10" s="154"/>
      <c r="H10" s="151"/>
      <c r="I10" s="157"/>
      <c r="J10" s="157"/>
      <c r="K10" s="157"/>
      <c r="L10" s="157"/>
      <c r="M10" s="52"/>
      <c r="N10" s="157"/>
      <c r="O10" s="157"/>
      <c r="P10" s="157"/>
      <c r="Q10" s="157"/>
      <c r="R10" s="52"/>
    </row>
    <row r="11" customFormat="false" ht="12.75" hidden="false" customHeight="false" outlineLevel="0" collapsed="false">
      <c r="A11" s="0" t="s">
        <v>185</v>
      </c>
      <c r="B11" s="52" t="s">
        <v>181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 t="n">
        <f aca="false">H11</f>
        <v>889.6</v>
      </c>
      <c r="H11" s="151" t="n">
        <v>889.6</v>
      </c>
      <c r="I11" s="156" t="n">
        <f aca="false">H11</f>
        <v>889.6</v>
      </c>
      <c r="J11" s="156" t="n">
        <f aca="false">I11</f>
        <v>889.6</v>
      </c>
      <c r="K11" s="156" t="n">
        <f aca="false">J11</f>
        <v>889.6</v>
      </c>
      <c r="L11" s="156" t="n">
        <f aca="false">K11</f>
        <v>889.6</v>
      </c>
      <c r="M11" s="52" t="n">
        <f aca="false">L11</f>
        <v>889.6</v>
      </c>
      <c r="N11" s="157" t="n">
        <f aca="false">M11</f>
        <v>889.6</v>
      </c>
      <c r="O11" s="157" t="n">
        <f aca="false">N11</f>
        <v>889.6</v>
      </c>
      <c r="P11" s="157" t="n">
        <f aca="false">O11</f>
        <v>889.6</v>
      </c>
      <c r="Q11" s="157" t="n">
        <f aca="false">P11</f>
        <v>889.6</v>
      </c>
      <c r="R11" s="52" t="n">
        <f aca="false">Q11</f>
        <v>889.6</v>
      </c>
    </row>
    <row r="12" customFormat="false" ht="12.75" hidden="false" customHeight="false" outlineLevel="0" collapsed="false">
      <c r="A12" s="0" t="s">
        <v>186</v>
      </c>
      <c r="B12" s="52" t="s">
        <v>181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 t="n">
        <f aca="false">H12</f>
        <v>345</v>
      </c>
      <c r="H12" s="151" t="n">
        <v>345</v>
      </c>
      <c r="I12" s="156" t="n">
        <f aca="false">H12</f>
        <v>345</v>
      </c>
      <c r="J12" s="156" t="n">
        <f aca="false">I12</f>
        <v>345</v>
      </c>
      <c r="K12" s="156" t="n">
        <f aca="false">J12</f>
        <v>345</v>
      </c>
      <c r="L12" s="156" t="n">
        <f aca="false">K12</f>
        <v>345</v>
      </c>
      <c r="M12" s="52" t="n">
        <f aca="false">L12</f>
        <v>345</v>
      </c>
      <c r="N12" s="157" t="n">
        <f aca="false">M12</f>
        <v>345</v>
      </c>
      <c r="O12" s="157" t="n">
        <f aca="false">N12</f>
        <v>345</v>
      </c>
      <c r="P12" s="157" t="n">
        <f aca="false">O12</f>
        <v>345</v>
      </c>
      <c r="Q12" s="157" t="n">
        <f aca="false">P12</f>
        <v>345</v>
      </c>
      <c r="R12" s="52" t="n">
        <f aca="false">Q12</f>
        <v>345</v>
      </c>
    </row>
    <row r="13" customFormat="false" ht="12.75" hidden="false" customHeight="false" outlineLevel="0" collapsed="false">
      <c r="A13" s="0" t="s">
        <v>187</v>
      </c>
      <c r="B13" s="52" t="s">
        <v>181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 t="n">
        <f aca="false">H13</f>
        <v>346.5</v>
      </c>
      <c r="H13" s="151" t="n">
        <v>346.5</v>
      </c>
      <c r="I13" s="156" t="n">
        <f aca="false">H13</f>
        <v>346.5</v>
      </c>
      <c r="J13" s="156" t="n">
        <f aca="false">I13</f>
        <v>346.5</v>
      </c>
      <c r="K13" s="156" t="n">
        <f aca="false">J13</f>
        <v>346.5</v>
      </c>
      <c r="L13" s="156" t="n">
        <f aca="false">K13</f>
        <v>346.5</v>
      </c>
      <c r="M13" s="52" t="n">
        <f aca="false">L13</f>
        <v>346.5</v>
      </c>
      <c r="N13" s="157" t="n">
        <f aca="false">M13</f>
        <v>346.5</v>
      </c>
      <c r="O13" s="157" t="n">
        <f aca="false">N13</f>
        <v>346.5</v>
      </c>
      <c r="P13" s="157" t="n">
        <f aca="false">O13</f>
        <v>346.5</v>
      </c>
      <c r="Q13" s="157" t="n">
        <f aca="false">P13</f>
        <v>346.5</v>
      </c>
      <c r="R13" s="52" t="n">
        <f aca="false">Q13</f>
        <v>346.5</v>
      </c>
    </row>
    <row r="14" customFormat="false" ht="12.75" hidden="false" customHeight="false" outlineLevel="0" collapsed="false">
      <c r="A14" s="0" t="s">
        <v>188</v>
      </c>
      <c r="B14" s="52" t="s">
        <v>181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 t="n">
        <f aca="false">H14</f>
        <v>248.6</v>
      </c>
      <c r="H14" s="151" t="n">
        <v>248.6</v>
      </c>
      <c r="I14" s="156" t="n">
        <f aca="false">H14</f>
        <v>248.6</v>
      </c>
      <c r="J14" s="156" t="n">
        <f aca="false">I14</f>
        <v>248.6</v>
      </c>
      <c r="K14" s="156" t="n">
        <f aca="false">J14</f>
        <v>248.6</v>
      </c>
      <c r="L14" s="156" t="n">
        <f aca="false">K14</f>
        <v>248.6</v>
      </c>
      <c r="M14" s="52" t="n">
        <f aca="false">L14</f>
        <v>248.6</v>
      </c>
      <c r="N14" s="157" t="n">
        <f aca="false">M14</f>
        <v>248.6</v>
      </c>
      <c r="O14" s="157" t="n">
        <f aca="false">N14</f>
        <v>248.6</v>
      </c>
      <c r="P14" s="157" t="n">
        <f aca="false">O14</f>
        <v>248.6</v>
      </c>
      <c r="Q14" s="157" t="n">
        <f aca="false">P14</f>
        <v>248.6</v>
      </c>
      <c r="R14" s="52" t="n">
        <f aca="false">Q14</f>
        <v>248.6</v>
      </c>
    </row>
    <row r="15" customFormat="false" ht="12.75" hidden="false" customHeight="false" outlineLevel="0" collapsed="false">
      <c r="A15" s="0" t="s">
        <v>189</v>
      </c>
      <c r="B15" s="52" t="s">
        <v>181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 t="n">
        <f aca="false">H15</f>
        <v>447.6</v>
      </c>
      <c r="H15" s="151" t="n">
        <v>447.6</v>
      </c>
      <c r="I15" s="156" t="n">
        <f aca="false">H15</f>
        <v>447.6</v>
      </c>
      <c r="J15" s="156" t="n">
        <f aca="false">I15</f>
        <v>447.6</v>
      </c>
      <c r="K15" s="156" t="n">
        <f aca="false">J15</f>
        <v>447.6</v>
      </c>
      <c r="L15" s="156" t="n">
        <f aca="false">K15</f>
        <v>447.6</v>
      </c>
      <c r="M15" s="52" t="n">
        <f aca="false">L15</f>
        <v>447.6</v>
      </c>
      <c r="N15" s="157" t="n">
        <f aca="false">M15</f>
        <v>447.6</v>
      </c>
      <c r="O15" s="157" t="n">
        <f aca="false">N15</f>
        <v>447.6</v>
      </c>
      <c r="P15" s="157" t="n">
        <f aca="false">O15</f>
        <v>447.6</v>
      </c>
      <c r="Q15" s="157" t="n">
        <f aca="false">P15</f>
        <v>447.6</v>
      </c>
      <c r="R15" s="52" t="n">
        <f aca="false">Q15</f>
        <v>447.6</v>
      </c>
    </row>
    <row r="16" customFormat="false" ht="12.75" hidden="false" customHeight="false" outlineLevel="0" collapsed="false">
      <c r="B16" s="52"/>
      <c r="C16" s="151"/>
      <c r="D16" s="152"/>
      <c r="E16" s="153"/>
      <c r="F16" s="153"/>
      <c r="G16" s="154"/>
      <c r="H16" s="151"/>
      <c r="I16" s="156"/>
      <c r="J16" s="156"/>
      <c r="K16" s="156"/>
      <c r="L16" s="156"/>
      <c r="M16" s="52"/>
      <c r="N16" s="157"/>
      <c r="O16" s="157"/>
      <c r="P16" s="157"/>
      <c r="Q16" s="157"/>
      <c r="R16" s="52"/>
    </row>
    <row r="17" customFormat="false" ht="12.75" hidden="false" customHeight="false" outlineLevel="0" collapsed="false">
      <c r="A17" s="0" t="s">
        <v>182</v>
      </c>
      <c r="B17" s="52" t="s">
        <v>181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 t="n">
        <f aca="false">H17</f>
        <v>7.1</v>
      </c>
      <c r="H17" s="151" t="n">
        <v>7.1</v>
      </c>
      <c r="I17" s="156" t="n">
        <f aca="false">H17</f>
        <v>7.1</v>
      </c>
      <c r="J17" s="156" t="n">
        <f aca="false">I17</f>
        <v>7.1</v>
      </c>
      <c r="K17" s="156" t="n">
        <f aca="false">J17</f>
        <v>7.1</v>
      </c>
      <c r="L17" s="156" t="n">
        <f aca="false">K17</f>
        <v>7.1</v>
      </c>
      <c r="M17" s="52" t="n">
        <f aca="false">L17</f>
        <v>7.1</v>
      </c>
      <c r="N17" s="157" t="n">
        <f aca="false">M17</f>
        <v>7.1</v>
      </c>
      <c r="O17" s="157" t="n">
        <f aca="false">N17</f>
        <v>7.1</v>
      </c>
      <c r="P17" s="157" t="n">
        <f aca="false">O17</f>
        <v>7.1</v>
      </c>
      <c r="Q17" s="157" t="n">
        <f aca="false">P17</f>
        <v>7.1</v>
      </c>
      <c r="R17" s="52" t="n">
        <f aca="false">Q17</f>
        <v>7.1</v>
      </c>
    </row>
    <row r="18" customFormat="false" ht="12.75" hidden="false" customHeight="false" outlineLevel="0" collapsed="false">
      <c r="A18" s="0" t="s">
        <v>190</v>
      </c>
      <c r="B18" s="52" t="s">
        <v>181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 t="n">
        <f aca="false">H18</f>
        <v>-4.2</v>
      </c>
      <c r="H18" s="151" t="n">
        <v>-4.2</v>
      </c>
      <c r="I18" s="156" t="n">
        <f aca="false">H18</f>
        <v>-4.2</v>
      </c>
      <c r="J18" s="156" t="n">
        <f aca="false">I18</f>
        <v>-4.2</v>
      </c>
      <c r="K18" s="156" t="n">
        <f aca="false">J18</f>
        <v>-4.2</v>
      </c>
      <c r="L18" s="156" t="n">
        <f aca="false">K18</f>
        <v>-4.2</v>
      </c>
      <c r="M18" s="52" t="n">
        <f aca="false">L18</f>
        <v>-4.2</v>
      </c>
      <c r="N18" s="157" t="n">
        <f aca="false">M18</f>
        <v>-4.2</v>
      </c>
      <c r="O18" s="157" t="n">
        <f aca="false">N18</f>
        <v>-4.2</v>
      </c>
      <c r="P18" s="157" t="n">
        <f aca="false">O18</f>
        <v>-4.2</v>
      </c>
      <c r="Q18" s="157" t="n">
        <f aca="false">P18</f>
        <v>-4.2</v>
      </c>
      <c r="R18" s="52" t="n">
        <f aca="false">Q18</f>
        <v>-4.2</v>
      </c>
    </row>
    <row r="19" customFormat="false" ht="12.75" hidden="false" customHeight="false" outlineLevel="0" collapsed="false">
      <c r="A19" s="158" t="s">
        <v>191</v>
      </c>
      <c r="B19" s="159" t="s">
        <v>181</v>
      </c>
      <c r="C19" s="160" t="n">
        <f aca="false">SUM(C11:C15,C17:C18)</f>
        <v>2270.9</v>
      </c>
      <c r="D19" s="161" t="n">
        <f aca="false">SUM(D11:D15,D17:D18)</f>
        <v>2271.879</v>
      </c>
      <c r="E19" s="162" t="n">
        <f aca="false">SUM(E11:E15,E17:E18)</f>
        <v>2273.032</v>
      </c>
      <c r="F19" s="162" t="n">
        <f aca="false">SUM(F11:F15,F17:F18)</f>
        <v>2279.443</v>
      </c>
      <c r="G19" s="163" t="n">
        <f aca="false">SUM(G11:G15,G17:G18)</f>
        <v>2280.2</v>
      </c>
      <c r="H19" s="160" t="n">
        <f aca="false">SUM(H11:H15,H17:H18)</f>
        <v>2280.2</v>
      </c>
      <c r="I19" s="164" t="n">
        <f aca="false">SUM(I11:I15,I17:I18)</f>
        <v>2280.2</v>
      </c>
      <c r="J19" s="164" t="n">
        <f aca="false">SUM(J11:J15,J17:J18)</f>
        <v>2280.2</v>
      </c>
      <c r="K19" s="164" t="n">
        <f aca="false">SUM(K11:K15,K17:K18)</f>
        <v>2280.2</v>
      </c>
      <c r="L19" s="164" t="n">
        <f aca="false">SUM(L11:L15,L17:L18)</f>
        <v>2280.2</v>
      </c>
      <c r="M19" s="165" t="n">
        <f aca="false">SUM(M11:M15,M17:M18)</f>
        <v>2280.2</v>
      </c>
      <c r="N19" s="164" t="n">
        <f aca="false">SUM(N11:N15,N17:N18)</f>
        <v>2280.2</v>
      </c>
      <c r="O19" s="164" t="n">
        <f aca="false">SUM(O11:O15,O17:O18)</f>
        <v>2280.2</v>
      </c>
      <c r="P19" s="164" t="n">
        <f aca="false">SUM(P11:P15,P17:P18)</f>
        <v>2280.2</v>
      </c>
      <c r="Q19" s="164" t="n">
        <f aca="false">SUM(Q11:Q15,Q17:Q18)</f>
        <v>2280.2</v>
      </c>
      <c r="R19" s="165" t="n">
        <f aca="false">SUM(R11:R15,R17:R18)</f>
        <v>2280.2</v>
      </c>
    </row>
    <row r="20" customFormat="false" ht="12.75" hidden="false" customHeight="false" outlineLevel="0" collapsed="false">
      <c r="B20" s="52"/>
      <c r="C20" s="151"/>
      <c r="D20" s="152"/>
      <c r="E20" s="153"/>
      <c r="F20" s="153"/>
      <c r="G20" s="166"/>
      <c r="H20" s="151"/>
      <c r="I20" s="157"/>
      <c r="J20" s="157"/>
      <c r="K20" s="157"/>
      <c r="L20" s="157"/>
      <c r="M20" s="52"/>
      <c r="N20" s="157"/>
      <c r="O20" s="157"/>
      <c r="P20" s="157"/>
      <c r="Q20" s="157"/>
      <c r="R20" s="52"/>
    </row>
    <row r="21" customFormat="false" ht="12.75" hidden="false" customHeight="false" outlineLevel="0" collapsed="false">
      <c r="A21" s="2" t="s">
        <v>192</v>
      </c>
      <c r="B21" s="167" t="s">
        <v>181</v>
      </c>
      <c r="C21" s="167" t="n">
        <f aca="false">C19+C8</f>
        <v>3145.7</v>
      </c>
      <c r="D21" s="168" t="n">
        <f aca="false">D19+D8</f>
        <v>2981.022</v>
      </c>
      <c r="E21" s="169" t="n">
        <f aca="false">E19+E8</f>
        <v>2275.288</v>
      </c>
      <c r="F21" s="169" t="n">
        <f aca="false">F19+F8</f>
        <v>2286.342</v>
      </c>
      <c r="G21" s="170" t="n">
        <f aca="false">G19+G8</f>
        <v>2387</v>
      </c>
      <c r="H21" s="167" t="n">
        <f aca="false">H19+H8</f>
        <v>2387</v>
      </c>
      <c r="I21" s="171" t="n">
        <f aca="false">I19+I8</f>
        <v>2317</v>
      </c>
      <c r="J21" s="171" t="n">
        <f aca="false">J19+J8</f>
        <v>2317</v>
      </c>
      <c r="K21" s="171" t="n">
        <f aca="false">K19+K8</f>
        <v>2317</v>
      </c>
      <c r="L21" s="171" t="n">
        <f aca="false">L19+L8</f>
        <v>2317</v>
      </c>
      <c r="M21" s="167" t="n">
        <f aca="false">M19+M8</f>
        <v>2317</v>
      </c>
      <c r="N21" s="171" t="n">
        <f aca="false">N19+N8</f>
        <v>2317</v>
      </c>
      <c r="O21" s="171" t="n">
        <f aca="false">O19+O8</f>
        <v>2317</v>
      </c>
      <c r="P21" s="171" t="n">
        <f aca="false">P19+P8</f>
        <v>2317</v>
      </c>
      <c r="Q21" s="171" t="n">
        <f aca="false">Q19+Q8</f>
        <v>2317</v>
      </c>
      <c r="R21" s="167" t="n">
        <f aca="false">R19+R8</f>
        <v>2317</v>
      </c>
    </row>
    <row r="22" customFormat="false" ht="12.75" hidden="false" customHeight="false" outlineLevel="0" collapsed="false">
      <c r="A22" s="21" t="s">
        <v>193</v>
      </c>
      <c r="B22" s="21"/>
      <c r="C22" s="21" t="n">
        <f aca="false">C21=(BS!C26+BS!C32)</f>
        <v>1</v>
      </c>
      <c r="D22" s="21" t="n">
        <f aca="false">D21=(BS!D26+BS!D32)</f>
        <v>1</v>
      </c>
      <c r="E22" s="21" t="n">
        <f aca="false">E21=(BS!E26+BS!E32)</f>
        <v>1</v>
      </c>
      <c r="F22" s="21" t="n">
        <f aca="false">F21=(BS!F26+BS!F32)</f>
        <v>1</v>
      </c>
      <c r="G22" s="21" t="n">
        <f aca="false">G21=(BS!G26+BS!G32)</f>
        <v>1</v>
      </c>
      <c r="H22" s="21" t="n">
        <f aca="false">H21=(BS!H26+BS!H32)</f>
        <v>1</v>
      </c>
      <c r="I22" s="21" t="n">
        <f aca="false">I21=(BS!I26+BS!I32)</f>
        <v>1</v>
      </c>
      <c r="J22" s="21" t="n">
        <f aca="false">J21=(BS!J26+BS!J32)</f>
        <v>1</v>
      </c>
      <c r="K22" s="21" t="n">
        <f aca="false">K21=(BS!K26+BS!K32)</f>
        <v>1</v>
      </c>
      <c r="L22" s="21" t="n">
        <f aca="false">L21=(BS!L26+BS!L32)</f>
        <v>1</v>
      </c>
      <c r="M22" s="21" t="n">
        <f aca="false">M21=(BS!M26+BS!M32)</f>
        <v>1</v>
      </c>
      <c r="N22" s="21" t="n">
        <f aca="false">N21=(BS!N26+BS!N32)</f>
        <v>1</v>
      </c>
      <c r="O22" s="21" t="n">
        <f aca="false">O21=(BS!O26+BS!O32)</f>
        <v>1</v>
      </c>
      <c r="P22" s="21" t="n">
        <f aca="false">P21=(BS!P26+BS!P32)</f>
        <v>1</v>
      </c>
      <c r="Q22" s="21" t="n">
        <f aca="false">Q21=(BS!Q26+BS!Q32)</f>
        <v>1</v>
      </c>
      <c r="R22" s="21" t="n">
        <f aca="false">R21=(BS!R26+BS!R32)</f>
        <v>1</v>
      </c>
    </row>
    <row r="24" customFormat="false" ht="15.75" hidden="false" customHeight="false" outlineLevel="0" collapsed="false">
      <c r="A24" s="138" t="s">
        <v>194</v>
      </c>
    </row>
    <row r="25" customFormat="false" ht="15.75" hidden="false" customHeight="false" outlineLevel="0" collapsed="false">
      <c r="A25" s="138" t="s">
        <v>179</v>
      </c>
      <c r="B25" s="2"/>
      <c r="C25" s="172" t="str">
        <f aca="false">C5</f>
        <v>2015A</v>
      </c>
      <c r="D25" s="2" t="str">
        <f aca="false">D5</f>
        <v>1Q16A</v>
      </c>
      <c r="E25" s="2" t="str">
        <f aca="false">E5</f>
        <v>2Q16A</v>
      </c>
      <c r="F25" s="2" t="str">
        <f aca="false">F5</f>
        <v>3Q16A</v>
      </c>
      <c r="G25" s="2" t="str">
        <f aca="false">G5</f>
        <v>4Q16A</v>
      </c>
      <c r="H25" s="172" t="str">
        <f aca="false">H5</f>
        <v>2016A</v>
      </c>
      <c r="I25" s="2" t="str">
        <f aca="false">I5</f>
        <v>1Q17E</v>
      </c>
      <c r="J25" s="2" t="str">
        <f aca="false">J5</f>
        <v>2Q17E</v>
      </c>
      <c r="K25" s="2" t="str">
        <f aca="false">K5</f>
        <v>3Q17E</v>
      </c>
      <c r="L25" s="2" t="str">
        <f aca="false">L5</f>
        <v>4Q17E</v>
      </c>
      <c r="M25" s="172" t="str">
        <f aca="false">M5</f>
        <v>2017E</v>
      </c>
      <c r="N25" s="2" t="str">
        <f aca="false">N5</f>
        <v>1Q18E</v>
      </c>
      <c r="O25" s="2" t="str">
        <f aca="false">O5</f>
        <v>2Q18E</v>
      </c>
      <c r="P25" s="2" t="str">
        <f aca="false">P5</f>
        <v>3Q18E</v>
      </c>
      <c r="Q25" s="2" t="str">
        <f aca="false">Q5</f>
        <v>4Q18E</v>
      </c>
      <c r="R25" s="172" t="str">
        <f aca="false">R5</f>
        <v>2018E</v>
      </c>
    </row>
    <row r="26" customFormat="false" ht="12.75" hidden="false" customHeight="false" outlineLevel="0" collapsed="false">
      <c r="A26" s="0" t="s">
        <v>180</v>
      </c>
      <c r="C26" s="173" t="n">
        <f aca="false">C$39/4</f>
        <v>-3.62745625</v>
      </c>
      <c r="D26" s="174" t="n">
        <f aca="false">D$39/4</f>
        <v>-1.323446171875</v>
      </c>
      <c r="E26" s="174" t="n">
        <f aca="false">E$39/4</f>
        <v>-1.171116859375</v>
      </c>
      <c r="F26" s="174" t="n">
        <f aca="false">F$39/4</f>
        <v>-0.368791171874999</v>
      </c>
      <c r="G26" s="174" t="n">
        <f aca="false">G$39/4</f>
        <v>-0.4167390625</v>
      </c>
      <c r="H26" s="175" t="n">
        <f aca="false">SUM(D26:G26)</f>
        <v>-3.280093265625</v>
      </c>
      <c r="I26" s="174" t="n">
        <v>-0.5</v>
      </c>
      <c r="J26" s="176" t="n">
        <f aca="false">I26</f>
        <v>-0.5</v>
      </c>
      <c r="K26" s="176" t="n">
        <f aca="false">J26</f>
        <v>-0.5</v>
      </c>
      <c r="L26" s="176" t="n">
        <f aca="false">K26</f>
        <v>-0.5</v>
      </c>
      <c r="M26" s="175" t="n">
        <f aca="false">SUM(I26:L26)</f>
        <v>-2</v>
      </c>
      <c r="N26" s="174" t="n">
        <v>-0.5</v>
      </c>
      <c r="O26" s="176" t="n">
        <f aca="false">N26</f>
        <v>-0.5</v>
      </c>
      <c r="P26" s="176" t="n">
        <f aca="false">O26</f>
        <v>-0.5</v>
      </c>
      <c r="Q26" s="176" t="n">
        <f aca="false">P26</f>
        <v>-0.5</v>
      </c>
      <c r="R26" s="175" t="n">
        <f aca="false">SUM(N26:Q26)</f>
        <v>-2</v>
      </c>
    </row>
    <row r="27" customFormat="false" ht="12.75" hidden="false" customHeight="false" outlineLevel="0" collapsed="false">
      <c r="A27" s="0" t="s">
        <v>182</v>
      </c>
      <c r="C27" s="173" t="n">
        <f aca="false">C$39/4</f>
        <v>-3.62745625</v>
      </c>
      <c r="D27" s="174" t="n">
        <f aca="false">D$39/4</f>
        <v>-1.323446171875</v>
      </c>
      <c r="E27" s="174" t="n">
        <f aca="false">E$39/4</f>
        <v>-1.171116859375</v>
      </c>
      <c r="F27" s="174" t="n">
        <f aca="false">F$39/4</f>
        <v>-0.368791171874999</v>
      </c>
      <c r="G27" s="174" t="n">
        <f aca="false">G$39/4</f>
        <v>-0.4167390625</v>
      </c>
      <c r="H27" s="175" t="n">
        <f aca="false">SUM(D27:G27)</f>
        <v>-3.280093265625</v>
      </c>
      <c r="I27" s="174" t="n">
        <v>-0.5</v>
      </c>
      <c r="J27" s="176" t="n">
        <f aca="false">J26</f>
        <v>-0.5</v>
      </c>
      <c r="K27" s="176" t="n">
        <f aca="false">K26</f>
        <v>-0.5</v>
      </c>
      <c r="L27" s="176" t="n">
        <f aca="false">L26</f>
        <v>-0.5</v>
      </c>
      <c r="M27" s="175" t="n">
        <f aca="false">SUM(I27:L27)</f>
        <v>-2</v>
      </c>
      <c r="N27" s="174" t="n">
        <v>-0.5</v>
      </c>
      <c r="O27" s="176" t="n">
        <f aca="false">O26</f>
        <v>-0.5</v>
      </c>
      <c r="P27" s="176" t="n">
        <f aca="false">P26</f>
        <v>-0.5</v>
      </c>
      <c r="Q27" s="176" t="n">
        <f aca="false">Q26</f>
        <v>-0.5</v>
      </c>
      <c r="R27" s="175" t="n">
        <f aca="false">SUM(N27:Q27)</f>
        <v>-2</v>
      </c>
    </row>
    <row r="28" customFormat="false" ht="12.75" hidden="false" customHeight="false" outlineLevel="0" collapsed="false">
      <c r="A28" s="158" t="s">
        <v>195</v>
      </c>
      <c r="C28" s="160" t="n">
        <f aca="false">C26+C27</f>
        <v>-7.2549125</v>
      </c>
      <c r="D28" s="162" t="n">
        <f aca="false">D26+D27</f>
        <v>-2.64689234375</v>
      </c>
      <c r="E28" s="162" t="n">
        <f aca="false">E26+E27</f>
        <v>-2.34223371875</v>
      </c>
      <c r="F28" s="162" t="n">
        <f aca="false">F26+F27</f>
        <v>-0.737582343749999</v>
      </c>
      <c r="G28" s="162" t="n">
        <f aca="false">G26+G27</f>
        <v>-0.833478124999999</v>
      </c>
      <c r="H28" s="160" t="n">
        <f aca="false">H26+H27</f>
        <v>-6.56018653125</v>
      </c>
      <c r="I28" s="162" t="n">
        <f aca="false">I26+I27</f>
        <v>-1</v>
      </c>
      <c r="J28" s="162" t="n">
        <f aca="false">J26+J27</f>
        <v>-1</v>
      </c>
      <c r="K28" s="162" t="n">
        <f aca="false">K26+K27</f>
        <v>-1</v>
      </c>
      <c r="L28" s="162" t="n">
        <f aca="false">L26+L27</f>
        <v>-1</v>
      </c>
      <c r="M28" s="160" t="n">
        <f aca="false">M26+M27</f>
        <v>-4</v>
      </c>
      <c r="N28" s="162" t="n">
        <f aca="false">N26+N27</f>
        <v>-1</v>
      </c>
      <c r="O28" s="162" t="n">
        <f aca="false">O26+O27</f>
        <v>-1</v>
      </c>
      <c r="P28" s="162" t="n">
        <f aca="false">P26+P27</f>
        <v>-1</v>
      </c>
      <c r="Q28" s="162" t="n">
        <f aca="false">Q26+Q27</f>
        <v>-1</v>
      </c>
      <c r="R28" s="160" t="n">
        <f aca="false">R26+R27</f>
        <v>-4</v>
      </c>
    </row>
    <row r="29" customFormat="false" ht="12.75" hidden="false" customHeight="false" outlineLevel="0" collapsed="false">
      <c r="C29" s="177"/>
      <c r="D29" s="178"/>
      <c r="E29" s="178"/>
      <c r="F29" s="178"/>
      <c r="G29" s="178"/>
      <c r="H29" s="177"/>
      <c r="I29" s="178"/>
      <c r="J29" s="178"/>
      <c r="K29" s="178"/>
      <c r="L29" s="178"/>
      <c r="M29" s="177"/>
      <c r="N29" s="178"/>
      <c r="O29" s="178"/>
      <c r="P29" s="178"/>
      <c r="Q29" s="178"/>
      <c r="R29" s="177"/>
    </row>
    <row r="30" customFormat="false" ht="15.75" hidden="false" customHeight="false" outlineLevel="0" collapsed="false">
      <c r="A30" s="138" t="s">
        <v>184</v>
      </c>
      <c r="C30" s="177"/>
      <c r="D30" s="178"/>
      <c r="E30" s="178"/>
      <c r="F30" s="178"/>
      <c r="G30" s="178"/>
      <c r="H30" s="177"/>
      <c r="I30" s="178"/>
      <c r="J30" s="178"/>
      <c r="K30" s="178"/>
      <c r="L30" s="178"/>
      <c r="M30" s="177"/>
      <c r="N30" s="178"/>
      <c r="O30" s="178"/>
      <c r="P30" s="178"/>
      <c r="Q30" s="178"/>
      <c r="R30" s="177"/>
    </row>
    <row r="31" customFormat="false" ht="12.75" hidden="false" customHeight="false" outlineLevel="0" collapsed="false">
      <c r="A31" s="0" t="s">
        <v>185</v>
      </c>
      <c r="C31" s="175" t="n">
        <f aca="false">-0.04*(C11)</f>
        <v>-35.536</v>
      </c>
      <c r="D31" s="176" t="n">
        <f aca="false">-0.04*(D11)/4</f>
        <v>-8.88691</v>
      </c>
      <c r="E31" s="176" t="n">
        <f aca="false">-0.04*(E11)/4</f>
        <v>-8.89001</v>
      </c>
      <c r="F31" s="176" t="n">
        <f aca="false">-0.04*(F11)/4</f>
        <v>-8.89311</v>
      </c>
      <c r="G31" s="176" t="n">
        <f aca="false">-0.04*(G11)/4</f>
        <v>-8.896</v>
      </c>
      <c r="H31" s="175" t="n">
        <f aca="false">SUM(D31:G31)</f>
        <v>-35.56603</v>
      </c>
      <c r="I31" s="176" t="n">
        <f aca="false">-0.04*(I11)/4</f>
        <v>-8.896</v>
      </c>
      <c r="J31" s="176" t="n">
        <f aca="false">-0.04*(J11)/4</f>
        <v>-8.896</v>
      </c>
      <c r="K31" s="176" t="n">
        <f aca="false">-0.04*(K11)/4</f>
        <v>-8.896</v>
      </c>
      <c r="L31" s="176" t="n">
        <f aca="false">-0.04*(L11)/4</f>
        <v>-8.896</v>
      </c>
      <c r="M31" s="175" t="n">
        <f aca="false">SUM(I31:L31)</f>
        <v>-35.584</v>
      </c>
      <c r="N31" s="176" t="n">
        <f aca="false">-0.04*(N11)/4</f>
        <v>-8.896</v>
      </c>
      <c r="O31" s="176" t="n">
        <f aca="false">-0.04*(O11)/4</f>
        <v>-8.896</v>
      </c>
      <c r="P31" s="176" t="n">
        <f aca="false">-0.04*(P11)/4</f>
        <v>-8.896</v>
      </c>
      <c r="Q31" s="176" t="n">
        <f aca="false">-0.04*(Q11)/4</f>
        <v>-8.896</v>
      </c>
      <c r="R31" s="175" t="n">
        <f aca="false">SUM(N31:Q31)</f>
        <v>-35.584</v>
      </c>
    </row>
    <row r="32" customFormat="false" ht="12.75" hidden="false" customHeight="false" outlineLevel="0" collapsed="false">
      <c r="A32" s="0" t="s">
        <v>186</v>
      </c>
      <c r="C32" s="175" t="n">
        <f aca="false">-0.055*(C12)</f>
        <v>-18.964</v>
      </c>
      <c r="D32" s="176" t="n">
        <f aca="false">-0.055*(D12)/4</f>
        <v>-4.7412475</v>
      </c>
      <c r="E32" s="176" t="n">
        <f aca="false">-0.055*(E12)/4</f>
        <v>-4.7418525</v>
      </c>
      <c r="F32" s="176" t="n">
        <f aca="false">-0.055*(F12)/4</f>
        <v>-4.7424575</v>
      </c>
      <c r="G32" s="176" t="n">
        <f aca="false">-0.055*(G12)/4</f>
        <v>-4.74375</v>
      </c>
      <c r="H32" s="175" t="n">
        <f aca="false">SUM(D32:G32)</f>
        <v>-18.9693075</v>
      </c>
      <c r="I32" s="176" t="n">
        <f aca="false">-0.055*(I12)/4</f>
        <v>-4.74375</v>
      </c>
      <c r="J32" s="176" t="n">
        <f aca="false">-0.055*(J12)/4</f>
        <v>-4.74375</v>
      </c>
      <c r="K32" s="176" t="n">
        <f aca="false">-0.055*(K12)/4</f>
        <v>-4.74375</v>
      </c>
      <c r="L32" s="176" t="n">
        <f aca="false">-0.055*(L12)/4</f>
        <v>-4.74375</v>
      </c>
      <c r="M32" s="175" t="n">
        <f aca="false">SUM(I32:L32)</f>
        <v>-18.975</v>
      </c>
      <c r="N32" s="176" t="n">
        <f aca="false">-0.055*(N12)/4</f>
        <v>-4.74375</v>
      </c>
      <c r="O32" s="176" t="n">
        <f aca="false">-0.055*(O12)/4</f>
        <v>-4.74375</v>
      </c>
      <c r="P32" s="176" t="n">
        <f aca="false">-0.055*(P12)/4</f>
        <v>-4.74375</v>
      </c>
      <c r="Q32" s="176" t="n">
        <f aca="false">-0.055*(Q12)/4</f>
        <v>-4.74375</v>
      </c>
      <c r="R32" s="175" t="n">
        <f aca="false">SUM(N32:Q32)</f>
        <v>-18.975</v>
      </c>
    </row>
    <row r="33" customFormat="false" ht="12.75" hidden="false" customHeight="false" outlineLevel="0" collapsed="false">
      <c r="A33" s="0" t="s">
        <v>187</v>
      </c>
      <c r="C33" s="175" t="n">
        <f aca="false">-0.04125*(C13)</f>
        <v>-14.268375</v>
      </c>
      <c r="D33" s="176" t="n">
        <f aca="false">-0.04125*(D13)/4</f>
        <v>-3.5685065625</v>
      </c>
      <c r="E33" s="176" t="n">
        <f aca="false">-0.04125*(E13)/4</f>
        <v>-3.5700946875</v>
      </c>
      <c r="F33" s="176" t="n">
        <f aca="false">-0.04125*(F13)/4</f>
        <v>-3.5716828125</v>
      </c>
      <c r="G33" s="176" t="n">
        <f aca="false">-0.04125*(G13)/4</f>
        <v>-3.57328125</v>
      </c>
      <c r="H33" s="175" t="n">
        <f aca="false">SUM(D33:G33)</f>
        <v>-14.2835653125</v>
      </c>
      <c r="I33" s="176" t="n">
        <f aca="false">-0.04125*(I13)/4</f>
        <v>-3.57328125</v>
      </c>
      <c r="J33" s="176" t="n">
        <f aca="false">-0.04125*(J13)/4</f>
        <v>-3.57328125</v>
      </c>
      <c r="K33" s="176" t="n">
        <f aca="false">-0.04125*(K13)/4</f>
        <v>-3.57328125</v>
      </c>
      <c r="L33" s="176" t="n">
        <f aca="false">-0.04125*(L13)/4</f>
        <v>-3.57328125</v>
      </c>
      <c r="M33" s="175" t="n">
        <f aca="false">SUM(I33:L33)</f>
        <v>-14.293125</v>
      </c>
      <c r="N33" s="176" t="n">
        <f aca="false">-0.04125*(N13)/4</f>
        <v>-3.57328125</v>
      </c>
      <c r="O33" s="176" t="n">
        <f aca="false">-0.04125*(O13)/4</f>
        <v>-3.57328125</v>
      </c>
      <c r="P33" s="176" t="n">
        <f aca="false">-0.04125*(P13)/4</f>
        <v>-3.57328125</v>
      </c>
      <c r="Q33" s="176" t="n">
        <f aca="false">-0.04125*(Q13)/4</f>
        <v>-3.57328125</v>
      </c>
      <c r="R33" s="175" t="n">
        <f aca="false">SUM(N33:Q33)</f>
        <v>-14.293125</v>
      </c>
    </row>
    <row r="34" customFormat="false" ht="12.75" hidden="false" customHeight="false" outlineLevel="0" collapsed="false">
      <c r="A34" s="0" t="s">
        <v>188</v>
      </c>
      <c r="C34" s="175" t="n">
        <f aca="false">-0.04875*(C14)</f>
        <v>-12.09</v>
      </c>
      <c r="D34" s="176" t="n">
        <f aca="false">-0.04875*(D14)/4</f>
        <v>-3.02449875</v>
      </c>
      <c r="E34" s="176" t="n">
        <f aca="false">-0.04875*(E14)/4</f>
        <v>-3.026521875</v>
      </c>
      <c r="F34" s="176" t="n">
        <f aca="false">-0.04875*(F14)/4</f>
        <v>-3.028545</v>
      </c>
      <c r="G34" s="176" t="n">
        <f aca="false">-0.04875*(G14)/4</f>
        <v>-3.0298125</v>
      </c>
      <c r="H34" s="175" t="n">
        <f aca="false">SUM(D34:G34)</f>
        <v>-12.109378125</v>
      </c>
      <c r="I34" s="176" t="n">
        <f aca="false">-0.04875*(I14)/4</f>
        <v>-3.0298125</v>
      </c>
      <c r="J34" s="176" t="n">
        <f aca="false">-0.04875*(J14)/4</f>
        <v>-3.0298125</v>
      </c>
      <c r="K34" s="176" t="n">
        <f aca="false">-0.04875*(K14)/4</f>
        <v>-3.0298125</v>
      </c>
      <c r="L34" s="176" t="n">
        <f aca="false">-0.04875*(L14)/4</f>
        <v>-3.0298125</v>
      </c>
      <c r="M34" s="175" t="n">
        <f aca="false">SUM(I34:L34)</f>
        <v>-12.11925</v>
      </c>
      <c r="N34" s="176" t="n">
        <f aca="false">-0.04875*(N14)/4</f>
        <v>-3.0298125</v>
      </c>
      <c r="O34" s="176" t="n">
        <f aca="false">-0.04875*(O14)/4</f>
        <v>-3.0298125</v>
      </c>
      <c r="P34" s="176" t="n">
        <f aca="false">-0.04875*(P14)/4</f>
        <v>-3.0298125</v>
      </c>
      <c r="Q34" s="176" t="n">
        <f aca="false">-0.04875*(Q14)/4</f>
        <v>-3.0298125</v>
      </c>
      <c r="R34" s="175" t="n">
        <f aca="false">SUM(N34:Q34)</f>
        <v>-12.11925</v>
      </c>
    </row>
    <row r="35" customFormat="false" ht="12.75" hidden="false" customHeight="false" outlineLevel="0" collapsed="false">
      <c r="A35" s="0" t="s">
        <v>189</v>
      </c>
      <c r="C35" s="175" t="n">
        <f aca="false">-0.058*(C15)</f>
        <v>-25.9318</v>
      </c>
      <c r="D35" s="176" t="n">
        <f aca="false">-0.058*(D15)/4</f>
        <v>-6.4850525</v>
      </c>
      <c r="E35" s="176" t="n">
        <f aca="false">-0.058*(E15)/4</f>
        <v>-6.4870535</v>
      </c>
      <c r="F35" s="176" t="n">
        <f aca="false">-0.058*(F15)/4</f>
        <v>-6.48904</v>
      </c>
      <c r="G35" s="176" t="n">
        <f aca="false">-0.058*(G15)/4</f>
        <v>-6.4902</v>
      </c>
      <c r="H35" s="175" t="n">
        <f aca="false">SUM(D35:G35)</f>
        <v>-25.951346</v>
      </c>
      <c r="I35" s="176" t="n">
        <f aca="false">-0.058*(I15)/4</f>
        <v>-6.4902</v>
      </c>
      <c r="J35" s="176" t="n">
        <f aca="false">-0.058*(J15)/4</f>
        <v>-6.4902</v>
      </c>
      <c r="K35" s="176" t="n">
        <f aca="false">-0.058*(K15)/4</f>
        <v>-6.4902</v>
      </c>
      <c r="L35" s="176" t="n">
        <f aca="false">-0.058*(L15)/4</f>
        <v>-6.4902</v>
      </c>
      <c r="M35" s="175" t="n">
        <f aca="false">SUM(I35:L35)</f>
        <v>-25.9608</v>
      </c>
      <c r="N35" s="176" t="n">
        <f aca="false">-0.058*(N15)/4</f>
        <v>-6.4902</v>
      </c>
      <c r="O35" s="176" t="n">
        <f aca="false">-0.058*(O15)/4</f>
        <v>-6.4902</v>
      </c>
      <c r="P35" s="176" t="n">
        <f aca="false">-0.058*(P15)/4</f>
        <v>-6.4902</v>
      </c>
      <c r="Q35" s="176" t="n">
        <f aca="false">-0.058*(Q15)/4</f>
        <v>-6.4902</v>
      </c>
      <c r="R35" s="175" t="n">
        <f aca="false">SUM(N35:Q35)</f>
        <v>-25.9608</v>
      </c>
    </row>
    <row r="36" customFormat="false" ht="12.75" hidden="false" customHeight="false" outlineLevel="0" collapsed="false">
      <c r="A36" s="158" t="s">
        <v>196</v>
      </c>
      <c r="B36" s="2"/>
      <c r="C36" s="179" t="n">
        <f aca="false">SUM(C31:C35)</f>
        <v>-106.790175</v>
      </c>
      <c r="D36" s="125" t="n">
        <f aca="false">SUM(D31:D35)</f>
        <v>-26.7062153125</v>
      </c>
      <c r="E36" s="125" t="n">
        <f aca="false">SUM(E31:E35)</f>
        <v>-26.7155325625</v>
      </c>
      <c r="F36" s="125" t="n">
        <f aca="false">SUM(F31:F35)</f>
        <v>-26.7248353125</v>
      </c>
      <c r="G36" s="125" t="n">
        <f aca="false">SUM(G31:G35)</f>
        <v>-26.73304375</v>
      </c>
      <c r="H36" s="179" t="n">
        <f aca="false">SUM(H31:H35)</f>
        <v>-106.8796269375</v>
      </c>
      <c r="I36" s="125" t="n">
        <f aca="false">SUM(I31:I35)</f>
        <v>-26.73304375</v>
      </c>
      <c r="J36" s="125" t="n">
        <f aca="false">SUM(J31:J35)</f>
        <v>-26.73304375</v>
      </c>
      <c r="K36" s="125" t="n">
        <f aca="false">SUM(K31:K35)</f>
        <v>-26.73304375</v>
      </c>
      <c r="L36" s="125" t="n">
        <f aca="false">SUM(L31:L35)</f>
        <v>-26.73304375</v>
      </c>
      <c r="M36" s="179" t="n">
        <f aca="false">SUM(M31:M35)</f>
        <v>-106.932175</v>
      </c>
      <c r="N36" s="125" t="n">
        <f aca="false">SUM(N31:N35)</f>
        <v>-26.73304375</v>
      </c>
      <c r="O36" s="125" t="n">
        <f aca="false">SUM(O31:O35)</f>
        <v>-26.73304375</v>
      </c>
      <c r="P36" s="125" t="n">
        <f aca="false">SUM(P31:P35)</f>
        <v>-26.73304375</v>
      </c>
      <c r="Q36" s="125" t="n">
        <f aca="false">SUM(Q31:Q35)</f>
        <v>-26.73304375</v>
      </c>
      <c r="R36" s="179" t="n">
        <f aca="false">SUM(R31:R35)</f>
        <v>-106.932175</v>
      </c>
    </row>
    <row r="37" customFormat="false" ht="12.75" hidden="false" customHeight="false" outlineLevel="0" collapsed="false">
      <c r="C37" s="177"/>
      <c r="D37" s="178"/>
      <c r="E37" s="178"/>
      <c r="F37" s="178"/>
      <c r="G37" s="178"/>
      <c r="H37" s="177"/>
      <c r="I37" s="178"/>
      <c r="J37" s="178"/>
      <c r="K37" s="178"/>
      <c r="L37" s="178"/>
      <c r="M37" s="177"/>
      <c r="N37" s="178"/>
      <c r="O37" s="178"/>
      <c r="P37" s="178"/>
      <c r="Q37" s="178"/>
      <c r="R37" s="177"/>
    </row>
    <row r="38" customFormat="false" ht="12.75" hidden="false" customHeight="false" outlineLevel="0" collapsed="false">
      <c r="A38" s="2" t="s">
        <v>197</v>
      </c>
      <c r="B38" s="2"/>
      <c r="C38" s="179" t="n">
        <f aca="false">'P&amp;L'!C27</f>
        <v>-121.3</v>
      </c>
      <c r="D38" s="125" t="n">
        <f aca="false">'P&amp;L'!D27</f>
        <v>-32</v>
      </c>
      <c r="E38" s="125" t="n">
        <f aca="false">'P&amp;L'!E27</f>
        <v>-31.4</v>
      </c>
      <c r="F38" s="125" t="n">
        <f aca="false">'P&amp;L'!F27</f>
        <v>-28.2</v>
      </c>
      <c r="G38" s="125" t="n">
        <f aca="false">'P&amp;L'!G27</f>
        <v>-28.4</v>
      </c>
      <c r="H38" s="179" t="n">
        <f aca="false">'P&amp;L'!H27</f>
        <v>-120</v>
      </c>
      <c r="I38" s="125" t="n">
        <f aca="false">'P&amp;L'!I27</f>
        <v>-28.73304375</v>
      </c>
      <c r="J38" s="125" t="n">
        <f aca="false">'P&amp;L'!J27</f>
        <v>-28.73304375</v>
      </c>
      <c r="K38" s="125" t="n">
        <f aca="false">'P&amp;L'!K27</f>
        <v>-28.73304375</v>
      </c>
      <c r="L38" s="125" t="n">
        <f aca="false">'P&amp;L'!L27</f>
        <v>-28.73304375</v>
      </c>
      <c r="M38" s="179" t="n">
        <f aca="false">'P&amp;L'!M27</f>
        <v>-114.932175</v>
      </c>
      <c r="N38" s="125" t="n">
        <f aca="false">'P&amp;L'!N27</f>
        <v>-28.73304375</v>
      </c>
      <c r="O38" s="125" t="n">
        <f aca="false">'P&amp;L'!O27</f>
        <v>-28.73304375</v>
      </c>
      <c r="P38" s="125" t="n">
        <f aca="false">'P&amp;L'!P27</f>
        <v>-28.73304375</v>
      </c>
      <c r="Q38" s="125" t="n">
        <f aca="false">'P&amp;L'!Q27</f>
        <v>-28.73304375</v>
      </c>
      <c r="R38" s="179" t="n">
        <f aca="false">'P&amp;L'!R27</f>
        <v>-114.932175</v>
      </c>
    </row>
    <row r="39" customFormat="false" ht="12.75" hidden="false" customHeight="false" outlineLevel="0" collapsed="false">
      <c r="A39" s="2" t="s">
        <v>198</v>
      </c>
      <c r="B39" s="2"/>
      <c r="C39" s="179" t="n">
        <f aca="false">C38-C36</f>
        <v>-14.509825</v>
      </c>
      <c r="D39" s="125" t="n">
        <f aca="false">D38-D36</f>
        <v>-5.2937846875</v>
      </c>
      <c r="E39" s="125" t="n">
        <f aca="false">E38-E36</f>
        <v>-4.6844674375</v>
      </c>
      <c r="F39" s="125" t="n">
        <f aca="false">F38-F36</f>
        <v>-1.4751646875</v>
      </c>
      <c r="G39" s="125" t="n">
        <f aca="false">G38-G36</f>
        <v>-1.66695625</v>
      </c>
      <c r="H39" s="179" t="n">
        <f aca="false">H38-H36</f>
        <v>-13.1203730625</v>
      </c>
      <c r="I39" s="125"/>
      <c r="J39" s="125"/>
      <c r="K39" s="125"/>
      <c r="L39" s="125"/>
      <c r="M39" s="179"/>
      <c r="N39" s="125"/>
      <c r="O39" s="125"/>
      <c r="P39" s="125"/>
      <c r="Q39" s="125"/>
      <c r="R39" s="179"/>
    </row>
    <row r="40" customFormat="false" ht="12.75" hidden="false" customHeight="false" outlineLevel="0" collapsed="false">
      <c r="C40" s="177"/>
      <c r="D40" s="178"/>
      <c r="E40" s="178"/>
      <c r="F40" s="178"/>
      <c r="G40" s="178"/>
      <c r="H40" s="177"/>
      <c r="I40" s="178"/>
      <c r="J40" s="178"/>
      <c r="K40" s="178"/>
      <c r="L40" s="178"/>
      <c r="M40" s="177"/>
      <c r="N40" s="178"/>
      <c r="O40" s="178"/>
      <c r="P40" s="178"/>
      <c r="Q40" s="178"/>
      <c r="R40" s="177"/>
    </row>
    <row r="41" customFormat="false" ht="12.75" hidden="false" customHeight="false" outlineLevel="0" collapsed="false">
      <c r="A41" s="0" t="s">
        <v>182</v>
      </c>
      <c r="C41" s="177" t="n">
        <f aca="false">C26</f>
        <v>-3.62745625</v>
      </c>
      <c r="D41" s="178" t="n">
        <f aca="false">D26</f>
        <v>-1.323446171875</v>
      </c>
      <c r="E41" s="178" t="n">
        <f aca="false">E26</f>
        <v>-1.171116859375</v>
      </c>
      <c r="F41" s="178" t="n">
        <f aca="false">F26</f>
        <v>-0.368791171874999</v>
      </c>
      <c r="G41" s="178" t="n">
        <f aca="false">G26</f>
        <v>-0.4167390625</v>
      </c>
      <c r="H41" s="175" t="n">
        <f aca="false">SUM(D41:G41)</f>
        <v>-3.280093265625</v>
      </c>
      <c r="I41" s="178" t="n">
        <f aca="false">I26</f>
        <v>-0.5</v>
      </c>
      <c r="J41" s="178" t="n">
        <f aca="false">J26</f>
        <v>-0.5</v>
      </c>
      <c r="K41" s="178" t="n">
        <f aca="false">K26</f>
        <v>-0.5</v>
      </c>
      <c r="L41" s="178" t="n">
        <f aca="false">L26</f>
        <v>-0.5</v>
      </c>
      <c r="M41" s="175" t="n">
        <f aca="false">SUM(I41:L41)</f>
        <v>-2</v>
      </c>
      <c r="N41" s="178" t="n">
        <f aca="false">N26</f>
        <v>-0.5</v>
      </c>
      <c r="O41" s="178" t="n">
        <f aca="false">O26</f>
        <v>-0.5</v>
      </c>
      <c r="P41" s="178" t="n">
        <f aca="false">P26</f>
        <v>-0.5</v>
      </c>
      <c r="Q41" s="178" t="n">
        <f aca="false">Q26</f>
        <v>-0.5</v>
      </c>
      <c r="R41" s="175" t="n">
        <f aca="false">SUM(N41:Q41)</f>
        <v>-2</v>
      </c>
    </row>
    <row r="42" customFormat="false" ht="12.75" hidden="false" customHeight="false" outlineLevel="0" collapsed="false">
      <c r="A42" s="0" t="s">
        <v>190</v>
      </c>
      <c r="C42" s="177" t="n">
        <f aca="false">C27</f>
        <v>-3.62745625</v>
      </c>
      <c r="D42" s="178" t="n">
        <f aca="false">D27</f>
        <v>-1.323446171875</v>
      </c>
      <c r="E42" s="178" t="n">
        <f aca="false">E27</f>
        <v>-1.171116859375</v>
      </c>
      <c r="F42" s="178" t="n">
        <f aca="false">F27</f>
        <v>-0.368791171874999</v>
      </c>
      <c r="G42" s="178" t="n">
        <f aca="false">G27</f>
        <v>-0.4167390625</v>
      </c>
      <c r="H42" s="175" t="n">
        <f aca="false">SUM(D42:G42)</f>
        <v>-3.280093265625</v>
      </c>
      <c r="I42" s="178" t="n">
        <f aca="false">I27</f>
        <v>-0.5</v>
      </c>
      <c r="J42" s="178" t="n">
        <f aca="false">J27</f>
        <v>-0.5</v>
      </c>
      <c r="K42" s="178" t="n">
        <f aca="false">K27</f>
        <v>-0.5</v>
      </c>
      <c r="L42" s="178" t="n">
        <f aca="false">L27</f>
        <v>-0.5</v>
      </c>
      <c r="M42" s="175" t="n">
        <f aca="false">SUM(I42:L42)</f>
        <v>-2</v>
      </c>
      <c r="N42" s="178" t="n">
        <f aca="false">N27</f>
        <v>-0.5</v>
      </c>
      <c r="O42" s="178" t="n">
        <f aca="false">O27</f>
        <v>-0.5</v>
      </c>
      <c r="P42" s="178" t="n">
        <f aca="false">P27</f>
        <v>-0.5</v>
      </c>
      <c r="Q42" s="178" t="n">
        <f aca="false">Q27</f>
        <v>-0.5</v>
      </c>
      <c r="R42" s="175" t="n">
        <f aca="false">SUM(N42:Q42)</f>
        <v>-2</v>
      </c>
    </row>
    <row r="43" customFormat="false" ht="12.75" hidden="false" customHeight="false" outlineLevel="0" collapsed="false">
      <c r="A43" s="2" t="s">
        <v>199</v>
      </c>
      <c r="B43" s="2"/>
      <c r="C43" s="179" t="n">
        <f aca="false">SUM(C41:C42)</f>
        <v>-7.2549125</v>
      </c>
      <c r="D43" s="125" t="n">
        <f aca="false">SUM(D41:D42)</f>
        <v>-2.64689234375</v>
      </c>
      <c r="E43" s="125" t="n">
        <f aca="false">SUM(E41:E42)</f>
        <v>-2.34223371875</v>
      </c>
      <c r="F43" s="125" t="n">
        <f aca="false">SUM(F41:F42)</f>
        <v>-0.737582343749999</v>
      </c>
      <c r="G43" s="125" t="n">
        <f aca="false">SUM(G41:G42)</f>
        <v>-0.833478124999999</v>
      </c>
      <c r="H43" s="179" t="n">
        <f aca="false">SUM(H41:H42)</f>
        <v>-6.56018653125</v>
      </c>
      <c r="I43" s="125" t="n">
        <f aca="false">SUM(I41:I42)</f>
        <v>-1</v>
      </c>
      <c r="J43" s="125" t="n">
        <f aca="false">SUM(J41:J42)</f>
        <v>-1</v>
      </c>
      <c r="K43" s="125" t="n">
        <f aca="false">SUM(K41:K42)</f>
        <v>-1</v>
      </c>
      <c r="L43" s="125" t="n">
        <f aca="false">SUM(L41:L42)</f>
        <v>-1</v>
      </c>
      <c r="M43" s="179" t="n">
        <f aca="false">SUM(M41:M42)</f>
        <v>-4</v>
      </c>
      <c r="N43" s="125" t="n">
        <f aca="false">SUM(N41:N42)</f>
        <v>-1</v>
      </c>
      <c r="O43" s="125" t="n">
        <f aca="false">SUM(O41:O42)</f>
        <v>-1</v>
      </c>
      <c r="P43" s="125" t="n">
        <f aca="false">SUM(P41:P42)</f>
        <v>-1</v>
      </c>
      <c r="Q43" s="125" t="n">
        <f aca="false">SUM(Q41:Q42)</f>
        <v>-1</v>
      </c>
      <c r="R43" s="179" t="n">
        <f aca="false">SUM(R41:R42)</f>
        <v>-4</v>
      </c>
    </row>
    <row r="44" customFormat="false" ht="12.75" hidden="false" customHeight="false" outlineLevel="0" collapsed="false">
      <c r="C44" s="141"/>
      <c r="H44" s="141"/>
      <c r="M44" s="141"/>
      <c r="R44" s="141"/>
    </row>
    <row r="45" customFormat="false" ht="12.75" hidden="false" customHeight="false" outlineLevel="0" collapsed="false">
      <c r="A45" s="2" t="s">
        <v>200</v>
      </c>
      <c r="B45" s="2"/>
      <c r="C45" s="179" t="n">
        <f aca="false">C36+C28+C41+C42</f>
        <v>-121.3</v>
      </c>
      <c r="D45" s="125" t="n">
        <f aca="false">D36+D28+D41+D42</f>
        <v>-32</v>
      </c>
      <c r="E45" s="125" t="n">
        <f aca="false">E36+E28+E41+E42</f>
        <v>-31.4</v>
      </c>
      <c r="F45" s="125" t="n">
        <f aca="false">F36+F28+F41+F42</f>
        <v>-28.2</v>
      </c>
      <c r="G45" s="125" t="n">
        <f aca="false">G36+G28+G41+G42</f>
        <v>-28.4</v>
      </c>
      <c r="H45" s="179" t="n">
        <f aca="false">H36+H28+H41+H42</f>
        <v>-120</v>
      </c>
      <c r="I45" s="125" t="n">
        <f aca="false">I36+I28+I41+I42</f>
        <v>-28.73304375</v>
      </c>
      <c r="J45" s="125" t="n">
        <f aca="false">J36+J28+J41+J42</f>
        <v>-28.73304375</v>
      </c>
      <c r="K45" s="125" t="n">
        <f aca="false">K36+K28+K41+K42</f>
        <v>-28.73304375</v>
      </c>
      <c r="L45" s="125" t="n">
        <f aca="false">L36+L28+L41+L42</f>
        <v>-28.73304375</v>
      </c>
      <c r="M45" s="179" t="n">
        <f aca="false">M36+M28+M41+M42</f>
        <v>-114.932175</v>
      </c>
      <c r="N45" s="125" t="n">
        <f aca="false">N36+N28+N41+N42</f>
        <v>-28.73304375</v>
      </c>
      <c r="O45" s="125" t="n">
        <f aca="false">O36+O28+O41+O42</f>
        <v>-28.73304375</v>
      </c>
      <c r="P45" s="125" t="n">
        <f aca="false">P36+P28+P41+P42</f>
        <v>-28.73304375</v>
      </c>
      <c r="Q45" s="125" t="n">
        <f aca="false">Q36+Q28+Q41+Q42</f>
        <v>-28.73304375</v>
      </c>
      <c r="R45" s="179" t="n">
        <f aca="false">R36+R28+R41+R42</f>
        <v>-114.932175</v>
      </c>
    </row>
    <row r="46" customFormat="false" ht="12.75" hidden="false" customHeight="false" outlineLevel="0" collapsed="false">
      <c r="A46" s="63" t="s">
        <v>177</v>
      </c>
      <c r="C46" s="180" t="n">
        <f aca="false">C45=C38</f>
        <v>1</v>
      </c>
      <c r="D46" s="0" t="n">
        <f aca="false">D45=D38</f>
        <v>1</v>
      </c>
      <c r="E46" s="0" t="n">
        <f aca="false">E45=E38</f>
        <v>1</v>
      </c>
      <c r="F46" s="0" t="n">
        <f aca="false">F45=F38</f>
        <v>1</v>
      </c>
      <c r="G46" s="0" t="n">
        <f aca="false">G45=G38</f>
        <v>1</v>
      </c>
      <c r="H46" s="180" t="n">
        <f aca="false">H45=H38</f>
        <v>1</v>
      </c>
      <c r="I46" s="0" t="n">
        <f aca="false">I45=I38</f>
        <v>1</v>
      </c>
      <c r="J46" s="0" t="n">
        <f aca="false">J45=J38</f>
        <v>1</v>
      </c>
      <c r="K46" s="0" t="n">
        <f aca="false">K45=K38</f>
        <v>1</v>
      </c>
      <c r="L46" s="0" t="n">
        <f aca="false">L45=L38</f>
        <v>1</v>
      </c>
      <c r="M46" s="180" t="n">
        <f aca="false">M45=M38</f>
        <v>1</v>
      </c>
      <c r="N46" s="0" t="n">
        <f aca="false">N45=N38</f>
        <v>1</v>
      </c>
      <c r="O46" s="0" t="n">
        <f aca="false">O45=O38</f>
        <v>1</v>
      </c>
      <c r="P46" s="0" t="n">
        <f aca="false">P45=P38</f>
        <v>1</v>
      </c>
      <c r="Q46" s="0" t="n">
        <f aca="false">Q45=Q38</f>
        <v>1</v>
      </c>
      <c r="R46" s="180" t="n">
        <f aca="false">R45=R38</f>
        <v>1</v>
      </c>
    </row>
    <row r="48" customFormat="false" ht="15.75" hidden="false" customHeight="false" outlineLevel="0" collapsed="false">
      <c r="A48" s="138" t="s">
        <v>201</v>
      </c>
    </row>
    <row r="49" customFormat="false" ht="12.75" hidden="false" customHeight="false" outlineLevel="0" collapsed="false">
      <c r="A49" s="0" t="s">
        <v>202</v>
      </c>
      <c r="C49" s="181" t="n">
        <f aca="false">BS!C7</f>
        <v>138.348</v>
      </c>
      <c r="D49" s="178" t="n">
        <f aca="false">BS!D7</f>
        <v>131.818</v>
      </c>
      <c r="E49" s="178" t="n">
        <f aca="false">BS!E7</f>
        <v>196.402</v>
      </c>
      <c r="F49" s="178" t="n">
        <f aca="false">BS!F7</f>
        <v>164.787</v>
      </c>
      <c r="G49" s="178" t="n">
        <f aca="false">BS!G7</f>
        <v>135.148</v>
      </c>
      <c r="H49" s="182" t="n">
        <f aca="false">BS!H7</f>
        <v>135.148</v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r="50" customFormat="false" ht="12.75" hidden="false" customHeight="false" outlineLevel="0" collapsed="false">
      <c r="A50" s="21" t="s">
        <v>203</v>
      </c>
      <c r="B50" s="21"/>
      <c r="C50" s="185" t="n">
        <f aca="false">C49*0.005</f>
        <v>0.691739999999998</v>
      </c>
      <c r="D50" s="186" t="n">
        <f aca="false">(D49*0.005)/4</f>
        <v>0.164772499999999</v>
      </c>
      <c r="E50" s="186" t="n">
        <f aca="false">(E49*0.005)/4</f>
        <v>0.2455025</v>
      </c>
      <c r="F50" s="186" t="n">
        <f aca="false">(F49*0.005)/4</f>
        <v>0.20598375</v>
      </c>
      <c r="G50" s="186" t="n">
        <f aca="false">(G49*0.005)/4</f>
        <v>0.168935</v>
      </c>
      <c r="H50" s="185" t="n">
        <f aca="false">SUM(D50:G50)</f>
        <v>0.785193749999998</v>
      </c>
      <c r="I50" s="186" t="n">
        <f aca="false">(I49*0.005)/4</f>
        <v>0.485981435920557</v>
      </c>
      <c r="J50" s="186" t="n">
        <f aca="false">(J49*0.005)/4</f>
        <v>0.314616617768294</v>
      </c>
      <c r="K50" s="186" t="n">
        <f aca="false">(K49*0.005)/4</f>
        <v>0.209233588532855</v>
      </c>
      <c r="L50" s="186" t="n">
        <f aca="false">(L49*0.005)/4</f>
        <v>0.140786404444296</v>
      </c>
      <c r="M50" s="185" t="n">
        <f aca="false">SUM(I50:L50)</f>
        <v>1.150618046666</v>
      </c>
      <c r="N50" s="186" t="n">
        <f aca="false">(N49*0.005)/4</f>
        <v>1.03067414668168</v>
      </c>
      <c r="O50" s="186" t="n">
        <f aca="false">(O49*0.005)/4</f>
        <v>0.805689801165628</v>
      </c>
      <c r="P50" s="186" t="n">
        <f aca="false">(P49*0.005)/4</f>
        <v>0.692792352435271</v>
      </c>
      <c r="Q50" s="186" t="n">
        <f aca="false">(Q49*0.005)/4</f>
        <v>0.620539985845693</v>
      </c>
      <c r="R50" s="185" t="n">
        <f aca="false">SUM(N50:Q50)</f>
        <v>3.14969628612827</v>
      </c>
    </row>
    <row r="51" customFormat="false" ht="12.75" hidden="false" customHeight="false" outlineLevel="0" collapsed="false">
      <c r="A51" s="0" t="s">
        <v>204</v>
      </c>
      <c r="C51" s="141"/>
      <c r="F51" s="187" t="n">
        <v>100</v>
      </c>
      <c r="G51" s="187" t="n">
        <f aca="false">F51</f>
        <v>100</v>
      </c>
      <c r="H51" s="188" t="n">
        <f aca="false">G51</f>
        <v>100</v>
      </c>
      <c r="I51" s="187" t="n">
        <f aca="false">H51</f>
        <v>100</v>
      </c>
      <c r="J51" s="187" t="n">
        <f aca="false">I51</f>
        <v>100</v>
      </c>
      <c r="K51" s="187" t="n">
        <f aca="false">J51</f>
        <v>100</v>
      </c>
      <c r="L51" s="187" t="n">
        <f aca="false">K51</f>
        <v>100</v>
      </c>
      <c r="M51" s="188" t="n">
        <f aca="false">L51</f>
        <v>100</v>
      </c>
      <c r="N51" s="187" t="n">
        <f aca="false">M51</f>
        <v>100</v>
      </c>
      <c r="O51" s="187" t="n">
        <f aca="false">N51</f>
        <v>100</v>
      </c>
      <c r="P51" s="187" t="n">
        <f aca="false">O51</f>
        <v>100</v>
      </c>
      <c r="Q51" s="187" t="n">
        <f aca="false">P51</f>
        <v>100</v>
      </c>
      <c r="R51" s="188" t="n">
        <f aca="false">Q51</f>
        <v>100</v>
      </c>
    </row>
    <row r="52" customFormat="false" ht="12.75" hidden="false" customHeight="false" outlineLevel="0" collapsed="false">
      <c r="A52" s="21" t="s">
        <v>205</v>
      </c>
      <c r="B52" s="21"/>
      <c r="C52" s="144"/>
      <c r="D52" s="21"/>
      <c r="E52" s="21"/>
      <c r="F52" s="189" t="n">
        <f aca="false">(F51*0.09)/4</f>
        <v>2.25</v>
      </c>
      <c r="G52" s="189" t="n">
        <f aca="false">(G51*0.09)/4</f>
        <v>2.25</v>
      </c>
      <c r="H52" s="190" t="n">
        <f aca="false">SUM(D52:G52)</f>
        <v>4.5</v>
      </c>
      <c r="I52" s="189" t="n">
        <f aca="false">(I51*0.09)/4</f>
        <v>2.25</v>
      </c>
      <c r="J52" s="189" t="n">
        <f aca="false">(J51*0.09)/4</f>
        <v>2.25</v>
      </c>
      <c r="K52" s="189" t="n">
        <f aca="false">(K51*0.09)/4</f>
        <v>2.25</v>
      </c>
      <c r="L52" s="189" t="n">
        <f aca="false">(L51*0.09)/4</f>
        <v>2.25</v>
      </c>
      <c r="M52" s="190" t="n">
        <f aca="false">SUM(I52:L52)</f>
        <v>9</v>
      </c>
      <c r="N52" s="189" t="n">
        <f aca="false">(N51*0.09)/4</f>
        <v>2.25</v>
      </c>
      <c r="O52" s="189" t="n">
        <f aca="false">(O51*0.09)/4</f>
        <v>2.25</v>
      </c>
      <c r="P52" s="189" t="n">
        <f aca="false">(P51*0.09)/4</f>
        <v>2.25</v>
      </c>
      <c r="Q52" s="189" t="n">
        <f aca="false">(Q51*0.09)/4</f>
        <v>2.25</v>
      </c>
      <c r="R52" s="190" t="n">
        <f aca="false">SUM(N52:Q52)</f>
        <v>9</v>
      </c>
    </row>
    <row r="53" customFormat="false" ht="12.75" hidden="false" customHeight="false" outlineLevel="0" collapsed="false">
      <c r="A53" s="2" t="s">
        <v>206</v>
      </c>
      <c r="B53" s="2"/>
      <c r="C53" s="191" t="n">
        <f aca="false">C52+C50</f>
        <v>0.691739999999998</v>
      </c>
      <c r="D53" s="125" t="n">
        <f aca="false">D52+D50</f>
        <v>0.164772499999999</v>
      </c>
      <c r="E53" s="125" t="n">
        <f aca="false">E52+E50</f>
        <v>0.2455025</v>
      </c>
      <c r="F53" s="125" t="n">
        <f aca="false">F52+F50</f>
        <v>2.45598375</v>
      </c>
      <c r="G53" s="125" t="n">
        <f aca="false">G52+G50</f>
        <v>2.418935</v>
      </c>
      <c r="H53" s="191" t="n">
        <f aca="false">H52+H50</f>
        <v>5.28519375</v>
      </c>
      <c r="I53" s="125" t="n">
        <f aca="false">I52+I50</f>
        <v>2.73598143592056</v>
      </c>
      <c r="J53" s="125" t="n">
        <f aca="false">J52+J50</f>
        <v>2.56461661776829</v>
      </c>
      <c r="K53" s="125" t="n">
        <f aca="false">K52+K50</f>
        <v>2.45923358853286</v>
      </c>
      <c r="L53" s="125" t="n">
        <f aca="false">L52+L50</f>
        <v>2.3907864044443</v>
      </c>
      <c r="M53" s="191" t="n">
        <f aca="false">M52+M50</f>
        <v>10.150618046666</v>
      </c>
      <c r="N53" s="125" t="n">
        <f aca="false">N52+N50</f>
        <v>3.28067414668168</v>
      </c>
      <c r="O53" s="125" t="n">
        <f aca="false">O52+O50</f>
        <v>3.05568980116563</v>
      </c>
      <c r="P53" s="125" t="n">
        <f aca="false">P52+P50</f>
        <v>2.94279235243527</v>
      </c>
      <c r="Q53" s="125" t="n">
        <f aca="false">Q52+Q50</f>
        <v>2.87053998584569</v>
      </c>
      <c r="R53" s="191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>Faton Begolli</cp:lastModifiedBy>
  <dcterms:modified xsi:type="dcterms:W3CDTF">2017-07-18T01:03:08Z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